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comments4.xml" ContentType="application/vnd.openxmlformats-officedocument.spreadsheetml.comment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omments6.xml" ContentType="application/vnd.openxmlformats-officedocument.spreadsheetml.comments+xml"/>
  <Override PartName="/xl/drawings/drawing8.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9.xml" ContentType="application/vnd.openxmlformats-officedocument.drawing+xml"/>
  <Override PartName="/xl/comments7.xml" ContentType="application/vnd.openxmlformats-officedocument.spreadsheetml.comments+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0.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tables/table1.xml" ContentType="application/vnd.openxmlformats-officedocument.spreadsheetml.table+xml"/>
  <Override PartName="/xl/comments8.xml" ContentType="application/vnd.openxmlformats-officedocument.spreadsheetml.comments+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F:\Dropbox\Munich\FutuRaM Project\Phosphorus recovery report\Data\"/>
    </mc:Choice>
  </mc:AlternateContent>
  <xr:revisionPtr revIDLastSave="0" documentId="13_ncr:1_{309AF317-B82D-4F89-BC56-7B89973E47FC}" xr6:coauthVersionLast="47" xr6:coauthVersionMax="47" xr10:uidLastSave="{00000000-0000-0000-0000-000000000000}"/>
  <bookViews>
    <workbookView xWindow="-96" yWindow="-96" windowWidth="23232" windowHeight="12552" tabRatio="935" firstSheet="3" activeTab="5" xr2:uid="{8F793264-70E0-4DEB-9F37-75CDE67E78D1}"/>
  </bookViews>
  <sheets>
    <sheet name="Population" sheetId="3" r:id="rId1"/>
    <sheet name="Population Eq." sheetId="7" r:id="rId2"/>
    <sheet name="% Population served" sheetId="4" r:id="rId3"/>
    <sheet name="IHDI" sheetId="28" r:id="rId4"/>
    <sheet name="WW generation" sheetId="5" r:id="rId5"/>
    <sheet name="SS treatment" sheetId="16" r:id="rId6"/>
    <sheet name="SS treatment (%)" sheetId="17" r:id="rId7"/>
    <sheet name="P content" sheetId="24" r:id="rId8"/>
    <sheet name="Potential P-recovery in EU" sheetId="13" r:id="rId9"/>
    <sheet name="UBA" sheetId="21" r:id="rId10"/>
    <sheet name="WISE Report" sheetId="9" r:id="rId11"/>
    <sheet name="Denmark" sheetId="15" r:id="rId12"/>
    <sheet name="Germany" sheetId="25" r:id="rId13"/>
    <sheet name="Spain" sheetId="11" r:id="rId14"/>
    <sheet name="France" sheetId="12" r:id="rId15"/>
    <sheet name="Croatia" sheetId="19" r:id="rId16"/>
    <sheet name="Italy" sheetId="14" r:id="rId17"/>
    <sheet name="Luxembourg" sheetId="26" r:id="rId18"/>
    <sheet name="The Netherlands" sheetId="20" r:id="rId19"/>
    <sheet name="Austria" sheetId="18" r:id="rId20"/>
    <sheet name="Portugal" sheetId="10" r:id="rId21"/>
    <sheet name="Finland" sheetId="22" r:id="rId22"/>
    <sheet name="Sweden" sheetId="23" r:id="rId23"/>
    <sheet name="UK" sheetId="30" r:id="rId24"/>
    <sheet name="Norway" sheetId="27" r:id="rId25"/>
    <sheet name="Switzerland" sheetId="29" r:id="rId26"/>
    <sheet name="SS generation2" sheetId="8" r:id="rId27"/>
  </sheets>
  <definedNames>
    <definedName name="_xlnm._FilterDatabase" localSheetId="10" hidden="1">'WISE Report'!$B$6:$R$39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V10" i="13" l="1"/>
  <c r="IG10" i="13"/>
  <c r="HF16" i="13"/>
  <c r="HF15" i="13"/>
  <c r="HF14" i="13"/>
  <c r="GU10" i="13"/>
  <c r="GU11" i="13"/>
  <c r="GU12" i="13"/>
  <c r="GU13" i="13"/>
  <c r="GU14" i="13"/>
  <c r="GU15" i="13"/>
  <c r="GU16" i="13"/>
  <c r="GU17" i="13"/>
  <c r="GU18" i="13"/>
  <c r="GU19" i="13"/>
  <c r="GU20" i="13"/>
  <c r="GU21" i="13"/>
  <c r="GU22" i="13"/>
  <c r="GU23" i="13"/>
  <c r="GU24" i="13"/>
  <c r="GU25" i="13"/>
  <c r="GU26" i="13"/>
  <c r="GU27" i="13"/>
  <c r="GU28" i="13"/>
  <c r="GU29" i="13"/>
  <c r="GU30" i="13"/>
  <c r="GU31" i="13"/>
  <c r="GU32" i="13"/>
  <c r="GU33" i="13"/>
  <c r="GU34" i="13"/>
  <c r="GU35" i="13"/>
  <c r="GU36" i="13"/>
  <c r="GU39" i="13"/>
  <c r="GU40" i="13"/>
  <c r="GU41" i="13"/>
  <c r="GU9" i="13"/>
  <c r="GR10" i="13"/>
  <c r="GR11" i="13"/>
  <c r="GR12" i="13"/>
  <c r="GS12" i="13" s="1"/>
  <c r="GR13" i="13"/>
  <c r="GR14" i="13"/>
  <c r="GR15" i="13"/>
  <c r="GR16" i="13"/>
  <c r="GR17" i="13"/>
  <c r="GR18" i="13"/>
  <c r="GR19" i="13"/>
  <c r="GR20" i="13"/>
  <c r="GR21" i="13"/>
  <c r="GR22" i="13"/>
  <c r="GR23" i="13"/>
  <c r="GR24" i="13"/>
  <c r="GR25" i="13"/>
  <c r="GR26" i="13"/>
  <c r="GR27" i="13"/>
  <c r="GR28" i="13"/>
  <c r="GR29" i="13"/>
  <c r="GR30" i="13"/>
  <c r="GR31" i="13"/>
  <c r="GR32" i="13"/>
  <c r="GR33" i="13"/>
  <c r="GR34" i="13"/>
  <c r="GR35" i="13"/>
  <c r="GR36" i="13"/>
  <c r="GS36" i="13" s="1"/>
  <c r="GR39" i="13"/>
  <c r="GR40" i="13"/>
  <c r="GR41" i="13"/>
  <c r="GS34" i="13"/>
  <c r="GR9" i="13"/>
  <c r="GO10" i="13"/>
  <c r="GO11" i="13"/>
  <c r="GO12" i="13"/>
  <c r="GO13" i="13"/>
  <c r="GO14" i="13"/>
  <c r="GO15" i="13"/>
  <c r="GO16" i="13"/>
  <c r="GO17" i="13"/>
  <c r="GO18" i="13"/>
  <c r="GO19" i="13"/>
  <c r="GO20" i="13"/>
  <c r="GO21" i="13"/>
  <c r="GO22" i="13"/>
  <c r="GO23" i="13"/>
  <c r="GO24" i="13"/>
  <c r="GO25" i="13"/>
  <c r="GO26" i="13"/>
  <c r="GO27" i="13"/>
  <c r="GP27" i="13" s="1"/>
  <c r="GO28" i="13"/>
  <c r="GO29" i="13"/>
  <c r="GO30" i="13"/>
  <c r="GO31" i="13"/>
  <c r="GO32" i="13"/>
  <c r="GO33" i="13"/>
  <c r="GO34" i="13"/>
  <c r="GO35" i="13"/>
  <c r="GO36" i="13"/>
  <c r="GO39" i="13"/>
  <c r="GO40" i="13"/>
  <c r="GO41" i="13"/>
  <c r="GP22" i="13"/>
  <c r="GO9" i="13"/>
  <c r="GL40" i="13"/>
  <c r="GN40" i="13" s="1"/>
  <c r="GL41" i="13"/>
  <c r="GL39" i="13"/>
  <c r="GL10" i="13"/>
  <c r="GL11" i="13"/>
  <c r="GP11" i="13" s="1"/>
  <c r="GL12" i="13"/>
  <c r="GL13" i="13"/>
  <c r="GN13" i="13" s="1"/>
  <c r="GL14" i="13"/>
  <c r="GV14" i="13" s="1"/>
  <c r="GL15" i="13"/>
  <c r="GV15" i="13" s="1"/>
  <c r="GL16" i="13"/>
  <c r="GL17" i="13"/>
  <c r="GS17" i="13" s="1"/>
  <c r="GL18" i="13"/>
  <c r="GS18" i="13" s="1"/>
  <c r="GL19" i="13"/>
  <c r="GS19" i="13" s="1"/>
  <c r="GL20" i="13"/>
  <c r="GL21" i="13"/>
  <c r="GL22" i="13"/>
  <c r="GS22" i="13" s="1"/>
  <c r="GL23" i="13"/>
  <c r="GP23" i="13" s="1"/>
  <c r="GL24" i="13"/>
  <c r="GL25" i="13"/>
  <c r="GS25" i="13" s="1"/>
  <c r="GL26" i="13"/>
  <c r="GN26" i="13" s="1"/>
  <c r="GL27" i="13"/>
  <c r="GL28" i="13"/>
  <c r="GL29" i="13"/>
  <c r="GS29" i="13" s="1"/>
  <c r="GL30" i="13"/>
  <c r="GL31" i="13"/>
  <c r="GL32" i="13"/>
  <c r="GL33" i="13"/>
  <c r="GL34" i="13"/>
  <c r="GP34" i="13" s="1"/>
  <c r="GL35" i="13"/>
  <c r="GL36" i="13"/>
  <c r="GN36" i="13" s="1"/>
  <c r="GW36" i="13" s="1"/>
  <c r="GS15" i="13"/>
  <c r="GV33" i="13"/>
  <c r="GL9" i="13"/>
  <c r="GN9" i="13" s="1"/>
  <c r="GM35" i="13"/>
  <c r="GN35" i="13" s="1"/>
  <c r="GV28" i="13"/>
  <c r="GN27" i="13"/>
  <c r="GV24" i="13"/>
  <c r="GV22" i="13"/>
  <c r="GN22" i="13"/>
  <c r="GQ22" i="13" s="1"/>
  <c r="GV21" i="13"/>
  <c r="GS21" i="13"/>
  <c r="GM20" i="13"/>
  <c r="GM18" i="13"/>
  <c r="GV16" i="13"/>
  <c r="GN15" i="13"/>
  <c r="GW15" i="13" s="1"/>
  <c r="GN11" i="13"/>
  <c r="GN10" i="13"/>
  <c r="GQ10" i="13" s="1"/>
  <c r="GV10" i="13"/>
  <c r="CR16" i="16"/>
  <c r="CR14" i="16"/>
  <c r="CR13" i="16"/>
  <c r="CR12" i="16"/>
  <c r="CR11" i="16"/>
  <c r="CR10" i="16"/>
  <c r="CR18" i="16"/>
  <c r="CR17" i="16"/>
  <c r="BZ36" i="17"/>
  <c r="BY36" i="17"/>
  <c r="BX36" i="17"/>
  <c r="BW36" i="17"/>
  <c r="BV36" i="17"/>
  <c r="CA36" i="17" s="1"/>
  <c r="BZ35" i="17"/>
  <c r="BY35" i="17"/>
  <c r="BX35" i="17"/>
  <c r="BW35" i="17"/>
  <c r="BV35" i="17"/>
  <c r="CA35" i="17" s="1"/>
  <c r="BZ34" i="17"/>
  <c r="BY34" i="17"/>
  <c r="BX34" i="17"/>
  <c r="BW34" i="17"/>
  <c r="BV34" i="17"/>
  <c r="CA34" i="17" s="1"/>
  <c r="BZ31" i="17"/>
  <c r="BY31" i="17"/>
  <c r="BX31" i="17"/>
  <c r="BW31" i="17"/>
  <c r="BV31" i="17"/>
  <c r="CA30" i="17"/>
  <c r="BZ30" i="17"/>
  <c r="BY30" i="17"/>
  <c r="BX30" i="17"/>
  <c r="BW30" i="17"/>
  <c r="BV30" i="17"/>
  <c r="BZ29" i="17"/>
  <c r="BY29" i="17"/>
  <c r="BX29" i="17"/>
  <c r="BW29" i="17"/>
  <c r="BV29" i="17"/>
  <c r="CA29" i="17" s="1"/>
  <c r="BZ28" i="17"/>
  <c r="BY28" i="17"/>
  <c r="BX28" i="17"/>
  <c r="BW28" i="17"/>
  <c r="BV28" i="17"/>
  <c r="CA28" i="17" s="1"/>
  <c r="BZ27" i="17"/>
  <c r="BY27" i="17"/>
  <c r="BX27" i="17"/>
  <c r="BW27" i="17"/>
  <c r="BV27" i="17"/>
  <c r="CA27" i="17" s="1"/>
  <c r="BZ26" i="17"/>
  <c r="BY26" i="17"/>
  <c r="BX26" i="17"/>
  <c r="BW26" i="17"/>
  <c r="BV26" i="17"/>
  <c r="CA26" i="17" s="1"/>
  <c r="BZ25" i="17"/>
  <c r="BY25" i="17"/>
  <c r="BX25" i="17"/>
  <c r="BW25" i="17"/>
  <c r="BV25" i="17"/>
  <c r="CA25" i="17" s="1"/>
  <c r="CA24" i="17"/>
  <c r="BZ24" i="17"/>
  <c r="BY24" i="17"/>
  <c r="BX24" i="17"/>
  <c r="BW24" i="17"/>
  <c r="BV24" i="17"/>
  <c r="BZ23" i="17"/>
  <c r="BY23" i="17"/>
  <c r="BX23" i="17"/>
  <c r="BW23" i="17"/>
  <c r="BV23" i="17"/>
  <c r="CA23" i="17" s="1"/>
  <c r="CA22" i="17"/>
  <c r="BZ22" i="17"/>
  <c r="BY22" i="17"/>
  <c r="BX22" i="17"/>
  <c r="BW22" i="17"/>
  <c r="BV22" i="17"/>
  <c r="BZ21" i="17"/>
  <c r="BY21" i="17"/>
  <c r="BX21" i="17"/>
  <c r="BW21" i="17"/>
  <c r="BV21" i="17"/>
  <c r="CA21" i="17" s="1"/>
  <c r="CA20" i="17"/>
  <c r="BZ20" i="17"/>
  <c r="BY20" i="17"/>
  <c r="BX20" i="17"/>
  <c r="BW20" i="17"/>
  <c r="BV20" i="17"/>
  <c r="BZ19" i="17"/>
  <c r="BY19" i="17"/>
  <c r="BX19" i="17"/>
  <c r="BW19" i="17"/>
  <c r="BV19" i="17"/>
  <c r="CA19" i="17" s="1"/>
  <c r="BZ18" i="17"/>
  <c r="BY18" i="17"/>
  <c r="BX18" i="17"/>
  <c r="BW18" i="17"/>
  <c r="BV18" i="17"/>
  <c r="CA18" i="17" s="1"/>
  <c r="BZ17" i="17"/>
  <c r="BY17" i="17"/>
  <c r="BX17" i="17"/>
  <c r="BW17" i="17"/>
  <c r="BV17" i="17"/>
  <c r="CA17" i="17" s="1"/>
  <c r="BZ16" i="17"/>
  <c r="BY16" i="17"/>
  <c r="BX16" i="17"/>
  <c r="BW16" i="17"/>
  <c r="BV16" i="17"/>
  <c r="CA16" i="17" s="1"/>
  <c r="BZ15" i="17"/>
  <c r="BY15" i="17"/>
  <c r="BX15" i="17"/>
  <c r="BW15" i="17"/>
  <c r="BV15" i="17"/>
  <c r="CA15" i="17" s="1"/>
  <c r="BZ14" i="17"/>
  <c r="BY14" i="17"/>
  <c r="BX14" i="17"/>
  <c r="BW14" i="17"/>
  <c r="BV14" i="17"/>
  <c r="CA14" i="17" s="1"/>
  <c r="BZ13" i="17"/>
  <c r="BY13" i="17"/>
  <c r="BX13" i="17"/>
  <c r="BW13" i="17"/>
  <c r="BV13" i="17"/>
  <c r="CA13" i="17" s="1"/>
  <c r="BZ12" i="17"/>
  <c r="BY12" i="17"/>
  <c r="BX12" i="17"/>
  <c r="BW12" i="17"/>
  <c r="BV12" i="17"/>
  <c r="CA12" i="17" s="1"/>
  <c r="BZ11" i="17"/>
  <c r="BY11" i="17"/>
  <c r="BX11" i="17"/>
  <c r="BW11" i="17"/>
  <c r="BV11" i="17"/>
  <c r="CA11" i="17" s="1"/>
  <c r="BZ10" i="17"/>
  <c r="BY10" i="17"/>
  <c r="BX10" i="17"/>
  <c r="BW10" i="17"/>
  <c r="BV10" i="17"/>
  <c r="CA10" i="17" s="1"/>
  <c r="BZ9" i="17"/>
  <c r="BY9" i="17"/>
  <c r="BX9" i="17"/>
  <c r="BW9" i="17"/>
  <c r="BV9" i="17"/>
  <c r="BZ8" i="17"/>
  <c r="BY8" i="17"/>
  <c r="BX8" i="17"/>
  <c r="BW8" i="17"/>
  <c r="BV8" i="17"/>
  <c r="CA8" i="17" s="1"/>
  <c r="BZ7" i="17"/>
  <c r="BY7" i="17"/>
  <c r="BX7" i="17"/>
  <c r="BW7" i="17"/>
  <c r="BV7" i="17"/>
  <c r="CA7" i="17" s="1"/>
  <c r="BZ6" i="17"/>
  <c r="BY6" i="17"/>
  <c r="BX6" i="17"/>
  <c r="BW6" i="17"/>
  <c r="BV6" i="17"/>
  <c r="CA6" i="17" s="1"/>
  <c r="BZ5" i="17"/>
  <c r="BY5" i="17"/>
  <c r="BX5" i="17"/>
  <c r="BW5" i="17"/>
  <c r="BV5" i="17"/>
  <c r="CA5" i="17" s="1"/>
  <c r="BZ4" i="17"/>
  <c r="BY4" i="17"/>
  <c r="BX4" i="17"/>
  <c r="BW4" i="17"/>
  <c r="BV4" i="17"/>
  <c r="CA4" i="17" s="1"/>
  <c r="CA36" i="16"/>
  <c r="CA35" i="16"/>
  <c r="CA34" i="16"/>
  <c r="CA30" i="16"/>
  <c r="CA29" i="16"/>
  <c r="CA28" i="16"/>
  <c r="CA27" i="16"/>
  <c r="CA26" i="16"/>
  <c r="CA25" i="16"/>
  <c r="CA24" i="16"/>
  <c r="CA23" i="16"/>
  <c r="CA22" i="16"/>
  <c r="CA21" i="16"/>
  <c r="CA20" i="16"/>
  <c r="CA19" i="16"/>
  <c r="CA18" i="16"/>
  <c r="CA17" i="16"/>
  <c r="CA16" i="16"/>
  <c r="CA15" i="16"/>
  <c r="CA14" i="16"/>
  <c r="CA13" i="16"/>
  <c r="CA12" i="16"/>
  <c r="CA11" i="16"/>
  <c r="CA10" i="16"/>
  <c r="CA9" i="16"/>
  <c r="CA8" i="16"/>
  <c r="CA7" i="16"/>
  <c r="CA6" i="16"/>
  <c r="CA5" i="16"/>
  <c r="BZ4" i="16"/>
  <c r="BY4" i="16"/>
  <c r="BX4" i="16"/>
  <c r="BW4" i="16"/>
  <c r="BV4" i="16"/>
  <c r="U21" i="30"/>
  <c r="U20" i="30"/>
  <c r="U19" i="30"/>
  <c r="U18" i="30"/>
  <c r="U17" i="30"/>
  <c r="U16" i="30"/>
  <c r="U7" i="30"/>
  <c r="U8" i="30"/>
  <c r="U9" i="30"/>
  <c r="U10" i="30"/>
  <c r="U11" i="30"/>
  <c r="R7" i="30"/>
  <c r="S7" i="30"/>
  <c r="T7" i="30"/>
  <c r="R8" i="30"/>
  <c r="S8" i="30"/>
  <c r="T8" i="30"/>
  <c r="R9" i="30"/>
  <c r="S9" i="30"/>
  <c r="T9" i="30"/>
  <c r="R10" i="30"/>
  <c r="S10" i="30"/>
  <c r="T10" i="30"/>
  <c r="R11" i="30"/>
  <c r="S11" i="30"/>
  <c r="T11" i="30"/>
  <c r="Q11" i="30"/>
  <c r="Q10" i="30"/>
  <c r="Q9" i="30"/>
  <c r="Q8" i="30"/>
  <c r="Q7" i="30"/>
  <c r="GV29" i="13" l="1"/>
  <c r="GP17" i="13"/>
  <c r="GN34" i="13"/>
  <c r="GW34" i="13" s="1"/>
  <c r="GV17" i="13"/>
  <c r="GV34" i="13"/>
  <c r="GP21" i="13"/>
  <c r="GS40" i="13"/>
  <c r="GP15" i="13"/>
  <c r="GP29" i="13"/>
  <c r="GS11" i="13"/>
  <c r="GV41" i="13"/>
  <c r="GV19" i="13"/>
  <c r="GV30" i="13"/>
  <c r="GV32" i="13"/>
  <c r="GS39" i="13"/>
  <c r="GS20" i="13"/>
  <c r="GP31" i="13"/>
  <c r="GQ26" i="13"/>
  <c r="GN41" i="13"/>
  <c r="GQ41" i="13" s="1"/>
  <c r="GT40" i="13"/>
  <c r="GW40" i="13"/>
  <c r="GQ40" i="13"/>
  <c r="GX40" i="13" s="1"/>
  <c r="GY40" i="13" s="1"/>
  <c r="GN14" i="13"/>
  <c r="GQ14" i="13" s="1"/>
  <c r="GP26" i="13"/>
  <c r="GS26" i="13"/>
  <c r="GV11" i="13"/>
  <c r="GS14" i="13"/>
  <c r="GP25" i="13"/>
  <c r="GV26" i="13"/>
  <c r="GN23" i="13"/>
  <c r="GS10" i="13"/>
  <c r="GV25" i="13"/>
  <c r="GV36" i="13"/>
  <c r="GT22" i="13"/>
  <c r="GP13" i="13"/>
  <c r="GV13" i="13"/>
  <c r="GN31" i="13"/>
  <c r="GQ31" i="13" s="1"/>
  <c r="GN19" i="13"/>
  <c r="GP36" i="13"/>
  <c r="GV18" i="13"/>
  <c r="GV20" i="13"/>
  <c r="GP30" i="13"/>
  <c r="GP32" i="13"/>
  <c r="GN20" i="13"/>
  <c r="GW20" i="13" s="1"/>
  <c r="GS30" i="13"/>
  <c r="GN30" i="13"/>
  <c r="GW30" i="13" s="1"/>
  <c r="GN18" i="13"/>
  <c r="GP20" i="13"/>
  <c r="GP18" i="13"/>
  <c r="GT26" i="13"/>
  <c r="GP9" i="13"/>
  <c r="GV9" i="13"/>
  <c r="GQ35" i="13"/>
  <c r="GW35" i="13"/>
  <c r="GT35" i="13"/>
  <c r="GQ9" i="13"/>
  <c r="GX9" i="13" s="1"/>
  <c r="GY9" i="13" s="1"/>
  <c r="GW9" i="13"/>
  <c r="GT9" i="13"/>
  <c r="GW23" i="13"/>
  <c r="GQ23" i="13"/>
  <c r="GT23" i="13"/>
  <c r="GW27" i="13"/>
  <c r="GQ27" i="13"/>
  <c r="GT27" i="13"/>
  <c r="GQ34" i="13"/>
  <c r="GQ13" i="13"/>
  <c r="GT13" i="13"/>
  <c r="GW13" i="13"/>
  <c r="GW11" i="13"/>
  <c r="GS9" i="13"/>
  <c r="GP10" i="13"/>
  <c r="GV12" i="13"/>
  <c r="GS13" i="13"/>
  <c r="GP14" i="13"/>
  <c r="GP19" i="13"/>
  <c r="GN32" i="13"/>
  <c r="GP35" i="13"/>
  <c r="GV39" i="13"/>
  <c r="GP41" i="13"/>
  <c r="GN33" i="13"/>
  <c r="GS35" i="13"/>
  <c r="GV40" i="13"/>
  <c r="GS41" i="13"/>
  <c r="GN16" i="13"/>
  <c r="GN28" i="13"/>
  <c r="GQ11" i="13"/>
  <c r="GN12" i="13"/>
  <c r="GQ15" i="13"/>
  <c r="GS23" i="13"/>
  <c r="GP24" i="13"/>
  <c r="GS27" i="13"/>
  <c r="GP28" i="13"/>
  <c r="GS31" i="13"/>
  <c r="GQ36" i="13"/>
  <c r="GN39" i="13"/>
  <c r="GT10" i="13"/>
  <c r="GX10" i="13" s="1"/>
  <c r="GP16" i="13"/>
  <c r="GN17" i="13"/>
  <c r="GN21" i="13"/>
  <c r="GW22" i="13"/>
  <c r="GX22" i="13" s="1"/>
  <c r="GN25" i="13"/>
  <c r="GW26" i="13"/>
  <c r="GN29" i="13"/>
  <c r="GS32" i="13"/>
  <c r="GP33" i="13"/>
  <c r="GP12" i="13"/>
  <c r="GV35" i="13"/>
  <c r="GP39" i="13"/>
  <c r="GW10" i="13"/>
  <c r="GT11" i="13"/>
  <c r="GT15" i="13"/>
  <c r="GS16" i="13"/>
  <c r="GV23" i="13"/>
  <c r="GS24" i="13"/>
  <c r="GV27" i="13"/>
  <c r="GS28" i="13"/>
  <c r="GT36" i="13"/>
  <c r="GS33" i="13"/>
  <c r="GN24" i="13"/>
  <c r="GP40" i="13"/>
  <c r="CA31" i="17"/>
  <c r="CA9" i="17"/>
  <c r="CR15" i="16"/>
  <c r="CA4" i="16"/>
  <c r="U12" i="30"/>
  <c r="R12" i="30"/>
  <c r="S12" i="30"/>
  <c r="T12" i="30"/>
  <c r="T19" i="30" s="1"/>
  <c r="Q12" i="30"/>
  <c r="BP15" i="25"/>
  <c r="BO15" i="25"/>
  <c r="AI9" i="25"/>
  <c r="BB9" i="25" s="1"/>
  <c r="GW18" i="13" l="1"/>
  <c r="GT18" i="13"/>
  <c r="GQ19" i="13"/>
  <c r="GT19" i="13"/>
  <c r="GT34" i="13"/>
  <c r="GT14" i="13"/>
  <c r="GW14" i="13"/>
  <c r="GW41" i="13"/>
  <c r="GT41" i="13"/>
  <c r="GX41" i="13"/>
  <c r="GY41" i="13" s="1"/>
  <c r="GZ40" i="13"/>
  <c r="HA40" i="13" s="1"/>
  <c r="GT31" i="13"/>
  <c r="GX36" i="13"/>
  <c r="GY36" i="13" s="1"/>
  <c r="GW19" i="13"/>
  <c r="GX26" i="13"/>
  <c r="GY26" i="13" s="1"/>
  <c r="GX11" i="13"/>
  <c r="GY11" i="13" s="1"/>
  <c r="GX23" i="13"/>
  <c r="GY23" i="13" s="1"/>
  <c r="GQ30" i="13"/>
  <c r="GT30" i="13"/>
  <c r="GQ18" i="13"/>
  <c r="GX18" i="13" s="1"/>
  <c r="GY18" i="13" s="1"/>
  <c r="GX31" i="13"/>
  <c r="GY31" i="13" s="1"/>
  <c r="GQ20" i="13"/>
  <c r="GX35" i="13"/>
  <c r="GY35" i="13" s="1"/>
  <c r="GT20" i="13"/>
  <c r="GY22" i="13"/>
  <c r="GZ22" i="13"/>
  <c r="HA22" i="13" s="1"/>
  <c r="GY10" i="13"/>
  <c r="GZ10" i="13"/>
  <c r="HA10" i="13" s="1"/>
  <c r="GW24" i="13"/>
  <c r="GT24" i="13"/>
  <c r="GQ24" i="13"/>
  <c r="GT29" i="13"/>
  <c r="GQ29" i="13"/>
  <c r="GW29" i="13"/>
  <c r="GT33" i="13"/>
  <c r="GQ33" i="13"/>
  <c r="GW33" i="13"/>
  <c r="GT21" i="13"/>
  <c r="GQ21" i="13"/>
  <c r="GW21" i="13"/>
  <c r="GX13" i="13"/>
  <c r="GX34" i="13"/>
  <c r="GT17" i="13"/>
  <c r="GW17" i="13"/>
  <c r="GQ17" i="13"/>
  <c r="GX15" i="13"/>
  <c r="GW32" i="13"/>
  <c r="GT32" i="13"/>
  <c r="GQ32" i="13"/>
  <c r="GT25" i="13"/>
  <c r="GQ25" i="13"/>
  <c r="GW25" i="13"/>
  <c r="GT12" i="13"/>
  <c r="GQ12" i="13"/>
  <c r="GW12" i="13"/>
  <c r="GZ9" i="13"/>
  <c r="HA9" i="13" s="1"/>
  <c r="GW28" i="13"/>
  <c r="GT28" i="13"/>
  <c r="GQ28" i="13"/>
  <c r="GX28" i="13" s="1"/>
  <c r="GY28" i="13" s="1"/>
  <c r="GX27" i="13"/>
  <c r="GT39" i="13"/>
  <c r="GQ39" i="13"/>
  <c r="GX39" i="13" s="1"/>
  <c r="GY39" i="13" s="1"/>
  <c r="GW39" i="13"/>
  <c r="GW16" i="13"/>
  <c r="GT16" i="13"/>
  <c r="GQ16" i="13"/>
  <c r="R18" i="30"/>
  <c r="T18" i="30"/>
  <c r="Q17" i="30"/>
  <c r="T17" i="30"/>
  <c r="T20" i="30"/>
  <c r="R20" i="30"/>
  <c r="Q19" i="30"/>
  <c r="S19" i="30"/>
  <c r="R19" i="30"/>
  <c r="Q16" i="30"/>
  <c r="R16" i="30"/>
  <c r="T16" i="30"/>
  <c r="BE9" i="25"/>
  <c r="AS9" i="25"/>
  <c r="AY9" i="25"/>
  <c r="GX19" i="13" l="1"/>
  <c r="GX14" i="13"/>
  <c r="GY14" i="13" s="1"/>
  <c r="GZ31" i="13"/>
  <c r="HA31" i="13" s="1"/>
  <c r="GZ28" i="13"/>
  <c r="HA28" i="13" s="1"/>
  <c r="GZ41" i="13"/>
  <c r="HA41" i="13" s="1"/>
  <c r="GZ39" i="13"/>
  <c r="HA39" i="13" s="1"/>
  <c r="GZ19" i="13"/>
  <c r="HA19" i="13" s="1"/>
  <c r="GY19" i="13"/>
  <c r="GZ26" i="13"/>
  <c r="HA26" i="13" s="1"/>
  <c r="GZ36" i="13"/>
  <c r="HA36" i="13" s="1"/>
  <c r="GZ35" i="13"/>
  <c r="HA35" i="13" s="1"/>
  <c r="GX17" i="13"/>
  <c r="GY17" i="13" s="1"/>
  <c r="GZ23" i="13"/>
  <c r="HA23" i="13" s="1"/>
  <c r="GZ14" i="13"/>
  <c r="HA14" i="13" s="1"/>
  <c r="GX21" i="13"/>
  <c r="GY21" i="13" s="1"/>
  <c r="GX16" i="13"/>
  <c r="GY16" i="13" s="1"/>
  <c r="GZ11" i="13"/>
  <c r="HA11" i="13" s="1"/>
  <c r="GX30" i="13"/>
  <c r="GY30" i="13" s="1"/>
  <c r="GX20" i="13"/>
  <c r="GZ18" i="13"/>
  <c r="HA18" i="13" s="1"/>
  <c r="GX12" i="13"/>
  <c r="GY27" i="13"/>
  <c r="GZ27" i="13"/>
  <c r="HA27" i="13" s="1"/>
  <c r="GX33" i="13"/>
  <c r="GY15" i="13"/>
  <c r="GZ15" i="13"/>
  <c r="HA15" i="13" s="1"/>
  <c r="GX25" i="13"/>
  <c r="GY34" i="13"/>
  <c r="GZ34" i="13"/>
  <c r="HA34" i="13" s="1"/>
  <c r="GX29" i="13"/>
  <c r="GY13" i="13"/>
  <c r="GZ13" i="13"/>
  <c r="HA13" i="13" s="1"/>
  <c r="GX32" i="13"/>
  <c r="GX24" i="13"/>
  <c r="T21" i="30"/>
  <c r="S18" i="30"/>
  <c r="R21" i="30"/>
  <c r="Q21" i="30"/>
  <c r="S17" i="30"/>
  <c r="S16" i="30"/>
  <c r="S20" i="30"/>
  <c r="AK9" i="25"/>
  <c r="AV9" i="25"/>
  <c r="AI8" i="25"/>
  <c r="BE8" i="25" s="1"/>
  <c r="P10" i="25"/>
  <c r="N10" i="25"/>
  <c r="M10" i="25"/>
  <c r="L10" i="25"/>
  <c r="K10" i="25"/>
  <c r="S50" i="29"/>
  <c r="R50" i="29"/>
  <c r="Q50" i="29"/>
  <c r="P50" i="29"/>
  <c r="O50" i="29"/>
  <c r="N50" i="29"/>
  <c r="M50" i="29"/>
  <c r="L50" i="29"/>
  <c r="K50" i="29"/>
  <c r="T49" i="29"/>
  <c r="S49" i="29"/>
  <c r="R49" i="29"/>
  <c r="Q49" i="29"/>
  <c r="P49" i="29"/>
  <c r="O49" i="29"/>
  <c r="N49" i="29"/>
  <c r="M49" i="29"/>
  <c r="L49" i="29"/>
  <c r="K49" i="29"/>
  <c r="T48" i="29"/>
  <c r="S48" i="29"/>
  <c r="R48" i="29"/>
  <c r="Q48" i="29"/>
  <c r="P48" i="29"/>
  <c r="O48" i="29"/>
  <c r="N48" i="29"/>
  <c r="M48" i="29"/>
  <c r="L48" i="29"/>
  <c r="K48" i="29"/>
  <c r="H44" i="29"/>
  <c r="G44" i="29"/>
  <c r="F44" i="29"/>
  <c r="E44" i="29"/>
  <c r="D44" i="29"/>
  <c r="C44" i="29"/>
  <c r="H43" i="29"/>
  <c r="G43" i="29"/>
  <c r="F43" i="29"/>
  <c r="E43" i="29"/>
  <c r="D43" i="29"/>
  <c r="C43" i="29"/>
  <c r="H42" i="29"/>
  <c r="G42" i="29"/>
  <c r="F42" i="29"/>
  <c r="E42" i="29"/>
  <c r="D42" i="29"/>
  <c r="C42" i="29"/>
  <c r="H41" i="29"/>
  <c r="G41" i="29"/>
  <c r="F41" i="29"/>
  <c r="E41" i="29"/>
  <c r="D41" i="29"/>
  <c r="C41" i="29"/>
  <c r="H40" i="29"/>
  <c r="G40" i="29"/>
  <c r="F40" i="29"/>
  <c r="E40" i="29"/>
  <c r="D40" i="29"/>
  <c r="C40" i="29"/>
  <c r="O30" i="29"/>
  <c r="N30" i="29"/>
  <c r="M30" i="29"/>
  <c r="L30" i="29"/>
  <c r="K30" i="29"/>
  <c r="J30" i="29"/>
  <c r="I30" i="29"/>
  <c r="H30" i="29"/>
  <c r="G30" i="29"/>
  <c r="F30" i="29"/>
  <c r="E30" i="29"/>
  <c r="D30" i="29"/>
  <c r="C30" i="29"/>
  <c r="F10" i="29"/>
  <c r="F9" i="29"/>
  <c r="F7" i="29"/>
  <c r="F6" i="29"/>
  <c r="F5" i="29"/>
  <c r="F4" i="29"/>
  <c r="O30" i="23"/>
  <c r="N30" i="23"/>
  <c r="H30" i="23"/>
  <c r="C30" i="23"/>
  <c r="O29" i="23"/>
  <c r="N29" i="23"/>
  <c r="H29" i="23"/>
  <c r="C29" i="23"/>
  <c r="O27" i="23"/>
  <c r="H27" i="23"/>
  <c r="C27" i="23"/>
  <c r="P20" i="23"/>
  <c r="O20" i="23"/>
  <c r="M20" i="23"/>
  <c r="L20" i="23"/>
  <c r="J20" i="23"/>
  <c r="P11" i="23"/>
  <c r="O11" i="23"/>
  <c r="M11" i="23"/>
  <c r="L11" i="23"/>
  <c r="J11" i="23"/>
  <c r="I11" i="23"/>
  <c r="H11" i="23"/>
  <c r="F11" i="23"/>
  <c r="E11" i="23"/>
  <c r="D11" i="23"/>
  <c r="Z10" i="23"/>
  <c r="X10" i="23"/>
  <c r="N10" i="23"/>
  <c r="K10" i="23"/>
  <c r="AA10" i="23" s="1"/>
  <c r="AO17" i="22"/>
  <c r="AM17" i="22"/>
  <c r="AK17" i="22"/>
  <c r="AI17" i="22"/>
  <c r="AG17" i="22"/>
  <c r="AE17" i="22"/>
  <c r="AC17" i="22"/>
  <c r="AA17" i="22"/>
  <c r="Y17" i="22"/>
  <c r="W17" i="22"/>
  <c r="U17" i="22"/>
  <c r="S17" i="22"/>
  <c r="G17" i="22"/>
  <c r="F17" i="22"/>
  <c r="E17" i="22"/>
  <c r="D17" i="22"/>
  <c r="C17" i="22"/>
  <c r="AO16" i="22"/>
  <c r="AM16" i="22"/>
  <c r="AK16" i="22"/>
  <c r="AI16" i="22"/>
  <c r="AG16" i="22"/>
  <c r="AE16" i="22"/>
  <c r="AC16" i="22"/>
  <c r="AA16" i="22"/>
  <c r="Y16" i="22"/>
  <c r="W16" i="22"/>
  <c r="U16" i="22"/>
  <c r="S16" i="22"/>
  <c r="G16" i="22"/>
  <c r="F16" i="22"/>
  <c r="E16" i="22"/>
  <c r="D16" i="22"/>
  <c r="C16" i="22"/>
  <c r="AO15" i="22"/>
  <c r="AM15" i="22"/>
  <c r="AK15" i="22"/>
  <c r="AI15" i="22"/>
  <c r="AG15" i="22"/>
  <c r="AE15" i="22"/>
  <c r="AC15" i="22"/>
  <c r="AA15" i="22"/>
  <c r="Y15" i="22"/>
  <c r="W15" i="22"/>
  <c r="U15" i="22"/>
  <c r="S15" i="22"/>
  <c r="G15" i="22"/>
  <c r="F15" i="22"/>
  <c r="E15" i="22"/>
  <c r="D15" i="22"/>
  <c r="C15" i="22"/>
  <c r="AO14" i="22"/>
  <c r="AM14" i="22"/>
  <c r="AK14" i="22"/>
  <c r="AI14" i="22"/>
  <c r="AG14" i="22"/>
  <c r="AE14" i="22"/>
  <c r="AC14" i="22"/>
  <c r="AA14" i="22"/>
  <c r="Y14" i="22"/>
  <c r="W14" i="22"/>
  <c r="U14" i="22"/>
  <c r="S14" i="22"/>
  <c r="G14" i="22"/>
  <c r="F14" i="22"/>
  <c r="E14" i="22"/>
  <c r="D14" i="22"/>
  <c r="C14" i="22"/>
  <c r="AO13" i="22"/>
  <c r="AM13" i="22"/>
  <c r="AK13" i="22"/>
  <c r="AI13" i="22"/>
  <c r="AG13" i="22"/>
  <c r="AE13" i="22"/>
  <c r="AC13" i="22"/>
  <c r="AA13" i="22"/>
  <c r="Y13" i="22"/>
  <c r="W13" i="22"/>
  <c r="U13" i="22"/>
  <c r="S13" i="22"/>
  <c r="G13" i="22"/>
  <c r="F13" i="22"/>
  <c r="E13" i="22"/>
  <c r="D13" i="22"/>
  <c r="C13" i="22"/>
  <c r="AO12" i="22"/>
  <c r="AM12" i="22"/>
  <c r="AK12" i="22"/>
  <c r="AI12" i="22"/>
  <c r="AG12" i="22"/>
  <c r="AE12" i="22"/>
  <c r="AC12" i="22"/>
  <c r="AA12" i="22"/>
  <c r="Y12" i="22"/>
  <c r="W12" i="22"/>
  <c r="U12" i="22"/>
  <c r="S12" i="22"/>
  <c r="G12" i="22"/>
  <c r="F12" i="22"/>
  <c r="E12" i="22"/>
  <c r="D12" i="22"/>
  <c r="C12" i="22"/>
  <c r="G11" i="22"/>
  <c r="F11" i="22"/>
  <c r="E11" i="22"/>
  <c r="D11" i="22"/>
  <c r="C11" i="22"/>
  <c r="M10" i="22"/>
  <c r="G10" i="22" s="1"/>
  <c r="F10" i="22"/>
  <c r="E10" i="22"/>
  <c r="D10" i="22"/>
  <c r="C10" i="22"/>
  <c r="M7" i="22"/>
  <c r="M8" i="22" s="1"/>
  <c r="L7" i="22"/>
  <c r="L8" i="22" s="1"/>
  <c r="K7" i="22"/>
  <c r="K8" i="22" s="1"/>
  <c r="K9" i="22" s="1"/>
  <c r="J7" i="22"/>
  <c r="J8" i="22" s="1"/>
  <c r="I7" i="22"/>
  <c r="I8" i="22" s="1"/>
  <c r="M5" i="22"/>
  <c r="I5" i="22"/>
  <c r="L143" i="10"/>
  <c r="N142" i="10"/>
  <c r="N143" i="10" s="1"/>
  <c r="J142" i="10"/>
  <c r="C109" i="10"/>
  <c r="A109" i="10"/>
  <c r="F109" i="10" s="1"/>
  <c r="J109" i="10" s="1"/>
  <c r="F108" i="10"/>
  <c r="C108" i="10"/>
  <c r="A108" i="10"/>
  <c r="N106" i="10"/>
  <c r="L106" i="10"/>
  <c r="AA29" i="10"/>
  <c r="Y29" i="10"/>
  <c r="W29" i="10"/>
  <c r="U29" i="10"/>
  <c r="S29" i="10"/>
  <c r="Q29" i="10"/>
  <c r="O29" i="10"/>
  <c r="O28" i="10"/>
  <c r="M28" i="10"/>
  <c r="K28" i="10"/>
  <c r="Y27" i="10"/>
  <c r="W27" i="10"/>
  <c r="U27" i="10"/>
  <c r="S27" i="10"/>
  <c r="Q27" i="10"/>
  <c r="O27" i="10"/>
  <c r="M27" i="10"/>
  <c r="K27" i="10"/>
  <c r="AG26" i="10"/>
  <c r="AE26" i="10"/>
  <c r="AC26" i="10"/>
  <c r="AA26" i="10"/>
  <c r="Y26" i="10"/>
  <c r="W26" i="10"/>
  <c r="AG25" i="10"/>
  <c r="AE25" i="10"/>
  <c r="AC25" i="10"/>
  <c r="AA25" i="10"/>
  <c r="Y25" i="10"/>
  <c r="W25" i="10"/>
  <c r="U25" i="10"/>
  <c r="S25" i="10"/>
  <c r="Q25" i="10"/>
  <c r="O25" i="10"/>
  <c r="M25" i="10"/>
  <c r="K25" i="10"/>
  <c r="S16" i="10"/>
  <c r="R16" i="10"/>
  <c r="S15" i="10"/>
  <c r="R15" i="10"/>
  <c r="S14" i="10"/>
  <c r="R14" i="10"/>
  <c r="V13" i="10"/>
  <c r="S13" i="10"/>
  <c r="R13" i="10"/>
  <c r="S12" i="10"/>
  <c r="S11" i="10"/>
  <c r="W10" i="10"/>
  <c r="Q10" i="10" s="1"/>
  <c r="U5" i="10"/>
  <c r="T5" i="10"/>
  <c r="R5" i="10"/>
  <c r="H92" i="26"/>
  <c r="G92" i="26"/>
  <c r="F92" i="26"/>
  <c r="E92" i="26"/>
  <c r="D92" i="26"/>
  <c r="O91" i="26"/>
  <c r="N91" i="26"/>
  <c r="M91" i="26"/>
  <c r="L91" i="26"/>
  <c r="K91" i="26"/>
  <c r="J91" i="26"/>
  <c r="I91" i="26"/>
  <c r="H91" i="26"/>
  <c r="G91" i="26"/>
  <c r="F91" i="26"/>
  <c r="E91" i="26"/>
  <c r="D91" i="26"/>
  <c r="O90" i="26"/>
  <c r="N90" i="26"/>
  <c r="M90" i="26"/>
  <c r="L90" i="26"/>
  <c r="K90" i="26"/>
  <c r="J90" i="26"/>
  <c r="I90" i="26"/>
  <c r="H90" i="26"/>
  <c r="G90" i="26"/>
  <c r="F90" i="26"/>
  <c r="E90" i="26"/>
  <c r="D90" i="26"/>
  <c r="O89" i="26"/>
  <c r="N89" i="26"/>
  <c r="M89" i="26"/>
  <c r="L89" i="26"/>
  <c r="K89" i="26"/>
  <c r="J89" i="26"/>
  <c r="I89" i="26"/>
  <c r="H89" i="26"/>
  <c r="G89" i="26"/>
  <c r="F89" i="26"/>
  <c r="E89" i="26"/>
  <c r="D89" i="26"/>
  <c r="O88" i="26"/>
  <c r="N88" i="26"/>
  <c r="M88" i="26"/>
  <c r="L88" i="26"/>
  <c r="K88" i="26"/>
  <c r="J88" i="26"/>
  <c r="I88" i="26"/>
  <c r="H88" i="26"/>
  <c r="G88" i="26"/>
  <c r="F88" i="26"/>
  <c r="E88" i="26"/>
  <c r="D88" i="26"/>
  <c r="O87" i="26"/>
  <c r="N87" i="26"/>
  <c r="M87" i="26"/>
  <c r="L87" i="26"/>
  <c r="K87" i="26"/>
  <c r="J87" i="26"/>
  <c r="I87" i="26"/>
  <c r="H87" i="26"/>
  <c r="G87" i="26"/>
  <c r="F87" i="26"/>
  <c r="E87" i="26"/>
  <c r="D87" i="26"/>
  <c r="O86" i="26"/>
  <c r="N86" i="26"/>
  <c r="M86" i="26"/>
  <c r="L86" i="26"/>
  <c r="K86" i="26"/>
  <c r="J86" i="26"/>
  <c r="F86" i="26"/>
  <c r="E86" i="26"/>
  <c r="D86" i="26"/>
  <c r="O85" i="26"/>
  <c r="N85" i="26"/>
  <c r="M85" i="26"/>
  <c r="L85" i="26"/>
  <c r="K85" i="26"/>
  <c r="J85" i="26"/>
  <c r="F85" i="26"/>
  <c r="E85" i="26"/>
  <c r="D85" i="26"/>
  <c r="O84" i="26"/>
  <c r="N84" i="26"/>
  <c r="M84" i="26"/>
  <c r="L84" i="26"/>
  <c r="K84" i="26"/>
  <c r="J84" i="26"/>
  <c r="F84" i="26"/>
  <c r="E84" i="26"/>
  <c r="D84" i="26"/>
  <c r="O83" i="26"/>
  <c r="N83" i="26"/>
  <c r="M83" i="26"/>
  <c r="L83" i="26"/>
  <c r="K83" i="26"/>
  <c r="J83" i="26"/>
  <c r="F83" i="26"/>
  <c r="E83" i="26"/>
  <c r="D83" i="26"/>
  <c r="O82" i="26"/>
  <c r="N82" i="26"/>
  <c r="M82" i="26"/>
  <c r="L82" i="26"/>
  <c r="K82" i="26"/>
  <c r="J82" i="26"/>
  <c r="F82" i="26"/>
  <c r="E82" i="26"/>
  <c r="D82" i="26"/>
  <c r="O81" i="26"/>
  <c r="N81" i="26"/>
  <c r="M81" i="26"/>
  <c r="L81" i="26"/>
  <c r="K81" i="26"/>
  <c r="J81" i="26"/>
  <c r="F81" i="26"/>
  <c r="E81" i="26"/>
  <c r="D81" i="26"/>
  <c r="O80" i="26"/>
  <c r="N80" i="26"/>
  <c r="M80" i="26"/>
  <c r="L80" i="26"/>
  <c r="K80" i="26"/>
  <c r="J80" i="26"/>
  <c r="F80" i="26"/>
  <c r="E80" i="26"/>
  <c r="D80" i="26"/>
  <c r="O79" i="26"/>
  <c r="N79" i="26"/>
  <c r="M79" i="26"/>
  <c r="L79" i="26"/>
  <c r="K79" i="26"/>
  <c r="J79" i="26"/>
  <c r="F79" i="26"/>
  <c r="E79" i="26"/>
  <c r="D79" i="26"/>
  <c r="O78" i="26"/>
  <c r="N78" i="26"/>
  <c r="M78" i="26"/>
  <c r="L78" i="26"/>
  <c r="K78" i="26"/>
  <c r="J78" i="26"/>
  <c r="F78" i="26"/>
  <c r="E78" i="26"/>
  <c r="D78" i="26"/>
  <c r="FR58" i="26"/>
  <c r="GQ24" i="26"/>
  <c r="GO24" i="26"/>
  <c r="GS24" i="26" s="1"/>
  <c r="GN24" i="26"/>
  <c r="GR24" i="26" s="1"/>
  <c r="GM24" i="26"/>
  <c r="GG24" i="26"/>
  <c r="GF24" i="26"/>
  <c r="GE24" i="26"/>
  <c r="GO23" i="26"/>
  <c r="GS23" i="26" s="1"/>
  <c r="GN23" i="26"/>
  <c r="GR23" i="26" s="1"/>
  <c r="GM23" i="26"/>
  <c r="GQ23" i="26" s="1"/>
  <c r="GG23" i="26"/>
  <c r="GF23" i="26"/>
  <c r="GE23" i="26"/>
  <c r="GO22" i="26"/>
  <c r="GS22" i="26" s="1"/>
  <c r="GN22" i="26"/>
  <c r="GR22" i="26" s="1"/>
  <c r="GM22" i="26"/>
  <c r="GQ22" i="26" s="1"/>
  <c r="GG22" i="26"/>
  <c r="GF22" i="26"/>
  <c r="GE22" i="26"/>
  <c r="GO21" i="26"/>
  <c r="GS21" i="26" s="1"/>
  <c r="GN21" i="26"/>
  <c r="GR21" i="26" s="1"/>
  <c r="GM21" i="26"/>
  <c r="GQ21" i="26" s="1"/>
  <c r="GG21" i="26"/>
  <c r="GF21" i="26"/>
  <c r="GE21" i="26"/>
  <c r="GQ20" i="26"/>
  <c r="GO20" i="26"/>
  <c r="GS20" i="26" s="1"/>
  <c r="GN20" i="26"/>
  <c r="GR20" i="26" s="1"/>
  <c r="GM20" i="26"/>
  <c r="GG20" i="26"/>
  <c r="GF20" i="26"/>
  <c r="GE20" i="26"/>
  <c r="GR19" i="26"/>
  <c r="GO19" i="26"/>
  <c r="GS19" i="26" s="1"/>
  <c r="GN19" i="26"/>
  <c r="GM19" i="26"/>
  <c r="GQ19" i="26" s="1"/>
  <c r="GG19" i="26"/>
  <c r="GF19" i="26"/>
  <c r="GE19" i="26"/>
  <c r="GS18" i="26"/>
  <c r="GR18" i="26"/>
  <c r="GQ18" i="26"/>
  <c r="GO18" i="26"/>
  <c r="GN18" i="26"/>
  <c r="GM18" i="26"/>
  <c r="GG18" i="26"/>
  <c r="GF18" i="26"/>
  <c r="GE18" i="26"/>
  <c r="GO17" i="26"/>
  <c r="GS17" i="26" s="1"/>
  <c r="GN17" i="26"/>
  <c r="GR17" i="26" s="1"/>
  <c r="GM17" i="26"/>
  <c r="GQ17" i="26" s="1"/>
  <c r="GG17" i="26"/>
  <c r="GF17" i="26"/>
  <c r="GE17" i="26"/>
  <c r="GQ16" i="26"/>
  <c r="GO16" i="26"/>
  <c r="GS16" i="26" s="1"/>
  <c r="GN16" i="26"/>
  <c r="GR16" i="26" s="1"/>
  <c r="GM16" i="26"/>
  <c r="GG16" i="26"/>
  <c r="GF16" i="26"/>
  <c r="GE16" i="26"/>
  <c r="GO15" i="26"/>
  <c r="GS15" i="26" s="1"/>
  <c r="GN15" i="26"/>
  <c r="GR15" i="26" s="1"/>
  <c r="GM15" i="26"/>
  <c r="GQ15" i="26" s="1"/>
  <c r="GG15" i="26"/>
  <c r="GF15" i="26"/>
  <c r="GE15" i="26"/>
  <c r="GS14" i="26"/>
  <c r="GR14" i="26"/>
  <c r="GQ14" i="26"/>
  <c r="GO14" i="26"/>
  <c r="GN14" i="26"/>
  <c r="GM14" i="26"/>
  <c r="GG14" i="26"/>
  <c r="GF14" i="26"/>
  <c r="GE14" i="26"/>
  <c r="GO13" i="26"/>
  <c r="GS13" i="26" s="1"/>
  <c r="GN13" i="26"/>
  <c r="GR13" i="26" s="1"/>
  <c r="GM13" i="26"/>
  <c r="GQ13" i="26" s="1"/>
  <c r="GG13" i="26"/>
  <c r="GF13" i="26"/>
  <c r="GE13" i="26"/>
  <c r="GQ12" i="26"/>
  <c r="GO12" i="26"/>
  <c r="GS12" i="26" s="1"/>
  <c r="GN12" i="26"/>
  <c r="GR12" i="26" s="1"/>
  <c r="GM12" i="26"/>
  <c r="GG12" i="26"/>
  <c r="GF12" i="26"/>
  <c r="GE12" i="26"/>
  <c r="GO11" i="26"/>
  <c r="GS11" i="26" s="1"/>
  <c r="GN11" i="26"/>
  <c r="GR11" i="26" s="1"/>
  <c r="GM11" i="26"/>
  <c r="GQ11" i="26" s="1"/>
  <c r="GG11" i="26"/>
  <c r="GF11" i="26"/>
  <c r="GE11" i="26"/>
  <c r="GS10" i="26"/>
  <c r="GR10" i="26"/>
  <c r="GQ10" i="26"/>
  <c r="GO10" i="26"/>
  <c r="GN10" i="26"/>
  <c r="GM10" i="26"/>
  <c r="GG10" i="26"/>
  <c r="GF10" i="26"/>
  <c r="GE10" i="26"/>
  <c r="GO9" i="26"/>
  <c r="GS9" i="26" s="1"/>
  <c r="GN9" i="26"/>
  <c r="GR9" i="26" s="1"/>
  <c r="GM9" i="26"/>
  <c r="GQ9" i="26" s="1"/>
  <c r="GG9" i="26"/>
  <c r="GF9" i="26"/>
  <c r="GE9" i="26"/>
  <c r="GQ8" i="26"/>
  <c r="GO8" i="26"/>
  <c r="GS8" i="26" s="1"/>
  <c r="GN8" i="26"/>
  <c r="GR8" i="26" s="1"/>
  <c r="GM8" i="26"/>
  <c r="GG8" i="26"/>
  <c r="GF8" i="26"/>
  <c r="GE8" i="26"/>
  <c r="GO7" i="26"/>
  <c r="GS7" i="26" s="1"/>
  <c r="GN7" i="26"/>
  <c r="GR7" i="26" s="1"/>
  <c r="GM7" i="26"/>
  <c r="GQ7" i="26" s="1"/>
  <c r="GG7" i="26"/>
  <c r="GF7" i="26"/>
  <c r="GE7" i="26"/>
  <c r="J52" i="14"/>
  <c r="I52" i="14"/>
  <c r="H52" i="14"/>
  <c r="G52" i="14"/>
  <c r="N51" i="14"/>
  <c r="M51" i="14"/>
  <c r="L51" i="14"/>
  <c r="K51" i="14"/>
  <c r="J51" i="14"/>
  <c r="I51" i="14"/>
  <c r="H51" i="14"/>
  <c r="G51" i="14"/>
  <c r="N50" i="14"/>
  <c r="M50" i="14"/>
  <c r="L50" i="14"/>
  <c r="K50" i="14"/>
  <c r="J50" i="14"/>
  <c r="I50" i="14"/>
  <c r="H50" i="14"/>
  <c r="G50" i="14"/>
  <c r="N49" i="14"/>
  <c r="M49" i="14"/>
  <c r="L49" i="14"/>
  <c r="K49" i="14"/>
  <c r="J49" i="14"/>
  <c r="I49" i="14"/>
  <c r="H49" i="14"/>
  <c r="G49" i="14"/>
  <c r="N48" i="14"/>
  <c r="M48" i="14"/>
  <c r="L48" i="14"/>
  <c r="K48" i="14"/>
  <c r="J48" i="14"/>
  <c r="I48" i="14"/>
  <c r="H48" i="14"/>
  <c r="G48" i="14"/>
  <c r="F43" i="14"/>
  <c r="E43" i="14"/>
  <c r="D43" i="14"/>
  <c r="C43" i="14"/>
  <c r="F42" i="14"/>
  <c r="E42" i="14"/>
  <c r="D42" i="14"/>
  <c r="C42" i="14"/>
  <c r="F41" i="14"/>
  <c r="E41" i="14"/>
  <c r="D41" i="14"/>
  <c r="C41" i="14"/>
  <c r="F40" i="14"/>
  <c r="E40" i="14"/>
  <c r="D40" i="14"/>
  <c r="C40" i="14"/>
  <c r="F39" i="14"/>
  <c r="E39" i="14"/>
  <c r="D39" i="14"/>
  <c r="C39" i="14"/>
  <c r="E22" i="14"/>
  <c r="K14" i="19"/>
  <c r="J14" i="19"/>
  <c r="I14" i="19"/>
  <c r="K13" i="19"/>
  <c r="I13" i="19"/>
  <c r="K12" i="19"/>
  <c r="I12" i="19"/>
  <c r="K11" i="19"/>
  <c r="I11" i="19"/>
  <c r="L10" i="19"/>
  <c r="K10" i="19"/>
  <c r="I10" i="19"/>
  <c r="L9" i="19"/>
  <c r="K9" i="19"/>
  <c r="I9" i="19"/>
  <c r="L8" i="19"/>
  <c r="K8" i="19"/>
  <c r="I8" i="19"/>
  <c r="L7" i="19"/>
  <c r="K7" i="19"/>
  <c r="I7" i="19"/>
  <c r="L6" i="19"/>
  <c r="K6" i="19"/>
  <c r="I6" i="19"/>
  <c r="L5" i="19"/>
  <c r="K5" i="19"/>
  <c r="I5" i="19"/>
  <c r="K4" i="19"/>
  <c r="I4" i="19"/>
  <c r="H51" i="12"/>
  <c r="G51" i="12"/>
  <c r="F51" i="12"/>
  <c r="E51" i="12"/>
  <c r="D51" i="12"/>
  <c r="C51" i="12"/>
  <c r="B51" i="12"/>
  <c r="J50" i="12"/>
  <c r="I50" i="12"/>
  <c r="H50" i="12"/>
  <c r="G50" i="12"/>
  <c r="F50" i="12"/>
  <c r="E50" i="12"/>
  <c r="D50" i="12"/>
  <c r="C50" i="12"/>
  <c r="B50" i="12"/>
  <c r="J49" i="12"/>
  <c r="I49" i="12"/>
  <c r="H49" i="12"/>
  <c r="G49" i="12"/>
  <c r="F49" i="12"/>
  <c r="E49" i="12"/>
  <c r="D49" i="12"/>
  <c r="C49" i="12"/>
  <c r="B49" i="12"/>
  <c r="J48" i="12"/>
  <c r="I48" i="12"/>
  <c r="H48" i="12"/>
  <c r="G48" i="12"/>
  <c r="F48" i="12"/>
  <c r="E48" i="12"/>
  <c r="D48" i="12"/>
  <c r="C48" i="12"/>
  <c r="B48" i="12"/>
  <c r="J47" i="12"/>
  <c r="I47" i="12"/>
  <c r="H47" i="12"/>
  <c r="G47" i="12"/>
  <c r="F47" i="12"/>
  <c r="E47" i="12"/>
  <c r="D47" i="12"/>
  <c r="C47" i="12"/>
  <c r="B47" i="12"/>
  <c r="J46" i="12"/>
  <c r="I46" i="12"/>
  <c r="H46" i="12"/>
  <c r="G46" i="12"/>
  <c r="F46" i="12"/>
  <c r="E46" i="12"/>
  <c r="D46" i="12"/>
  <c r="C46" i="12"/>
  <c r="B46" i="12"/>
  <c r="J45" i="12"/>
  <c r="I45" i="12"/>
  <c r="H45" i="12"/>
  <c r="G45" i="12"/>
  <c r="F45" i="12"/>
  <c r="E45" i="12"/>
  <c r="D45" i="12"/>
  <c r="C45" i="12"/>
  <c r="B45" i="12"/>
  <c r="J44" i="12"/>
  <c r="I44" i="12"/>
  <c r="H44" i="12"/>
  <c r="G44" i="12"/>
  <c r="F44" i="12"/>
  <c r="E44" i="12"/>
  <c r="D44" i="12"/>
  <c r="C44" i="12"/>
  <c r="B44" i="12"/>
  <c r="D124" i="11"/>
  <c r="B124" i="11"/>
  <c r="J123" i="11"/>
  <c r="I123" i="11"/>
  <c r="H123" i="11"/>
  <c r="G123" i="11"/>
  <c r="F123" i="11"/>
  <c r="D123" i="11"/>
  <c r="B123" i="11"/>
  <c r="J122" i="11"/>
  <c r="I122" i="11"/>
  <c r="H122" i="11"/>
  <c r="G122" i="11"/>
  <c r="F122" i="11"/>
  <c r="D122" i="11"/>
  <c r="B122" i="11"/>
  <c r="G110" i="11"/>
  <c r="F110" i="11"/>
  <c r="D110" i="11"/>
  <c r="B110" i="11"/>
  <c r="E109" i="11"/>
  <c r="C109" i="11"/>
  <c r="E108" i="11"/>
  <c r="E110" i="11" s="1"/>
  <c r="C108" i="11"/>
  <c r="E107" i="11"/>
  <c r="C107" i="11"/>
  <c r="C110" i="11" s="1"/>
  <c r="B101" i="11"/>
  <c r="M8" i="11"/>
  <c r="L8" i="11"/>
  <c r="K8" i="11"/>
  <c r="J8" i="11"/>
  <c r="I8" i="11"/>
  <c r="H8" i="11"/>
  <c r="G8" i="11"/>
  <c r="F8" i="11"/>
  <c r="E8" i="11"/>
  <c r="D8" i="11"/>
  <c r="C8" i="11"/>
  <c r="B8" i="11"/>
  <c r="N7" i="11"/>
  <c r="L30" i="25"/>
  <c r="K30" i="25"/>
  <c r="R29" i="25"/>
  <c r="Q29" i="25"/>
  <c r="O29" i="25"/>
  <c r="N29" i="25"/>
  <c r="M29" i="25"/>
  <c r="L29" i="25"/>
  <c r="K29" i="25"/>
  <c r="R28" i="25"/>
  <c r="Q28" i="25"/>
  <c r="O28" i="25"/>
  <c r="N28" i="25"/>
  <c r="U28" i="25" s="1"/>
  <c r="M28" i="25"/>
  <c r="L28" i="25"/>
  <c r="K28" i="25"/>
  <c r="O27" i="25"/>
  <c r="N27" i="25"/>
  <c r="M27" i="25"/>
  <c r="L27" i="25"/>
  <c r="K27" i="25"/>
  <c r="O26" i="25"/>
  <c r="N26" i="25"/>
  <c r="M26" i="25"/>
  <c r="L26" i="25"/>
  <c r="K26" i="25"/>
  <c r="T26" i="25" s="1"/>
  <c r="O25" i="25"/>
  <c r="N25" i="25"/>
  <c r="M25" i="25"/>
  <c r="L25" i="25"/>
  <c r="K25" i="25"/>
  <c r="O24" i="25"/>
  <c r="N24" i="25"/>
  <c r="M24" i="25"/>
  <c r="L24" i="25"/>
  <c r="K24" i="25"/>
  <c r="N23" i="25"/>
  <c r="M23" i="25"/>
  <c r="L23" i="25"/>
  <c r="K23" i="25"/>
  <c r="N22" i="25"/>
  <c r="M22" i="25"/>
  <c r="L22" i="25"/>
  <c r="K22" i="25"/>
  <c r="N21" i="25"/>
  <c r="M21" i="25"/>
  <c r="L21" i="25"/>
  <c r="K21" i="25"/>
  <c r="T21" i="25" s="1"/>
  <c r="P20" i="25"/>
  <c r="N20" i="25"/>
  <c r="U20" i="25" s="1"/>
  <c r="M20" i="25"/>
  <c r="L20" i="25"/>
  <c r="K20" i="25"/>
  <c r="P19" i="25"/>
  <c r="N19" i="25"/>
  <c r="M19" i="25"/>
  <c r="L19" i="25"/>
  <c r="K19" i="25"/>
  <c r="P18" i="25"/>
  <c r="N18" i="25"/>
  <c r="M18" i="25"/>
  <c r="L18" i="25"/>
  <c r="K18" i="25"/>
  <c r="T17" i="25" s="1"/>
  <c r="P17" i="25"/>
  <c r="N17" i="25"/>
  <c r="M17" i="25"/>
  <c r="L17" i="25"/>
  <c r="K17" i="25"/>
  <c r="P16" i="25"/>
  <c r="N16" i="25"/>
  <c r="M16" i="25"/>
  <c r="L16" i="25"/>
  <c r="K16" i="25"/>
  <c r="P15" i="25"/>
  <c r="N15" i="25"/>
  <c r="U15" i="25" s="1"/>
  <c r="M15" i="25"/>
  <c r="L15" i="25"/>
  <c r="K15" i="25"/>
  <c r="P14" i="25"/>
  <c r="N14" i="25"/>
  <c r="M14" i="25"/>
  <c r="L14" i="25"/>
  <c r="K14" i="25"/>
  <c r="P13" i="25"/>
  <c r="N13" i="25"/>
  <c r="M13" i="25"/>
  <c r="L13" i="25"/>
  <c r="K13" i="25"/>
  <c r="P12" i="25"/>
  <c r="N12" i="25"/>
  <c r="M12" i="25"/>
  <c r="L12" i="25"/>
  <c r="K12" i="25"/>
  <c r="P11" i="25"/>
  <c r="N11" i="25"/>
  <c r="M11" i="25"/>
  <c r="L11" i="25"/>
  <c r="K11" i="25"/>
  <c r="T11" i="25" s="1"/>
  <c r="M27" i="15"/>
  <c r="L27" i="15"/>
  <c r="K27" i="15"/>
  <c r="I27" i="15"/>
  <c r="H27" i="15"/>
  <c r="G27" i="15"/>
  <c r="F27" i="15"/>
  <c r="E27" i="15"/>
  <c r="D27" i="15"/>
  <c r="C27" i="15"/>
  <c r="B27" i="15"/>
  <c r="M26" i="15"/>
  <c r="L26" i="15"/>
  <c r="K26" i="15"/>
  <c r="I26" i="15"/>
  <c r="H26" i="15"/>
  <c r="G26" i="15"/>
  <c r="F26" i="15"/>
  <c r="E26" i="15"/>
  <c r="D26" i="15"/>
  <c r="C26" i="15"/>
  <c r="B26" i="15"/>
  <c r="M25" i="15"/>
  <c r="L25" i="15"/>
  <c r="K25" i="15"/>
  <c r="I25" i="15"/>
  <c r="H25" i="15"/>
  <c r="G25" i="15"/>
  <c r="F25" i="15"/>
  <c r="E25" i="15"/>
  <c r="D25" i="15"/>
  <c r="C25" i="15"/>
  <c r="B25" i="15"/>
  <c r="M24" i="15"/>
  <c r="L24" i="15"/>
  <c r="K24" i="15"/>
  <c r="I24" i="15"/>
  <c r="H24" i="15"/>
  <c r="G24" i="15"/>
  <c r="F24" i="15"/>
  <c r="E24" i="15"/>
  <c r="D24" i="15"/>
  <c r="C24" i="15"/>
  <c r="B24" i="15"/>
  <c r="K34" i="9"/>
  <c r="K33" i="9"/>
  <c r="K32" i="9"/>
  <c r="K31" i="9"/>
  <c r="K30" i="9"/>
  <c r="K29" i="9"/>
  <c r="K28" i="9"/>
  <c r="K27" i="9"/>
  <c r="K26" i="9"/>
  <c r="K25" i="9"/>
  <c r="K24" i="9"/>
  <c r="K23" i="9"/>
  <c r="K22" i="9"/>
  <c r="K21" i="9"/>
  <c r="K20" i="9"/>
  <c r="K19" i="9"/>
  <c r="K18" i="9"/>
  <c r="K17" i="9"/>
  <c r="K16" i="9"/>
  <c r="K15" i="9"/>
  <c r="K14" i="9"/>
  <c r="K13" i="9"/>
  <c r="K12" i="9"/>
  <c r="K11" i="9"/>
  <c r="R10" i="9"/>
  <c r="R10" i="21"/>
  <c r="BN36" i="17"/>
  <c r="BH36" i="17"/>
  <c r="BB36" i="17"/>
  <c r="AV36" i="17"/>
  <c r="AP36" i="17"/>
  <c r="AJ36" i="17"/>
  <c r="AD36" i="17"/>
  <c r="X36" i="17"/>
  <c r="R36" i="17"/>
  <c r="F36" i="17"/>
  <c r="AO35" i="17"/>
  <c r="AI35" i="17"/>
  <c r="AC35" i="17"/>
  <c r="W35" i="17"/>
  <c r="Q35" i="17"/>
  <c r="K35" i="17"/>
  <c r="E35" i="17"/>
  <c r="BN34" i="17"/>
  <c r="BM34" i="17"/>
  <c r="BL34" i="17"/>
  <c r="BK34" i="17"/>
  <c r="BJ34" i="17"/>
  <c r="AP34" i="17"/>
  <c r="AO34" i="17"/>
  <c r="AN34" i="17"/>
  <c r="AM34" i="17"/>
  <c r="AL34" i="17"/>
  <c r="AJ34" i="17"/>
  <c r="AI34" i="17"/>
  <c r="AH34" i="17"/>
  <c r="AG34" i="17"/>
  <c r="AF34" i="17"/>
  <c r="AD34" i="17"/>
  <c r="AC34" i="17"/>
  <c r="AB34" i="17"/>
  <c r="AA34" i="17"/>
  <c r="Z34" i="17"/>
  <c r="X34" i="17"/>
  <c r="W34" i="17"/>
  <c r="V34" i="17"/>
  <c r="U34" i="17"/>
  <c r="T34" i="17"/>
  <c r="BT31" i="17"/>
  <c r="BS31" i="17"/>
  <c r="BR31" i="17"/>
  <c r="BQ31" i="17"/>
  <c r="BP31" i="17"/>
  <c r="BT26" i="17"/>
  <c r="BS26" i="17"/>
  <c r="BR26" i="17"/>
  <c r="BN26" i="17"/>
  <c r="BM26" i="17"/>
  <c r="BL26" i="17"/>
  <c r="BH26" i="17"/>
  <c r="BG26" i="17"/>
  <c r="BF26" i="17"/>
  <c r="BA26" i="17"/>
  <c r="AZ26" i="17"/>
  <c r="AU26" i="17"/>
  <c r="AO26" i="17"/>
  <c r="AI26" i="17"/>
  <c r="AG26" i="17"/>
  <c r="AC26" i="17"/>
  <c r="AA26" i="17"/>
  <c r="W26" i="17"/>
  <c r="U26" i="17"/>
  <c r="O26" i="17"/>
  <c r="L26" i="17"/>
  <c r="I26" i="17"/>
  <c r="F26" i="17"/>
  <c r="C26" i="17"/>
  <c r="R24" i="17"/>
  <c r="L24" i="17"/>
  <c r="F24" i="17"/>
  <c r="BN23" i="17"/>
  <c r="BL23" i="17"/>
  <c r="BK23" i="17"/>
  <c r="BJ23" i="17"/>
  <c r="BB23" i="17"/>
  <c r="AZ23" i="17"/>
  <c r="AY23" i="17"/>
  <c r="AX23" i="17"/>
  <c r="AP23" i="17"/>
  <c r="AN23" i="17"/>
  <c r="AM23" i="17"/>
  <c r="AL23" i="17"/>
  <c r="E15" i="17"/>
  <c r="C15" i="17"/>
  <c r="BB14" i="17"/>
  <c r="AV14" i="17"/>
  <c r="BT13" i="17"/>
  <c r="BQ13" i="17"/>
  <c r="BN13" i="17"/>
  <c r="BK13" i="17"/>
  <c r="BH13" i="17"/>
  <c r="BE13" i="17"/>
  <c r="BB13" i="17"/>
  <c r="AY13" i="17"/>
  <c r="AV13" i="17"/>
  <c r="AS13" i="17"/>
  <c r="AP13" i="17"/>
  <c r="AM13" i="17"/>
  <c r="AJ13" i="17"/>
  <c r="AG13" i="17"/>
  <c r="AD13" i="17"/>
  <c r="AA13" i="17"/>
  <c r="X13" i="17"/>
  <c r="U13" i="17"/>
  <c r="R13" i="17"/>
  <c r="O13" i="17"/>
  <c r="L13" i="17"/>
  <c r="I13" i="17"/>
  <c r="F13" i="17"/>
  <c r="C13" i="17"/>
  <c r="AY12" i="17"/>
  <c r="AS12" i="17"/>
  <c r="AM12" i="17"/>
  <c r="AG12" i="17"/>
  <c r="AA12" i="17"/>
  <c r="U12" i="17"/>
  <c r="O12" i="17"/>
  <c r="I12" i="17"/>
  <c r="C12" i="17"/>
  <c r="P11" i="17"/>
  <c r="BT10" i="17"/>
  <c r="BS10" i="17"/>
  <c r="GE15" i="13" s="1"/>
  <c r="BN10" i="17"/>
  <c r="BM10" i="17"/>
  <c r="FO15" i="13" s="1"/>
  <c r="BH10" i="17"/>
  <c r="BG10" i="17"/>
  <c r="EY15" i="13" s="1"/>
  <c r="BB10" i="17"/>
  <c r="BA10" i="17"/>
  <c r="EI15" i="13" s="1"/>
  <c r="AV10" i="17"/>
  <c r="AU10" i="17"/>
  <c r="DS15" i="13" s="1"/>
  <c r="AP10" i="17"/>
  <c r="AO10" i="17"/>
  <c r="DC15" i="13" s="1"/>
  <c r="AJ10" i="17"/>
  <c r="AI10" i="17"/>
  <c r="CM15" i="13" s="1"/>
  <c r="AD10" i="17"/>
  <c r="AC10" i="17"/>
  <c r="BW15" i="13" s="1"/>
  <c r="X10" i="17"/>
  <c r="W10" i="17"/>
  <c r="BG15" i="13" s="1"/>
  <c r="R10" i="17"/>
  <c r="Q10" i="17"/>
  <c r="AQ15" i="13" s="1"/>
  <c r="L10" i="17"/>
  <c r="K10" i="17"/>
  <c r="AA15" i="13" s="1"/>
  <c r="F10" i="17"/>
  <c r="E10" i="17"/>
  <c r="K15" i="13" s="1"/>
  <c r="L9" i="17"/>
  <c r="F9" i="17"/>
  <c r="BT8" i="17"/>
  <c r="BN8" i="17"/>
  <c r="AP8" i="17"/>
  <c r="AJ8" i="17"/>
  <c r="AD8" i="17"/>
  <c r="X8" i="17"/>
  <c r="R8" i="17"/>
  <c r="L8" i="17"/>
  <c r="F8" i="17"/>
  <c r="BT7" i="17"/>
  <c r="BN7" i="17"/>
  <c r="BH7" i="17"/>
  <c r="BB7" i="17"/>
  <c r="AV7" i="17"/>
  <c r="AP7" i="17"/>
  <c r="AJ7" i="17"/>
  <c r="AD7" i="17"/>
  <c r="X7" i="17"/>
  <c r="BU10" i="16"/>
  <c r="FV15" i="13" s="1"/>
  <c r="BO10" i="16"/>
  <c r="BI10" i="16"/>
  <c r="EP15" i="13" s="1"/>
  <c r="BC10" i="16"/>
  <c r="DZ15" i="13" s="1"/>
  <c r="AW10" i="16"/>
  <c r="DJ15" i="13" s="1"/>
  <c r="AQ10" i="16"/>
  <c r="AK10" i="16"/>
  <c r="CD15" i="13" s="1"/>
  <c r="AE10" i="16"/>
  <c r="BN15" i="13" s="1"/>
  <c r="Y10" i="16"/>
  <c r="AX15" i="13" s="1"/>
  <c r="S10" i="16"/>
  <c r="M10" i="16"/>
  <c r="R15" i="13" s="1"/>
  <c r="G10" i="16"/>
  <c r="B15" i="13" s="1"/>
  <c r="BT36" i="17"/>
  <c r="I10" i="21"/>
  <c r="K10" i="9"/>
  <c r="K9" i="9"/>
  <c r="K8" i="9"/>
  <c r="K7" i="9"/>
  <c r="K38" i="9"/>
  <c r="K37" i="9"/>
  <c r="R30" i="25"/>
  <c r="Q30" i="25"/>
  <c r="O30" i="25"/>
  <c r="N30" i="25"/>
  <c r="U29" i="25" s="1"/>
  <c r="M30" i="25"/>
  <c r="J110" i="11"/>
  <c r="I110" i="11"/>
  <c r="H110" i="11"/>
  <c r="J124" i="11"/>
  <c r="I124" i="11"/>
  <c r="H124" i="11"/>
  <c r="G124" i="11"/>
  <c r="F124" i="11"/>
  <c r="J51" i="12"/>
  <c r="I51" i="12"/>
  <c r="M15" i="19"/>
  <c r="K15" i="19"/>
  <c r="J15" i="19"/>
  <c r="I15" i="19"/>
  <c r="M14" i="19"/>
  <c r="L14" i="19"/>
  <c r="N52" i="14"/>
  <c r="M52" i="14"/>
  <c r="L52" i="14"/>
  <c r="K52" i="14"/>
  <c r="I95" i="26"/>
  <c r="H95" i="26"/>
  <c r="G95" i="26"/>
  <c r="O92" i="26"/>
  <c r="N92" i="26"/>
  <c r="M92" i="26"/>
  <c r="L92" i="26"/>
  <c r="K92" i="26"/>
  <c r="J92" i="26"/>
  <c r="I92" i="26"/>
  <c r="M8" i="10"/>
  <c r="O8" i="10"/>
  <c r="Q8" i="10"/>
  <c r="Q9" i="10" s="1"/>
  <c r="V9" i="10" s="1"/>
  <c r="G10" i="23"/>
  <c r="F16" i="23"/>
  <c r="P14" i="23"/>
  <c r="O14" i="23"/>
  <c r="M14" i="23"/>
  <c r="L14" i="23"/>
  <c r="J14" i="23"/>
  <c r="I14" i="23"/>
  <c r="H14" i="23"/>
  <c r="F14" i="23"/>
  <c r="H16" i="23"/>
  <c r="I16" i="23"/>
  <c r="F18" i="23"/>
  <c r="P16" i="23"/>
  <c r="O16" i="23"/>
  <c r="M16" i="23"/>
  <c r="L16" i="23"/>
  <c r="J16" i="23"/>
  <c r="H18" i="23"/>
  <c r="I18" i="23"/>
  <c r="F20" i="23"/>
  <c r="P18" i="23"/>
  <c r="O18" i="23"/>
  <c r="M18" i="23"/>
  <c r="L18" i="23"/>
  <c r="J18" i="23"/>
  <c r="H20" i="23"/>
  <c r="I20" i="23"/>
  <c r="X38" i="8"/>
  <c r="X37" i="8"/>
  <c r="X34" i="8"/>
  <c r="X33" i="8"/>
  <c r="X32" i="8"/>
  <c r="X31" i="8"/>
  <c r="X30" i="8"/>
  <c r="X29" i="8"/>
  <c r="X28" i="8"/>
  <c r="X27" i="8"/>
  <c r="X26" i="8"/>
  <c r="X25" i="8"/>
  <c r="X24" i="8"/>
  <c r="X23" i="8"/>
  <c r="X22" i="8"/>
  <c r="X21" i="8"/>
  <c r="X20" i="8"/>
  <c r="X19" i="8"/>
  <c r="R19" i="8"/>
  <c r="L19" i="8"/>
  <c r="AH18" i="8"/>
  <c r="AF18" i="8"/>
  <c r="AD18" i="8"/>
  <c r="X18" i="8"/>
  <c r="AF17" i="8"/>
  <c r="AD17" i="8"/>
  <c r="AB17" i="8"/>
  <c r="Z17" i="8"/>
  <c r="X17" i="8"/>
  <c r="V17" i="8"/>
  <c r="T17" i="8"/>
  <c r="R17" i="8"/>
  <c r="P17" i="8"/>
  <c r="X16" i="8"/>
  <c r="X15" i="8"/>
  <c r="X14" i="8"/>
  <c r="X13" i="8"/>
  <c r="AF12" i="8"/>
  <c r="Z12" i="8"/>
  <c r="X12" i="8"/>
  <c r="T12" i="8"/>
  <c r="N12" i="8"/>
  <c r="H12" i="8"/>
  <c r="B12" i="8"/>
  <c r="X11" i="8"/>
  <c r="X10" i="8"/>
  <c r="X9" i="8"/>
  <c r="X8" i="8"/>
  <c r="J87" i="29"/>
  <c r="I87" i="29"/>
  <c r="H87" i="29"/>
  <c r="G87" i="29"/>
  <c r="F87" i="29"/>
  <c r="E87" i="29"/>
  <c r="C87" i="29"/>
  <c r="G37" i="27"/>
  <c r="F37" i="27"/>
  <c r="E37" i="27"/>
  <c r="D37" i="27"/>
  <c r="T50" i="29"/>
  <c r="P87" i="29"/>
  <c r="O87" i="29"/>
  <c r="N87" i="29"/>
  <c r="M87" i="29"/>
  <c r="L87" i="29"/>
  <c r="K87" i="29"/>
  <c r="GZ17" i="13" l="1"/>
  <c r="HA17" i="13" s="1"/>
  <c r="GZ16" i="13"/>
  <c r="HA16" i="13" s="1"/>
  <c r="GZ30" i="13"/>
  <c r="HA30" i="13" s="1"/>
  <c r="GZ21" i="13"/>
  <c r="HA21" i="13" s="1"/>
  <c r="GY20" i="13"/>
  <c r="GZ20" i="13"/>
  <c r="HA20" i="13" s="1"/>
  <c r="GY25" i="13"/>
  <c r="GZ25" i="13"/>
  <c r="HA25" i="13" s="1"/>
  <c r="GY29" i="13"/>
  <c r="GZ29" i="13"/>
  <c r="HA29" i="13" s="1"/>
  <c r="GY24" i="13"/>
  <c r="GZ24" i="13"/>
  <c r="HA24" i="13" s="1"/>
  <c r="GY33" i="13"/>
  <c r="GZ33" i="13"/>
  <c r="HA33" i="13" s="1"/>
  <c r="GY32" i="13"/>
  <c r="GZ32" i="13"/>
  <c r="HA32" i="13" s="1"/>
  <c r="GY12" i="13"/>
  <c r="GZ12" i="13"/>
  <c r="HA12" i="13" s="1"/>
  <c r="AZ10" i="17"/>
  <c r="AB10" i="17"/>
  <c r="D10" i="17"/>
  <c r="AH15" i="13"/>
  <c r="P10" i="17"/>
  <c r="FF15" i="13"/>
  <c r="FH15" i="13" s="1"/>
  <c r="BL10" i="17"/>
  <c r="CT15" i="13"/>
  <c r="CV15" i="13" s="1"/>
  <c r="AN10" i="17"/>
  <c r="S21" i="30"/>
  <c r="U18" i="25"/>
  <c r="T16" i="25"/>
  <c r="AS8" i="25"/>
  <c r="AT9" i="25"/>
  <c r="BF9" i="25"/>
  <c r="T14" i="25"/>
  <c r="U22" i="25"/>
  <c r="U16" i="25"/>
  <c r="AV8" i="25"/>
  <c r="AN28" i="25"/>
  <c r="AO27" i="25" s="1"/>
  <c r="AY8" i="25"/>
  <c r="BB8" i="25"/>
  <c r="BC9" i="25"/>
  <c r="AZ9" i="25"/>
  <c r="BJ9" i="25" s="1"/>
  <c r="S11" i="25"/>
  <c r="U14" i="25"/>
  <c r="U25" i="25"/>
  <c r="U21" i="25"/>
  <c r="U24" i="25"/>
  <c r="T27" i="25"/>
  <c r="U10" i="25"/>
  <c r="T22" i="25"/>
  <c r="T12" i="25"/>
  <c r="U27" i="25"/>
  <c r="T23" i="25"/>
  <c r="AM9" i="25"/>
  <c r="AN9" i="25"/>
  <c r="AP9" i="25"/>
  <c r="AQ9" i="25"/>
  <c r="AW9" i="25"/>
  <c r="AK8" i="25"/>
  <c r="AM8" i="25"/>
  <c r="AP8" i="25"/>
  <c r="S10" i="25"/>
  <c r="T10" i="25"/>
  <c r="U26" i="25"/>
  <c r="U11" i="25"/>
  <c r="U13" i="25"/>
  <c r="T18" i="25"/>
  <c r="T28" i="25"/>
  <c r="T19" i="25"/>
  <c r="U23" i="25"/>
  <c r="T15" i="25"/>
  <c r="T29" i="25"/>
  <c r="T13" i="25"/>
  <c r="U19" i="25"/>
  <c r="U17" i="25"/>
  <c r="C10" i="17"/>
  <c r="H15" i="13" s="1"/>
  <c r="I15" i="13" s="1"/>
  <c r="O10" i="17"/>
  <c r="AN15" i="13" s="1"/>
  <c r="AA10" i="17"/>
  <c r="BT15" i="13" s="1"/>
  <c r="BU15" i="13" s="1"/>
  <c r="AM10" i="17"/>
  <c r="CZ15" i="13" s="1"/>
  <c r="AY10" i="17"/>
  <c r="EF15" i="13" s="1"/>
  <c r="EG15" i="13" s="1"/>
  <c r="BK10" i="17"/>
  <c r="FL15" i="13" s="1"/>
  <c r="AZ15" i="13"/>
  <c r="BP15" i="13"/>
  <c r="CF15" i="13"/>
  <c r="DL15" i="13"/>
  <c r="H10" i="17"/>
  <c r="T10" i="17"/>
  <c r="AF10" i="17"/>
  <c r="AR10" i="17"/>
  <c r="BD10" i="17"/>
  <c r="BP10" i="17"/>
  <c r="Y10" i="23"/>
  <c r="R10" i="23"/>
  <c r="EB15" i="13"/>
  <c r="I10" i="17"/>
  <c r="X15" i="13" s="1"/>
  <c r="Y15" i="13" s="1"/>
  <c r="U10" i="17"/>
  <c r="BD15" i="13" s="1"/>
  <c r="BE15" i="13" s="1"/>
  <c r="AG10" i="17"/>
  <c r="CJ15" i="13" s="1"/>
  <c r="CK15" i="13" s="1"/>
  <c r="AS10" i="17"/>
  <c r="DP15" i="13" s="1"/>
  <c r="DQ15" i="13" s="1"/>
  <c r="BE10" i="17"/>
  <c r="EV15" i="13" s="1"/>
  <c r="EW15" i="13" s="1"/>
  <c r="BQ10" i="17"/>
  <c r="GB15" i="13" s="1"/>
  <c r="GC15" i="13" s="1"/>
  <c r="ER15" i="13"/>
  <c r="J10" i="17"/>
  <c r="V10" i="17"/>
  <c r="AH10" i="17"/>
  <c r="AT10" i="17"/>
  <c r="BF10" i="17"/>
  <c r="BR10" i="17"/>
  <c r="FX15" i="13"/>
  <c r="D15" i="13"/>
  <c r="T15" i="13"/>
  <c r="B10" i="17"/>
  <c r="N10" i="17"/>
  <c r="Z10" i="17"/>
  <c r="AL10" i="17"/>
  <c r="AX10" i="17"/>
  <c r="BJ10" i="17"/>
  <c r="H10" i="22"/>
  <c r="T25" i="25"/>
  <c r="Q11" i="10"/>
  <c r="V11" i="10" s="1"/>
  <c r="Q12" i="10"/>
  <c r="V12" i="10" s="1"/>
  <c r="I9" i="22"/>
  <c r="L32" i="23"/>
  <c r="J9" i="22"/>
  <c r="U12" i="25"/>
  <c r="L9" i="22"/>
  <c r="N109" i="10"/>
  <c r="L109" i="10"/>
  <c r="M9" i="22"/>
  <c r="T20" i="25"/>
  <c r="T24" i="25"/>
  <c r="M10" i="10"/>
  <c r="O10" i="10"/>
  <c r="AB10" i="23"/>
  <c r="FM15" i="13" l="1"/>
  <c r="DA15" i="13"/>
  <c r="AO15" i="13"/>
  <c r="AJ15" i="13"/>
  <c r="AP15" i="13" s="1"/>
  <c r="BK9" i="25"/>
  <c r="BL9" i="25"/>
  <c r="BG9" i="25"/>
  <c r="AT8" i="25"/>
  <c r="BF8" i="25"/>
  <c r="AO26" i="25"/>
  <c r="AO22" i="25"/>
  <c r="AO23" i="25"/>
  <c r="AO25" i="25"/>
  <c r="AO21" i="25"/>
  <c r="AO20" i="25"/>
  <c r="AO24" i="25"/>
  <c r="BC8" i="25"/>
  <c r="AZ8" i="25"/>
  <c r="AW8" i="25"/>
  <c r="AQ8" i="25"/>
  <c r="AN8" i="25"/>
  <c r="BA15" i="13"/>
  <c r="BB15" i="13" s="1"/>
  <c r="Y10" i="17"/>
  <c r="DB15" i="13"/>
  <c r="BV15" i="13"/>
  <c r="EX15" i="13"/>
  <c r="EH15" i="13"/>
  <c r="J15" i="13"/>
  <c r="FI15" i="13"/>
  <c r="FJ15" i="13" s="1"/>
  <c r="BO10" i="17"/>
  <c r="EC15" i="13"/>
  <c r="ED15" i="13" s="1"/>
  <c r="BC10" i="17"/>
  <c r="M32" i="23"/>
  <c r="J32" i="23"/>
  <c r="I32" i="23"/>
  <c r="H32" i="23"/>
  <c r="F32" i="23"/>
  <c r="E32" i="23"/>
  <c r="D32" i="23"/>
  <c r="C32" i="23"/>
  <c r="N32" i="23"/>
  <c r="DR15" i="13"/>
  <c r="BF15" i="13"/>
  <c r="U15" i="13"/>
  <c r="V15" i="13" s="1"/>
  <c r="M10" i="17"/>
  <c r="O11" i="10"/>
  <c r="T11" i="10" s="1"/>
  <c r="O12" i="10"/>
  <c r="T12" i="10" s="1"/>
  <c r="CW15" i="13"/>
  <c r="CX15" i="13" s="1"/>
  <c r="AQ10" i="17"/>
  <c r="FN15" i="13"/>
  <c r="AC10" i="23"/>
  <c r="BQ15" i="13"/>
  <c r="AE10" i="17"/>
  <c r="AK15" i="13"/>
  <c r="AL15" i="13" s="1"/>
  <c r="S10" i="17"/>
  <c r="GD15" i="13"/>
  <c r="CL15" i="13"/>
  <c r="FY15" i="13"/>
  <c r="FZ15" i="13" s="1"/>
  <c r="BU10" i="17"/>
  <c r="ES15" i="13"/>
  <c r="ET15" i="13" s="1"/>
  <c r="BI10" i="17"/>
  <c r="DM15" i="13"/>
  <c r="DN15" i="13" s="1"/>
  <c r="AW10" i="17"/>
  <c r="E15" i="13"/>
  <c r="F15" i="13" s="1"/>
  <c r="G10" i="17"/>
  <c r="Z15" i="13"/>
  <c r="M11" i="10"/>
  <c r="R11" i="10" s="1"/>
  <c r="M12" i="10"/>
  <c r="R12" i="10" s="1"/>
  <c r="M9" i="10"/>
  <c r="R9" i="10" s="1"/>
  <c r="CG15" i="13"/>
  <c r="CH15" i="13" s="1"/>
  <c r="AK10" i="17"/>
  <c r="O9" i="10"/>
  <c r="T9" i="10" s="1"/>
  <c r="W15" i="13" l="1"/>
  <c r="BC15" i="13"/>
  <c r="AM15" i="13"/>
  <c r="EE15" i="13"/>
  <c r="GA15" i="13"/>
  <c r="DO15" i="13"/>
  <c r="CI15" i="13"/>
  <c r="FK15" i="13"/>
  <c r="BJ8" i="25"/>
  <c r="BG8" i="25"/>
  <c r="BI9" i="25"/>
  <c r="BH9" i="25"/>
  <c r="G15" i="13"/>
  <c r="EU15" i="13"/>
  <c r="CY15" i="13"/>
  <c r="BL8" i="25" l="1"/>
  <c r="BK8" i="25"/>
  <c r="BI8" i="25"/>
  <c r="BH8" i="25"/>
  <c r="J37" i="29"/>
  <c r="K37" i="29"/>
  <c r="L37" i="29"/>
  <c r="M37" i="29"/>
  <c r="N37" i="29"/>
  <c r="O37" i="29"/>
  <c r="P37" i="29"/>
  <c r="Q37" i="29"/>
  <c r="R37" i="29"/>
  <c r="S37" i="29"/>
  <c r="T37" i="29"/>
  <c r="J53" i="29"/>
  <c r="H53" i="29"/>
  <c r="G53" i="29"/>
  <c r="F53" i="29"/>
  <c r="E53" i="29"/>
  <c r="D53" i="29"/>
  <c r="C53" i="29"/>
  <c r="S53" i="29"/>
  <c r="T45" i="29"/>
  <c r="T53" i="29" s="1"/>
  <c r="S45" i="29"/>
  <c r="R45" i="29"/>
  <c r="R42" i="29"/>
  <c r="Q42" i="29" s="1"/>
  <c r="I42" i="29"/>
  <c r="I40" i="29"/>
  <c r="O28" i="29"/>
  <c r="N28" i="29"/>
  <c r="M28" i="29"/>
  <c r="L28" i="29"/>
  <c r="K28" i="29"/>
  <c r="J28" i="29"/>
  <c r="I28" i="29"/>
  <c r="H28" i="29"/>
  <c r="G28" i="29"/>
  <c r="F28" i="29"/>
  <c r="E28" i="29"/>
  <c r="D28" i="29"/>
  <c r="C28" i="29"/>
  <c r="D10" i="29"/>
  <c r="C10" i="29"/>
  <c r="BQ37" i="13"/>
  <c r="BQ38" i="13"/>
  <c r="E5" i="29" l="1"/>
  <c r="E4" i="29"/>
  <c r="E10" i="29"/>
  <c r="E9" i="29"/>
  <c r="E7" i="29"/>
  <c r="E6" i="29"/>
  <c r="I50" i="29"/>
  <c r="I37" i="29"/>
  <c r="I48" i="29"/>
  <c r="Q45" i="29"/>
  <c r="P42" i="29"/>
  <c r="R53" i="29"/>
  <c r="I45" i="29"/>
  <c r="I49" i="29" s="1"/>
  <c r="O42" i="29" l="1"/>
  <c r="P45" i="29"/>
  <c r="Q53" i="29"/>
  <c r="I53" i="29"/>
  <c r="N42" i="29" l="1"/>
  <c r="O45" i="29"/>
  <c r="M42" i="29" l="1"/>
  <c r="N45" i="29"/>
  <c r="P53" i="29"/>
  <c r="O53" i="29" l="1"/>
  <c r="M45" i="29"/>
  <c r="L42" i="29"/>
  <c r="M36" i="16"/>
  <c r="L36" i="17" l="1"/>
  <c r="K36" i="17"/>
  <c r="I36" i="17"/>
  <c r="H36" i="17"/>
  <c r="J36" i="17"/>
  <c r="L45" i="29"/>
  <c r="K42" i="29"/>
  <c r="N53" i="29"/>
  <c r="GG26" i="26"/>
  <c r="GF26" i="26"/>
  <c r="GE26" i="26"/>
  <c r="GS26" i="26"/>
  <c r="GR26" i="26"/>
  <c r="GQ26" i="26"/>
  <c r="GN26" i="26"/>
  <c r="GO26" i="26"/>
  <c r="GM26" i="26"/>
  <c r="FT56" i="26"/>
  <c r="FU56" i="26"/>
  <c r="FS56" i="26"/>
  <c r="CH18" i="16"/>
  <c r="CI18" i="16"/>
  <c r="CJ18" i="16"/>
  <c r="CK18" i="16"/>
  <c r="CL18" i="16"/>
  <c r="CM18" i="16"/>
  <c r="CN18" i="16"/>
  <c r="CO18" i="16"/>
  <c r="CP18" i="16"/>
  <c r="CQ18" i="16"/>
  <c r="CG18" i="16"/>
  <c r="CF18" i="16"/>
  <c r="C35" i="13"/>
  <c r="S35" i="13"/>
  <c r="M53" i="29" l="1"/>
  <c r="K45" i="29"/>
  <c r="L53" i="29"/>
  <c r="R7" i="27"/>
  <c r="S7" i="27"/>
  <c r="T7" i="27"/>
  <c r="U7" i="27"/>
  <c r="V7" i="27"/>
  <c r="W7" i="27"/>
  <c r="X7" i="27"/>
  <c r="Y7" i="27"/>
  <c r="Z7" i="27"/>
  <c r="AA7" i="27"/>
  <c r="AB7" i="27"/>
  <c r="AC7" i="27"/>
  <c r="AD7" i="27"/>
  <c r="AE7" i="27"/>
  <c r="AF7" i="27"/>
  <c r="AG7" i="27"/>
  <c r="AH7" i="27"/>
  <c r="AI7" i="27"/>
  <c r="AJ7" i="27"/>
  <c r="AK7" i="27"/>
  <c r="AL7" i="27"/>
  <c r="S8" i="27"/>
  <c r="T8" i="27"/>
  <c r="U8" i="27"/>
  <c r="V8" i="27"/>
  <c r="Y8" i="27"/>
  <c r="Z8" i="27"/>
  <c r="AA8" i="27"/>
  <c r="AC8" i="27"/>
  <c r="AD8" i="27"/>
  <c r="AE8" i="27"/>
  <c r="AF8" i="27"/>
  <c r="AG8" i="27"/>
  <c r="AI8" i="27"/>
  <c r="AJ8" i="27"/>
  <c r="AK8" i="27"/>
  <c r="R9" i="27"/>
  <c r="S9" i="27"/>
  <c r="T9" i="27"/>
  <c r="U9" i="27"/>
  <c r="V9" i="27"/>
  <c r="W9" i="27"/>
  <c r="X9" i="27"/>
  <c r="Y9" i="27"/>
  <c r="Z9" i="27"/>
  <c r="AA9" i="27"/>
  <c r="AB9" i="27"/>
  <c r="AC9" i="27"/>
  <c r="AD9" i="27"/>
  <c r="AE9" i="27"/>
  <c r="AF9" i="27"/>
  <c r="AG9" i="27"/>
  <c r="AH9" i="27"/>
  <c r="AI9" i="27"/>
  <c r="AJ9" i="27"/>
  <c r="AK9" i="27"/>
  <c r="AL9" i="27"/>
  <c r="R10" i="27"/>
  <c r="S10" i="27"/>
  <c r="T10" i="27"/>
  <c r="U10" i="27"/>
  <c r="V10" i="27"/>
  <c r="W10" i="27"/>
  <c r="X10" i="27"/>
  <c r="Y10" i="27"/>
  <c r="Z10" i="27"/>
  <c r="Z12" i="27" s="1"/>
  <c r="AA10" i="27"/>
  <c r="AB10" i="27"/>
  <c r="AC10" i="27"/>
  <c r="AD10" i="27"/>
  <c r="AE10" i="27"/>
  <c r="AF10" i="27"/>
  <c r="AG10" i="27"/>
  <c r="AH10" i="27"/>
  <c r="AI10" i="27"/>
  <c r="AJ10" i="27"/>
  <c r="AK10" i="27"/>
  <c r="AL10" i="27"/>
  <c r="R11" i="27"/>
  <c r="S11" i="27"/>
  <c r="V11" i="27"/>
  <c r="W11" i="27"/>
  <c r="X11" i="27"/>
  <c r="Z11" i="27"/>
  <c r="AA11" i="27"/>
  <c r="AB11" i="27"/>
  <c r="AF11" i="27"/>
  <c r="AG11" i="27"/>
  <c r="AH11" i="27"/>
  <c r="AI11" i="27"/>
  <c r="AJ11" i="27"/>
  <c r="AK11" i="27"/>
  <c r="AL11" i="27"/>
  <c r="Q11" i="27"/>
  <c r="Q10" i="27"/>
  <c r="Q9" i="27"/>
  <c r="Q8" i="27"/>
  <c r="Q7" i="27"/>
  <c r="F34" i="27"/>
  <c r="F35" i="27"/>
  <c r="F36" i="27"/>
  <c r="F38" i="27"/>
  <c r="F39" i="27"/>
  <c r="F40" i="27"/>
  <c r="F41" i="27"/>
  <c r="F42" i="27"/>
  <c r="F43" i="27"/>
  <c r="H43" i="27" s="1"/>
  <c r="F44" i="27"/>
  <c r="F45" i="27"/>
  <c r="H45" i="27" s="1"/>
  <c r="F46" i="27"/>
  <c r="F47" i="27"/>
  <c r="F48" i="27"/>
  <c r="F49" i="27"/>
  <c r="F50" i="27"/>
  <c r="F51" i="27"/>
  <c r="F52" i="27"/>
  <c r="F53" i="27"/>
  <c r="F54" i="27"/>
  <c r="F55" i="27"/>
  <c r="H55" i="27" s="1"/>
  <c r="H42" i="27"/>
  <c r="G35" i="27"/>
  <c r="G36" i="27"/>
  <c r="H37" i="27"/>
  <c r="G38" i="27"/>
  <c r="G39" i="27"/>
  <c r="G40" i="27"/>
  <c r="G41" i="27"/>
  <c r="AE11" i="27" s="1"/>
  <c r="G42" i="27"/>
  <c r="AD11" i="27" s="1"/>
  <c r="G43" i="27"/>
  <c r="Y11" i="27" s="1"/>
  <c r="G44" i="27"/>
  <c r="G45" i="27"/>
  <c r="G46" i="27"/>
  <c r="G47" i="27"/>
  <c r="G48" i="27"/>
  <c r="G49" i="27"/>
  <c r="G50" i="27"/>
  <c r="G51" i="27"/>
  <c r="U11" i="27" s="1"/>
  <c r="G52" i="27"/>
  <c r="T11" i="27" s="1"/>
  <c r="G53" i="27"/>
  <c r="G54" i="27"/>
  <c r="G55" i="27"/>
  <c r="G34" i="27"/>
  <c r="E35" i="27"/>
  <c r="E36" i="27"/>
  <c r="E38" i="27"/>
  <c r="E39" i="27"/>
  <c r="E40" i="27"/>
  <c r="E41" i="27"/>
  <c r="E42" i="27"/>
  <c r="E43" i="27"/>
  <c r="E44" i="27"/>
  <c r="E45" i="27"/>
  <c r="E46" i="27"/>
  <c r="E47" i="27"/>
  <c r="E48" i="27"/>
  <c r="E49" i="27"/>
  <c r="E50" i="27"/>
  <c r="E51" i="27"/>
  <c r="E52" i="27"/>
  <c r="E53" i="27"/>
  <c r="E54" i="27"/>
  <c r="E55" i="27"/>
  <c r="E34" i="27"/>
  <c r="D35" i="27"/>
  <c r="H35" i="27" s="1"/>
  <c r="D36" i="27"/>
  <c r="H36" i="27" s="1"/>
  <c r="D38" i="27"/>
  <c r="AH8" i="27" s="1"/>
  <c r="D39" i="27"/>
  <c r="H39" i="27" s="1"/>
  <c r="D40" i="27"/>
  <c r="H40" i="27" s="1"/>
  <c r="D41" i="27"/>
  <c r="H41" i="27" s="1"/>
  <c r="D42" i="27"/>
  <c r="D43" i="27"/>
  <c r="D44" i="27"/>
  <c r="AB8" i="27" s="1"/>
  <c r="D45" i="27"/>
  <c r="D46" i="27"/>
  <c r="D47" i="27"/>
  <c r="H47" i="27" s="1"/>
  <c r="D48" i="27"/>
  <c r="H48" i="27" s="1"/>
  <c r="D49" i="27"/>
  <c r="W8" i="27" s="1"/>
  <c r="D50" i="27"/>
  <c r="D51" i="27"/>
  <c r="D52" i="27"/>
  <c r="D53" i="27"/>
  <c r="D54" i="27"/>
  <c r="R8" i="27" s="1"/>
  <c r="D55" i="27"/>
  <c r="D34" i="27"/>
  <c r="H34" i="27" s="1"/>
  <c r="Z16" i="27" l="1"/>
  <c r="AH20" i="27"/>
  <c r="W18" i="27"/>
  <c r="AB17" i="27"/>
  <c r="AH18" i="27"/>
  <c r="V12" i="27"/>
  <c r="V18" i="27"/>
  <c r="W16" i="27"/>
  <c r="AJ12" i="27"/>
  <c r="AJ17" i="27" s="1"/>
  <c r="AA17" i="27"/>
  <c r="AH16" i="27"/>
  <c r="V16" i="27"/>
  <c r="Q16" i="27"/>
  <c r="AC11" i="27"/>
  <c r="AF18" i="27"/>
  <c r="Z17" i="27"/>
  <c r="AB20" i="27"/>
  <c r="AE18" i="27"/>
  <c r="S18" i="27"/>
  <c r="Y12" i="27"/>
  <c r="Y16" i="27" s="1"/>
  <c r="Y17" i="27"/>
  <c r="AF16" i="27"/>
  <c r="T16" i="27"/>
  <c r="H44" i="27"/>
  <c r="R18" i="27"/>
  <c r="V17" i="27"/>
  <c r="AE16" i="27"/>
  <c r="S16" i="27"/>
  <c r="AE17" i="27"/>
  <c r="Q19" i="27"/>
  <c r="Z20" i="27"/>
  <c r="T19" i="27"/>
  <c r="R16" i="27"/>
  <c r="R20" i="27"/>
  <c r="H52" i="27"/>
  <c r="AH17" i="27"/>
  <c r="Q20" i="27"/>
  <c r="AB18" i="27"/>
  <c r="T17" i="27"/>
  <c r="W17" i="27"/>
  <c r="W20" i="27"/>
  <c r="R19" i="27"/>
  <c r="AA18" i="27"/>
  <c r="S12" i="27"/>
  <c r="S19" i="27" s="1"/>
  <c r="AB16" i="27"/>
  <c r="V20" i="27"/>
  <c r="Z18" i="27"/>
  <c r="AG17" i="27"/>
  <c r="AA16" i="27"/>
  <c r="AE12" i="27"/>
  <c r="AE20" i="27" s="1"/>
  <c r="AH12" i="27"/>
  <c r="AB12" i="27"/>
  <c r="AA12" i="27"/>
  <c r="AL8" i="27"/>
  <c r="R12" i="27"/>
  <c r="R17" i="27" s="1"/>
  <c r="AG12" i="27"/>
  <c r="AG20" i="27" s="1"/>
  <c r="X8" i="27"/>
  <c r="AD12" i="27"/>
  <c r="AD16" i="27" s="1"/>
  <c r="AK12" i="27"/>
  <c r="AK16" i="27" s="1"/>
  <c r="U12" i="27"/>
  <c r="U16" i="27" s="1"/>
  <c r="AI12" i="27"/>
  <c r="AI18" i="27" s="1"/>
  <c r="W12" i="27"/>
  <c r="AF12" i="27"/>
  <c r="AF20" i="27" s="1"/>
  <c r="T12" i="27"/>
  <c r="T18" i="27" s="1"/>
  <c r="Q12" i="27"/>
  <c r="Q18" i="27" s="1"/>
  <c r="H54" i="27"/>
  <c r="H53" i="27"/>
  <c r="H51" i="27"/>
  <c r="H50" i="27"/>
  <c r="H38" i="27"/>
  <c r="H49" i="27"/>
  <c r="H46" i="27"/>
  <c r="G24" i="24"/>
  <c r="F24" i="24"/>
  <c r="E24" i="24"/>
  <c r="F56" i="26"/>
  <c r="E56" i="26"/>
  <c r="D56" i="26"/>
  <c r="Y20" i="27" l="1"/>
  <c r="AF17" i="27"/>
  <c r="AI16" i="27"/>
  <c r="Y18" i="27"/>
  <c r="Y21" i="27" s="1"/>
  <c r="AD20" i="27"/>
  <c r="AD18" i="27"/>
  <c r="U18" i="27"/>
  <c r="AK18" i="27"/>
  <c r="AK20" i="27"/>
  <c r="AI20" i="27"/>
  <c r="U17" i="27"/>
  <c r="U19" i="27"/>
  <c r="Q17" i="27"/>
  <c r="AG18" i="27"/>
  <c r="S20" i="27"/>
  <c r="U20" i="27"/>
  <c r="AC12" i="27"/>
  <c r="AJ20" i="27"/>
  <c r="AK17" i="27"/>
  <c r="AA20" i="27"/>
  <c r="AA21" i="27" s="1"/>
  <c r="AJ16" i="27"/>
  <c r="S17" i="27"/>
  <c r="AG16" i="27"/>
  <c r="AD17" i="27"/>
  <c r="T20" i="27"/>
  <c r="AI17" i="27"/>
  <c r="AI21" i="27" s="1"/>
  <c r="Z21" i="27"/>
  <c r="W21" i="27"/>
  <c r="AL12" i="27"/>
  <c r="S21" i="27"/>
  <c r="AB21" i="27"/>
  <c r="AD21" i="27"/>
  <c r="R21" i="27"/>
  <c r="V21" i="27"/>
  <c r="AH21" i="27"/>
  <c r="AE21" i="27"/>
  <c r="T21" i="27"/>
  <c r="AG21" i="27"/>
  <c r="X12" i="27"/>
  <c r="AJ21" i="27"/>
  <c r="K53" i="29"/>
  <c r="AL16" i="27" l="1"/>
  <c r="AL20" i="27"/>
  <c r="AL18" i="27"/>
  <c r="X16" i="27"/>
  <c r="X18" i="27"/>
  <c r="X20" i="27"/>
  <c r="AL17" i="27"/>
  <c r="AC18" i="27"/>
  <c r="AC16" i="27"/>
  <c r="AC17" i="27"/>
  <c r="X17" i="27"/>
  <c r="AC20" i="27"/>
  <c r="AF21" i="27"/>
  <c r="AK21" i="27"/>
  <c r="U21" i="27"/>
  <c r="Q21" i="27"/>
  <c r="GA56" i="26"/>
  <c r="FZ56" i="26"/>
  <c r="FY56" i="26"/>
  <c r="FX56" i="26"/>
  <c r="FW56" i="26"/>
  <c r="FV56" i="26"/>
  <c r="FR56" i="26"/>
  <c r="FQ56" i="26"/>
  <c r="FP56" i="26"/>
  <c r="FO56" i="26"/>
  <c r="FN56" i="26"/>
  <c r="FM56" i="26"/>
  <c r="FL56" i="26"/>
  <c r="FK56" i="26"/>
  <c r="FJ56" i="26"/>
  <c r="FI56" i="26"/>
  <c r="FH56" i="26"/>
  <c r="FG56" i="26"/>
  <c r="FF56" i="26"/>
  <c r="FE56" i="26"/>
  <c r="FD56" i="26"/>
  <c r="FC56" i="26"/>
  <c r="FB56" i="26"/>
  <c r="FA56" i="26"/>
  <c r="EZ56" i="26"/>
  <c r="EY56" i="26"/>
  <c r="EX56" i="26"/>
  <c r="AC21" i="27" l="1"/>
  <c r="X21" i="27"/>
  <c r="AL21" i="27"/>
  <c r="CE34" i="17"/>
  <c r="CH17" i="16"/>
  <c r="CI17" i="16"/>
  <c r="CJ17" i="16"/>
  <c r="CK17" i="16"/>
  <c r="CL17" i="16"/>
  <c r="CM17" i="16"/>
  <c r="CN17" i="16"/>
  <c r="CO17" i="16"/>
  <c r="CP17" i="16"/>
  <c r="CQ17" i="16"/>
  <c r="CG17" i="16"/>
  <c r="CF17" i="16"/>
  <c r="CF16" i="16"/>
  <c r="CG16" i="16"/>
  <c r="CH16" i="16"/>
  <c r="CI16" i="16"/>
  <c r="CJ16" i="16"/>
  <c r="CK16" i="16"/>
  <c r="CL16" i="16"/>
  <c r="CM16" i="16"/>
  <c r="CN16" i="16"/>
  <c r="CQ16" i="16"/>
  <c r="CP16" i="16"/>
  <c r="CO16" i="16"/>
  <c r="CE5" i="16"/>
  <c r="FV36" i="13" l="1"/>
  <c r="FX36" i="13" s="1"/>
  <c r="FW35" i="13"/>
  <c r="FW20" i="13"/>
  <c r="FW18" i="13"/>
  <c r="FG35" i="13"/>
  <c r="FG20" i="13"/>
  <c r="FG18" i="13"/>
  <c r="EQ35" i="13"/>
  <c r="EQ20" i="13"/>
  <c r="EQ18" i="13"/>
  <c r="EA35" i="13"/>
  <c r="EA20" i="13"/>
  <c r="EA18" i="13"/>
  <c r="DK35" i="13"/>
  <c r="DK20" i="13"/>
  <c r="DK18" i="13"/>
  <c r="CU35" i="13"/>
  <c r="CU20" i="13"/>
  <c r="CU18" i="13"/>
  <c r="CE35" i="13"/>
  <c r="CE20" i="13"/>
  <c r="CE18" i="13"/>
  <c r="BO35" i="13"/>
  <c r="BO20" i="13"/>
  <c r="BO18" i="13"/>
  <c r="AY35" i="13"/>
  <c r="AY20" i="13"/>
  <c r="AY18" i="13"/>
  <c r="AI35" i="13"/>
  <c r="AI20" i="13"/>
  <c r="AI18" i="13"/>
  <c r="S20" i="13"/>
  <c r="S18" i="13"/>
  <c r="EW56" i="26" l="1"/>
  <c r="EV56" i="26"/>
  <c r="EU56" i="26"/>
  <c r="ET56" i="26"/>
  <c r="ES56" i="26"/>
  <c r="ER56" i="26"/>
  <c r="EQ56" i="26"/>
  <c r="FF59" i="26" s="1"/>
  <c r="EP56" i="26"/>
  <c r="EO56" i="26"/>
  <c r="EN56" i="26"/>
  <c r="EM56" i="26"/>
  <c r="EL56" i="26"/>
  <c r="EK56" i="26"/>
  <c r="EJ56" i="26"/>
  <c r="EI56" i="26"/>
  <c r="EH56" i="26"/>
  <c r="EG56" i="26"/>
  <c r="EF56" i="26"/>
  <c r="EE56" i="26"/>
  <c r="ED56" i="26"/>
  <c r="EC56" i="26"/>
  <c r="EB56" i="26"/>
  <c r="EA56" i="26"/>
  <c r="DZ56" i="26"/>
  <c r="DY56" i="26"/>
  <c r="DX56" i="26"/>
  <c r="DW56" i="26"/>
  <c r="DV56" i="26"/>
  <c r="DU56" i="26"/>
  <c r="DT56" i="26"/>
  <c r="G56" i="26"/>
  <c r="H56" i="26"/>
  <c r="I56" i="26"/>
  <c r="J56" i="26"/>
  <c r="K56" i="26"/>
  <c r="L56" i="26"/>
  <c r="M56" i="26"/>
  <c r="N56" i="26"/>
  <c r="O56" i="26"/>
  <c r="P56" i="26"/>
  <c r="Q56" i="26"/>
  <c r="R56" i="26"/>
  <c r="S56" i="26"/>
  <c r="T56" i="26"/>
  <c r="U56" i="26"/>
  <c r="V56" i="26"/>
  <c r="W56" i="26"/>
  <c r="X56" i="26"/>
  <c r="Y56" i="26"/>
  <c r="Z56" i="26"/>
  <c r="AA56" i="26"/>
  <c r="AB56" i="26"/>
  <c r="AC56" i="26"/>
  <c r="AD56" i="26"/>
  <c r="AE56" i="26"/>
  <c r="AF56" i="26"/>
  <c r="AG56" i="26"/>
  <c r="AH56" i="26"/>
  <c r="AI56" i="26"/>
  <c r="AJ56" i="26"/>
  <c r="AK56" i="26"/>
  <c r="AL56" i="26"/>
  <c r="AM56" i="26"/>
  <c r="AN56" i="26"/>
  <c r="AO56" i="26"/>
  <c r="AP56" i="26"/>
  <c r="AQ56" i="26"/>
  <c r="AR56" i="26"/>
  <c r="AS56" i="26"/>
  <c r="AT56" i="26"/>
  <c r="AU56" i="26"/>
  <c r="AV56" i="26"/>
  <c r="BF56" i="26"/>
  <c r="BG56" i="26"/>
  <c r="BH56" i="26"/>
  <c r="BI56" i="26"/>
  <c r="BJ56" i="26"/>
  <c r="BK56" i="26"/>
  <c r="BU56" i="26"/>
  <c r="BV56" i="26"/>
  <c r="BW56" i="26"/>
  <c r="BX56" i="26"/>
  <c r="BY56" i="26"/>
  <c r="BZ56" i="26"/>
  <c r="CJ56" i="26"/>
  <c r="CK56" i="26"/>
  <c r="CL56" i="26"/>
  <c r="CM56" i="26"/>
  <c r="CN56" i="26"/>
  <c r="CO56" i="26"/>
  <c r="CP56" i="26"/>
  <c r="CQ56" i="26"/>
  <c r="CR56" i="26"/>
  <c r="CS56" i="26"/>
  <c r="CT56" i="26"/>
  <c r="CU56" i="26"/>
  <c r="CV56" i="26"/>
  <c r="CW56" i="26"/>
  <c r="CX56" i="26"/>
  <c r="CY56" i="26"/>
  <c r="CZ56" i="26"/>
  <c r="DA56" i="26"/>
  <c r="DB56" i="26"/>
  <c r="DC56" i="26"/>
  <c r="DD56" i="26"/>
  <c r="DE56" i="26"/>
  <c r="DF56" i="26"/>
  <c r="DG56" i="26"/>
  <c r="DH56" i="26"/>
  <c r="DI56" i="26"/>
  <c r="DJ56" i="26"/>
  <c r="DK56" i="26"/>
  <c r="DL56" i="26"/>
  <c r="DM56" i="26"/>
  <c r="DN56" i="26"/>
  <c r="DO56" i="26"/>
  <c r="DP56" i="26"/>
  <c r="DQ56" i="26"/>
  <c r="DR56" i="26"/>
  <c r="DS56" i="26"/>
  <c r="S30" i="25"/>
  <c r="S29" i="25"/>
  <c r="S28" i="25"/>
  <c r="S25" i="25"/>
  <c r="S22" i="25"/>
  <c r="S20" i="25"/>
  <c r="S19" i="25"/>
  <c r="S17" i="25"/>
  <c r="S16" i="25"/>
  <c r="S14" i="25"/>
  <c r="S13" i="25"/>
  <c r="S24" i="25" l="1"/>
  <c r="S27" i="25"/>
  <c r="S21" i="25"/>
  <c r="S12" i="25"/>
  <c r="S15" i="25"/>
  <c r="S18" i="25"/>
  <c r="S23" i="25"/>
  <c r="S26" i="25"/>
  <c r="B34" i="24" l="1"/>
  <c r="B19" i="24"/>
  <c r="B17" i="24"/>
  <c r="O7" i="22"/>
  <c r="H5" i="22"/>
  <c r="H17" i="22" l="1"/>
  <c r="J10" i="22" l="1"/>
  <c r="H41" i="22"/>
  <c r="H42" i="22"/>
  <c r="H43" i="22"/>
  <c r="H44" i="22"/>
  <c r="H45" i="22"/>
  <c r="H40" i="22"/>
  <c r="H15" i="22"/>
  <c r="H13" i="22" l="1"/>
  <c r="H12" i="22"/>
  <c r="H16" i="22"/>
  <c r="H14" i="22"/>
  <c r="C87" i="23"/>
  <c r="D87" i="23"/>
  <c r="F87" i="23"/>
  <c r="H87" i="23"/>
  <c r="J87" i="23"/>
  <c r="L87" i="23"/>
  <c r="N87" i="23"/>
  <c r="N12" i="23"/>
  <c r="AB12" i="23" s="1"/>
  <c r="N9" i="23"/>
  <c r="N8" i="23"/>
  <c r="AB8" i="23" s="1"/>
  <c r="N7" i="23"/>
  <c r="AB7" i="23" s="1"/>
  <c r="N6" i="23"/>
  <c r="AB6" i="23" s="1"/>
  <c r="N5" i="23"/>
  <c r="AB5" i="23" s="1"/>
  <c r="N4" i="23"/>
  <c r="AB4" i="23" s="1"/>
  <c r="M13" i="23"/>
  <c r="L13" i="23"/>
  <c r="Z5" i="23"/>
  <c r="Z6" i="23"/>
  <c r="Z7" i="23"/>
  <c r="Z8" i="23"/>
  <c r="Z9" i="23"/>
  <c r="Z12" i="23"/>
  <c r="Z4" i="23"/>
  <c r="X5" i="23"/>
  <c r="X6" i="23"/>
  <c r="X7" i="23"/>
  <c r="X8" i="23"/>
  <c r="X9" i="23"/>
  <c r="X11" i="23"/>
  <c r="X12" i="23"/>
  <c r="X13" i="23"/>
  <c r="X15" i="23"/>
  <c r="X17" i="23"/>
  <c r="X19" i="23"/>
  <c r="X21" i="23"/>
  <c r="X22" i="23"/>
  <c r="X4" i="23"/>
  <c r="K12" i="23"/>
  <c r="AA12" i="23" s="1"/>
  <c r="Z11" i="23"/>
  <c r="E87" i="23"/>
  <c r="G87" i="23"/>
  <c r="I87" i="23"/>
  <c r="K87" i="23"/>
  <c r="M87" i="23"/>
  <c r="O87" i="23"/>
  <c r="P87" i="23"/>
  <c r="U87" i="23"/>
  <c r="T86" i="23"/>
  <c r="U86" i="23"/>
  <c r="Q85" i="23"/>
  <c r="R85" i="23"/>
  <c r="S85" i="23"/>
  <c r="T85" i="23"/>
  <c r="U85" i="23"/>
  <c r="Q84" i="23"/>
  <c r="R84" i="23"/>
  <c r="S84" i="23"/>
  <c r="T84" i="23"/>
  <c r="U84" i="23"/>
  <c r="Q82" i="23"/>
  <c r="R82" i="23"/>
  <c r="S82" i="23"/>
  <c r="T82" i="23"/>
  <c r="U82" i="23"/>
  <c r="Q81" i="23"/>
  <c r="R81" i="23"/>
  <c r="S81" i="23"/>
  <c r="T81" i="23"/>
  <c r="U81" i="23"/>
  <c r="K5" i="23"/>
  <c r="AA5" i="23" s="1"/>
  <c r="K6" i="23"/>
  <c r="AA6" i="23" s="1"/>
  <c r="K7" i="23"/>
  <c r="AA7" i="23" s="1"/>
  <c r="K8" i="23"/>
  <c r="AA8" i="23" s="1"/>
  <c r="K9" i="23"/>
  <c r="AA9" i="23" s="1"/>
  <c r="K4" i="23"/>
  <c r="AA4" i="23" s="1"/>
  <c r="AB9" i="23" l="1"/>
  <c r="N13" i="23"/>
  <c r="N14" i="23"/>
  <c r="N18" i="23"/>
  <c r="N20" i="23"/>
  <c r="N16" i="23"/>
  <c r="N11" i="23"/>
  <c r="K11" i="23"/>
  <c r="AA11" i="23" s="1"/>
  <c r="AB11" i="23" l="1"/>
  <c r="E20" i="23"/>
  <c r="E18" i="23"/>
  <c r="E16" i="23"/>
  <c r="E14" i="23"/>
  <c r="D20" i="23"/>
  <c r="D18" i="23"/>
  <c r="D16" i="23"/>
  <c r="D14" i="23"/>
  <c r="C20" i="23"/>
  <c r="C18" i="23"/>
  <c r="C16" i="23"/>
  <c r="C14" i="23"/>
  <c r="X20" i="23" l="1"/>
  <c r="L15" i="23"/>
  <c r="M15" i="23"/>
  <c r="L19" i="23"/>
  <c r="M19" i="23"/>
  <c r="M21" i="23" s="1"/>
  <c r="M22" i="23" s="1"/>
  <c r="L17" i="23"/>
  <c r="M17" i="23"/>
  <c r="X18" i="23"/>
  <c r="O19" i="23"/>
  <c r="X14" i="23"/>
  <c r="O17" i="23"/>
  <c r="X16" i="23"/>
  <c r="E19" i="23"/>
  <c r="E17" i="23"/>
  <c r="F17" i="23"/>
  <c r="P17" i="23"/>
  <c r="P19" i="23"/>
  <c r="F19" i="23"/>
  <c r="O15" i="23"/>
  <c r="O13" i="23"/>
  <c r="Z20" i="23"/>
  <c r="K14" i="23"/>
  <c r="I15" i="23"/>
  <c r="I13" i="23"/>
  <c r="H17" i="23"/>
  <c r="Z16" i="23"/>
  <c r="E13" i="23"/>
  <c r="E15" i="23"/>
  <c r="H13" i="23"/>
  <c r="H15" i="23"/>
  <c r="Z14" i="23"/>
  <c r="P13" i="23"/>
  <c r="P15" i="23"/>
  <c r="D15" i="23"/>
  <c r="D13" i="23"/>
  <c r="J13" i="23"/>
  <c r="J15" i="23"/>
  <c r="AB14" i="23"/>
  <c r="AB13" i="23"/>
  <c r="J17" i="23"/>
  <c r="AB16" i="23"/>
  <c r="I17" i="23"/>
  <c r="K16" i="23"/>
  <c r="AA16" i="23" s="1"/>
  <c r="I19" i="23"/>
  <c r="K18" i="23"/>
  <c r="AA18" i="23" s="1"/>
  <c r="J19" i="23"/>
  <c r="AB18" i="23"/>
  <c r="H19" i="23"/>
  <c r="Z18" i="23"/>
  <c r="F15" i="23"/>
  <c r="F13" i="23"/>
  <c r="K20" i="23"/>
  <c r="AA20" i="23" s="1"/>
  <c r="D17" i="23"/>
  <c r="D19" i="23"/>
  <c r="AB20" i="23"/>
  <c r="AA14" i="23" l="1"/>
  <c r="O21" i="23"/>
  <c r="J21" i="23"/>
  <c r="Z15" i="23"/>
  <c r="F21" i="23"/>
  <c r="Z13" i="23"/>
  <c r="P21" i="23"/>
  <c r="Z17" i="23"/>
  <c r="E21" i="23"/>
  <c r="N17" i="23"/>
  <c r="N19" i="23"/>
  <c r="L21" i="23"/>
  <c r="N15" i="23"/>
  <c r="K17" i="23"/>
  <c r="AA17" i="23" s="1"/>
  <c r="K15" i="23"/>
  <c r="AA15" i="23" s="1"/>
  <c r="K13" i="23"/>
  <c r="AA13" i="23" s="1"/>
  <c r="D21" i="23"/>
  <c r="H21" i="23"/>
  <c r="Z19" i="23"/>
  <c r="I21" i="23"/>
  <c r="K19" i="23"/>
  <c r="AA19" i="23" s="1"/>
  <c r="H7" i="22"/>
  <c r="AB19" i="23" l="1"/>
  <c r="H11" i="22"/>
  <c r="P22" i="23"/>
  <c r="F22" i="23"/>
  <c r="J22" i="23"/>
  <c r="AB15" i="23"/>
  <c r="AB17" i="23"/>
  <c r="E22" i="23"/>
  <c r="O22" i="23"/>
  <c r="D22" i="23"/>
  <c r="N21" i="23"/>
  <c r="L22" i="23"/>
  <c r="N22" i="23" s="1"/>
  <c r="Z21" i="23"/>
  <c r="H22" i="23"/>
  <c r="K21" i="23"/>
  <c r="AA21" i="23" s="1"/>
  <c r="I22" i="23"/>
  <c r="R6" i="21"/>
  <c r="R7" i="21"/>
  <c r="R9" i="21"/>
  <c r="R11" i="21"/>
  <c r="R31" i="21"/>
  <c r="R15" i="21"/>
  <c r="R13" i="21"/>
  <c r="R12" i="21"/>
  <c r="R17" i="21"/>
  <c r="R16" i="21"/>
  <c r="R19" i="21"/>
  <c r="R20" i="21"/>
  <c r="R21" i="21"/>
  <c r="R23" i="21"/>
  <c r="R24" i="21"/>
  <c r="R36" i="21"/>
  <c r="R25" i="21"/>
  <c r="R26" i="21"/>
  <c r="R27" i="21"/>
  <c r="R28" i="21"/>
  <c r="R32" i="21"/>
  <c r="R30" i="21"/>
  <c r="R29" i="21"/>
  <c r="R14" i="21"/>
  <c r="R8" i="21"/>
  <c r="R22" i="21"/>
  <c r="R42" i="21"/>
  <c r="R18" i="21"/>
  <c r="I18" i="21"/>
  <c r="I8" i="21"/>
  <c r="I11" i="21"/>
  <c r="I22" i="21"/>
  <c r="I19" i="21"/>
  <c r="I20" i="21"/>
  <c r="I23" i="21"/>
  <c r="I26" i="21"/>
  <c r="I28" i="21"/>
  <c r="I30" i="21"/>
  <c r="I29" i="21"/>
  <c r="I25" i="21"/>
  <c r="I6" i="21"/>
  <c r="I9" i="21"/>
  <c r="I31" i="21"/>
  <c r="I15" i="21"/>
  <c r="I13" i="21"/>
  <c r="I12" i="21"/>
  <c r="I17" i="21"/>
  <c r="I21" i="21"/>
  <c r="I24" i="21"/>
  <c r="I27" i="21"/>
  <c r="I14" i="21"/>
  <c r="I32" i="21"/>
  <c r="I42" i="21"/>
  <c r="I7" i="21"/>
  <c r="Z22" i="23" l="1"/>
  <c r="AB21" i="23"/>
  <c r="K22" i="23"/>
  <c r="AA22" i="23" s="1"/>
  <c r="AB22" i="23"/>
  <c r="D23" i="20"/>
  <c r="E23" i="20"/>
  <c r="F23" i="20"/>
  <c r="G23" i="20"/>
  <c r="H23" i="20"/>
  <c r="I23" i="20"/>
  <c r="J23" i="20"/>
  <c r="K23" i="20"/>
  <c r="L23" i="20"/>
  <c r="M23" i="20"/>
  <c r="N23" i="20"/>
  <c r="O23" i="20"/>
  <c r="P23" i="20"/>
  <c r="Q23" i="20"/>
  <c r="R23" i="20"/>
  <c r="S23" i="20"/>
  <c r="T23" i="20"/>
  <c r="U23" i="20"/>
  <c r="V23" i="20"/>
  <c r="W23" i="20"/>
  <c r="X23" i="20"/>
  <c r="Y23" i="20"/>
  <c r="Z23" i="20"/>
  <c r="AA23" i="20"/>
  <c r="AB23" i="20"/>
  <c r="AC23" i="20"/>
  <c r="AD23" i="20"/>
  <c r="AE23" i="20"/>
  <c r="AG23" i="20"/>
  <c r="AI23" i="20"/>
  <c r="AK23" i="20"/>
  <c r="C23" i="20"/>
  <c r="L30" i="10"/>
  <c r="M30" i="10"/>
  <c r="N30" i="10"/>
  <c r="O30" i="10"/>
  <c r="P30" i="10"/>
  <c r="Q30" i="10"/>
  <c r="R30" i="10"/>
  <c r="S30" i="10"/>
  <c r="T30" i="10"/>
  <c r="U30" i="10"/>
  <c r="V30" i="10"/>
  <c r="W30" i="10"/>
  <c r="X30" i="10"/>
  <c r="Y30" i="10"/>
  <c r="Z30" i="10"/>
  <c r="AA30" i="10"/>
  <c r="AB30" i="10"/>
  <c r="AC30" i="10"/>
  <c r="AD30" i="10"/>
  <c r="AE30" i="10"/>
  <c r="AF30" i="10"/>
  <c r="AG30" i="10"/>
  <c r="K30" i="10"/>
  <c r="N12" i="10"/>
  <c r="N11" i="10"/>
  <c r="W12" i="10"/>
  <c r="W11" i="10"/>
  <c r="W9" i="10"/>
  <c r="W5" i="10"/>
  <c r="Q7" i="10"/>
  <c r="V7" i="10" s="1"/>
  <c r="W16" i="10"/>
  <c r="W15" i="10"/>
  <c r="W14" i="10"/>
  <c r="W13" i="10"/>
  <c r="J143" i="10"/>
  <c r="L144" i="10"/>
  <c r="N144" i="10"/>
  <c r="J144" i="10"/>
  <c r="W8" i="10"/>
  <c r="C20" i="13" l="1"/>
  <c r="F14" i="18" l="1"/>
  <c r="D14" i="18"/>
  <c r="C14" i="18"/>
  <c r="E14" i="18"/>
  <c r="B14" i="18"/>
  <c r="E12" i="18"/>
  <c r="C12" i="18"/>
  <c r="D12" i="18"/>
  <c r="F12" i="18"/>
  <c r="B12" i="18"/>
  <c r="D44" i="14" l="1"/>
  <c r="E44" i="14"/>
  <c r="F44" i="14"/>
  <c r="C53" i="14"/>
  <c r="D53" i="14"/>
  <c r="E53" i="14"/>
  <c r="F53" i="14"/>
  <c r="GE36" i="13"/>
  <c r="GB36" i="13"/>
  <c r="GE31" i="13"/>
  <c r="GB18" i="13"/>
  <c r="FO31" i="13"/>
  <c r="FL28" i="13"/>
  <c r="FI28" i="13"/>
  <c r="FL18" i="13"/>
  <c r="EY31" i="13"/>
  <c r="EV18" i="13"/>
  <c r="EI31" i="13"/>
  <c r="EF28" i="13"/>
  <c r="EC28" i="13"/>
  <c r="EF18" i="13"/>
  <c r="EF17" i="13"/>
  <c r="DS31" i="13"/>
  <c r="DP18" i="13"/>
  <c r="DP17" i="13"/>
  <c r="DC31" i="13"/>
  <c r="CZ28" i="13"/>
  <c r="CW28" i="13"/>
  <c r="CZ18" i="13"/>
  <c r="CZ17" i="13"/>
  <c r="CM40" i="13"/>
  <c r="CM31" i="13"/>
  <c r="CJ31" i="13"/>
  <c r="CJ18" i="13"/>
  <c r="CJ17" i="13"/>
  <c r="BW40" i="13"/>
  <c r="BW31" i="13"/>
  <c r="BT31" i="13"/>
  <c r="BT18" i="13"/>
  <c r="BT17" i="13"/>
  <c r="BG40" i="13"/>
  <c r="BG31" i="13"/>
  <c r="BD31" i="13"/>
  <c r="BD18" i="13"/>
  <c r="BD17" i="13"/>
  <c r="AN31" i="13"/>
  <c r="AN18" i="13"/>
  <c r="AN17" i="13"/>
  <c r="X41" i="13"/>
  <c r="AA40" i="13"/>
  <c r="X31" i="13"/>
  <c r="X18" i="13"/>
  <c r="X17" i="13"/>
  <c r="H17" i="13"/>
  <c r="H18" i="13"/>
  <c r="H20" i="13"/>
  <c r="K20" i="13"/>
  <c r="H31" i="13"/>
  <c r="K40" i="13"/>
  <c r="BU36" i="16"/>
  <c r="BU35" i="16"/>
  <c r="BU34" i="16"/>
  <c r="BU30" i="16"/>
  <c r="BU29" i="16"/>
  <c r="BU28" i="16"/>
  <c r="BU27" i="16"/>
  <c r="BU26" i="16"/>
  <c r="BU25" i="16"/>
  <c r="BU24" i="16"/>
  <c r="BU23" i="16"/>
  <c r="BU22" i="16"/>
  <c r="BU21" i="16"/>
  <c r="BU20" i="16"/>
  <c r="BU19" i="16"/>
  <c r="BU18" i="16"/>
  <c r="BU17" i="16"/>
  <c r="BU16" i="16"/>
  <c r="BU15" i="16"/>
  <c r="BU14" i="16"/>
  <c r="BU13" i="16"/>
  <c r="BU12" i="16"/>
  <c r="BU11" i="16"/>
  <c r="BU9" i="16"/>
  <c r="BU8" i="16"/>
  <c r="BU7" i="16"/>
  <c r="BU6" i="16"/>
  <c r="BU5" i="16"/>
  <c r="BO36" i="16"/>
  <c r="BO35" i="16"/>
  <c r="BO34" i="16"/>
  <c r="FF39" i="13" s="1"/>
  <c r="FH39" i="13" s="1"/>
  <c r="BO31" i="16"/>
  <c r="BO30" i="16"/>
  <c r="BO29" i="16"/>
  <c r="BO28" i="16"/>
  <c r="BO27" i="16"/>
  <c r="BO26" i="16"/>
  <c r="BO25" i="16"/>
  <c r="BO24" i="16"/>
  <c r="BO23" i="16"/>
  <c r="BO22" i="16"/>
  <c r="BO21" i="16"/>
  <c r="BO20" i="16"/>
  <c r="BO19" i="16"/>
  <c r="BO18" i="16"/>
  <c r="BO17" i="16"/>
  <c r="BO16" i="16"/>
  <c r="BO15" i="16"/>
  <c r="BO14" i="16"/>
  <c r="BO13" i="16"/>
  <c r="BO12" i="16"/>
  <c r="BO11" i="16"/>
  <c r="BO9" i="16"/>
  <c r="BO8" i="16"/>
  <c r="BO7" i="16"/>
  <c r="BO6" i="16"/>
  <c r="BO5" i="16"/>
  <c r="BI36" i="16"/>
  <c r="BI35" i="16"/>
  <c r="BI34" i="16"/>
  <c r="BI31" i="16"/>
  <c r="BI30" i="16"/>
  <c r="BI29" i="16"/>
  <c r="BI28" i="16"/>
  <c r="BI27" i="16"/>
  <c r="BI26" i="16"/>
  <c r="BI25" i="16"/>
  <c r="BI24" i="16"/>
  <c r="BI23" i="16"/>
  <c r="BI22" i="16"/>
  <c r="BI21" i="16"/>
  <c r="BI20" i="16"/>
  <c r="BI19" i="16"/>
  <c r="BI18" i="16"/>
  <c r="BI17" i="16"/>
  <c r="BI16" i="16"/>
  <c r="BI15" i="16"/>
  <c r="BI14" i="16"/>
  <c r="BI13" i="16"/>
  <c r="BI12" i="16"/>
  <c r="BI11" i="16"/>
  <c r="BI9" i="16"/>
  <c r="BI8" i="16"/>
  <c r="BI7" i="16"/>
  <c r="BI6" i="16"/>
  <c r="BI5" i="16"/>
  <c r="BC36" i="16"/>
  <c r="BC35" i="16"/>
  <c r="BC34" i="16"/>
  <c r="BC31" i="16"/>
  <c r="BC30" i="16"/>
  <c r="BC29" i="16"/>
  <c r="BC28" i="16"/>
  <c r="BC27" i="16"/>
  <c r="BC26" i="16"/>
  <c r="BC25" i="16"/>
  <c r="BC24" i="16"/>
  <c r="BC23" i="16"/>
  <c r="BC22" i="16"/>
  <c r="BC21" i="16"/>
  <c r="BC20" i="16"/>
  <c r="BC19" i="16"/>
  <c r="BC18" i="16"/>
  <c r="BC17" i="16"/>
  <c r="BC16" i="16"/>
  <c r="BC15" i="16"/>
  <c r="BC14" i="16"/>
  <c r="BC13" i="16"/>
  <c r="BC12" i="16"/>
  <c r="BC11" i="16"/>
  <c r="BC9" i="16"/>
  <c r="BC8" i="16"/>
  <c r="BC7" i="16"/>
  <c r="BC6" i="16"/>
  <c r="BC5" i="16"/>
  <c r="AW36" i="16"/>
  <c r="AW35" i="16"/>
  <c r="AW34" i="16"/>
  <c r="AW31" i="16"/>
  <c r="AW30" i="16"/>
  <c r="AW29" i="16"/>
  <c r="AW28" i="16"/>
  <c r="AW27" i="16"/>
  <c r="AW26" i="16"/>
  <c r="AW25" i="16"/>
  <c r="AW24" i="16"/>
  <c r="AW23" i="16"/>
  <c r="AW22" i="16"/>
  <c r="AW21" i="16"/>
  <c r="AW20" i="16"/>
  <c r="AW19" i="16"/>
  <c r="AW18" i="16"/>
  <c r="AW17" i="16"/>
  <c r="AW16" i="16"/>
  <c r="AW15" i="16"/>
  <c r="AW14" i="16"/>
  <c r="AW13" i="16"/>
  <c r="AW12" i="16"/>
  <c r="AW11" i="16"/>
  <c r="AW9" i="16"/>
  <c r="AW8" i="16"/>
  <c r="AW7" i="16"/>
  <c r="AW6" i="16"/>
  <c r="AW5" i="16"/>
  <c r="AQ36" i="16"/>
  <c r="AQ35" i="16"/>
  <c r="AQ34" i="16"/>
  <c r="CT39" i="13" s="1"/>
  <c r="CV39" i="13" s="1"/>
  <c r="AQ31" i="16"/>
  <c r="AQ30" i="16"/>
  <c r="AQ29" i="16"/>
  <c r="AQ28" i="16"/>
  <c r="AQ27" i="16"/>
  <c r="AQ26" i="16"/>
  <c r="AQ25" i="16"/>
  <c r="AQ24" i="16"/>
  <c r="AQ23" i="16"/>
  <c r="AQ22" i="16"/>
  <c r="AQ21" i="16"/>
  <c r="AQ20" i="16"/>
  <c r="AQ19" i="16"/>
  <c r="AQ18" i="16"/>
  <c r="AQ17" i="16"/>
  <c r="AQ16" i="16"/>
  <c r="AQ15" i="16"/>
  <c r="AQ14" i="16"/>
  <c r="AQ13" i="16"/>
  <c r="AQ12" i="16"/>
  <c r="AQ11" i="16"/>
  <c r="AQ9" i="16"/>
  <c r="AQ8" i="16"/>
  <c r="AQ7" i="16"/>
  <c r="AQ6" i="16"/>
  <c r="AQ5" i="16"/>
  <c r="AK36" i="16"/>
  <c r="AK35" i="16"/>
  <c r="AK34" i="16"/>
  <c r="CD39" i="13" s="1"/>
  <c r="CF39" i="13" s="1"/>
  <c r="AK31" i="16"/>
  <c r="AK30" i="16"/>
  <c r="AK29" i="16"/>
  <c r="AK28" i="16"/>
  <c r="AK27" i="16"/>
  <c r="AK26" i="16"/>
  <c r="AK25" i="16"/>
  <c r="AK24" i="16"/>
  <c r="AK23" i="16"/>
  <c r="AK22" i="16"/>
  <c r="AK21" i="16"/>
  <c r="AK20" i="16"/>
  <c r="AK19" i="16"/>
  <c r="AK18" i="16"/>
  <c r="AK17" i="16"/>
  <c r="AK16" i="16"/>
  <c r="AK15" i="16"/>
  <c r="AK14" i="16"/>
  <c r="AK13" i="16"/>
  <c r="AK12" i="16"/>
  <c r="AK11" i="16"/>
  <c r="AK9" i="16"/>
  <c r="AK8" i="16"/>
  <c r="AK7" i="16"/>
  <c r="AK6" i="16"/>
  <c r="AK5" i="16"/>
  <c r="AE36" i="16"/>
  <c r="AE35" i="16"/>
  <c r="AE34" i="16"/>
  <c r="BN39" i="13" s="1"/>
  <c r="BP39" i="13" s="1"/>
  <c r="AE31" i="16"/>
  <c r="AE30" i="16"/>
  <c r="AE29" i="16"/>
  <c r="AE28" i="16"/>
  <c r="AE27" i="16"/>
  <c r="AE26" i="16"/>
  <c r="AE25" i="16"/>
  <c r="AE24" i="16"/>
  <c r="AE23" i="16"/>
  <c r="AE22" i="16"/>
  <c r="AE21" i="16"/>
  <c r="AE20" i="16"/>
  <c r="AE19" i="16"/>
  <c r="AE18" i="16"/>
  <c r="AE17" i="16"/>
  <c r="AE16" i="16"/>
  <c r="AE15" i="16"/>
  <c r="AE14" i="16"/>
  <c r="AE13" i="16"/>
  <c r="AE12" i="16"/>
  <c r="AE11" i="16"/>
  <c r="AE9" i="16"/>
  <c r="AE8" i="16"/>
  <c r="AE7" i="16"/>
  <c r="AE6" i="16"/>
  <c r="AE5" i="16"/>
  <c r="Y36" i="16"/>
  <c r="Y35" i="16"/>
  <c r="Y34" i="16"/>
  <c r="AX39" i="13" s="1"/>
  <c r="AZ39" i="13" s="1"/>
  <c r="Y31" i="16"/>
  <c r="Y30" i="16"/>
  <c r="Y29" i="16"/>
  <c r="Y28" i="16"/>
  <c r="Y27" i="16"/>
  <c r="Y26" i="16"/>
  <c r="Y25" i="16"/>
  <c r="Y24" i="16"/>
  <c r="Y23" i="16"/>
  <c r="Y22" i="16"/>
  <c r="Y21" i="16"/>
  <c r="Y20" i="16"/>
  <c r="Y19" i="16"/>
  <c r="Y18" i="16"/>
  <c r="Y17" i="16"/>
  <c r="Y16" i="16"/>
  <c r="Y15" i="16"/>
  <c r="Y14" i="16"/>
  <c r="Y13" i="16"/>
  <c r="Y12" i="16"/>
  <c r="Y11" i="16"/>
  <c r="Y9" i="16"/>
  <c r="Y8" i="16"/>
  <c r="Y7" i="16"/>
  <c r="Y6" i="16"/>
  <c r="Y5" i="16"/>
  <c r="S36" i="16"/>
  <c r="S35" i="16"/>
  <c r="S34" i="16"/>
  <c r="S31" i="16"/>
  <c r="S30" i="16"/>
  <c r="S29" i="16"/>
  <c r="S28" i="16"/>
  <c r="S27" i="16"/>
  <c r="S26" i="16"/>
  <c r="S25" i="16"/>
  <c r="S24" i="16"/>
  <c r="S23" i="16"/>
  <c r="S22" i="16"/>
  <c r="S21" i="16"/>
  <c r="S20" i="16"/>
  <c r="S19" i="16"/>
  <c r="S18" i="16"/>
  <c r="S17" i="16"/>
  <c r="S16" i="16"/>
  <c r="S15" i="16"/>
  <c r="S14" i="16"/>
  <c r="S13" i="16"/>
  <c r="S12" i="16"/>
  <c r="S11" i="16"/>
  <c r="S9" i="16"/>
  <c r="S8" i="16"/>
  <c r="S7" i="16"/>
  <c r="S6" i="16"/>
  <c r="S5" i="16"/>
  <c r="R41" i="13"/>
  <c r="T41" i="13" s="1"/>
  <c r="M35" i="16"/>
  <c r="M34" i="16"/>
  <c r="M31" i="16"/>
  <c r="M30" i="16"/>
  <c r="M29" i="16"/>
  <c r="M28" i="16"/>
  <c r="M27" i="16"/>
  <c r="M26" i="16"/>
  <c r="M25" i="16"/>
  <c r="M24" i="16"/>
  <c r="M23" i="16"/>
  <c r="M22" i="16"/>
  <c r="M21" i="16"/>
  <c r="M20" i="16"/>
  <c r="M19" i="16"/>
  <c r="M18" i="16"/>
  <c r="M17" i="16"/>
  <c r="M16" i="16"/>
  <c r="M15" i="16"/>
  <c r="M14" i="16"/>
  <c r="M13" i="16"/>
  <c r="M12" i="16"/>
  <c r="M11" i="16"/>
  <c r="M9" i="16"/>
  <c r="M8" i="16"/>
  <c r="M7" i="16"/>
  <c r="M6" i="16"/>
  <c r="M5" i="16"/>
  <c r="G5" i="16"/>
  <c r="G6" i="16"/>
  <c r="G7" i="16"/>
  <c r="G8" i="16"/>
  <c r="G9" i="16"/>
  <c r="G11" i="16"/>
  <c r="G12" i="16"/>
  <c r="G13" i="16"/>
  <c r="G14" i="16"/>
  <c r="G15" i="16"/>
  <c r="G16" i="16"/>
  <c r="G17" i="16"/>
  <c r="G18" i="16"/>
  <c r="G19" i="16"/>
  <c r="G20" i="16"/>
  <c r="G21" i="16"/>
  <c r="G22" i="16"/>
  <c r="G23" i="16"/>
  <c r="G24" i="16"/>
  <c r="G25" i="16"/>
  <c r="G26" i="16"/>
  <c r="G27" i="16"/>
  <c r="G28" i="16"/>
  <c r="G29" i="16"/>
  <c r="G30" i="16"/>
  <c r="G31" i="16"/>
  <c r="G34" i="16"/>
  <c r="B34" i="17" s="1"/>
  <c r="G35" i="16"/>
  <c r="G36" i="16"/>
  <c r="BT4" i="16"/>
  <c r="BS4" i="16"/>
  <c r="BR4" i="16"/>
  <c r="BQ4" i="16"/>
  <c r="BP4" i="16"/>
  <c r="BN4" i="16"/>
  <c r="BM4" i="16"/>
  <c r="BL4" i="16"/>
  <c r="BK4" i="16"/>
  <c r="BJ4" i="16"/>
  <c r="BH4" i="16"/>
  <c r="BG4" i="16"/>
  <c r="BF4" i="16"/>
  <c r="BE4" i="16"/>
  <c r="CO11" i="16" s="1"/>
  <c r="BD4" i="16"/>
  <c r="BB4" i="16"/>
  <c r="BA4" i="16"/>
  <c r="AZ4" i="16"/>
  <c r="CN13" i="16" s="1"/>
  <c r="AY4" i="16"/>
  <c r="AX4" i="16"/>
  <c r="AV4" i="16"/>
  <c r="CM14" i="16" s="1"/>
  <c r="AU4" i="16"/>
  <c r="AT4" i="16"/>
  <c r="AS4" i="16"/>
  <c r="AR4" i="16"/>
  <c r="AP4" i="16"/>
  <c r="AO4" i="16"/>
  <c r="AN4" i="16"/>
  <c r="AM4" i="16"/>
  <c r="AL4" i="16"/>
  <c r="AJ4" i="16"/>
  <c r="AI4" i="16"/>
  <c r="AH4" i="16"/>
  <c r="AG4" i="16"/>
  <c r="AF4" i="16"/>
  <c r="AD4" i="16"/>
  <c r="AC4" i="16"/>
  <c r="AB4" i="16"/>
  <c r="AA4" i="16"/>
  <c r="Z4" i="16"/>
  <c r="X4" i="16"/>
  <c r="W4" i="16"/>
  <c r="V4" i="16"/>
  <c r="U4" i="16"/>
  <c r="T4" i="16"/>
  <c r="R4" i="16"/>
  <c r="Q4" i="16"/>
  <c r="P4" i="16"/>
  <c r="O4" i="16"/>
  <c r="N4" i="16"/>
  <c r="L4" i="16"/>
  <c r="K4" i="16"/>
  <c r="J4" i="16"/>
  <c r="I4" i="16"/>
  <c r="H4" i="16"/>
  <c r="C4" i="16"/>
  <c r="D4" i="16"/>
  <c r="E4" i="16"/>
  <c r="F4" i="16"/>
  <c r="B4" i="16"/>
  <c r="M20" i="15"/>
  <c r="L20" i="15"/>
  <c r="K20" i="15"/>
  <c r="J20" i="15"/>
  <c r="I20" i="15"/>
  <c r="H20" i="15"/>
  <c r="G20" i="15"/>
  <c r="F20" i="15"/>
  <c r="E20" i="15"/>
  <c r="D20" i="15"/>
  <c r="C20" i="15"/>
  <c r="B20" i="15"/>
  <c r="M9" i="15"/>
  <c r="L9" i="15"/>
  <c r="K9" i="15"/>
  <c r="J9" i="15"/>
  <c r="I9" i="15"/>
  <c r="H9" i="15"/>
  <c r="G9" i="15"/>
  <c r="F9" i="15"/>
  <c r="E9" i="15"/>
  <c r="D9" i="15"/>
  <c r="C9" i="15"/>
  <c r="B9" i="15"/>
  <c r="D24" i="17" l="1"/>
  <c r="C24" i="17"/>
  <c r="B24" i="17"/>
  <c r="E24" i="17"/>
  <c r="B17" i="13"/>
  <c r="D17" i="13" s="1"/>
  <c r="E12" i="17"/>
  <c r="D12" i="17"/>
  <c r="F12" i="17"/>
  <c r="B12" i="17"/>
  <c r="E17" i="13" s="1"/>
  <c r="L11" i="17"/>
  <c r="K11" i="17"/>
  <c r="J11" i="17"/>
  <c r="I11" i="17"/>
  <c r="H11" i="17"/>
  <c r="AH23" i="13"/>
  <c r="AJ23" i="13" s="1"/>
  <c r="N18" i="17"/>
  <c r="R18" i="17"/>
  <c r="Q18" i="17"/>
  <c r="P18" i="17"/>
  <c r="O18" i="17"/>
  <c r="AN23" i="13" s="1"/>
  <c r="AH35" i="13"/>
  <c r="AJ35" i="13" s="1"/>
  <c r="Q30" i="17"/>
  <c r="P30" i="17"/>
  <c r="O30" i="17"/>
  <c r="N30" i="17"/>
  <c r="R30" i="17"/>
  <c r="CD20" i="13"/>
  <c r="CF20" i="13" s="1"/>
  <c r="AJ15" i="17"/>
  <c r="AI15" i="17"/>
  <c r="AF15" i="17"/>
  <c r="AG15" i="17"/>
  <c r="AH15" i="17"/>
  <c r="CT14" i="13"/>
  <c r="CV14" i="13" s="1"/>
  <c r="AO9" i="17"/>
  <c r="AN9" i="17"/>
  <c r="AM9" i="17"/>
  <c r="AL9" i="17"/>
  <c r="AP9" i="17"/>
  <c r="AO36" i="17"/>
  <c r="AN36" i="17"/>
  <c r="AL36" i="17"/>
  <c r="AM36" i="17"/>
  <c r="DJ22" i="13"/>
  <c r="DL22" i="13" s="1"/>
  <c r="AU17" i="17"/>
  <c r="AT17" i="17"/>
  <c r="AS17" i="17"/>
  <c r="AR17" i="17"/>
  <c r="DM22" i="13" s="1"/>
  <c r="AV17" i="17"/>
  <c r="DJ34" i="13"/>
  <c r="DL34" i="13" s="1"/>
  <c r="AV29" i="17"/>
  <c r="AU29" i="17"/>
  <c r="AT29" i="17"/>
  <c r="AS29" i="17"/>
  <c r="AR29" i="17"/>
  <c r="EP11" i="13"/>
  <c r="ER11" i="13" s="1"/>
  <c r="BF6" i="17"/>
  <c r="BE6" i="17"/>
  <c r="EV11" i="13" s="1"/>
  <c r="BD6" i="17"/>
  <c r="BH6" i="17"/>
  <c r="BG6" i="17"/>
  <c r="EP24" i="13"/>
  <c r="ER24" i="13" s="1"/>
  <c r="BH19" i="17"/>
  <c r="BG19" i="17"/>
  <c r="BF19" i="17"/>
  <c r="BE19" i="17"/>
  <c r="BD19" i="17"/>
  <c r="EP36" i="13"/>
  <c r="ER36" i="13" s="1"/>
  <c r="BH31" i="17"/>
  <c r="BG31" i="17"/>
  <c r="EY36" i="13" s="1"/>
  <c r="BF31" i="17"/>
  <c r="BE31" i="17"/>
  <c r="EV36" i="13" s="1"/>
  <c r="BD31" i="17"/>
  <c r="FF19" i="13"/>
  <c r="FH19" i="13" s="1"/>
  <c r="BM14" i="17"/>
  <c r="BL14" i="17"/>
  <c r="BK14" i="17"/>
  <c r="BN14" i="17"/>
  <c r="BJ14" i="17"/>
  <c r="BS8" i="17"/>
  <c r="BR8" i="17"/>
  <c r="BQ8" i="17"/>
  <c r="GB13" i="13" s="1"/>
  <c r="BP8" i="17"/>
  <c r="BR36" i="17"/>
  <c r="BQ36" i="17"/>
  <c r="BP36" i="17"/>
  <c r="BS36" i="17"/>
  <c r="AX26" i="13"/>
  <c r="AZ26" i="13" s="1"/>
  <c r="X21" i="17"/>
  <c r="W21" i="17"/>
  <c r="V21" i="17"/>
  <c r="U21" i="17"/>
  <c r="T21" i="17"/>
  <c r="B16" i="13"/>
  <c r="D16" i="13" s="1"/>
  <c r="E11" i="17"/>
  <c r="D11" i="17"/>
  <c r="C11" i="17"/>
  <c r="B11" i="17"/>
  <c r="F11" i="17"/>
  <c r="R17" i="13"/>
  <c r="T17" i="13" s="1"/>
  <c r="L12" i="17"/>
  <c r="K12" i="17"/>
  <c r="J12" i="17"/>
  <c r="H12" i="17"/>
  <c r="R29" i="13"/>
  <c r="T29" i="13" s="1"/>
  <c r="K24" i="17"/>
  <c r="AA29" i="13" s="1"/>
  <c r="J24" i="17"/>
  <c r="I24" i="17"/>
  <c r="X29" i="13" s="1"/>
  <c r="H24" i="17"/>
  <c r="N31" i="17"/>
  <c r="R31" i="17"/>
  <c r="O31" i="17"/>
  <c r="P31" i="17"/>
  <c r="Q31" i="17"/>
  <c r="AX31" i="13"/>
  <c r="AZ31" i="13" s="1"/>
  <c r="T26" i="17"/>
  <c r="X26" i="17"/>
  <c r="V26" i="17"/>
  <c r="AD35" i="17"/>
  <c r="AB35" i="17"/>
  <c r="AA35" i="17"/>
  <c r="Z35" i="17"/>
  <c r="CD21" i="13"/>
  <c r="CF21" i="13" s="1"/>
  <c r="AJ16" i="17"/>
  <c r="AI16" i="17"/>
  <c r="AH16" i="17"/>
  <c r="AG16" i="17"/>
  <c r="AF16" i="17"/>
  <c r="CT28" i="13"/>
  <c r="CV28" i="13" s="1"/>
  <c r="AO23" i="17"/>
  <c r="DJ10" i="13"/>
  <c r="DL10" i="13" s="1"/>
  <c r="AS5" i="17"/>
  <c r="DP10" i="13" s="1"/>
  <c r="AR5" i="17"/>
  <c r="AV5" i="17"/>
  <c r="AU5" i="17"/>
  <c r="AT5" i="17"/>
  <c r="DJ23" i="13"/>
  <c r="DL23" i="13" s="1"/>
  <c r="AV18" i="17"/>
  <c r="AU18" i="17"/>
  <c r="AT18" i="17"/>
  <c r="AS18" i="17"/>
  <c r="AR18" i="17"/>
  <c r="DM23" i="13" s="1"/>
  <c r="DZ30" i="13"/>
  <c r="EB30" i="13" s="1"/>
  <c r="BA25" i="17"/>
  <c r="EI30" i="13" s="1"/>
  <c r="AZ25" i="17"/>
  <c r="AY25" i="17"/>
  <c r="AX25" i="17"/>
  <c r="BB25" i="17"/>
  <c r="EP25" i="13"/>
  <c r="ER25" i="13" s="1"/>
  <c r="BE20" i="17"/>
  <c r="BD20" i="17"/>
  <c r="BH20" i="17"/>
  <c r="BG20" i="17"/>
  <c r="EY25" i="13" s="1"/>
  <c r="BF20" i="17"/>
  <c r="FF20" i="13"/>
  <c r="FH20" i="13" s="1"/>
  <c r="BN15" i="17"/>
  <c r="BL15" i="17"/>
  <c r="BK15" i="17"/>
  <c r="BJ15" i="17"/>
  <c r="BM15" i="17"/>
  <c r="FF32" i="13"/>
  <c r="FH32" i="13" s="1"/>
  <c r="BL27" i="17"/>
  <c r="BK27" i="17"/>
  <c r="BJ27" i="17"/>
  <c r="BN27" i="17"/>
  <c r="BM27" i="17"/>
  <c r="FO32" i="13" s="1"/>
  <c r="BP9" i="17"/>
  <c r="BT9" i="17"/>
  <c r="BS9" i="17"/>
  <c r="BR9" i="17"/>
  <c r="BQ9" i="17"/>
  <c r="FV27" i="13"/>
  <c r="FX27" i="13" s="1"/>
  <c r="BQ22" i="17"/>
  <c r="BP22" i="17"/>
  <c r="BR22" i="17"/>
  <c r="BT22" i="17"/>
  <c r="BS22" i="17"/>
  <c r="GE27" i="13" s="1"/>
  <c r="L19" i="17"/>
  <c r="K19" i="17"/>
  <c r="J19" i="17"/>
  <c r="H19" i="17"/>
  <c r="I19" i="17"/>
  <c r="EP32" i="13"/>
  <c r="ER32" i="13" s="1"/>
  <c r="BH27" i="17"/>
  <c r="BG27" i="17"/>
  <c r="BE27" i="17"/>
  <c r="BD27" i="17"/>
  <c r="BF27" i="17"/>
  <c r="BM36" i="17"/>
  <c r="FO41" i="13" s="1"/>
  <c r="BL36" i="17"/>
  <c r="BK36" i="17"/>
  <c r="BJ36" i="17"/>
  <c r="FI41" i="13" s="1"/>
  <c r="B36" i="17"/>
  <c r="E36" i="17"/>
  <c r="D36" i="17"/>
  <c r="C36" i="17"/>
  <c r="F22" i="17"/>
  <c r="E22" i="17"/>
  <c r="C22" i="17"/>
  <c r="B22" i="17"/>
  <c r="D22" i="17"/>
  <c r="R18" i="13"/>
  <c r="T18" i="13" s="1"/>
  <c r="J13" i="17"/>
  <c r="H13" i="17"/>
  <c r="U18" i="13" s="1"/>
  <c r="K13" i="17"/>
  <c r="R30" i="13"/>
  <c r="T30" i="13" s="1"/>
  <c r="L25" i="17"/>
  <c r="J25" i="17"/>
  <c r="I25" i="17"/>
  <c r="H25" i="17"/>
  <c r="K25" i="17"/>
  <c r="AH25" i="13"/>
  <c r="AJ25" i="13" s="1"/>
  <c r="Q20" i="17"/>
  <c r="AQ25" i="13" s="1"/>
  <c r="P20" i="17"/>
  <c r="O20" i="17"/>
  <c r="R20" i="17"/>
  <c r="N20" i="17"/>
  <c r="AX32" i="13"/>
  <c r="AZ32" i="13" s="1"/>
  <c r="X27" i="17"/>
  <c r="W27" i="17"/>
  <c r="V27" i="17"/>
  <c r="U27" i="17"/>
  <c r="T27" i="17"/>
  <c r="BN14" i="13"/>
  <c r="BP14" i="13" s="1"/>
  <c r="AA9" i="17"/>
  <c r="Z9" i="17"/>
  <c r="BQ14" i="13" s="1"/>
  <c r="AD9" i="17"/>
  <c r="AB9" i="17"/>
  <c r="AC9" i="17"/>
  <c r="BN27" i="13"/>
  <c r="BP27" i="13" s="1"/>
  <c r="AD22" i="17"/>
  <c r="AC22" i="17"/>
  <c r="AB22" i="17"/>
  <c r="AA22" i="17"/>
  <c r="Z22" i="17"/>
  <c r="BN41" i="13"/>
  <c r="BP41" i="13" s="1"/>
  <c r="AC36" i="17"/>
  <c r="AB36" i="17"/>
  <c r="AA36" i="17"/>
  <c r="Z36" i="17"/>
  <c r="BQ41" i="13" s="1"/>
  <c r="AP24" i="17"/>
  <c r="AO24" i="17"/>
  <c r="AN24" i="17"/>
  <c r="AL24" i="17"/>
  <c r="AM24" i="17"/>
  <c r="DJ11" i="13"/>
  <c r="DL11" i="13" s="1"/>
  <c r="AU6" i="17"/>
  <c r="AV6" i="17"/>
  <c r="AT6" i="17"/>
  <c r="AS6" i="17"/>
  <c r="DP11" i="13" s="1"/>
  <c r="AR6" i="17"/>
  <c r="DJ36" i="13"/>
  <c r="DL36" i="13" s="1"/>
  <c r="AU31" i="17"/>
  <c r="AT31" i="17"/>
  <c r="AS31" i="17"/>
  <c r="AV31" i="17"/>
  <c r="AR31" i="17"/>
  <c r="DZ19" i="13"/>
  <c r="EB19" i="13" s="1"/>
  <c r="AZ14" i="17"/>
  <c r="AY14" i="17"/>
  <c r="AX14" i="17"/>
  <c r="EC19" i="13" s="1"/>
  <c r="BA14" i="17"/>
  <c r="DZ31" i="13"/>
  <c r="EB31" i="13" s="1"/>
  <c r="BB26" i="17"/>
  <c r="AY26" i="17"/>
  <c r="AX26" i="17"/>
  <c r="EP13" i="13"/>
  <c r="ER13" i="13" s="1"/>
  <c r="BH8" i="17"/>
  <c r="BE8" i="17"/>
  <c r="BG8" i="17"/>
  <c r="BF8" i="17"/>
  <c r="BD8" i="17"/>
  <c r="BG35" i="17"/>
  <c r="BF35" i="17"/>
  <c r="BE35" i="17"/>
  <c r="BD35" i="17"/>
  <c r="ES40" i="13" s="1"/>
  <c r="BH35" i="17"/>
  <c r="FF21" i="13"/>
  <c r="FH21" i="13" s="1"/>
  <c r="BM16" i="17"/>
  <c r="BL16" i="17"/>
  <c r="BK16" i="17"/>
  <c r="BN16" i="17"/>
  <c r="BJ16" i="17"/>
  <c r="FV28" i="13"/>
  <c r="FX28" i="13" s="1"/>
  <c r="BT23" i="17"/>
  <c r="BS23" i="17"/>
  <c r="GE28" i="13" s="1"/>
  <c r="BQ23" i="17"/>
  <c r="BP23" i="17"/>
  <c r="BR23" i="17"/>
  <c r="FV22" i="13"/>
  <c r="FX22" i="13" s="1"/>
  <c r="BT17" i="17"/>
  <c r="BS17" i="17"/>
  <c r="BR17" i="17"/>
  <c r="BQ17" i="17"/>
  <c r="BP17" i="17"/>
  <c r="B35" i="17"/>
  <c r="F35" i="17"/>
  <c r="D35" i="17"/>
  <c r="C35" i="17"/>
  <c r="B26" i="13"/>
  <c r="D26" i="13" s="1"/>
  <c r="F21" i="17"/>
  <c r="D21" i="17"/>
  <c r="C21" i="17"/>
  <c r="B21" i="17"/>
  <c r="E21" i="17"/>
  <c r="R19" i="13"/>
  <c r="T19" i="13" s="1"/>
  <c r="L14" i="17"/>
  <c r="K14" i="17"/>
  <c r="J14" i="17"/>
  <c r="I14" i="17"/>
  <c r="X19" i="13" s="1"/>
  <c r="H14" i="17"/>
  <c r="Q21" i="17"/>
  <c r="AQ26" i="13" s="1"/>
  <c r="P21" i="17"/>
  <c r="O21" i="17"/>
  <c r="N21" i="17"/>
  <c r="R21" i="17"/>
  <c r="AH40" i="13"/>
  <c r="AJ40" i="13" s="1"/>
  <c r="P35" i="17"/>
  <c r="O35" i="17"/>
  <c r="N35" i="17"/>
  <c r="R35" i="17"/>
  <c r="AI18" i="17"/>
  <c r="AH18" i="17"/>
  <c r="AG18" i="17"/>
  <c r="CJ23" i="13" s="1"/>
  <c r="AF18" i="17"/>
  <c r="AJ18" i="17"/>
  <c r="CD35" i="13"/>
  <c r="CF35" i="13" s="1"/>
  <c r="AJ30" i="17"/>
  <c r="AI30" i="17"/>
  <c r="AH30" i="17"/>
  <c r="AF30" i="17"/>
  <c r="AG30" i="17"/>
  <c r="AV20" i="17"/>
  <c r="AU20" i="17"/>
  <c r="DS25" i="13" s="1"/>
  <c r="AR20" i="17"/>
  <c r="AT20" i="17"/>
  <c r="AS20" i="17"/>
  <c r="DZ32" i="13"/>
  <c r="EB32" i="13" s="1"/>
  <c r="AX27" i="17"/>
  <c r="BB27" i="17"/>
  <c r="BA27" i="17"/>
  <c r="AZ27" i="17"/>
  <c r="AY27" i="17"/>
  <c r="EP14" i="13"/>
  <c r="ER14" i="13" s="1"/>
  <c r="BG9" i="17"/>
  <c r="BD9" i="17"/>
  <c r="BH9" i="17"/>
  <c r="BF9" i="17"/>
  <c r="BE9" i="17"/>
  <c r="BG36" i="17"/>
  <c r="BF36" i="17"/>
  <c r="BE36" i="17"/>
  <c r="BD36" i="17"/>
  <c r="FF22" i="13"/>
  <c r="FH22" i="13" s="1"/>
  <c r="BN17" i="17"/>
  <c r="BM17" i="17"/>
  <c r="BL17" i="17"/>
  <c r="BK17" i="17"/>
  <c r="BJ17" i="17"/>
  <c r="FF34" i="13"/>
  <c r="FH34" i="13" s="1"/>
  <c r="BJ29" i="17"/>
  <c r="BN29" i="17"/>
  <c r="BM29" i="17"/>
  <c r="BL29" i="17"/>
  <c r="BK29" i="17"/>
  <c r="FV17" i="13"/>
  <c r="FX17" i="13" s="1"/>
  <c r="BT12" i="17"/>
  <c r="BS12" i="17"/>
  <c r="BR12" i="17"/>
  <c r="BP12" i="17"/>
  <c r="BQ12" i="17"/>
  <c r="AH31" i="13"/>
  <c r="AJ31" i="13" s="1"/>
  <c r="R26" i="17"/>
  <c r="Q26" i="17"/>
  <c r="P26" i="17"/>
  <c r="N26" i="17"/>
  <c r="D20" i="17"/>
  <c r="C20" i="17"/>
  <c r="B20" i="17"/>
  <c r="F20" i="17"/>
  <c r="E20" i="17"/>
  <c r="K25" i="13" s="1"/>
  <c r="R32" i="13"/>
  <c r="T32" i="13" s="1"/>
  <c r="L27" i="17"/>
  <c r="J27" i="17"/>
  <c r="I27" i="17"/>
  <c r="H27" i="17"/>
  <c r="K27" i="17"/>
  <c r="AH27" i="13"/>
  <c r="AJ27" i="13" s="1"/>
  <c r="P22" i="17"/>
  <c r="O22" i="17"/>
  <c r="N22" i="17"/>
  <c r="R22" i="17"/>
  <c r="Q22" i="17"/>
  <c r="AH41" i="13"/>
  <c r="AJ41" i="13" s="1"/>
  <c r="P36" i="17"/>
  <c r="O36" i="17"/>
  <c r="AN41" i="13" s="1"/>
  <c r="N36" i="17"/>
  <c r="Q36" i="17"/>
  <c r="AX22" i="13"/>
  <c r="AZ22" i="13" s="1"/>
  <c r="U17" i="17"/>
  <c r="T17" i="17"/>
  <c r="V17" i="17"/>
  <c r="X17" i="17"/>
  <c r="W17" i="17"/>
  <c r="BN17" i="13"/>
  <c r="BP17" i="13" s="1"/>
  <c r="AD12" i="17"/>
  <c r="AC12" i="17"/>
  <c r="AB12" i="17"/>
  <c r="Z12" i="17"/>
  <c r="BN29" i="13"/>
  <c r="BP29" i="13" s="1"/>
  <c r="AD24" i="17"/>
  <c r="AC24" i="17"/>
  <c r="Z24" i="17"/>
  <c r="AB24" i="17"/>
  <c r="AA24" i="17"/>
  <c r="CD11" i="13"/>
  <c r="CF11" i="13" s="1"/>
  <c r="AG6" i="17"/>
  <c r="CJ11" i="13" s="1"/>
  <c r="AJ6" i="17"/>
  <c r="AI6" i="17"/>
  <c r="AH6" i="17"/>
  <c r="AF6" i="17"/>
  <c r="AI19" i="17"/>
  <c r="AH19" i="17"/>
  <c r="AG19" i="17"/>
  <c r="AF19" i="17"/>
  <c r="AJ19" i="17"/>
  <c r="CT19" i="13"/>
  <c r="CV19" i="13" s="1"/>
  <c r="AL14" i="17"/>
  <c r="AP14" i="17"/>
  <c r="AN14" i="17"/>
  <c r="AM14" i="17"/>
  <c r="AO14" i="17"/>
  <c r="DC19" i="13" s="1"/>
  <c r="DJ13" i="13"/>
  <c r="DL13" i="13" s="1"/>
  <c r="AT8" i="17"/>
  <c r="AS8" i="17"/>
  <c r="AV8" i="17"/>
  <c r="AU8" i="17"/>
  <c r="AR8" i="17"/>
  <c r="AS35" i="17"/>
  <c r="AR35" i="17"/>
  <c r="AT35" i="17"/>
  <c r="AV35" i="17"/>
  <c r="AU35" i="17"/>
  <c r="DS40" i="13" s="1"/>
  <c r="DZ21" i="13"/>
  <c r="EB21" i="13" s="1"/>
  <c r="BB16" i="17"/>
  <c r="BA16" i="17"/>
  <c r="AY16" i="17"/>
  <c r="AX16" i="17"/>
  <c r="AZ16" i="17"/>
  <c r="EP16" i="13"/>
  <c r="ER16" i="13" s="1"/>
  <c r="BH11" i="17"/>
  <c r="BG11" i="17"/>
  <c r="BE11" i="17"/>
  <c r="EV16" i="13" s="1"/>
  <c r="BD11" i="17"/>
  <c r="ES16" i="13" s="1"/>
  <c r="BF11" i="17"/>
  <c r="EP28" i="13"/>
  <c r="ER28" i="13" s="1"/>
  <c r="BH23" i="17"/>
  <c r="BG23" i="17"/>
  <c r="BF23" i="17"/>
  <c r="BE23" i="17"/>
  <c r="BD23" i="17"/>
  <c r="FF10" i="13"/>
  <c r="FH10" i="13" s="1"/>
  <c r="BL5" i="17"/>
  <c r="BN5" i="17"/>
  <c r="BM5" i="17"/>
  <c r="FO10" i="13" s="1"/>
  <c r="BK5" i="17"/>
  <c r="FL10" i="13" s="1"/>
  <c r="BJ5" i="17"/>
  <c r="FF35" i="13"/>
  <c r="FH35" i="13" s="1"/>
  <c r="BN30" i="17"/>
  <c r="BM30" i="17"/>
  <c r="BL30" i="17"/>
  <c r="BK30" i="17"/>
  <c r="BJ30" i="17"/>
  <c r="FV18" i="13"/>
  <c r="FX18" i="13" s="1"/>
  <c r="BS13" i="17"/>
  <c r="BR13" i="17"/>
  <c r="BP13" i="17"/>
  <c r="FY18" i="13" s="1"/>
  <c r="R11" i="17"/>
  <c r="Q11" i="17"/>
  <c r="O11" i="17"/>
  <c r="AN16" i="13" s="1"/>
  <c r="N11" i="17"/>
  <c r="AX10" i="13"/>
  <c r="AZ10" i="13" s="1"/>
  <c r="U5" i="17"/>
  <c r="T5" i="17"/>
  <c r="W5" i="17"/>
  <c r="X5" i="17"/>
  <c r="V5" i="17"/>
  <c r="AX23" i="13"/>
  <c r="AZ23" i="13" s="1"/>
  <c r="X18" i="17"/>
  <c r="W18" i="17"/>
  <c r="BG23" i="13" s="1"/>
  <c r="U18" i="17"/>
  <c r="T18" i="17"/>
  <c r="BA23" i="13" s="1"/>
  <c r="V18" i="17"/>
  <c r="AX35" i="13"/>
  <c r="AZ35" i="13" s="1"/>
  <c r="X30" i="17"/>
  <c r="W30" i="17"/>
  <c r="V30" i="17"/>
  <c r="U30" i="17"/>
  <c r="T30" i="17"/>
  <c r="CT20" i="13"/>
  <c r="CV20" i="13" s="1"/>
  <c r="AP15" i="17"/>
  <c r="AO15" i="17"/>
  <c r="DC20" i="13" s="1"/>
  <c r="AN15" i="17"/>
  <c r="AL15" i="17"/>
  <c r="CW20" i="13" s="1"/>
  <c r="AM15" i="17"/>
  <c r="CT32" i="13"/>
  <c r="CV32" i="13" s="1"/>
  <c r="AP27" i="17"/>
  <c r="AO27" i="17"/>
  <c r="AN27" i="17"/>
  <c r="AM27" i="17"/>
  <c r="AL27" i="17"/>
  <c r="DJ14" i="13"/>
  <c r="DL14" i="13" s="1"/>
  <c r="AS9" i="17"/>
  <c r="AR9" i="17"/>
  <c r="AV9" i="17"/>
  <c r="AU9" i="17"/>
  <c r="AT9" i="17"/>
  <c r="DJ27" i="13"/>
  <c r="DL27" i="13" s="1"/>
  <c r="AV22" i="17"/>
  <c r="AU22" i="17"/>
  <c r="AT22" i="17"/>
  <c r="AS22" i="17"/>
  <c r="AR22" i="17"/>
  <c r="AS36" i="17"/>
  <c r="AR36" i="17"/>
  <c r="DM41" i="13" s="1"/>
  <c r="AT36" i="17"/>
  <c r="AU36" i="17"/>
  <c r="DZ34" i="13"/>
  <c r="EB34" i="13" s="1"/>
  <c r="BB29" i="17"/>
  <c r="BA29" i="17"/>
  <c r="AZ29" i="17"/>
  <c r="AY29" i="17"/>
  <c r="AX29" i="17"/>
  <c r="EP17" i="13"/>
  <c r="ER17" i="13" s="1"/>
  <c r="BH12" i="17"/>
  <c r="BG12" i="17"/>
  <c r="BF12" i="17"/>
  <c r="BE12" i="17"/>
  <c r="EV17" i="13" s="1"/>
  <c r="BD12" i="17"/>
  <c r="FF11" i="13"/>
  <c r="FH11" i="13" s="1"/>
  <c r="BK6" i="17"/>
  <c r="BN6" i="17"/>
  <c r="BM6" i="17"/>
  <c r="BL6" i="17"/>
  <c r="BJ6" i="17"/>
  <c r="BJ19" i="17"/>
  <c r="BN19" i="17"/>
  <c r="BM19" i="17"/>
  <c r="BL19" i="17"/>
  <c r="BK19" i="17"/>
  <c r="FL24" i="13" s="1"/>
  <c r="FV19" i="13"/>
  <c r="FX19" i="13" s="1"/>
  <c r="BT14" i="17"/>
  <c r="BS14" i="17"/>
  <c r="BR14" i="17"/>
  <c r="BQ14" i="17"/>
  <c r="BP14" i="17"/>
  <c r="FV31" i="13"/>
  <c r="FX31" i="13" s="1"/>
  <c r="BP26" i="17"/>
  <c r="BQ26" i="17"/>
  <c r="B21" i="13"/>
  <c r="D21" i="13" s="1"/>
  <c r="F16" i="17"/>
  <c r="E16" i="17"/>
  <c r="K21" i="13" s="1"/>
  <c r="D16" i="17"/>
  <c r="C16" i="17"/>
  <c r="H21" i="13" s="1"/>
  <c r="B16" i="17"/>
  <c r="CT10" i="13"/>
  <c r="CV10" i="13" s="1"/>
  <c r="AN5" i="17"/>
  <c r="AM5" i="17"/>
  <c r="AL5" i="17"/>
  <c r="AP5" i="17"/>
  <c r="AO5" i="17"/>
  <c r="B35" i="13"/>
  <c r="D35" i="13" s="1"/>
  <c r="F30" i="17"/>
  <c r="E30" i="17"/>
  <c r="C30" i="17"/>
  <c r="B30" i="17"/>
  <c r="E35" i="13" s="1"/>
  <c r="D30" i="17"/>
  <c r="B10" i="13"/>
  <c r="D10" i="13" s="1"/>
  <c r="C5" i="17"/>
  <c r="D5" i="17"/>
  <c r="F5" i="17"/>
  <c r="E5" i="17"/>
  <c r="B5" i="17"/>
  <c r="R22" i="13"/>
  <c r="T22" i="13" s="1"/>
  <c r="L17" i="17"/>
  <c r="K17" i="17"/>
  <c r="AA22" i="13" s="1"/>
  <c r="J17" i="17"/>
  <c r="I17" i="17"/>
  <c r="X22" i="13" s="1"/>
  <c r="H17" i="17"/>
  <c r="AH29" i="13"/>
  <c r="AJ29" i="13" s="1"/>
  <c r="Q24" i="17"/>
  <c r="P24" i="17"/>
  <c r="O24" i="17"/>
  <c r="N24" i="17"/>
  <c r="W6" i="17"/>
  <c r="V6" i="17"/>
  <c r="U6" i="17"/>
  <c r="T6" i="17"/>
  <c r="BA11" i="13" s="1"/>
  <c r="X6" i="17"/>
  <c r="U19" i="17"/>
  <c r="BD24" i="13" s="1"/>
  <c r="T19" i="17"/>
  <c r="X19" i="17"/>
  <c r="W19" i="17"/>
  <c r="V19" i="17"/>
  <c r="BN31" i="13"/>
  <c r="BP31" i="13" s="1"/>
  <c r="AD26" i="17"/>
  <c r="AB26" i="17"/>
  <c r="Z26" i="17"/>
  <c r="AJ35" i="17"/>
  <c r="AH35" i="17"/>
  <c r="AG35" i="17"/>
  <c r="CJ40" i="13" s="1"/>
  <c r="AF35" i="17"/>
  <c r="CT33" i="13"/>
  <c r="CV33" i="13" s="1"/>
  <c r="AP28" i="17"/>
  <c r="AO28" i="17"/>
  <c r="AN28" i="17"/>
  <c r="AL28" i="17"/>
  <c r="AM28" i="17"/>
  <c r="DZ10" i="13"/>
  <c r="EB10" i="13" s="1"/>
  <c r="BB5" i="17"/>
  <c r="AX5" i="17"/>
  <c r="EC10" i="13" s="1"/>
  <c r="BA5" i="17"/>
  <c r="AZ5" i="17"/>
  <c r="AY5" i="17"/>
  <c r="EF10" i="13" s="1"/>
  <c r="DZ35" i="13"/>
  <c r="EB35" i="13" s="1"/>
  <c r="BB30" i="17"/>
  <c r="AZ30" i="17"/>
  <c r="AY30" i="17"/>
  <c r="AX30" i="17"/>
  <c r="BA30" i="17"/>
  <c r="FV20" i="13"/>
  <c r="FX20" i="13" s="1"/>
  <c r="BS15" i="17"/>
  <c r="GE20" i="13" s="1"/>
  <c r="BR15" i="17"/>
  <c r="BQ15" i="17"/>
  <c r="GB20" i="13" s="1"/>
  <c r="BP15" i="17"/>
  <c r="BT15" i="17"/>
  <c r="FV32" i="13"/>
  <c r="FX32" i="13" s="1"/>
  <c r="BS27" i="17"/>
  <c r="BR27" i="17"/>
  <c r="BQ27" i="17"/>
  <c r="BT27" i="17"/>
  <c r="BP27" i="17"/>
  <c r="R11" i="13"/>
  <c r="T11" i="13" s="1"/>
  <c r="K6" i="17"/>
  <c r="AA11" i="13" s="1"/>
  <c r="J6" i="17"/>
  <c r="I6" i="17"/>
  <c r="X11" i="13" s="1"/>
  <c r="H6" i="17"/>
  <c r="L6" i="17"/>
  <c r="CT35" i="13"/>
  <c r="CV35" i="13" s="1"/>
  <c r="AM30" i="17"/>
  <c r="AL30" i="17"/>
  <c r="AP30" i="17"/>
  <c r="AO30" i="17"/>
  <c r="AN30" i="17"/>
  <c r="DZ25" i="13"/>
  <c r="EB25" i="13" s="1"/>
  <c r="BB20" i="17"/>
  <c r="BA20" i="17"/>
  <c r="EI25" i="13" s="1"/>
  <c r="AZ20" i="17"/>
  <c r="AX20" i="17"/>
  <c r="AY20" i="17"/>
  <c r="EF25" i="13" s="1"/>
  <c r="I5" i="17"/>
  <c r="L5" i="17"/>
  <c r="K5" i="17"/>
  <c r="J5" i="17"/>
  <c r="H5" i="17"/>
  <c r="R35" i="13"/>
  <c r="T35" i="13" s="1"/>
  <c r="J30" i="17"/>
  <c r="I30" i="17"/>
  <c r="X35" i="13" s="1"/>
  <c r="H30" i="17"/>
  <c r="U35" i="13" s="1"/>
  <c r="L30" i="17"/>
  <c r="K30" i="17"/>
  <c r="AA35" i="13" s="1"/>
  <c r="AH18" i="13"/>
  <c r="AJ18" i="13" s="1"/>
  <c r="Q13" i="17"/>
  <c r="P13" i="17"/>
  <c r="N13" i="17"/>
  <c r="X20" i="17"/>
  <c r="W20" i="17"/>
  <c r="V20" i="17"/>
  <c r="U20" i="17"/>
  <c r="BD25" i="13" s="1"/>
  <c r="T20" i="17"/>
  <c r="BN20" i="13"/>
  <c r="BP20" i="13" s="1"/>
  <c r="AD15" i="17"/>
  <c r="AC15" i="17"/>
  <c r="AB15" i="17"/>
  <c r="AA15" i="17"/>
  <c r="Z15" i="17"/>
  <c r="CD14" i="13"/>
  <c r="CF14" i="13" s="1"/>
  <c r="AI9" i="17"/>
  <c r="AJ9" i="17"/>
  <c r="AH9" i="17"/>
  <c r="AG9" i="17"/>
  <c r="AF9" i="17"/>
  <c r="CD41" i="13"/>
  <c r="CF41" i="13" s="1"/>
  <c r="AI36" i="17"/>
  <c r="AH36" i="17"/>
  <c r="AG36" i="17"/>
  <c r="CJ41" i="13" s="1"/>
  <c r="AF36" i="17"/>
  <c r="CT34" i="13"/>
  <c r="CV34" i="13" s="1"/>
  <c r="AO29" i="17"/>
  <c r="AN29" i="17"/>
  <c r="AM29" i="17"/>
  <c r="AL29" i="17"/>
  <c r="CW34" i="13" s="1"/>
  <c r="AP29" i="17"/>
  <c r="DJ29" i="13"/>
  <c r="DL29" i="13" s="1"/>
  <c r="AS24" i="17"/>
  <c r="DP29" i="13" s="1"/>
  <c r="AR24" i="17"/>
  <c r="DM29" i="13" s="1"/>
  <c r="AV24" i="17"/>
  <c r="AU24" i="17"/>
  <c r="DS29" i="13" s="1"/>
  <c r="AT24" i="17"/>
  <c r="DZ24" i="13"/>
  <c r="EB24" i="13" s="1"/>
  <c r="BB19" i="17"/>
  <c r="BA19" i="17"/>
  <c r="AZ19" i="17"/>
  <c r="AY19" i="17"/>
  <c r="AX19" i="17"/>
  <c r="EC24" i="13" s="1"/>
  <c r="BB31" i="17"/>
  <c r="BA31" i="17"/>
  <c r="EI36" i="13" s="1"/>
  <c r="AZ31" i="17"/>
  <c r="AY31" i="17"/>
  <c r="AX31" i="17"/>
  <c r="EC36" i="13" s="1"/>
  <c r="EP31" i="13"/>
  <c r="ER31" i="13" s="1"/>
  <c r="BE26" i="17"/>
  <c r="BD26" i="17"/>
  <c r="FF13" i="13"/>
  <c r="FH13" i="13" s="1"/>
  <c r="BK8" i="17"/>
  <c r="BJ8" i="17"/>
  <c r="BM8" i="17"/>
  <c r="BL8" i="17"/>
  <c r="FF26" i="13"/>
  <c r="FH26" i="13" s="1"/>
  <c r="BJ21" i="17"/>
  <c r="FI26" i="13" s="1"/>
  <c r="BN21" i="17"/>
  <c r="BK21" i="17"/>
  <c r="FL26" i="13" s="1"/>
  <c r="BM21" i="17"/>
  <c r="BL21" i="17"/>
  <c r="BN35" i="17"/>
  <c r="BM35" i="17"/>
  <c r="BL35" i="17"/>
  <c r="BK35" i="17"/>
  <c r="FL40" i="13" s="1"/>
  <c r="BJ35" i="17"/>
  <c r="FV21" i="13"/>
  <c r="FX21" i="13" s="1"/>
  <c r="BT16" i="17"/>
  <c r="BS16" i="17"/>
  <c r="GE21" i="13" s="1"/>
  <c r="BR16" i="17"/>
  <c r="BQ16" i="17"/>
  <c r="GB21" i="13" s="1"/>
  <c r="BP16" i="17"/>
  <c r="FV33" i="13"/>
  <c r="FX33" i="13" s="1"/>
  <c r="BT28" i="17"/>
  <c r="BR28" i="17"/>
  <c r="BQ28" i="17"/>
  <c r="BP28" i="17"/>
  <c r="BS28" i="17"/>
  <c r="GE33" i="13" s="1"/>
  <c r="B33" i="13"/>
  <c r="D33" i="13" s="1"/>
  <c r="F28" i="17"/>
  <c r="E28" i="17"/>
  <c r="K33" i="13" s="1"/>
  <c r="D28" i="17"/>
  <c r="C28" i="17"/>
  <c r="H33" i="13" s="1"/>
  <c r="B28" i="17"/>
  <c r="C27" i="17"/>
  <c r="B27" i="17"/>
  <c r="D27" i="17"/>
  <c r="E27" i="17"/>
  <c r="F27" i="17"/>
  <c r="H7" i="17"/>
  <c r="U12" i="13" s="1"/>
  <c r="K7" i="17"/>
  <c r="AA12" i="13" s="1"/>
  <c r="J7" i="17"/>
  <c r="L7" i="17"/>
  <c r="I7" i="17"/>
  <c r="AH20" i="13"/>
  <c r="AJ20" i="13" s="1"/>
  <c r="Q15" i="17"/>
  <c r="P15" i="17"/>
  <c r="O15" i="17"/>
  <c r="R15" i="17"/>
  <c r="N15" i="17"/>
  <c r="AH32" i="13"/>
  <c r="AJ32" i="13" s="1"/>
  <c r="Q27" i="17"/>
  <c r="AQ32" i="13" s="1"/>
  <c r="P27" i="17"/>
  <c r="O27" i="17"/>
  <c r="AN32" i="13" s="1"/>
  <c r="N27" i="17"/>
  <c r="AK32" i="13" s="1"/>
  <c r="R27" i="17"/>
  <c r="AX27" i="13"/>
  <c r="AZ27" i="13" s="1"/>
  <c r="W22" i="17"/>
  <c r="V22" i="17"/>
  <c r="U22" i="17"/>
  <c r="X22" i="17"/>
  <c r="T22" i="17"/>
  <c r="AX41" i="13"/>
  <c r="AZ41" i="13" s="1"/>
  <c r="W36" i="17"/>
  <c r="BG41" i="13" s="1"/>
  <c r="V36" i="17"/>
  <c r="U36" i="17"/>
  <c r="BD41" i="13" s="1"/>
  <c r="T36" i="17"/>
  <c r="BA41" i="13" s="1"/>
  <c r="BN22" i="13"/>
  <c r="BP22" i="13" s="1"/>
  <c r="AD17" i="17"/>
  <c r="AB17" i="17"/>
  <c r="AA17" i="17"/>
  <c r="Z17" i="17"/>
  <c r="AC17" i="17"/>
  <c r="CD17" i="13"/>
  <c r="CF17" i="13" s="1"/>
  <c r="AF12" i="17"/>
  <c r="AJ12" i="17"/>
  <c r="AI12" i="17"/>
  <c r="CM17" i="13" s="1"/>
  <c r="AH12" i="17"/>
  <c r="CT11" i="13"/>
  <c r="CV11" i="13" s="1"/>
  <c r="AM6" i="17"/>
  <c r="AL6" i="17"/>
  <c r="CW11" i="13" s="1"/>
  <c r="AP6" i="17"/>
  <c r="AN6" i="17"/>
  <c r="AO6" i="17"/>
  <c r="CT36" i="13"/>
  <c r="CV36" i="13" s="1"/>
  <c r="AN31" i="17"/>
  <c r="AM31" i="17"/>
  <c r="AL31" i="17"/>
  <c r="CW36" i="13" s="1"/>
  <c r="AP31" i="17"/>
  <c r="AO31" i="17"/>
  <c r="DC36" i="13" s="1"/>
  <c r="DJ19" i="13"/>
  <c r="DL19" i="13" s="1"/>
  <c r="AU14" i="17"/>
  <c r="AS14" i="17"/>
  <c r="DP19" i="13" s="1"/>
  <c r="AR14" i="17"/>
  <c r="AT14" i="17"/>
  <c r="DJ31" i="13"/>
  <c r="DL31" i="13" s="1"/>
  <c r="AR26" i="17"/>
  <c r="AV26" i="17"/>
  <c r="AT26" i="17"/>
  <c r="AS26" i="17"/>
  <c r="DP31" i="13" s="1"/>
  <c r="BB21" i="17"/>
  <c r="BA21" i="17"/>
  <c r="EI26" i="13" s="1"/>
  <c r="AZ21" i="17"/>
  <c r="AY21" i="17"/>
  <c r="AX21" i="17"/>
  <c r="EC26" i="13" s="1"/>
  <c r="DZ40" i="13"/>
  <c r="EB40" i="13" s="1"/>
  <c r="BB35" i="17"/>
  <c r="AZ35" i="17"/>
  <c r="AY35" i="17"/>
  <c r="AX35" i="17"/>
  <c r="BA35" i="17"/>
  <c r="EP21" i="13"/>
  <c r="ER21" i="13" s="1"/>
  <c r="BF16" i="17"/>
  <c r="BE16" i="17"/>
  <c r="EV21" i="13" s="1"/>
  <c r="BD16" i="17"/>
  <c r="ES21" i="13" s="1"/>
  <c r="BH16" i="17"/>
  <c r="BG16" i="17"/>
  <c r="EY21" i="13" s="1"/>
  <c r="EP33" i="13"/>
  <c r="ER33" i="13" s="1"/>
  <c r="BE28" i="17"/>
  <c r="BD28" i="17"/>
  <c r="BH28" i="17"/>
  <c r="BG28" i="17"/>
  <c r="BF28" i="17"/>
  <c r="FF16" i="13"/>
  <c r="FH16" i="13" s="1"/>
  <c r="BL11" i="17"/>
  <c r="BK11" i="17"/>
  <c r="FL16" i="13" s="1"/>
  <c r="BJ11" i="17"/>
  <c r="BN11" i="17"/>
  <c r="BM11" i="17"/>
  <c r="FO16" i="13" s="1"/>
  <c r="FF28" i="13"/>
  <c r="FH28" i="13" s="1"/>
  <c r="BM23" i="17"/>
  <c r="FV10" i="13"/>
  <c r="FX10" i="13" s="1"/>
  <c r="BR5" i="17"/>
  <c r="BQ5" i="17"/>
  <c r="BT5" i="17"/>
  <c r="BP5" i="17"/>
  <c r="BS5" i="17"/>
  <c r="GE10" i="13" s="1"/>
  <c r="FV35" i="13"/>
  <c r="FX35" i="13" s="1"/>
  <c r="BT30" i="17"/>
  <c r="BS30" i="17"/>
  <c r="BR30" i="17"/>
  <c r="BQ30" i="17"/>
  <c r="BP30" i="17"/>
  <c r="AX40" i="13"/>
  <c r="AZ40" i="13" s="1"/>
  <c r="V35" i="17"/>
  <c r="U35" i="17"/>
  <c r="X35" i="17"/>
  <c r="T35" i="17"/>
  <c r="BA40" i="13" s="1"/>
  <c r="B19" i="13"/>
  <c r="D19" i="13" s="1"/>
  <c r="F14" i="17"/>
  <c r="E14" i="17"/>
  <c r="K19" i="13" s="1"/>
  <c r="D14" i="17"/>
  <c r="C14" i="17"/>
  <c r="H19" i="13" s="1"/>
  <c r="B14" i="17"/>
  <c r="L35" i="17"/>
  <c r="I35" i="17"/>
  <c r="H35" i="17"/>
  <c r="J35" i="17"/>
  <c r="AH33" i="13"/>
  <c r="AJ33" i="13" s="1"/>
  <c r="R28" i="17"/>
  <c r="Q28" i="17"/>
  <c r="AQ33" i="13" s="1"/>
  <c r="P28" i="17"/>
  <c r="O28" i="17"/>
  <c r="N28" i="17"/>
  <c r="AX16" i="13"/>
  <c r="AZ16" i="13" s="1"/>
  <c r="T11" i="17"/>
  <c r="X11" i="17"/>
  <c r="W11" i="17"/>
  <c r="V11" i="17"/>
  <c r="U11" i="17"/>
  <c r="AX28" i="13"/>
  <c r="AZ28" i="13" s="1"/>
  <c r="X23" i="17"/>
  <c r="V23" i="17"/>
  <c r="U23" i="17"/>
  <c r="BD28" i="13" s="1"/>
  <c r="T23" i="17"/>
  <c r="BA28" i="13" s="1"/>
  <c r="W23" i="17"/>
  <c r="BN10" i="13"/>
  <c r="BP10" i="13" s="1"/>
  <c r="AC5" i="17"/>
  <c r="AD5" i="17"/>
  <c r="AB5" i="17"/>
  <c r="AA5" i="17"/>
  <c r="Z5" i="17"/>
  <c r="BN23" i="13"/>
  <c r="BP23" i="13" s="1"/>
  <c r="AB18" i="17"/>
  <c r="AA18" i="17"/>
  <c r="BT23" i="13" s="1"/>
  <c r="Z18" i="17"/>
  <c r="BQ23" i="13" s="1"/>
  <c r="AC18" i="17"/>
  <c r="BW23" i="13" s="1"/>
  <c r="AD18" i="17"/>
  <c r="BN35" i="13"/>
  <c r="BP35" i="13" s="1"/>
  <c r="AD30" i="17"/>
  <c r="AC30" i="17"/>
  <c r="AA30" i="17"/>
  <c r="AB30" i="17"/>
  <c r="Z30" i="17"/>
  <c r="AI13" i="17"/>
  <c r="CM18" i="13" s="1"/>
  <c r="AH13" i="17"/>
  <c r="AF13" i="17"/>
  <c r="CG18" i="13" s="1"/>
  <c r="DJ20" i="13"/>
  <c r="DL20" i="13" s="1"/>
  <c r="AS15" i="17"/>
  <c r="DP20" i="13" s="1"/>
  <c r="AR15" i="17"/>
  <c r="AV15" i="17"/>
  <c r="AU15" i="17"/>
  <c r="AT15" i="17"/>
  <c r="BB9" i="17"/>
  <c r="BA9" i="17"/>
  <c r="AZ9" i="17"/>
  <c r="AX9" i="17"/>
  <c r="AY9" i="17"/>
  <c r="DZ27" i="13"/>
  <c r="EB27" i="13" s="1"/>
  <c r="BB22" i="17"/>
  <c r="BA22" i="17"/>
  <c r="EI27" i="13" s="1"/>
  <c r="AZ22" i="17"/>
  <c r="AX22" i="17"/>
  <c r="EC27" i="13" s="1"/>
  <c r="AY22" i="17"/>
  <c r="AZ36" i="17"/>
  <c r="AY36" i="17"/>
  <c r="AX36" i="17"/>
  <c r="BA36" i="17"/>
  <c r="FF17" i="13"/>
  <c r="FH17" i="13" s="1"/>
  <c r="BN12" i="17"/>
  <c r="BM12" i="17"/>
  <c r="FO17" i="13" s="1"/>
  <c r="BK12" i="17"/>
  <c r="FL17" i="13" s="1"/>
  <c r="BL12" i="17"/>
  <c r="BJ12" i="17"/>
  <c r="FV11" i="13"/>
  <c r="FX11" i="13" s="1"/>
  <c r="BP6" i="17"/>
  <c r="BT6" i="17"/>
  <c r="BS6" i="17"/>
  <c r="BR6" i="17"/>
  <c r="BQ6" i="17"/>
  <c r="FV24" i="13"/>
  <c r="FX24" i="13" s="1"/>
  <c r="BT19" i="17"/>
  <c r="BS19" i="17"/>
  <c r="GE24" i="13" s="1"/>
  <c r="BQ19" i="17"/>
  <c r="GB24" i="13" s="1"/>
  <c r="BP19" i="17"/>
  <c r="FY24" i="13" s="1"/>
  <c r="BR19" i="17"/>
  <c r="B13" i="17"/>
  <c r="E18" i="13" s="1"/>
  <c r="E13" i="17"/>
  <c r="D13" i="17"/>
  <c r="AH22" i="13"/>
  <c r="AJ22" i="13" s="1"/>
  <c r="R17" i="17"/>
  <c r="Q17" i="17"/>
  <c r="P17" i="17"/>
  <c r="N17" i="17"/>
  <c r="AK22" i="13" s="1"/>
  <c r="O17" i="17"/>
  <c r="AN22" i="13" s="1"/>
  <c r="X12" i="17"/>
  <c r="W12" i="17"/>
  <c r="BG17" i="13" s="1"/>
  <c r="V12" i="17"/>
  <c r="T12" i="17"/>
  <c r="BA17" i="13" s="1"/>
  <c r="BN11" i="13"/>
  <c r="BP11" i="13" s="1"/>
  <c r="AA6" i="17"/>
  <c r="AB6" i="17"/>
  <c r="AD6" i="17"/>
  <c r="AC6" i="17"/>
  <c r="Z6" i="17"/>
  <c r="BN24" i="13"/>
  <c r="BP24" i="13" s="1"/>
  <c r="AD19" i="17"/>
  <c r="AB19" i="17"/>
  <c r="AA19" i="17"/>
  <c r="BT24" i="13" s="1"/>
  <c r="Z19" i="17"/>
  <c r="BQ24" i="13" s="1"/>
  <c r="AC19" i="17"/>
  <c r="BW24" i="13" s="1"/>
  <c r="AD31" i="17"/>
  <c r="AC31" i="17"/>
  <c r="AA31" i="17"/>
  <c r="Z31" i="17"/>
  <c r="AB31" i="17"/>
  <c r="CT40" i="13"/>
  <c r="CV40" i="13" s="1"/>
  <c r="AP35" i="17"/>
  <c r="AN35" i="17"/>
  <c r="AL35" i="17"/>
  <c r="CW40" i="13" s="1"/>
  <c r="AM35" i="17"/>
  <c r="CZ40" i="13" s="1"/>
  <c r="DJ21" i="13"/>
  <c r="DL21" i="13" s="1"/>
  <c r="AR16" i="17"/>
  <c r="DM21" i="13" s="1"/>
  <c r="AV16" i="17"/>
  <c r="AS16" i="17"/>
  <c r="AU16" i="17"/>
  <c r="AT16" i="17"/>
  <c r="DZ28" i="13"/>
  <c r="EB28" i="13" s="1"/>
  <c r="BA23" i="17"/>
  <c r="EP10" i="13"/>
  <c r="ER10" i="13" s="1"/>
  <c r="BG5" i="17"/>
  <c r="EY10" i="13" s="1"/>
  <c r="BF5" i="17"/>
  <c r="BH5" i="17"/>
  <c r="BE5" i="17"/>
  <c r="BD5" i="17"/>
  <c r="ES10" i="13" s="1"/>
  <c r="EP23" i="13"/>
  <c r="ER23" i="13" s="1"/>
  <c r="BH18" i="17"/>
  <c r="BG18" i="17"/>
  <c r="BF18" i="17"/>
  <c r="BE18" i="17"/>
  <c r="BD18" i="17"/>
  <c r="EP35" i="13"/>
  <c r="ER35" i="13" s="1"/>
  <c r="BG30" i="17"/>
  <c r="EY35" i="13" s="1"/>
  <c r="BF30" i="17"/>
  <c r="BE30" i="17"/>
  <c r="BD30" i="17"/>
  <c r="BH30" i="17"/>
  <c r="FV12" i="13"/>
  <c r="FX12" i="13" s="1"/>
  <c r="BQ7" i="17"/>
  <c r="BS7" i="17"/>
  <c r="BR7" i="17"/>
  <c r="BP7" i="17"/>
  <c r="BT35" i="17"/>
  <c r="BS35" i="17"/>
  <c r="GE40" i="13" s="1"/>
  <c r="BR35" i="17"/>
  <c r="BQ35" i="17"/>
  <c r="GB40" i="13" s="1"/>
  <c r="BP35" i="17"/>
  <c r="FY40" i="13" s="1"/>
  <c r="BS34" i="17"/>
  <c r="GE39" i="13" s="1"/>
  <c r="BT34" i="17"/>
  <c r="BQ34" i="17"/>
  <c r="BR34" i="17"/>
  <c r="FV39" i="13"/>
  <c r="FX39" i="13" s="1"/>
  <c r="BP34" i="17"/>
  <c r="F34" i="17"/>
  <c r="E34" i="17"/>
  <c r="D34" i="17"/>
  <c r="C34" i="17"/>
  <c r="H39" i="13" s="1"/>
  <c r="L23" i="17"/>
  <c r="K23" i="17"/>
  <c r="AA28" i="13" s="1"/>
  <c r="J23" i="17"/>
  <c r="H23" i="17"/>
  <c r="U28" i="13" s="1"/>
  <c r="I23" i="17"/>
  <c r="P5" i="17"/>
  <c r="O5" i="17"/>
  <c r="N5" i="17"/>
  <c r="Q5" i="17"/>
  <c r="R5" i="17"/>
  <c r="W13" i="17"/>
  <c r="V13" i="17"/>
  <c r="T13" i="17"/>
  <c r="BA18" i="13" s="1"/>
  <c r="U25" i="17"/>
  <c r="BD30" i="13" s="1"/>
  <c r="T25" i="17"/>
  <c r="X25" i="17"/>
  <c r="V25" i="17"/>
  <c r="W25" i="17"/>
  <c r="AC7" i="17"/>
  <c r="AB7" i="17"/>
  <c r="AA7" i="17"/>
  <c r="Z7" i="17"/>
  <c r="BQ12" i="13" s="1"/>
  <c r="AB20" i="17"/>
  <c r="AA20" i="17"/>
  <c r="Z20" i="17"/>
  <c r="BQ25" i="13" s="1"/>
  <c r="AD20" i="17"/>
  <c r="AC20" i="17"/>
  <c r="AI27" i="17"/>
  <c r="CM32" i="13" s="1"/>
  <c r="AH27" i="17"/>
  <c r="AG27" i="17"/>
  <c r="AF27" i="17"/>
  <c r="AJ27" i="17"/>
  <c r="AP22" i="17"/>
  <c r="AO22" i="17"/>
  <c r="DC27" i="13" s="1"/>
  <c r="AN22" i="17"/>
  <c r="AM22" i="17"/>
  <c r="CZ27" i="13" s="1"/>
  <c r="AL22" i="17"/>
  <c r="CW27" i="13" s="1"/>
  <c r="BB12" i="17"/>
  <c r="BA12" i="17"/>
  <c r="AZ12" i="17"/>
  <c r="AX12" i="17"/>
  <c r="AX24" i="17"/>
  <c r="BB24" i="17"/>
  <c r="BA24" i="17"/>
  <c r="AY24" i="17"/>
  <c r="AZ24" i="17"/>
  <c r="BK26" i="17"/>
  <c r="FL31" i="13" s="1"/>
  <c r="BJ26" i="17"/>
  <c r="FI31" i="13" s="1"/>
  <c r="BS21" i="17"/>
  <c r="GE26" i="13" s="1"/>
  <c r="BR21" i="17"/>
  <c r="BQ21" i="17"/>
  <c r="BP21" i="17"/>
  <c r="FY26" i="13" s="1"/>
  <c r="BT21" i="17"/>
  <c r="F23" i="17"/>
  <c r="E23" i="17"/>
  <c r="D23" i="17"/>
  <c r="C23" i="17"/>
  <c r="B23" i="17"/>
  <c r="E28" i="13" s="1"/>
  <c r="P6" i="17"/>
  <c r="O6" i="17"/>
  <c r="AN11" i="13" s="1"/>
  <c r="N6" i="17"/>
  <c r="AK11" i="13" s="1"/>
  <c r="R6" i="17"/>
  <c r="Q6" i="17"/>
  <c r="AQ11" i="13" s="1"/>
  <c r="N19" i="17"/>
  <c r="AK24" i="13" s="1"/>
  <c r="R19" i="17"/>
  <c r="Q19" i="17"/>
  <c r="P19" i="17"/>
  <c r="O19" i="17"/>
  <c r="X14" i="17"/>
  <c r="W14" i="17"/>
  <c r="V14" i="17"/>
  <c r="U14" i="17"/>
  <c r="BD19" i="13" s="1"/>
  <c r="T14" i="17"/>
  <c r="BA19" i="13" s="1"/>
  <c r="AC8" i="17"/>
  <c r="BW13" i="13" s="1"/>
  <c r="AB8" i="17"/>
  <c r="AA8" i="17"/>
  <c r="BT13" i="13" s="1"/>
  <c r="Z8" i="17"/>
  <c r="AD21" i="17"/>
  <c r="AB21" i="17"/>
  <c r="AA21" i="17"/>
  <c r="Z21" i="17"/>
  <c r="AC21" i="17"/>
  <c r="BW26" i="13" s="1"/>
  <c r="AI28" i="17"/>
  <c r="CM33" i="13" s="1"/>
  <c r="AH28" i="17"/>
  <c r="AG28" i="17"/>
  <c r="CJ33" i="13" s="1"/>
  <c r="AF28" i="17"/>
  <c r="CG33" i="13" s="1"/>
  <c r="AJ28" i="17"/>
  <c r="AP11" i="17"/>
  <c r="AO11" i="17"/>
  <c r="DC16" i="13" s="1"/>
  <c r="AN11" i="17"/>
  <c r="AM11" i="17"/>
  <c r="AL11" i="17"/>
  <c r="AV30" i="17"/>
  <c r="AU30" i="17"/>
  <c r="DS35" i="13" s="1"/>
  <c r="AT30" i="17"/>
  <c r="AS30" i="17"/>
  <c r="DP35" i="13" s="1"/>
  <c r="AR30" i="17"/>
  <c r="DM35" i="13" s="1"/>
  <c r="BA13" i="17"/>
  <c r="AZ13" i="17"/>
  <c r="AX13" i="17"/>
  <c r="EC18" i="13" s="1"/>
  <c r="BG7" i="17"/>
  <c r="EY12" i="13" s="1"/>
  <c r="BF7" i="17"/>
  <c r="BE7" i="17"/>
  <c r="BD7" i="17"/>
  <c r="BH34" i="17"/>
  <c r="BG34" i="17"/>
  <c r="BF34" i="17"/>
  <c r="BE34" i="17"/>
  <c r="EV39" i="13" s="1"/>
  <c r="BD34" i="17"/>
  <c r="ES39" i="13" s="1"/>
  <c r="AI29" i="17"/>
  <c r="CM34" i="13" s="1"/>
  <c r="AH29" i="17"/>
  <c r="AG29" i="17"/>
  <c r="CJ34" i="13" s="1"/>
  <c r="AF29" i="17"/>
  <c r="AJ29" i="17"/>
  <c r="AV19" i="17"/>
  <c r="AU19" i="17"/>
  <c r="AT19" i="17"/>
  <c r="AS19" i="17"/>
  <c r="DP24" i="13" s="1"/>
  <c r="AR19" i="17"/>
  <c r="DM24" i="13" s="1"/>
  <c r="BH21" i="17"/>
  <c r="BG21" i="17"/>
  <c r="EY26" i="13" s="1"/>
  <c r="BE21" i="17"/>
  <c r="EV26" i="13" s="1"/>
  <c r="BD21" i="17"/>
  <c r="ES26" i="13" s="1"/>
  <c r="BF21" i="17"/>
  <c r="BL28" i="17"/>
  <c r="BK28" i="17"/>
  <c r="BJ28" i="17"/>
  <c r="BM28" i="17"/>
  <c r="BN28" i="17"/>
  <c r="BT11" i="17"/>
  <c r="BS11" i="17"/>
  <c r="GE16" i="13" s="1"/>
  <c r="BR11" i="17"/>
  <c r="BQ11" i="17"/>
  <c r="GB16" i="13" s="1"/>
  <c r="BP11" i="17"/>
  <c r="FY16" i="13" s="1"/>
  <c r="P7" i="17"/>
  <c r="O7" i="17"/>
  <c r="AN12" i="13" s="1"/>
  <c r="N7" i="17"/>
  <c r="R7" i="17"/>
  <c r="Q7" i="17"/>
  <c r="R34" i="17"/>
  <c r="Q34" i="17"/>
  <c r="AQ39" i="13" s="1"/>
  <c r="P34" i="17"/>
  <c r="O34" i="17"/>
  <c r="AN39" i="13" s="1"/>
  <c r="N34" i="17"/>
  <c r="AK39" i="13" s="1"/>
  <c r="AI17" i="17"/>
  <c r="CM22" i="13" s="1"/>
  <c r="AH17" i="17"/>
  <c r="AJ17" i="17"/>
  <c r="AG17" i="17"/>
  <c r="CJ22" i="13" s="1"/>
  <c r="AF17" i="17"/>
  <c r="CG22" i="13" s="1"/>
  <c r="B8" i="17"/>
  <c r="D8" i="17"/>
  <c r="E8" i="17"/>
  <c r="C8" i="17"/>
  <c r="H13" i="13" s="1"/>
  <c r="K26" i="17"/>
  <c r="AA31" i="13" s="1"/>
  <c r="J26" i="17"/>
  <c r="H26" i="17"/>
  <c r="U31" i="13" s="1"/>
  <c r="P8" i="17"/>
  <c r="O8" i="17"/>
  <c r="AN13" i="13" s="1"/>
  <c r="N8" i="17"/>
  <c r="AK13" i="13" s="1"/>
  <c r="Q8" i="17"/>
  <c r="AQ13" i="13" s="1"/>
  <c r="U16" i="17"/>
  <c r="V16" i="17"/>
  <c r="W16" i="17"/>
  <c r="T16" i="17"/>
  <c r="X16" i="17"/>
  <c r="U28" i="17"/>
  <c r="BD33" i="13" s="1"/>
  <c r="T28" i="17"/>
  <c r="BA33" i="13" s="1"/>
  <c r="X28" i="17"/>
  <c r="V28" i="17"/>
  <c r="W28" i="17"/>
  <c r="BG33" i="13" s="1"/>
  <c r="AD11" i="17"/>
  <c r="AC11" i="17"/>
  <c r="BW16" i="13" s="1"/>
  <c r="AB11" i="17"/>
  <c r="AA11" i="17"/>
  <c r="Z11" i="17"/>
  <c r="AD23" i="17"/>
  <c r="AB23" i="17"/>
  <c r="AA23" i="17"/>
  <c r="BT28" i="13" s="1"/>
  <c r="Z23" i="17"/>
  <c r="BQ28" i="13" s="1"/>
  <c r="AC23" i="17"/>
  <c r="BW28" i="13" s="1"/>
  <c r="AH5" i="17"/>
  <c r="AJ5" i="17"/>
  <c r="AI5" i="17"/>
  <c r="AG5" i="17"/>
  <c r="CJ10" i="13" s="1"/>
  <c r="AF5" i="17"/>
  <c r="AO13" i="17"/>
  <c r="AN13" i="17"/>
  <c r="AL13" i="17"/>
  <c r="AP25" i="17"/>
  <c r="AO25" i="17"/>
  <c r="DC30" i="13" s="1"/>
  <c r="AN25" i="17"/>
  <c r="AM25" i="17"/>
  <c r="CZ30" i="13" s="1"/>
  <c r="AL25" i="17"/>
  <c r="CW30" i="13" s="1"/>
  <c r="AS7" i="17"/>
  <c r="DP12" i="13" s="1"/>
  <c r="AR7" i="17"/>
  <c r="AU7" i="17"/>
  <c r="DS12" i="13" s="1"/>
  <c r="AT7" i="17"/>
  <c r="AV34" i="17"/>
  <c r="AU34" i="17"/>
  <c r="AT34" i="17"/>
  <c r="AS34" i="17"/>
  <c r="DP39" i="13" s="1"/>
  <c r="AR34" i="17"/>
  <c r="DM39" i="13" s="1"/>
  <c r="AY15" i="17"/>
  <c r="EF20" i="13" s="1"/>
  <c r="BB15" i="17"/>
  <c r="BA15" i="17"/>
  <c r="AZ15" i="17"/>
  <c r="AX15" i="17"/>
  <c r="BH22" i="17"/>
  <c r="BG22" i="17"/>
  <c r="BE22" i="17"/>
  <c r="BD22" i="17"/>
  <c r="BF22" i="17"/>
  <c r="BS24" i="17"/>
  <c r="GE29" i="13" s="1"/>
  <c r="BR24" i="17"/>
  <c r="BQ24" i="17"/>
  <c r="GB29" i="13" s="1"/>
  <c r="BP24" i="17"/>
  <c r="FY29" i="13" s="1"/>
  <c r="BT24" i="17"/>
  <c r="GC36" i="13"/>
  <c r="GD36" i="13"/>
  <c r="B9" i="17"/>
  <c r="E14" i="13" s="1"/>
  <c r="E9" i="17"/>
  <c r="D9" i="17"/>
  <c r="C9" i="17"/>
  <c r="AP12" i="17"/>
  <c r="AO12" i="17"/>
  <c r="DC17" i="13" s="1"/>
  <c r="AN12" i="17"/>
  <c r="AL12" i="17"/>
  <c r="CW17" i="13" s="1"/>
  <c r="B7" i="17"/>
  <c r="E12" i="13" s="1"/>
  <c r="D7" i="17"/>
  <c r="F7" i="17"/>
  <c r="E7" i="17"/>
  <c r="C7" i="17"/>
  <c r="H12" i="13" s="1"/>
  <c r="L15" i="17"/>
  <c r="K15" i="17"/>
  <c r="J15" i="17"/>
  <c r="I15" i="17"/>
  <c r="H15" i="17"/>
  <c r="U20" i="13" s="1"/>
  <c r="P9" i="17"/>
  <c r="O9" i="17"/>
  <c r="N9" i="17"/>
  <c r="R9" i="17"/>
  <c r="Q9" i="17"/>
  <c r="U29" i="17"/>
  <c r="T29" i="17"/>
  <c r="BA34" i="13" s="1"/>
  <c r="X29" i="17"/>
  <c r="V29" i="17"/>
  <c r="W29" i="17"/>
  <c r="AI31" i="17"/>
  <c r="AH31" i="17"/>
  <c r="AG31" i="17"/>
  <c r="AF31" i="17"/>
  <c r="CG36" i="13" s="1"/>
  <c r="AJ31" i="17"/>
  <c r="AP26" i="17"/>
  <c r="AN26" i="17"/>
  <c r="AM26" i="17"/>
  <c r="CZ31" i="13" s="1"/>
  <c r="AL26" i="17"/>
  <c r="CW31" i="13" s="1"/>
  <c r="AV21" i="17"/>
  <c r="AU21" i="17"/>
  <c r="AT21" i="17"/>
  <c r="AS21" i="17"/>
  <c r="AR21" i="17"/>
  <c r="DM26" i="13" s="1"/>
  <c r="AX28" i="17"/>
  <c r="EC33" i="13" s="1"/>
  <c r="BB28" i="17"/>
  <c r="BA28" i="17"/>
  <c r="EI33" i="13" s="1"/>
  <c r="AY28" i="17"/>
  <c r="EF33" i="13" s="1"/>
  <c r="AZ28" i="17"/>
  <c r="BL18" i="17"/>
  <c r="BK18" i="17"/>
  <c r="FL23" i="13" s="1"/>
  <c r="BM18" i="17"/>
  <c r="BN18" i="17"/>
  <c r="BJ18" i="17"/>
  <c r="BS25" i="17"/>
  <c r="BR25" i="17"/>
  <c r="BQ25" i="17"/>
  <c r="BP25" i="17"/>
  <c r="FY30" i="13" s="1"/>
  <c r="BT25" i="17"/>
  <c r="GF36" i="13"/>
  <c r="GG36" i="13"/>
  <c r="X15" i="17"/>
  <c r="W15" i="17"/>
  <c r="BG20" i="13" s="1"/>
  <c r="V15" i="17"/>
  <c r="U15" i="17"/>
  <c r="T15" i="17"/>
  <c r="F31" i="17"/>
  <c r="E31" i="17"/>
  <c r="K36" i="13" s="1"/>
  <c r="D31" i="17"/>
  <c r="C31" i="17"/>
  <c r="H36" i="13" s="1"/>
  <c r="B31" i="17"/>
  <c r="E36" i="13" s="1"/>
  <c r="F19" i="17"/>
  <c r="E19" i="17"/>
  <c r="K24" i="13" s="1"/>
  <c r="C19" i="17"/>
  <c r="H24" i="13" s="1"/>
  <c r="B19" i="17"/>
  <c r="E24" i="13" s="1"/>
  <c r="D19" i="17"/>
  <c r="B6" i="17"/>
  <c r="D6" i="17"/>
  <c r="F6" i="17"/>
  <c r="E6" i="17"/>
  <c r="K11" i="13" s="1"/>
  <c r="C6" i="17"/>
  <c r="H16" i="17"/>
  <c r="U21" i="13" s="1"/>
  <c r="L16" i="17"/>
  <c r="K16" i="17"/>
  <c r="AA21" i="13" s="1"/>
  <c r="J16" i="17"/>
  <c r="I16" i="17"/>
  <c r="X21" i="13" s="1"/>
  <c r="L28" i="17"/>
  <c r="K28" i="17"/>
  <c r="J28" i="17"/>
  <c r="H28" i="17"/>
  <c r="I28" i="17"/>
  <c r="X33" i="13" s="1"/>
  <c r="R23" i="17"/>
  <c r="Q23" i="17"/>
  <c r="AQ28" i="13" s="1"/>
  <c r="P23" i="17"/>
  <c r="N23" i="17"/>
  <c r="AK28" i="13" s="1"/>
  <c r="O23" i="17"/>
  <c r="AN28" i="13" s="1"/>
  <c r="AC13" i="17"/>
  <c r="BW18" i="13" s="1"/>
  <c r="AB13" i="17"/>
  <c r="Z13" i="17"/>
  <c r="BQ18" i="13" s="1"/>
  <c r="AD25" i="17"/>
  <c r="AB25" i="17"/>
  <c r="AA25" i="17"/>
  <c r="Z25" i="17"/>
  <c r="BQ30" i="13" s="1"/>
  <c r="AC25" i="17"/>
  <c r="BW30" i="13" s="1"/>
  <c r="AG7" i="17"/>
  <c r="AI7" i="17"/>
  <c r="CM12" i="13" s="1"/>
  <c r="AH7" i="17"/>
  <c r="AF7" i="17"/>
  <c r="CG12" i="13" s="1"/>
  <c r="AI20" i="17"/>
  <c r="CM25" i="13" s="1"/>
  <c r="AH20" i="17"/>
  <c r="AJ20" i="17"/>
  <c r="AG20" i="17"/>
  <c r="AF20" i="17"/>
  <c r="AX17" i="17"/>
  <c r="BB17" i="17"/>
  <c r="AY17" i="17"/>
  <c r="EF22" i="13" s="1"/>
  <c r="BA17" i="17"/>
  <c r="EI22" i="13" s="1"/>
  <c r="AZ17" i="17"/>
  <c r="BH24" i="17"/>
  <c r="BG24" i="17"/>
  <c r="EY29" i="13" s="1"/>
  <c r="BE24" i="17"/>
  <c r="EV29" i="13" s="1"/>
  <c r="BD24" i="17"/>
  <c r="BF24" i="17"/>
  <c r="BL31" i="17"/>
  <c r="BK31" i="17"/>
  <c r="BJ31" i="17"/>
  <c r="BM31" i="17"/>
  <c r="FO36" i="13" s="1"/>
  <c r="BN31" i="17"/>
  <c r="BM7" i="17"/>
  <c r="FO12" i="13" s="1"/>
  <c r="BL7" i="17"/>
  <c r="BK7" i="17"/>
  <c r="FL12" i="13" s="1"/>
  <c r="BJ7" i="17"/>
  <c r="FI12" i="13" s="1"/>
  <c r="BL20" i="17"/>
  <c r="BK20" i="17"/>
  <c r="FL25" i="13" s="1"/>
  <c r="BJ20" i="17"/>
  <c r="FI25" i="13" s="1"/>
  <c r="BM20" i="17"/>
  <c r="BN20" i="17"/>
  <c r="AG8" i="17"/>
  <c r="AI8" i="17"/>
  <c r="AH8" i="17"/>
  <c r="AF8" i="17"/>
  <c r="F29" i="17"/>
  <c r="E29" i="17"/>
  <c r="K34" i="13" s="1"/>
  <c r="D29" i="17"/>
  <c r="C29" i="17"/>
  <c r="H34" i="13" s="1"/>
  <c r="B29" i="17"/>
  <c r="F17" i="17"/>
  <c r="E17" i="17"/>
  <c r="D17" i="17"/>
  <c r="C17" i="17"/>
  <c r="B17" i="17"/>
  <c r="L18" i="17"/>
  <c r="K18" i="17"/>
  <c r="AA23" i="13" s="1"/>
  <c r="H18" i="17"/>
  <c r="U23" i="13" s="1"/>
  <c r="J18" i="17"/>
  <c r="I18" i="17"/>
  <c r="X23" i="13" s="1"/>
  <c r="R25" i="17"/>
  <c r="Q25" i="17"/>
  <c r="AQ30" i="13" s="1"/>
  <c r="P25" i="17"/>
  <c r="N25" i="17"/>
  <c r="O25" i="17"/>
  <c r="W7" i="17"/>
  <c r="V7" i="17"/>
  <c r="U7" i="17"/>
  <c r="BD12" i="13" s="1"/>
  <c r="T7" i="17"/>
  <c r="AD27" i="17"/>
  <c r="AB27" i="17"/>
  <c r="AA27" i="17"/>
  <c r="BT32" i="13" s="1"/>
  <c r="Z27" i="17"/>
  <c r="BQ32" i="13" s="1"/>
  <c r="AC27" i="17"/>
  <c r="BW32" i="13" s="1"/>
  <c r="AI22" i="17"/>
  <c r="CM27" i="13" s="1"/>
  <c r="AH22" i="17"/>
  <c r="AG22" i="17"/>
  <c r="AF22" i="17"/>
  <c r="AJ22" i="17"/>
  <c r="AP17" i="17"/>
  <c r="AO17" i="17"/>
  <c r="DC22" i="13" s="1"/>
  <c r="AN17" i="17"/>
  <c r="AM17" i="17"/>
  <c r="CZ22" i="13" s="1"/>
  <c r="AL17" i="17"/>
  <c r="CW22" i="13" s="1"/>
  <c r="AR12" i="17"/>
  <c r="DM17" i="13" s="1"/>
  <c r="AU12" i="17"/>
  <c r="DS17" i="13" s="1"/>
  <c r="AV12" i="17"/>
  <c r="AT12" i="17"/>
  <c r="BB6" i="17"/>
  <c r="BA6" i="17"/>
  <c r="AZ6" i="17"/>
  <c r="AY6" i="17"/>
  <c r="EF11" i="13" s="1"/>
  <c r="AX6" i="17"/>
  <c r="EC11" i="13" s="1"/>
  <c r="BG14" i="17"/>
  <c r="EY19" i="13" s="1"/>
  <c r="BF14" i="17"/>
  <c r="BE14" i="17"/>
  <c r="BD14" i="17"/>
  <c r="ES19" i="13" s="1"/>
  <c r="BH14" i="17"/>
  <c r="P12" i="17"/>
  <c r="N12" i="17"/>
  <c r="R12" i="17"/>
  <c r="Q12" i="17"/>
  <c r="U31" i="17"/>
  <c r="T31" i="17"/>
  <c r="BA36" i="13" s="1"/>
  <c r="X31" i="17"/>
  <c r="V31" i="17"/>
  <c r="W31" i="17"/>
  <c r="BG36" i="13" s="1"/>
  <c r="BH25" i="17"/>
  <c r="BG25" i="17"/>
  <c r="EY30" i="13" s="1"/>
  <c r="BE25" i="17"/>
  <c r="EV30" i="13" s="1"/>
  <c r="BD25" i="17"/>
  <c r="ES30" i="13" s="1"/>
  <c r="BF25" i="17"/>
  <c r="L31" i="17"/>
  <c r="K31" i="17"/>
  <c r="J31" i="17"/>
  <c r="H31" i="17"/>
  <c r="U36" i="13" s="1"/>
  <c r="I31" i="17"/>
  <c r="X36" i="13" s="1"/>
  <c r="P14" i="17"/>
  <c r="O14" i="17"/>
  <c r="AN19" i="13" s="1"/>
  <c r="N14" i="17"/>
  <c r="AK19" i="13" s="1"/>
  <c r="Q14" i="17"/>
  <c r="AQ19" i="13" s="1"/>
  <c r="R14" i="17"/>
  <c r="W8" i="17"/>
  <c r="BG13" i="13" s="1"/>
  <c r="V8" i="17"/>
  <c r="U8" i="17"/>
  <c r="T8" i="17"/>
  <c r="AB16" i="17"/>
  <c r="AD16" i="17"/>
  <c r="AC16" i="17"/>
  <c r="BW21" i="13" s="1"/>
  <c r="AA16" i="17"/>
  <c r="BT21" i="13" s="1"/>
  <c r="Z16" i="17"/>
  <c r="BQ21" i="13" s="1"/>
  <c r="AD28" i="17"/>
  <c r="AB28" i="17"/>
  <c r="AA28" i="17"/>
  <c r="Z28" i="17"/>
  <c r="BQ33" i="13" s="1"/>
  <c r="AC28" i="17"/>
  <c r="BW33" i="13" s="1"/>
  <c r="AJ11" i="17"/>
  <c r="AI11" i="17"/>
  <c r="AH11" i="17"/>
  <c r="AG11" i="17"/>
  <c r="CJ16" i="13" s="1"/>
  <c r="AF11" i="17"/>
  <c r="CG16" i="13" s="1"/>
  <c r="AI23" i="17"/>
  <c r="CM28" i="13" s="1"/>
  <c r="AH23" i="17"/>
  <c r="AG23" i="17"/>
  <c r="CJ28" i="13" s="1"/>
  <c r="AF23" i="17"/>
  <c r="CG28" i="13" s="1"/>
  <c r="AJ23" i="17"/>
  <c r="AP18" i="17"/>
  <c r="AO18" i="17"/>
  <c r="DC23" i="13" s="1"/>
  <c r="AN18" i="17"/>
  <c r="AM18" i="17"/>
  <c r="AL18" i="17"/>
  <c r="AR13" i="17"/>
  <c r="DM18" i="13" s="1"/>
  <c r="AU13" i="17"/>
  <c r="DS18" i="13" s="1"/>
  <c r="AT13" i="17"/>
  <c r="AV25" i="17"/>
  <c r="AU25" i="17"/>
  <c r="DS30" i="13" s="1"/>
  <c r="AT25" i="17"/>
  <c r="AS25" i="17"/>
  <c r="DP30" i="13" s="1"/>
  <c r="AR25" i="17"/>
  <c r="DM30" i="13" s="1"/>
  <c r="BA7" i="17"/>
  <c r="AZ7" i="17"/>
  <c r="AY7" i="17"/>
  <c r="AX7" i="17"/>
  <c r="AX34" i="17"/>
  <c r="EC39" i="13" s="1"/>
  <c r="BB34" i="17"/>
  <c r="BA34" i="17"/>
  <c r="EI39" i="13" s="1"/>
  <c r="AY34" i="17"/>
  <c r="EF39" i="13" s="1"/>
  <c r="AZ34" i="17"/>
  <c r="BE15" i="17"/>
  <c r="EV20" i="13" s="1"/>
  <c r="BH15" i="17"/>
  <c r="BG15" i="17"/>
  <c r="EY20" i="13" s="1"/>
  <c r="BF15" i="17"/>
  <c r="BD15" i="17"/>
  <c r="BN9" i="17"/>
  <c r="BM9" i="17"/>
  <c r="BL9" i="17"/>
  <c r="BK9" i="17"/>
  <c r="BJ9" i="17"/>
  <c r="BL22" i="17"/>
  <c r="BK22" i="17"/>
  <c r="FL27" i="13" s="1"/>
  <c r="BJ22" i="17"/>
  <c r="FI27" i="13" s="1"/>
  <c r="BM22" i="17"/>
  <c r="FO27" i="13" s="1"/>
  <c r="BN22" i="17"/>
  <c r="BT29" i="17"/>
  <c r="BS29" i="17"/>
  <c r="BR29" i="17"/>
  <c r="BQ29" i="17"/>
  <c r="BP29" i="17"/>
  <c r="FY34" i="13" s="1"/>
  <c r="AS11" i="17"/>
  <c r="AR11" i="17"/>
  <c r="DM16" i="13" s="1"/>
  <c r="AU11" i="17"/>
  <c r="DS16" i="13" s="1"/>
  <c r="AV11" i="17"/>
  <c r="AT11" i="17"/>
  <c r="B15" i="17"/>
  <c r="E20" i="13" s="1"/>
  <c r="F15" i="17"/>
  <c r="D15" i="17"/>
  <c r="L20" i="17"/>
  <c r="K20" i="17"/>
  <c r="H20" i="17"/>
  <c r="J20" i="17"/>
  <c r="I20" i="17"/>
  <c r="L34" i="17"/>
  <c r="K34" i="17"/>
  <c r="AA39" i="13" s="1"/>
  <c r="J34" i="17"/>
  <c r="H34" i="17"/>
  <c r="U39" i="13" s="1"/>
  <c r="I34" i="17"/>
  <c r="X39" i="13" s="1"/>
  <c r="X9" i="17"/>
  <c r="W9" i="17"/>
  <c r="V9" i="17"/>
  <c r="U9" i="17"/>
  <c r="T9" i="17"/>
  <c r="AD29" i="17"/>
  <c r="AB29" i="17"/>
  <c r="AA29" i="17"/>
  <c r="BT34" i="13" s="1"/>
  <c r="Z29" i="17"/>
  <c r="BQ34" i="13" s="1"/>
  <c r="AC29" i="17"/>
  <c r="BW34" i="13" s="1"/>
  <c r="AI24" i="17"/>
  <c r="CM29" i="13" s="1"/>
  <c r="AH24" i="17"/>
  <c r="AG24" i="17"/>
  <c r="CJ29" i="13" s="1"/>
  <c r="AF24" i="17"/>
  <c r="AJ24" i="17"/>
  <c r="AP19" i="17"/>
  <c r="AO19" i="17"/>
  <c r="AN19" i="17"/>
  <c r="AL19" i="17"/>
  <c r="CW24" i="13" s="1"/>
  <c r="AM19" i="17"/>
  <c r="CZ24" i="13" s="1"/>
  <c r="BB8" i="17"/>
  <c r="BA8" i="17"/>
  <c r="EI13" i="13" s="1"/>
  <c r="AZ8" i="17"/>
  <c r="AY8" i="17"/>
  <c r="EF13" i="13" s="1"/>
  <c r="AX8" i="17"/>
  <c r="EC13" i="13" s="1"/>
  <c r="BS18" i="17"/>
  <c r="GE23" i="13" s="1"/>
  <c r="BR18" i="17"/>
  <c r="BQ18" i="17"/>
  <c r="BT18" i="17"/>
  <c r="BP18" i="17"/>
  <c r="FY23" i="13" s="1"/>
  <c r="J27" i="15"/>
  <c r="J26" i="15"/>
  <c r="J25" i="15"/>
  <c r="J24" i="15"/>
  <c r="E26" i="17"/>
  <c r="K31" i="13" s="1"/>
  <c r="D26" i="17"/>
  <c r="B26" i="17"/>
  <c r="E31" i="13" s="1"/>
  <c r="K8" i="17"/>
  <c r="AA13" i="13" s="1"/>
  <c r="J8" i="17"/>
  <c r="I8" i="17"/>
  <c r="X13" i="13" s="1"/>
  <c r="H8" i="17"/>
  <c r="U13" i="13" s="1"/>
  <c r="L21" i="17"/>
  <c r="K21" i="17"/>
  <c r="AA26" i="13" s="1"/>
  <c r="J21" i="17"/>
  <c r="H21" i="17"/>
  <c r="U26" i="13" s="1"/>
  <c r="I21" i="17"/>
  <c r="X26" i="13" s="1"/>
  <c r="N16" i="17"/>
  <c r="AK21" i="13" s="1"/>
  <c r="R16" i="17"/>
  <c r="Q16" i="17"/>
  <c r="AQ21" i="13" s="1"/>
  <c r="P16" i="17"/>
  <c r="O16" i="17"/>
  <c r="AI25" i="17"/>
  <c r="AH25" i="17"/>
  <c r="AG25" i="17"/>
  <c r="CJ30" i="13" s="1"/>
  <c r="AF25" i="17"/>
  <c r="CG30" i="13" s="1"/>
  <c r="AJ25" i="17"/>
  <c r="AO7" i="17"/>
  <c r="DC12" i="13" s="1"/>
  <c r="AN7" i="17"/>
  <c r="AM7" i="17"/>
  <c r="CZ12" i="13" s="1"/>
  <c r="AL7" i="17"/>
  <c r="CW12" i="13" s="1"/>
  <c r="AP20" i="17"/>
  <c r="AO20" i="17"/>
  <c r="AN20" i="17"/>
  <c r="AM20" i="17"/>
  <c r="AL20" i="17"/>
  <c r="AV27" i="17"/>
  <c r="AU27" i="17"/>
  <c r="DS32" i="13" s="1"/>
  <c r="AT27" i="17"/>
  <c r="AS27" i="17"/>
  <c r="DP32" i="13" s="1"/>
  <c r="AR27" i="17"/>
  <c r="DM32" i="13" s="1"/>
  <c r="BE17" i="17"/>
  <c r="EV22" i="13" s="1"/>
  <c r="BD17" i="17"/>
  <c r="ES22" i="13" s="1"/>
  <c r="BH17" i="17"/>
  <c r="BG17" i="17"/>
  <c r="EY22" i="13" s="1"/>
  <c r="BF17" i="17"/>
  <c r="BH29" i="17"/>
  <c r="BG29" i="17"/>
  <c r="BE29" i="17"/>
  <c r="EV34" i="13" s="1"/>
  <c r="BD29" i="17"/>
  <c r="ES34" i="13" s="1"/>
  <c r="BF29" i="17"/>
  <c r="BL24" i="17"/>
  <c r="BK24" i="17"/>
  <c r="FL29" i="13" s="1"/>
  <c r="BJ24" i="17"/>
  <c r="FI29" i="13" s="1"/>
  <c r="BM24" i="17"/>
  <c r="FO29" i="13" s="1"/>
  <c r="BN24" i="17"/>
  <c r="F18" i="17"/>
  <c r="E18" i="17"/>
  <c r="D18" i="17"/>
  <c r="C18" i="17"/>
  <c r="H23" i="13" s="1"/>
  <c r="B18" i="17"/>
  <c r="E23" i="13" s="1"/>
  <c r="L29" i="17"/>
  <c r="K29" i="17"/>
  <c r="AA34" i="13" s="1"/>
  <c r="J29" i="17"/>
  <c r="H29" i="17"/>
  <c r="U34" i="13" s="1"/>
  <c r="I29" i="17"/>
  <c r="X34" i="13" s="1"/>
  <c r="AD14" i="17"/>
  <c r="AC14" i="17"/>
  <c r="BW19" i="13" s="1"/>
  <c r="AB14" i="17"/>
  <c r="AA14" i="17"/>
  <c r="Z14" i="17"/>
  <c r="AI21" i="17"/>
  <c r="AH21" i="17"/>
  <c r="AG21" i="17"/>
  <c r="CJ26" i="13" s="1"/>
  <c r="AF21" i="17"/>
  <c r="CG26" i="13" s="1"/>
  <c r="AJ21" i="17"/>
  <c r="AP16" i="17"/>
  <c r="AM16" i="17"/>
  <c r="CZ21" i="13" s="1"/>
  <c r="AO16" i="17"/>
  <c r="DC21" i="13" s="1"/>
  <c r="AL16" i="17"/>
  <c r="CW21" i="13" s="1"/>
  <c r="AN16" i="17"/>
  <c r="AV23" i="17"/>
  <c r="AU23" i="17"/>
  <c r="AT23" i="17"/>
  <c r="AS23" i="17"/>
  <c r="DP28" i="13" s="1"/>
  <c r="AR23" i="17"/>
  <c r="DM28" i="13" s="1"/>
  <c r="AX18" i="17"/>
  <c r="EC23" i="13" s="1"/>
  <c r="BB18" i="17"/>
  <c r="AY18" i="17"/>
  <c r="EF23" i="13" s="1"/>
  <c r="AZ18" i="17"/>
  <c r="BA18" i="17"/>
  <c r="EI23" i="13" s="1"/>
  <c r="BG13" i="17"/>
  <c r="EY18" i="13" s="1"/>
  <c r="BF13" i="17"/>
  <c r="BD13" i="17"/>
  <c r="F25" i="17"/>
  <c r="E25" i="17"/>
  <c r="K30" i="13" s="1"/>
  <c r="D25" i="17"/>
  <c r="C25" i="17"/>
  <c r="H30" i="13" s="1"/>
  <c r="B25" i="17"/>
  <c r="E30" i="13" s="1"/>
  <c r="K9" i="17"/>
  <c r="J9" i="17"/>
  <c r="I9" i="17"/>
  <c r="H9" i="17"/>
  <c r="L22" i="17"/>
  <c r="K22" i="17"/>
  <c r="AA27" i="13" s="1"/>
  <c r="J22" i="17"/>
  <c r="H22" i="17"/>
  <c r="I22" i="17"/>
  <c r="X27" i="13" s="1"/>
  <c r="R29" i="17"/>
  <c r="Q29" i="17"/>
  <c r="AQ34" i="13" s="1"/>
  <c r="P29" i="17"/>
  <c r="N29" i="17"/>
  <c r="AK34" i="13" s="1"/>
  <c r="O29" i="17"/>
  <c r="AN34" i="13" s="1"/>
  <c r="U24" i="17"/>
  <c r="BD29" i="13" s="1"/>
  <c r="T24" i="17"/>
  <c r="BA29" i="13" s="1"/>
  <c r="X24" i="17"/>
  <c r="V24" i="17"/>
  <c r="W24" i="17"/>
  <c r="AG14" i="17"/>
  <c r="AJ14" i="17"/>
  <c r="AI14" i="17"/>
  <c r="AH14" i="17"/>
  <c r="AF14" i="17"/>
  <c r="CG19" i="13" s="1"/>
  <c r="AH26" i="17"/>
  <c r="AF26" i="17"/>
  <c r="CG31" i="13" s="1"/>
  <c r="AJ26" i="17"/>
  <c r="AO8" i="17"/>
  <c r="DC13" i="13" s="1"/>
  <c r="AN8" i="17"/>
  <c r="AM8" i="17"/>
  <c r="CZ13" i="13" s="1"/>
  <c r="AL8" i="17"/>
  <c r="AP21" i="17"/>
  <c r="AO21" i="17"/>
  <c r="AN21" i="17"/>
  <c r="AM21" i="17"/>
  <c r="AL21" i="17"/>
  <c r="CW26" i="13" s="1"/>
  <c r="AV28" i="17"/>
  <c r="AU28" i="17"/>
  <c r="DS33" i="13" s="1"/>
  <c r="AT28" i="17"/>
  <c r="AS28" i="17"/>
  <c r="DP33" i="13" s="1"/>
  <c r="AR28" i="17"/>
  <c r="DM33" i="13" s="1"/>
  <c r="BB11" i="17"/>
  <c r="BA11" i="17"/>
  <c r="AZ11" i="17"/>
  <c r="AY11" i="17"/>
  <c r="EF16" i="13" s="1"/>
  <c r="AX11" i="17"/>
  <c r="EC16" i="13" s="1"/>
  <c r="BJ13" i="17"/>
  <c r="BM13" i="17"/>
  <c r="FO18" i="13" s="1"/>
  <c r="BL13" i="17"/>
  <c r="BL25" i="17"/>
  <c r="BK25" i="17"/>
  <c r="FL30" i="13" s="1"/>
  <c r="BJ25" i="17"/>
  <c r="FI30" i="13" s="1"/>
  <c r="BM25" i="17"/>
  <c r="FO30" i="13" s="1"/>
  <c r="BN25" i="17"/>
  <c r="BS20" i="17"/>
  <c r="BR20" i="17"/>
  <c r="BQ20" i="17"/>
  <c r="BP20" i="17"/>
  <c r="FY25" i="13" s="1"/>
  <c r="BT20" i="17"/>
  <c r="Z41" i="13"/>
  <c r="Y41" i="13"/>
  <c r="AX30" i="13"/>
  <c r="CO13" i="16"/>
  <c r="B28" i="13"/>
  <c r="K28" i="13"/>
  <c r="CD33" i="13"/>
  <c r="DJ35" i="13"/>
  <c r="EP12" i="13"/>
  <c r="EP39" i="13"/>
  <c r="EY39" i="13"/>
  <c r="CJ14" i="16"/>
  <c r="CF14" i="16"/>
  <c r="CH12" i="16"/>
  <c r="CK10" i="16"/>
  <c r="CM13" i="16"/>
  <c r="CO14" i="16"/>
  <c r="B13" i="13"/>
  <c r="AH13" i="13"/>
  <c r="AX33" i="13"/>
  <c r="BN16" i="13"/>
  <c r="BN28" i="13"/>
  <c r="CD10" i="13"/>
  <c r="CT18" i="13"/>
  <c r="CW18" i="13"/>
  <c r="CT30" i="13"/>
  <c r="DJ12" i="13"/>
  <c r="DJ39" i="13"/>
  <c r="DZ20" i="13"/>
  <c r="EP27" i="13"/>
  <c r="FV29" i="13"/>
  <c r="AX18" i="13"/>
  <c r="CO12" i="16"/>
  <c r="CF12" i="16"/>
  <c r="CH14" i="16"/>
  <c r="CK11" i="16"/>
  <c r="CM12" i="16"/>
  <c r="CP10" i="16"/>
  <c r="B12" i="13"/>
  <c r="AA20" i="13"/>
  <c r="AX34" i="13"/>
  <c r="CD36" i="13"/>
  <c r="CT31" i="13"/>
  <c r="DJ26" i="13"/>
  <c r="DZ33" i="13"/>
  <c r="FF23" i="13"/>
  <c r="FV30" i="13"/>
  <c r="GB30" i="13"/>
  <c r="GE30" i="13"/>
  <c r="BN12" i="13"/>
  <c r="CP11" i="16"/>
  <c r="B24" i="13"/>
  <c r="B11" i="13"/>
  <c r="E11" i="13"/>
  <c r="R21" i="13"/>
  <c r="U33" i="13"/>
  <c r="BN18" i="13"/>
  <c r="BN30" i="13"/>
  <c r="CD12" i="13"/>
  <c r="CD25" i="13"/>
  <c r="DZ22" i="13"/>
  <c r="EP29" i="13"/>
  <c r="FF36" i="13"/>
  <c r="FI36" i="13"/>
  <c r="AH10" i="13"/>
  <c r="AK10" i="13"/>
  <c r="BN13" i="13"/>
  <c r="CD34" i="13"/>
  <c r="CK13" i="16"/>
  <c r="CF11" i="16"/>
  <c r="CI11" i="16"/>
  <c r="CK12" i="16"/>
  <c r="CN10" i="16"/>
  <c r="CP13" i="16"/>
  <c r="B23" i="13"/>
  <c r="K23" i="13"/>
  <c r="R34" i="13"/>
  <c r="AH17" i="13"/>
  <c r="AQ17" i="13"/>
  <c r="AX36" i="13"/>
  <c r="BN19" i="13"/>
  <c r="CJ13" i="13"/>
  <c r="CD26" i="13"/>
  <c r="CT21" i="13"/>
  <c r="DJ16" i="13"/>
  <c r="DJ28" i="13"/>
  <c r="DZ23" i="13"/>
  <c r="EP30" i="13"/>
  <c r="FF12" i="13"/>
  <c r="CQ12" i="16"/>
  <c r="BN25" i="13"/>
  <c r="FF31" i="13"/>
  <c r="CH11" i="16"/>
  <c r="CQ14" i="16"/>
  <c r="AX19" i="13"/>
  <c r="CT16" i="13"/>
  <c r="DZ18" i="13"/>
  <c r="EI18" i="13"/>
  <c r="CM11" i="16"/>
  <c r="CD22" i="13"/>
  <c r="CF13" i="16"/>
  <c r="CI10" i="16"/>
  <c r="CG10" i="16"/>
  <c r="CI13" i="16"/>
  <c r="CK14" i="16"/>
  <c r="CN11" i="16"/>
  <c r="CP12" i="16"/>
  <c r="B22" i="13"/>
  <c r="R23" i="13"/>
  <c r="AH30" i="13"/>
  <c r="AX12" i="13"/>
  <c r="BG12" i="13"/>
  <c r="BN32" i="13"/>
  <c r="CD27" i="13"/>
  <c r="CT22" i="13"/>
  <c r="DJ17" i="13"/>
  <c r="DZ11" i="13"/>
  <c r="EP19" i="13"/>
  <c r="CP14" i="16"/>
  <c r="R36" i="13"/>
  <c r="AH19" i="13"/>
  <c r="BN21" i="13"/>
  <c r="BN33" i="13"/>
  <c r="CD16" i="13"/>
  <c r="CM16" i="13"/>
  <c r="CD28" i="13"/>
  <c r="CT23" i="13"/>
  <c r="DJ18" i="13"/>
  <c r="DJ30" i="13"/>
  <c r="DZ12" i="13"/>
  <c r="DZ39" i="13"/>
  <c r="EP20" i="13"/>
  <c r="FF27" i="13"/>
  <c r="FV34" i="13"/>
  <c r="CH10" i="16"/>
  <c r="R28" i="13"/>
  <c r="CD32" i="13"/>
  <c r="DZ29" i="13"/>
  <c r="CJ12" i="16"/>
  <c r="AH11" i="13"/>
  <c r="CH13" i="16"/>
  <c r="AH12" i="13"/>
  <c r="DJ24" i="13"/>
  <c r="EP26" i="13"/>
  <c r="FF33" i="13"/>
  <c r="CG11" i="16"/>
  <c r="CL10" i="16"/>
  <c r="CG13" i="16"/>
  <c r="CI14" i="16"/>
  <c r="CL11" i="16"/>
  <c r="CN12" i="16"/>
  <c r="CQ10" i="16"/>
  <c r="B20" i="13"/>
  <c r="R25" i="13"/>
  <c r="R39" i="13"/>
  <c r="BN34" i="13"/>
  <c r="CD29" i="13"/>
  <c r="CT24" i="13"/>
  <c r="DC24" i="13"/>
  <c r="DZ13" i="13"/>
  <c r="FV23" i="13"/>
  <c r="CL14" i="16"/>
  <c r="FV26" i="13"/>
  <c r="CM10" i="16"/>
  <c r="AH24" i="13"/>
  <c r="CF10" i="16"/>
  <c r="CT17" i="13"/>
  <c r="CG12" i="16"/>
  <c r="CJ10" i="16"/>
  <c r="CL13" i="16"/>
  <c r="CN14" i="16"/>
  <c r="CQ11" i="16"/>
  <c r="B31" i="13"/>
  <c r="R13" i="13"/>
  <c r="R26" i="13"/>
  <c r="AN21" i="13"/>
  <c r="CD30" i="13"/>
  <c r="CT12" i="13"/>
  <c r="CT25" i="13"/>
  <c r="CZ25" i="13"/>
  <c r="CW25" i="13"/>
  <c r="DJ32" i="13"/>
  <c r="EP22" i="13"/>
  <c r="EP34" i="13"/>
  <c r="FF29" i="13"/>
  <c r="CJ13" i="16"/>
  <c r="CT27" i="13"/>
  <c r="DZ17" i="13"/>
  <c r="BN26" i="13"/>
  <c r="BT26" i="13"/>
  <c r="AH39" i="13"/>
  <c r="FV16" i="13"/>
  <c r="CI12" i="16"/>
  <c r="CG14" i="16"/>
  <c r="CJ11" i="16"/>
  <c r="CL12" i="16"/>
  <c r="CO10" i="16"/>
  <c r="CQ13" i="16"/>
  <c r="B30" i="13"/>
  <c r="R27" i="13"/>
  <c r="U27" i="13"/>
  <c r="AH34" i="13"/>
  <c r="AX29" i="13"/>
  <c r="BG29" i="13"/>
  <c r="CD19" i="13"/>
  <c r="CD31" i="13"/>
  <c r="CT13" i="13"/>
  <c r="CW13" i="13"/>
  <c r="CT26" i="13"/>
  <c r="DJ33" i="13"/>
  <c r="DZ16" i="13"/>
  <c r="FF30" i="13"/>
  <c r="FV25" i="13"/>
  <c r="FF40" i="13"/>
  <c r="FH40" i="13" s="1"/>
  <c r="FI40" i="13"/>
  <c r="DZ41" i="13"/>
  <c r="EB41" i="13" s="1"/>
  <c r="FF41" i="13"/>
  <c r="FH41" i="13" s="1"/>
  <c r="BN40" i="13"/>
  <c r="BP40" i="13" s="1"/>
  <c r="FV40" i="13"/>
  <c r="FX40" i="13" s="1"/>
  <c r="AK41" i="13"/>
  <c r="R40" i="13"/>
  <c r="T40" i="13" s="1"/>
  <c r="CD40" i="13"/>
  <c r="CF40" i="13" s="1"/>
  <c r="DJ40" i="13"/>
  <c r="DL40" i="13" s="1"/>
  <c r="EP40" i="13"/>
  <c r="ER40" i="13" s="1"/>
  <c r="GB41" i="13"/>
  <c r="FV41" i="13"/>
  <c r="FX41" i="13" s="1"/>
  <c r="DM40" i="13"/>
  <c r="DJ41" i="13"/>
  <c r="DL41" i="13" s="1"/>
  <c r="EY41" i="13"/>
  <c r="EP41" i="13"/>
  <c r="ER41" i="13" s="1"/>
  <c r="DP40" i="13"/>
  <c r="EV40" i="13"/>
  <c r="GE41" i="13"/>
  <c r="AQ41" i="13"/>
  <c r="BD40" i="13"/>
  <c r="ES41" i="13"/>
  <c r="EV41" i="13"/>
  <c r="K41" i="13"/>
  <c r="B41" i="13"/>
  <c r="D41" i="13" s="1"/>
  <c r="E40" i="13"/>
  <c r="B40" i="13"/>
  <c r="D40" i="13" s="1"/>
  <c r="DC41" i="13"/>
  <c r="CT41" i="13"/>
  <c r="CV41" i="13" s="1"/>
  <c r="CW41" i="13"/>
  <c r="CZ41" i="13"/>
  <c r="CM41" i="13"/>
  <c r="FY41" i="13"/>
  <c r="FL41" i="13"/>
  <c r="EI41" i="13"/>
  <c r="EC41" i="13"/>
  <c r="DS41" i="13"/>
  <c r="CG41" i="13"/>
  <c r="BT41" i="13"/>
  <c r="BW41" i="13"/>
  <c r="E41" i="13"/>
  <c r="H41" i="13"/>
  <c r="EY40" i="13"/>
  <c r="BQ40" i="13"/>
  <c r="BT40" i="13"/>
  <c r="U40" i="13"/>
  <c r="X40" i="13"/>
  <c r="E39" i="13"/>
  <c r="B39" i="13"/>
  <c r="D39" i="13" s="1"/>
  <c r="E25" i="13"/>
  <c r="B25" i="13"/>
  <c r="D25" i="13" s="1"/>
  <c r="AK36" i="13"/>
  <c r="AH36" i="13"/>
  <c r="AJ36" i="13" s="1"/>
  <c r="BQ36" i="13"/>
  <c r="BN36" i="13"/>
  <c r="BP36" i="13" s="1"/>
  <c r="CD18" i="13"/>
  <c r="CF18" i="13" s="1"/>
  <c r="EF36" i="13"/>
  <c r="DZ36" i="13"/>
  <c r="EB36" i="13" s="1"/>
  <c r="ES18" i="13"/>
  <c r="EP18" i="13"/>
  <c r="FF24" i="13"/>
  <c r="FH24" i="13" s="1"/>
  <c r="B36" i="13"/>
  <c r="R31" i="13"/>
  <c r="FO25" i="13"/>
  <c r="FF25" i="13"/>
  <c r="R20" i="13"/>
  <c r="AH14" i="13"/>
  <c r="AK26" i="13"/>
  <c r="AH26" i="13"/>
  <c r="AJ26" i="13" s="1"/>
  <c r="BD20" i="13"/>
  <c r="AX20" i="13"/>
  <c r="DZ14" i="13"/>
  <c r="EB14" i="13" s="1"/>
  <c r="DZ26" i="13"/>
  <c r="EB26" i="13" s="1"/>
  <c r="FF14" i="13"/>
  <c r="E27" i="13"/>
  <c r="B27" i="13"/>
  <c r="D27" i="13" s="1"/>
  <c r="B34" i="13"/>
  <c r="R33" i="13"/>
  <c r="AX21" i="13"/>
  <c r="X10" i="13"/>
  <c r="R10" i="13"/>
  <c r="T10" i="13" s="1"/>
  <c r="AH16" i="13"/>
  <c r="AJ16" i="13" s="1"/>
  <c r="AH28" i="13"/>
  <c r="B14" i="13"/>
  <c r="H32" i="13"/>
  <c r="B32" i="13"/>
  <c r="D32" i="13" s="1"/>
  <c r="BD11" i="13"/>
  <c r="AX11" i="13"/>
  <c r="AZ11" i="13" s="1"/>
  <c r="CM23" i="13"/>
  <c r="CD23" i="13"/>
  <c r="CF23" i="13" s="1"/>
  <c r="DC29" i="13"/>
  <c r="CT29" i="13"/>
  <c r="CV29" i="13" s="1"/>
  <c r="AX17" i="13"/>
  <c r="AZ17" i="13" s="1"/>
  <c r="R12" i="13"/>
  <c r="T12" i="13" s="1"/>
  <c r="X24" i="13"/>
  <c r="R24" i="13"/>
  <c r="T24" i="13" s="1"/>
  <c r="BG24" i="13"/>
  <c r="AX24" i="13"/>
  <c r="AZ24" i="13" s="1"/>
  <c r="CD24" i="13"/>
  <c r="CF24" i="13" s="1"/>
  <c r="FF18" i="13"/>
  <c r="X16" i="13"/>
  <c r="R16" i="13"/>
  <c r="T16" i="13" s="1"/>
  <c r="B18" i="13"/>
  <c r="AX13" i="13"/>
  <c r="BA25" i="13"/>
  <c r="AX25" i="13"/>
  <c r="AZ25" i="13" s="1"/>
  <c r="CD13" i="13"/>
  <c r="DJ25" i="13"/>
  <c r="DL25" i="13" s="1"/>
  <c r="GE13" i="13"/>
  <c r="FV13" i="13"/>
  <c r="FX13" i="13" s="1"/>
  <c r="B29" i="13"/>
  <c r="D29" i="13" s="1"/>
  <c r="R14" i="13"/>
  <c r="AX14" i="13"/>
  <c r="FV14" i="13"/>
  <c r="FX14" i="13" s="1"/>
  <c r="AH21" i="13"/>
  <c r="BQ31" i="13"/>
  <c r="AK35" i="13"/>
  <c r="BA35" i="13"/>
  <c r="BT35" i="13"/>
  <c r="BW35" i="13"/>
  <c r="AK31" i="13"/>
  <c r="FY17" i="13"/>
  <c r="GB17" i="13"/>
  <c r="GE17" i="13"/>
  <c r="FY11" i="13"/>
  <c r="GB11" i="13"/>
  <c r="GE11" i="13"/>
  <c r="FY35" i="13"/>
  <c r="GB35" i="13"/>
  <c r="GE35" i="13"/>
  <c r="BQ35" i="13"/>
  <c r="BD35" i="13"/>
  <c r="AN35" i="13"/>
  <c r="AQ35" i="13"/>
  <c r="K35" i="13"/>
  <c r="H35" i="13"/>
  <c r="CZ36" i="13"/>
  <c r="BT36" i="13"/>
  <c r="BW36" i="13"/>
  <c r="AN36" i="13"/>
  <c r="AQ36" i="13"/>
  <c r="FO28" i="13"/>
  <c r="FY31" i="13"/>
  <c r="GB31" i="13"/>
  <c r="ES31" i="13"/>
  <c r="EV31" i="13"/>
  <c r="EF31" i="13"/>
  <c r="EC31" i="13"/>
  <c r="DM31" i="13"/>
  <c r="AQ31" i="13"/>
  <c r="AW4" i="16"/>
  <c r="AV4" i="17" s="1"/>
  <c r="BD39" i="13"/>
  <c r="BA39" i="13"/>
  <c r="BG39" i="13"/>
  <c r="K17" i="13"/>
  <c r="AQ20" i="13"/>
  <c r="AN20" i="13"/>
  <c r="AK20" i="13"/>
  <c r="BG26" i="13"/>
  <c r="BD26" i="13"/>
  <c r="BA26" i="13"/>
  <c r="BQ20" i="13"/>
  <c r="CM26" i="13"/>
  <c r="CZ20" i="13"/>
  <c r="CZ32" i="13"/>
  <c r="CW32" i="13"/>
  <c r="DC32" i="13"/>
  <c r="DP26" i="13"/>
  <c r="DS26" i="13"/>
  <c r="EI20" i="13"/>
  <c r="EC20" i="13"/>
  <c r="EI32" i="13"/>
  <c r="EF32" i="13"/>
  <c r="EC32" i="13"/>
  <c r="FO20" i="13"/>
  <c r="FL20" i="13"/>
  <c r="FI20" i="13"/>
  <c r="FL32" i="13"/>
  <c r="FI32" i="13"/>
  <c r="GB26" i="13"/>
  <c r="AN33" i="13"/>
  <c r="AK33" i="13"/>
  <c r="BG27" i="13"/>
  <c r="BD27" i="13"/>
  <c r="BA27" i="13"/>
  <c r="FL33" i="13"/>
  <c r="FI33" i="13"/>
  <c r="FO33" i="13"/>
  <c r="GB27" i="13"/>
  <c r="FY27" i="13"/>
  <c r="EY16" i="13"/>
  <c r="U10" i="13"/>
  <c r="AQ16" i="13"/>
  <c r="H28" i="13"/>
  <c r="AA41" i="13"/>
  <c r="U41" i="13"/>
  <c r="EF21" i="13"/>
  <c r="EC21" i="13"/>
  <c r="EI21" i="13"/>
  <c r="X28" i="13"/>
  <c r="AQ10" i="13"/>
  <c r="AN10" i="13"/>
  <c r="BG16" i="13"/>
  <c r="BD16" i="13"/>
  <c r="BA16" i="13"/>
  <c r="BW10" i="13"/>
  <c r="BT10" i="13"/>
  <c r="BQ10" i="13"/>
  <c r="BT22" i="13"/>
  <c r="BQ22" i="13"/>
  <c r="BW22" i="13"/>
  <c r="DC10" i="13"/>
  <c r="CW10" i="13"/>
  <c r="CZ10" i="13"/>
  <c r="DC34" i="13"/>
  <c r="CZ34" i="13"/>
  <c r="DP16" i="13"/>
  <c r="DS28" i="13"/>
  <c r="EI10" i="13"/>
  <c r="EC22" i="13"/>
  <c r="EI34" i="13"/>
  <c r="EF34" i="13"/>
  <c r="EC34" i="13"/>
  <c r="EY28" i="13"/>
  <c r="EV28" i="13"/>
  <c r="ES28" i="13"/>
  <c r="FI10" i="13"/>
  <c r="FO22" i="13"/>
  <c r="FL22" i="13"/>
  <c r="FI22" i="13"/>
  <c r="FO34" i="13"/>
  <c r="FL34" i="13"/>
  <c r="FI34" i="13"/>
  <c r="GB28" i="13"/>
  <c r="FY28" i="13"/>
  <c r="E26" i="13"/>
  <c r="H26" i="13"/>
  <c r="K26" i="13"/>
  <c r="AA17" i="13"/>
  <c r="U17" i="13"/>
  <c r="AQ23" i="13"/>
  <c r="AK23" i="13"/>
  <c r="BQ11" i="13"/>
  <c r="BW11" i="13"/>
  <c r="CG17" i="13"/>
  <c r="CG29" i="13"/>
  <c r="DC11" i="13"/>
  <c r="CZ11" i="13"/>
  <c r="CZ23" i="13"/>
  <c r="CW23" i="13"/>
  <c r="DC35" i="13"/>
  <c r="CZ35" i="13"/>
  <c r="EI11" i="13"/>
  <c r="EI35" i="13"/>
  <c r="EC35" i="13"/>
  <c r="EF35" i="13"/>
  <c r="ES17" i="13"/>
  <c r="EY17" i="13"/>
  <c r="ES29" i="13"/>
  <c r="FO11" i="13"/>
  <c r="FL11" i="13"/>
  <c r="FI11" i="13"/>
  <c r="FO23" i="13"/>
  <c r="FI23" i="13"/>
  <c r="FO35" i="13"/>
  <c r="FL35" i="13"/>
  <c r="FI35" i="13"/>
  <c r="AA33" i="13"/>
  <c r="BT20" i="13"/>
  <c r="E16" i="13"/>
  <c r="H16" i="13"/>
  <c r="K16" i="13"/>
  <c r="BT33" i="13"/>
  <c r="CJ27" i="13"/>
  <c r="CG27" i="13"/>
  <c r="EY27" i="13"/>
  <c r="EV27" i="13"/>
  <c r="ES27" i="13"/>
  <c r="FL21" i="13"/>
  <c r="FI21" i="13"/>
  <c r="FO21" i="13"/>
  <c r="BA30" i="13"/>
  <c r="BG30" i="13"/>
  <c r="BW12" i="13"/>
  <c r="BT12" i="13"/>
  <c r="EC12" i="13"/>
  <c r="EI12" i="13"/>
  <c r="EF12" i="13"/>
  <c r="EI24" i="13"/>
  <c r="EF24" i="13"/>
  <c r="FO24" i="13"/>
  <c r="FI24" i="13"/>
  <c r="FL36" i="13"/>
  <c r="GE18" i="13"/>
  <c r="BW20" i="13"/>
  <c r="CW35" i="13"/>
  <c r="BA31" i="13"/>
  <c r="BQ13" i="13"/>
  <c r="BT25" i="13"/>
  <c r="BW39" i="13"/>
  <c r="BT39" i="13"/>
  <c r="BQ39" i="13"/>
  <c r="CJ19" i="13"/>
  <c r="DC25" i="13"/>
  <c r="CW39" i="13"/>
  <c r="DC39" i="13"/>
  <c r="CZ39" i="13"/>
  <c r="DS19" i="13"/>
  <c r="DM19" i="13"/>
  <c r="EC25" i="13"/>
  <c r="FO13" i="13"/>
  <c r="FL13" i="13"/>
  <c r="FO39" i="13"/>
  <c r="FL39" i="13"/>
  <c r="FI39" i="13"/>
  <c r="GE19" i="13"/>
  <c r="GB19" i="13"/>
  <c r="FY19" i="13"/>
  <c r="U24" i="13"/>
  <c r="BW25" i="13"/>
  <c r="DS27" i="13"/>
  <c r="DP27" i="13"/>
  <c r="DM27" i="13"/>
  <c r="AA30" i="13"/>
  <c r="X30" i="13"/>
  <c r="U30" i="13"/>
  <c r="AQ12" i="13"/>
  <c r="AK12" i="13"/>
  <c r="K12" i="13"/>
  <c r="AA19" i="13"/>
  <c r="U19" i="13"/>
  <c r="H11" i="13"/>
  <c r="X20" i="13"/>
  <c r="AA32" i="13"/>
  <c r="X32" i="13"/>
  <c r="U32" i="13"/>
  <c r="AN26" i="13"/>
  <c r="AN40" i="13"/>
  <c r="AK40" i="13"/>
  <c r="BA20" i="13"/>
  <c r="BD32" i="13"/>
  <c r="BG32" i="13"/>
  <c r="BA32" i="13"/>
  <c r="BQ26" i="13"/>
  <c r="CJ20" i="13"/>
  <c r="CG20" i="13"/>
  <c r="CM20" i="13"/>
  <c r="CJ32" i="13"/>
  <c r="CG32" i="13"/>
  <c r="CZ26" i="13"/>
  <c r="DC26" i="13"/>
  <c r="DC40" i="13"/>
  <c r="DM20" i="13"/>
  <c r="DS20" i="13"/>
  <c r="EF26" i="13"/>
  <c r="EF40" i="13"/>
  <c r="EC40" i="13"/>
  <c r="EI40" i="13"/>
  <c r="ES20" i="13"/>
  <c r="EV32" i="13"/>
  <c r="ES32" i="13"/>
  <c r="EY32" i="13"/>
  <c r="FO26" i="13"/>
  <c r="FY20" i="13"/>
  <c r="FY32" i="13"/>
  <c r="GE32" i="13"/>
  <c r="GB32" i="13"/>
  <c r="BT11" i="13"/>
  <c r="AA16" i="13"/>
  <c r="AA18" i="13"/>
  <c r="BG18" i="13"/>
  <c r="E34" i="13"/>
  <c r="E22" i="13"/>
  <c r="H22" i="13"/>
  <c r="K22" i="13"/>
  <c r="E10" i="13"/>
  <c r="H10" i="13"/>
  <c r="K10" i="13"/>
  <c r="AQ27" i="13"/>
  <c r="AN27" i="13"/>
  <c r="AK27" i="13"/>
  <c r="BW27" i="13"/>
  <c r="BT27" i="13"/>
  <c r="BQ27" i="13"/>
  <c r="CM21" i="13"/>
  <c r="CJ21" i="13"/>
  <c r="CG21" i="13"/>
  <c r="DS21" i="13"/>
  <c r="DP21" i="13"/>
  <c r="EF27" i="13"/>
  <c r="EY33" i="13"/>
  <c r="EV33" i="13"/>
  <c r="ES33" i="13"/>
  <c r="FY21" i="13"/>
  <c r="GB33" i="13"/>
  <c r="FY33" i="13"/>
  <c r="K32" i="13"/>
  <c r="CM30" i="13"/>
  <c r="CZ33" i="13"/>
  <c r="CW33" i="13"/>
  <c r="DC33" i="13"/>
  <c r="H27" i="13"/>
  <c r="K27" i="13"/>
  <c r="K39" i="13"/>
  <c r="E13" i="13"/>
  <c r="K13" i="13"/>
  <c r="AQ24" i="13"/>
  <c r="AN24" i="13"/>
  <c r="E33" i="13"/>
  <c r="E21" i="13"/>
  <c r="AA10" i="13"/>
  <c r="U22" i="13"/>
  <c r="AK16" i="13"/>
  <c r="BG10" i="13"/>
  <c r="BD10" i="13"/>
  <c r="BA10" i="13"/>
  <c r="BG22" i="13"/>
  <c r="BD22" i="13"/>
  <c r="BA22" i="13"/>
  <c r="BG34" i="13"/>
  <c r="BD34" i="13"/>
  <c r="BT16" i="13"/>
  <c r="CM10" i="13"/>
  <c r="CG10" i="13"/>
  <c r="CG34" i="13"/>
  <c r="CW16" i="13"/>
  <c r="CZ16" i="13"/>
  <c r="DS10" i="13"/>
  <c r="DM10" i="13"/>
  <c r="DS22" i="13"/>
  <c r="DP22" i="13"/>
  <c r="DS34" i="13"/>
  <c r="DM34" i="13"/>
  <c r="DP34" i="13"/>
  <c r="EI16" i="13"/>
  <c r="EV10" i="13"/>
  <c r="EY34" i="13"/>
  <c r="FI16" i="13"/>
  <c r="GB10" i="13"/>
  <c r="FY10" i="13"/>
  <c r="GB22" i="13"/>
  <c r="FY22" i="13"/>
  <c r="GE22" i="13"/>
  <c r="GB34" i="13"/>
  <c r="GE34" i="13"/>
  <c r="U11" i="13"/>
  <c r="AK17" i="13"/>
  <c r="BG11" i="13"/>
  <c r="BD23" i="13"/>
  <c r="BW17" i="13"/>
  <c r="BQ17" i="13"/>
  <c r="CM11" i="13"/>
  <c r="CG11" i="13"/>
  <c r="CG23" i="13"/>
  <c r="CM35" i="13"/>
  <c r="CJ35" i="13"/>
  <c r="CG35" i="13"/>
  <c r="DS11" i="13"/>
  <c r="DM11" i="13"/>
  <c r="EI29" i="13"/>
  <c r="EF29" i="13"/>
  <c r="EC29" i="13"/>
  <c r="EY23" i="13"/>
  <c r="ES23" i="13"/>
  <c r="EV23" i="13"/>
  <c r="ES35" i="13"/>
  <c r="EV35" i="13"/>
  <c r="FI17" i="13"/>
  <c r="GB23" i="13"/>
  <c r="U16" i="13"/>
  <c r="AQ40" i="13"/>
  <c r="E32" i="13"/>
  <c r="DS23" i="13"/>
  <c r="DP23" i="13"/>
  <c r="EI17" i="13"/>
  <c r="EC17" i="13"/>
  <c r="EY11" i="13"/>
  <c r="ES11" i="13"/>
  <c r="E19" i="13"/>
  <c r="X12" i="13"/>
  <c r="AA24" i="13"/>
  <c r="AA36" i="13"/>
  <c r="AQ18" i="13"/>
  <c r="AK18" i="13"/>
  <c r="AN30" i="13"/>
  <c r="AK30" i="13"/>
  <c r="BA12" i="13"/>
  <c r="BA24" i="13"/>
  <c r="BD36" i="13"/>
  <c r="BT30" i="13"/>
  <c r="CJ12" i="13"/>
  <c r="CG24" i="13"/>
  <c r="CJ24" i="13"/>
  <c r="CM24" i="13"/>
  <c r="CM36" i="13"/>
  <c r="CJ36" i="13"/>
  <c r="DC18" i="13"/>
  <c r="DM12" i="13"/>
  <c r="DP36" i="13"/>
  <c r="DM36" i="13"/>
  <c r="DS36" i="13"/>
  <c r="EF30" i="13"/>
  <c r="EC30" i="13"/>
  <c r="EV12" i="13"/>
  <c r="ES12" i="13"/>
  <c r="EV24" i="13"/>
  <c r="ES24" i="13"/>
  <c r="EY24" i="13"/>
  <c r="ES36" i="13"/>
  <c r="GE12" i="13"/>
  <c r="GB12" i="13"/>
  <c r="FY12" i="13"/>
  <c r="U29" i="13"/>
  <c r="AQ22" i="13"/>
  <c r="BG28" i="13"/>
  <c r="BI4" i="16"/>
  <c r="BE4" i="17" s="1"/>
  <c r="K18" i="13"/>
  <c r="AA25" i="13"/>
  <c r="X25" i="13"/>
  <c r="U25" i="13"/>
  <c r="BT19" i="13"/>
  <c r="CM13" i="13"/>
  <c r="CG13" i="13"/>
  <c r="CJ25" i="13"/>
  <c r="CG25" i="13"/>
  <c r="CM39" i="13"/>
  <c r="CJ39" i="13"/>
  <c r="CG39" i="13"/>
  <c r="CZ19" i="13"/>
  <c r="CW19" i="13"/>
  <c r="DP13" i="13"/>
  <c r="DP25" i="13"/>
  <c r="DM25" i="13"/>
  <c r="DS39" i="13"/>
  <c r="EI19" i="13"/>
  <c r="EF19" i="13"/>
  <c r="EV25" i="13"/>
  <c r="ES25" i="13"/>
  <c r="FI19" i="13"/>
  <c r="FO19" i="13"/>
  <c r="FL19" i="13"/>
  <c r="GE25" i="13"/>
  <c r="GB25" i="13"/>
  <c r="FY39" i="13"/>
  <c r="GB39" i="13"/>
  <c r="BQ16" i="13"/>
  <c r="DS24" i="13"/>
  <c r="BC4" i="16"/>
  <c r="AZ4" i="17" s="1"/>
  <c r="FI18" i="13"/>
  <c r="M4" i="16"/>
  <c r="R9" i="13" s="1"/>
  <c r="BA13" i="13"/>
  <c r="BD13" i="13"/>
  <c r="FY13" i="13"/>
  <c r="FI13" i="13"/>
  <c r="ES13" i="13"/>
  <c r="EV13" i="13"/>
  <c r="EY13" i="13"/>
  <c r="DM13" i="13"/>
  <c r="DS13" i="13"/>
  <c r="AK29" i="13"/>
  <c r="AN29" i="13"/>
  <c r="AQ29" i="13"/>
  <c r="H29" i="13"/>
  <c r="E29" i="13"/>
  <c r="K29" i="13"/>
  <c r="BG25" i="13"/>
  <c r="Y4" i="16"/>
  <c r="AX9" i="13" s="1"/>
  <c r="AN25" i="13"/>
  <c r="AK25" i="13"/>
  <c r="BO23" i="17"/>
  <c r="H25" i="13"/>
  <c r="BW29" i="13"/>
  <c r="BT29" i="13"/>
  <c r="BQ29" i="13"/>
  <c r="AE4" i="16"/>
  <c r="AD4" i="17" s="1"/>
  <c r="CZ29" i="13"/>
  <c r="CW29" i="13"/>
  <c r="AQ4" i="16"/>
  <c r="AM4" i="17" s="1"/>
  <c r="BU4" i="16"/>
  <c r="FV9" i="13" s="1"/>
  <c r="BO4" i="16"/>
  <c r="FF9" i="13" s="1"/>
  <c r="AK4" i="16"/>
  <c r="CD9" i="13" s="1"/>
  <c r="BA21" i="13"/>
  <c r="BD21" i="13"/>
  <c r="BG21" i="13"/>
  <c r="S4" i="16"/>
  <c r="AH9" i="13" s="1"/>
  <c r="G4" i="16"/>
  <c r="C44" i="14"/>
  <c r="D28" i="15"/>
  <c r="G28" i="15"/>
  <c r="F28" i="15"/>
  <c r="I28" i="15"/>
  <c r="J28" i="15"/>
  <c r="K28" i="15"/>
  <c r="BU36" i="17" l="1"/>
  <c r="S36" i="17"/>
  <c r="BU35" i="17"/>
  <c r="AS4" i="17"/>
  <c r="Z4" i="17"/>
  <c r="AI4" i="17"/>
  <c r="BT4" i="17"/>
  <c r="CF43" i="17" s="1"/>
  <c r="L4" i="17"/>
  <c r="CK15" i="16"/>
  <c r="CM15" i="16"/>
  <c r="CN15" i="16"/>
  <c r="CF15" i="16"/>
  <c r="CL15" i="16"/>
  <c r="I25" i="13"/>
  <c r="J25" i="13"/>
  <c r="EX23" i="13"/>
  <c r="EW23" i="13"/>
  <c r="AB36" i="13"/>
  <c r="Y36" i="13"/>
  <c r="V36" i="13"/>
  <c r="T36" i="13"/>
  <c r="DA21" i="13"/>
  <c r="CX21" i="13"/>
  <c r="CV21" i="13"/>
  <c r="DD21" i="13"/>
  <c r="L29" i="13"/>
  <c r="M29" i="13"/>
  <c r="EZ25" i="13"/>
  <c r="FA25" i="13"/>
  <c r="ET36" i="13"/>
  <c r="EU36" i="13"/>
  <c r="DQ11" i="13"/>
  <c r="DR11" i="13"/>
  <c r="EW33" i="13"/>
  <c r="EX33" i="13"/>
  <c r="ED34" i="13"/>
  <c r="EE34" i="13"/>
  <c r="BX29" i="13"/>
  <c r="BY29" i="13"/>
  <c r="I29" i="13"/>
  <c r="J29" i="13"/>
  <c r="GC13" i="13"/>
  <c r="GD13" i="13"/>
  <c r="GC39" i="13"/>
  <c r="GD39" i="13"/>
  <c r="EX25" i="13"/>
  <c r="EW25" i="13"/>
  <c r="DB19" i="13"/>
  <c r="DA19" i="13"/>
  <c r="V29" i="13"/>
  <c r="W29" i="13"/>
  <c r="EZ24" i="13"/>
  <c r="FA24" i="13"/>
  <c r="CN24" i="13"/>
  <c r="CO24" i="13"/>
  <c r="BB24" i="13"/>
  <c r="BC24" i="13"/>
  <c r="Y12" i="13"/>
  <c r="Z12" i="13"/>
  <c r="DO23" i="13"/>
  <c r="DN23" i="13"/>
  <c r="EZ35" i="13"/>
  <c r="FA35" i="13"/>
  <c r="DU11" i="13"/>
  <c r="DT11" i="13"/>
  <c r="BH23" i="13"/>
  <c r="BI23" i="13"/>
  <c r="FJ16" i="13"/>
  <c r="FK16" i="13"/>
  <c r="AL16" i="13"/>
  <c r="AM16" i="13"/>
  <c r="F33" i="13"/>
  <c r="G33" i="13"/>
  <c r="M32" i="13"/>
  <c r="L32" i="13"/>
  <c r="ET21" i="13"/>
  <c r="EU21" i="13"/>
  <c r="CN21" i="13"/>
  <c r="CO21" i="13"/>
  <c r="GD32" i="13"/>
  <c r="GC32" i="13"/>
  <c r="DQ20" i="13"/>
  <c r="DR20" i="13"/>
  <c r="CL20" i="13"/>
  <c r="CK20" i="13"/>
  <c r="AR26" i="13"/>
  <c r="AS26" i="13"/>
  <c r="Y19" i="13"/>
  <c r="Z19" i="13"/>
  <c r="CX36" i="13"/>
  <c r="CY36" i="13"/>
  <c r="DA39" i="13"/>
  <c r="DB39" i="13"/>
  <c r="FJ24" i="13"/>
  <c r="FK24" i="13"/>
  <c r="BU24" i="13"/>
  <c r="BV24" i="13"/>
  <c r="I16" i="13"/>
  <c r="J16" i="13"/>
  <c r="ED35" i="13"/>
  <c r="EE35" i="13"/>
  <c r="BX23" i="13"/>
  <c r="BY23" i="13"/>
  <c r="AB17" i="13"/>
  <c r="AC17" i="13"/>
  <c r="FP34" i="13"/>
  <c r="FQ34" i="13"/>
  <c r="EJ34" i="13"/>
  <c r="EK34" i="13"/>
  <c r="CX34" i="13"/>
  <c r="CY34" i="13"/>
  <c r="AR16" i="13"/>
  <c r="AS16" i="13"/>
  <c r="EK32" i="13"/>
  <c r="EJ32" i="13"/>
  <c r="AO20" i="13"/>
  <c r="AP20" i="13"/>
  <c r="GC31" i="13"/>
  <c r="GD31" i="13"/>
  <c r="L35" i="13"/>
  <c r="M35" i="13"/>
  <c r="GD11" i="13"/>
  <c r="GC11" i="13"/>
  <c r="AL35" i="13"/>
  <c r="AM35" i="13"/>
  <c r="BE11" i="13"/>
  <c r="BF11" i="13"/>
  <c r="FM25" i="13"/>
  <c r="FJ25" i="13"/>
  <c r="FH25" i="13"/>
  <c r="FP25" i="13"/>
  <c r="CO18" i="13"/>
  <c r="CN18" i="13"/>
  <c r="BR40" i="13"/>
  <c r="BS40" i="13"/>
  <c r="BE41" i="13"/>
  <c r="BF41" i="13"/>
  <c r="CN41" i="13"/>
  <c r="CO41" i="13"/>
  <c r="AS41" i="13"/>
  <c r="AR41" i="13"/>
  <c r="CO15" i="16"/>
  <c r="BH12" i="13"/>
  <c r="BE12" i="13"/>
  <c r="BB12" i="13"/>
  <c r="AZ12" i="13"/>
  <c r="FP36" i="13"/>
  <c r="FM36" i="13"/>
  <c r="FJ36" i="13"/>
  <c r="FH36" i="13"/>
  <c r="D11" i="13"/>
  <c r="L11" i="13"/>
  <c r="I11" i="13"/>
  <c r="F11" i="13"/>
  <c r="I28" i="13"/>
  <c r="L28" i="13"/>
  <c r="F28" i="13"/>
  <c r="D28" i="13"/>
  <c r="AA4" i="17"/>
  <c r="CM40" i="17" s="1"/>
  <c r="AN4" i="17"/>
  <c r="BL4" i="17"/>
  <c r="BS4" i="17"/>
  <c r="CF41" i="17" s="1"/>
  <c r="EG19" i="13"/>
  <c r="EH19" i="13"/>
  <c r="BE24" i="13"/>
  <c r="BF24" i="13"/>
  <c r="DQ34" i="13"/>
  <c r="DR34" i="13"/>
  <c r="BR27" i="13"/>
  <c r="BS27" i="13"/>
  <c r="G16" i="13"/>
  <c r="F16" i="13"/>
  <c r="BC25" i="13"/>
  <c r="BB25" i="13"/>
  <c r="F27" i="13"/>
  <c r="G27" i="13"/>
  <c r="BR41" i="13"/>
  <c r="BS41" i="13"/>
  <c r="GG41" i="13"/>
  <c r="GF41" i="13"/>
  <c r="FM29" i="13"/>
  <c r="FH29" i="13"/>
  <c r="FJ29" i="13"/>
  <c r="FP29" i="13"/>
  <c r="EG29" i="13"/>
  <c r="ED29" i="13"/>
  <c r="EB29" i="13"/>
  <c r="EJ29" i="13"/>
  <c r="CF9" i="13"/>
  <c r="L25" i="13"/>
  <c r="M25" i="13"/>
  <c r="AO29" i="13"/>
  <c r="AP29" i="13"/>
  <c r="GF39" i="13"/>
  <c r="GG39" i="13"/>
  <c r="EK19" i="13"/>
  <c r="EJ19" i="13"/>
  <c r="CK39" i="13"/>
  <c r="CL39" i="13"/>
  <c r="GC24" i="13"/>
  <c r="GD24" i="13"/>
  <c r="EW24" i="13"/>
  <c r="EX24" i="13"/>
  <c r="CH24" i="13"/>
  <c r="CI24" i="13"/>
  <c r="I19" i="13"/>
  <c r="J19" i="13"/>
  <c r="F32" i="13"/>
  <c r="G32" i="13"/>
  <c r="EU23" i="13"/>
  <c r="ET23" i="13"/>
  <c r="CK35" i="13"/>
  <c r="CL35" i="13"/>
  <c r="BI11" i="13"/>
  <c r="BH11" i="13"/>
  <c r="DN34" i="13"/>
  <c r="DO34" i="13"/>
  <c r="AL22" i="13"/>
  <c r="AM22" i="13"/>
  <c r="GD33" i="13"/>
  <c r="GC33" i="13"/>
  <c r="EZ21" i="13"/>
  <c r="FA21" i="13"/>
  <c r="BU27" i="13"/>
  <c r="BV27" i="13"/>
  <c r="FZ32" i="13"/>
  <c r="GA32" i="13"/>
  <c r="EJ40" i="13"/>
  <c r="EK40" i="13"/>
  <c r="DB40" i="13"/>
  <c r="DA40" i="13"/>
  <c r="Y32" i="13"/>
  <c r="Z32" i="13"/>
  <c r="V24" i="13"/>
  <c r="W24" i="13"/>
  <c r="CY39" i="13"/>
  <c r="CX39" i="13"/>
  <c r="CX35" i="13"/>
  <c r="CY35" i="13"/>
  <c r="BU20" i="13"/>
  <c r="BV20" i="13"/>
  <c r="FK11" i="13"/>
  <c r="FJ11" i="13"/>
  <c r="DB11" i="13"/>
  <c r="DA11" i="13"/>
  <c r="BS11" i="13"/>
  <c r="BR11" i="13"/>
  <c r="I26" i="13"/>
  <c r="J26" i="13"/>
  <c r="FM22" i="13"/>
  <c r="FN22" i="13"/>
  <c r="DD34" i="13"/>
  <c r="DE34" i="13"/>
  <c r="BX22" i="13"/>
  <c r="BY22" i="13"/>
  <c r="ET16" i="13"/>
  <c r="EU16" i="13"/>
  <c r="FJ32" i="13"/>
  <c r="FK32" i="13"/>
  <c r="FQ28" i="13"/>
  <c r="FP28" i="13"/>
  <c r="Y35" i="13"/>
  <c r="Z35" i="13"/>
  <c r="GF17" i="13"/>
  <c r="GG17" i="13"/>
  <c r="AO21" i="13"/>
  <c r="AL21" i="13"/>
  <c r="AR21" i="13"/>
  <c r="AJ21" i="13"/>
  <c r="AZ13" i="13"/>
  <c r="BH13" i="13"/>
  <c r="BE13" i="13"/>
  <c r="BB13" i="13"/>
  <c r="I32" i="13"/>
  <c r="J32" i="13"/>
  <c r="FH14" i="13"/>
  <c r="V31" i="13"/>
  <c r="AB31" i="13"/>
  <c r="T31" i="13"/>
  <c r="BR36" i="13"/>
  <c r="BS36" i="13"/>
  <c r="DU40" i="13"/>
  <c r="DT40" i="13"/>
  <c r="BU41" i="13"/>
  <c r="BV41" i="13"/>
  <c r="CX41" i="13"/>
  <c r="CY41" i="13"/>
  <c r="EX40" i="13"/>
  <c r="EW40" i="13"/>
  <c r="CH31" i="13"/>
  <c r="CF31" i="13"/>
  <c r="CI31" i="13" s="1"/>
  <c r="CP31" i="13" s="1"/>
  <c r="CQ31" i="13" s="1"/>
  <c r="EZ34" i="13"/>
  <c r="EW34" i="13"/>
  <c r="ET34" i="13"/>
  <c r="ER34" i="13"/>
  <c r="L31" i="13"/>
  <c r="F31" i="13"/>
  <c r="D31" i="13"/>
  <c r="BR34" i="13"/>
  <c r="BP34" i="13"/>
  <c r="BX34" i="13"/>
  <c r="BU34" i="13"/>
  <c r="CN32" i="13"/>
  <c r="CK32" i="13"/>
  <c r="CH32" i="13"/>
  <c r="CF32" i="13"/>
  <c r="DT18" i="13"/>
  <c r="DN18" i="13"/>
  <c r="DL18" i="13"/>
  <c r="CF26" i="13"/>
  <c r="CN26" i="13"/>
  <c r="CH26" i="13"/>
  <c r="CK26" i="13"/>
  <c r="EG22" i="13"/>
  <c r="EJ22" i="13"/>
  <c r="ED22" i="13"/>
  <c r="EB22" i="13"/>
  <c r="DA31" i="13"/>
  <c r="CX31" i="13"/>
  <c r="CV31" i="13"/>
  <c r="AZ18" i="13"/>
  <c r="BB18" i="13"/>
  <c r="BH18" i="13"/>
  <c r="BU28" i="13"/>
  <c r="BP28" i="13"/>
  <c r="BX28" i="13"/>
  <c r="BR28" i="13"/>
  <c r="BH30" i="13"/>
  <c r="BE30" i="13"/>
  <c r="BB30" i="13"/>
  <c r="AZ30" i="13"/>
  <c r="I4" i="17"/>
  <c r="CP40" i="17" s="1"/>
  <c r="K4" i="17"/>
  <c r="CP41" i="17" s="1"/>
  <c r="BP4" i="17"/>
  <c r="CF39" i="17" s="1"/>
  <c r="BK4" i="17"/>
  <c r="CG40" i="17" s="1"/>
  <c r="P4" i="17"/>
  <c r="CO7" i="17" s="1"/>
  <c r="BF4" i="17"/>
  <c r="CH42" i="17" s="1"/>
  <c r="CH39" i="13"/>
  <c r="CI39" i="13"/>
  <c r="DD39" i="13"/>
  <c r="DE39" i="13"/>
  <c r="W10" i="13"/>
  <c r="V10" i="13"/>
  <c r="CK40" i="13"/>
  <c r="CL40" i="13"/>
  <c r="I21" i="13"/>
  <c r="J21" i="13"/>
  <c r="L21" i="13"/>
  <c r="M21" i="13"/>
  <c r="AL29" i="13"/>
  <c r="AM29" i="13"/>
  <c r="EE19" i="13"/>
  <c r="ED19" i="13"/>
  <c r="CN39" i="13"/>
  <c r="CO39" i="13"/>
  <c r="GF24" i="13"/>
  <c r="GG24" i="13"/>
  <c r="G19" i="13"/>
  <c r="F19" i="13"/>
  <c r="EZ23" i="13"/>
  <c r="FA23" i="13"/>
  <c r="CN35" i="13"/>
  <c r="CO35" i="13"/>
  <c r="DT34" i="13"/>
  <c r="DU34" i="13"/>
  <c r="AO22" i="13"/>
  <c r="AP22" i="13"/>
  <c r="GG33" i="13"/>
  <c r="GF33" i="13"/>
  <c r="ED27" i="13"/>
  <c r="EE27" i="13"/>
  <c r="BX27" i="13"/>
  <c r="BY27" i="13"/>
  <c r="GC20" i="13"/>
  <c r="GD20" i="13"/>
  <c r="ED40" i="13"/>
  <c r="EE40" i="13"/>
  <c r="BS14" i="13"/>
  <c r="BR14" i="13"/>
  <c r="AB32" i="13"/>
  <c r="AC32" i="13"/>
  <c r="FZ19" i="13"/>
  <c r="GA19" i="13"/>
  <c r="BB31" i="13"/>
  <c r="BC31" i="13"/>
  <c r="BJ31" i="13" s="1"/>
  <c r="BK31" i="13" s="1"/>
  <c r="DE20" i="13"/>
  <c r="DD20" i="13"/>
  <c r="FN11" i="13"/>
  <c r="FM11" i="13"/>
  <c r="CX11" i="13"/>
  <c r="CY11" i="13"/>
  <c r="F26" i="13"/>
  <c r="G26" i="13"/>
  <c r="FQ22" i="13"/>
  <c r="FP22" i="13"/>
  <c r="BR22" i="13"/>
  <c r="BS22" i="13"/>
  <c r="EX16" i="13"/>
  <c r="EW16" i="13"/>
  <c r="FM32" i="13"/>
  <c r="FN32" i="13"/>
  <c r="AS31" i="13"/>
  <c r="AR31" i="13"/>
  <c r="AR36" i="13"/>
  <c r="AS36" i="13"/>
  <c r="V35" i="13"/>
  <c r="W35" i="13"/>
  <c r="GC17" i="13"/>
  <c r="GD17" i="13"/>
  <c r="Z24" i="13"/>
  <c r="Y24" i="13"/>
  <c r="D14" i="13"/>
  <c r="F14" i="13"/>
  <c r="F36" i="13"/>
  <c r="D36" i="13"/>
  <c r="L36" i="13"/>
  <c r="I36" i="13"/>
  <c r="EZ40" i="13"/>
  <c r="FA40" i="13"/>
  <c r="CL41" i="13"/>
  <c r="CK41" i="13"/>
  <c r="DQ40" i="13"/>
  <c r="DR40" i="13"/>
  <c r="FZ25" i="13"/>
  <c r="FX25" i="13"/>
  <c r="GC25" i="13"/>
  <c r="GF25" i="13"/>
  <c r="CK19" i="13"/>
  <c r="CH19" i="13"/>
  <c r="CF19" i="13"/>
  <c r="EZ22" i="13"/>
  <c r="ER22" i="13"/>
  <c r="ET22" i="13"/>
  <c r="EW22" i="13"/>
  <c r="FZ26" i="13"/>
  <c r="FX26" i="13"/>
  <c r="GF26" i="13"/>
  <c r="GC26" i="13"/>
  <c r="FM33" i="13"/>
  <c r="FJ33" i="13"/>
  <c r="FP33" i="13"/>
  <c r="FH33" i="13"/>
  <c r="T28" i="13"/>
  <c r="AB28" i="13"/>
  <c r="V28" i="13"/>
  <c r="Y28" i="13"/>
  <c r="EZ19" i="13"/>
  <c r="ET19" i="13"/>
  <c r="ER19" i="13"/>
  <c r="AB23" i="13"/>
  <c r="T23" i="13"/>
  <c r="Y23" i="13"/>
  <c r="V23" i="13"/>
  <c r="FM12" i="13"/>
  <c r="FJ12" i="13"/>
  <c r="FP12" i="13"/>
  <c r="FH12" i="13"/>
  <c r="CN25" i="13"/>
  <c r="CF25" i="13"/>
  <c r="CH25" i="13"/>
  <c r="CK25" i="13"/>
  <c r="BU12" i="13"/>
  <c r="BP12" i="13"/>
  <c r="BX12" i="13"/>
  <c r="CN36" i="13"/>
  <c r="CK36" i="13"/>
  <c r="CH36" i="13"/>
  <c r="CF36" i="13"/>
  <c r="GF29" i="13"/>
  <c r="GC29" i="13"/>
  <c r="FZ29" i="13"/>
  <c r="FX29" i="13"/>
  <c r="BU16" i="13"/>
  <c r="BX16" i="13"/>
  <c r="BR16" i="13"/>
  <c r="BP16" i="13"/>
  <c r="BA4" i="17"/>
  <c r="AH4" i="17"/>
  <c r="CL42" i="17" s="1"/>
  <c r="AB4" i="17"/>
  <c r="CM7" i="17" s="1"/>
  <c r="AR4" i="17"/>
  <c r="CJ39" i="17" s="1"/>
  <c r="EU24" i="13"/>
  <c r="ET24" i="13"/>
  <c r="AR20" i="13"/>
  <c r="AS20" i="13"/>
  <c r="BS31" i="13"/>
  <c r="BR31" i="13"/>
  <c r="AO24" i="13"/>
  <c r="AL24" i="13"/>
  <c r="AJ24" i="13"/>
  <c r="AR24" i="13"/>
  <c r="T9" i="13"/>
  <c r="GA12" i="13"/>
  <c r="FZ12" i="13"/>
  <c r="W16" i="13"/>
  <c r="V16" i="13"/>
  <c r="CI23" i="13"/>
  <c r="CH23" i="13"/>
  <c r="GF22" i="13"/>
  <c r="GG22" i="13"/>
  <c r="DQ22" i="13"/>
  <c r="DR22" i="13"/>
  <c r="BC22" i="13"/>
  <c r="BB22" i="13"/>
  <c r="L27" i="13"/>
  <c r="M27" i="13"/>
  <c r="FZ21" i="13"/>
  <c r="GA21" i="13"/>
  <c r="EG27" i="13"/>
  <c r="EH27" i="13"/>
  <c r="GF20" i="13"/>
  <c r="GG20" i="13"/>
  <c r="EG40" i="13"/>
  <c r="EH40" i="13"/>
  <c r="BB32" i="13"/>
  <c r="BC32" i="13"/>
  <c r="GC19" i="13"/>
  <c r="GD19" i="13"/>
  <c r="EK25" i="13"/>
  <c r="EJ25" i="13"/>
  <c r="BX20" i="13"/>
  <c r="BY20" i="13"/>
  <c r="FP11" i="13"/>
  <c r="FQ11" i="13"/>
  <c r="DD11" i="13"/>
  <c r="DE11" i="13"/>
  <c r="FZ28" i="13"/>
  <c r="GA28" i="13"/>
  <c r="FK10" i="13"/>
  <c r="FJ10" i="13"/>
  <c r="ED10" i="13"/>
  <c r="EE10" i="13"/>
  <c r="BU22" i="13"/>
  <c r="BV22" i="13"/>
  <c r="EK21" i="13"/>
  <c r="EJ21" i="13"/>
  <c r="EZ16" i="13"/>
  <c r="FA16" i="13"/>
  <c r="BB27" i="13"/>
  <c r="BC27" i="13"/>
  <c r="FP32" i="13"/>
  <c r="FQ32" i="13"/>
  <c r="L17" i="13"/>
  <c r="M17" i="13"/>
  <c r="DQ31" i="13"/>
  <c r="DR31" i="13"/>
  <c r="AO36" i="13"/>
  <c r="AP36" i="13"/>
  <c r="AR35" i="13"/>
  <c r="AS35" i="13"/>
  <c r="FZ17" i="13"/>
  <c r="GA17" i="13"/>
  <c r="AZ14" i="13"/>
  <c r="EK26" i="13"/>
  <c r="EJ26" i="13"/>
  <c r="AL36" i="13"/>
  <c r="AM36" i="13"/>
  <c r="EU40" i="13"/>
  <c r="ET40" i="13"/>
  <c r="CI41" i="13"/>
  <c r="CH41" i="13"/>
  <c r="DE41" i="13"/>
  <c r="DD41" i="13"/>
  <c r="BB40" i="13"/>
  <c r="BC40" i="13"/>
  <c r="GC40" i="13"/>
  <c r="GD40" i="13"/>
  <c r="DL32" i="13"/>
  <c r="DT32" i="13"/>
  <c r="DN32" i="13"/>
  <c r="DQ32" i="13"/>
  <c r="CH15" i="16"/>
  <c r="DA23" i="13"/>
  <c r="CX23" i="13"/>
  <c r="DD23" i="13"/>
  <c r="CV23" i="13"/>
  <c r="EJ11" i="13"/>
  <c r="EB11" i="13"/>
  <c r="EG11" i="13"/>
  <c r="ED11" i="13"/>
  <c r="I22" i="13"/>
  <c r="F22" i="13"/>
  <c r="D22" i="13"/>
  <c r="L22" i="13"/>
  <c r="BX19" i="13"/>
  <c r="BP19" i="13"/>
  <c r="BU19" i="13"/>
  <c r="CN12" i="13"/>
  <c r="CF12" i="13"/>
  <c r="CK12" i="13"/>
  <c r="CH12" i="13"/>
  <c r="BH34" i="13"/>
  <c r="BE34" i="13"/>
  <c r="BB34" i="13"/>
  <c r="AZ34" i="13"/>
  <c r="ER27" i="13"/>
  <c r="EZ27" i="13"/>
  <c r="ET27" i="13"/>
  <c r="EW27" i="13"/>
  <c r="BM4" i="17"/>
  <c r="CG41" i="17" s="1"/>
  <c r="T4" i="17"/>
  <c r="CN39" i="17" s="1"/>
  <c r="BJ4" i="17"/>
  <c r="CG39" i="17" s="1"/>
  <c r="AC4" i="17"/>
  <c r="FZ13" i="13"/>
  <c r="GA13" i="13"/>
  <c r="EX21" i="13"/>
  <c r="EW21" i="13"/>
  <c r="V32" i="13"/>
  <c r="W32" i="13"/>
  <c r="FP24" i="13"/>
  <c r="FQ24" i="13"/>
  <c r="BX11" i="13"/>
  <c r="BY11" i="13"/>
  <c r="DD13" i="13"/>
  <c r="DA13" i="13"/>
  <c r="CX13" i="13"/>
  <c r="CV13" i="13"/>
  <c r="FH9" i="13"/>
  <c r="AL25" i="13"/>
  <c r="AM25" i="13"/>
  <c r="FX9" i="13"/>
  <c r="AO25" i="13"/>
  <c r="AP25" i="13"/>
  <c r="DT13" i="13"/>
  <c r="DU13" i="13"/>
  <c r="GD12" i="13"/>
  <c r="GC12" i="13"/>
  <c r="CL23" i="13"/>
  <c r="CK23" i="13"/>
  <c r="FZ22" i="13"/>
  <c r="GA22" i="13"/>
  <c r="DO22" i="13"/>
  <c r="DN22" i="13"/>
  <c r="BE22" i="13"/>
  <c r="BF22" i="13"/>
  <c r="W22" i="13"/>
  <c r="V22" i="13"/>
  <c r="I27" i="13"/>
  <c r="J27" i="13"/>
  <c r="GC21" i="13"/>
  <c r="GD21" i="13"/>
  <c r="EJ27" i="13"/>
  <c r="EK27" i="13"/>
  <c r="AM27" i="13"/>
  <c r="AL27" i="13"/>
  <c r="GA20" i="13"/>
  <c r="FZ20" i="13"/>
  <c r="ED26" i="13"/>
  <c r="EE26" i="13"/>
  <c r="BI32" i="13"/>
  <c r="BH32" i="13"/>
  <c r="GF19" i="13"/>
  <c r="GG19" i="13"/>
  <c r="ED25" i="13"/>
  <c r="EE25" i="13"/>
  <c r="BB11" i="13"/>
  <c r="BC11" i="13"/>
  <c r="BB17" i="13"/>
  <c r="BC17" i="13"/>
  <c r="GD28" i="13"/>
  <c r="GC28" i="13"/>
  <c r="FM10" i="13"/>
  <c r="FN10" i="13"/>
  <c r="EG10" i="13"/>
  <c r="EH10" i="13"/>
  <c r="BR10" i="13"/>
  <c r="BS10" i="13"/>
  <c r="ED21" i="13"/>
  <c r="EE21" i="13"/>
  <c r="BB28" i="13"/>
  <c r="BC28" i="13"/>
  <c r="BF27" i="13"/>
  <c r="BE27" i="13"/>
  <c r="FJ20" i="13"/>
  <c r="FK20" i="13"/>
  <c r="BR20" i="13"/>
  <c r="BS20" i="13"/>
  <c r="G17" i="13"/>
  <c r="F17" i="13"/>
  <c r="DN31" i="13"/>
  <c r="DO31" i="13"/>
  <c r="BX36" i="13"/>
  <c r="BY36" i="13"/>
  <c r="AO35" i="13"/>
  <c r="AP35" i="13"/>
  <c r="AM31" i="13"/>
  <c r="AL31" i="13"/>
  <c r="T14" i="13"/>
  <c r="F18" i="13"/>
  <c r="AB12" i="13"/>
  <c r="AC12" i="13"/>
  <c r="AO28" i="13"/>
  <c r="AJ28" i="13"/>
  <c r="AR28" i="13"/>
  <c r="AL28" i="13"/>
  <c r="GG40" i="13"/>
  <c r="GF40" i="13"/>
  <c r="DU41" i="13"/>
  <c r="DT41" i="13"/>
  <c r="AL41" i="13"/>
  <c r="AM41" i="13"/>
  <c r="FM30" i="13"/>
  <c r="FH30" i="13"/>
  <c r="FP30" i="13"/>
  <c r="FJ30" i="13"/>
  <c r="BH29" i="13"/>
  <c r="BE29" i="13"/>
  <c r="BB29" i="13"/>
  <c r="AZ29" i="13"/>
  <c r="FX16" i="13"/>
  <c r="GF16" i="13"/>
  <c r="FZ16" i="13"/>
  <c r="GC16" i="13"/>
  <c r="AB39" i="13"/>
  <c r="V39" i="13"/>
  <c r="T39" i="13"/>
  <c r="ER26" i="13"/>
  <c r="EZ26" i="13"/>
  <c r="ET26" i="13"/>
  <c r="EW26" i="13"/>
  <c r="GF34" i="13"/>
  <c r="GC34" i="13"/>
  <c r="FZ34" i="13"/>
  <c r="FX34" i="13"/>
  <c r="CF28" i="13"/>
  <c r="CN28" i="13"/>
  <c r="CH28" i="13"/>
  <c r="CK28" i="13"/>
  <c r="EJ18" i="13"/>
  <c r="ED18" i="13"/>
  <c r="EB18" i="13"/>
  <c r="BH36" i="13"/>
  <c r="BE36" i="13"/>
  <c r="BB36" i="13"/>
  <c r="AZ36" i="13"/>
  <c r="BU30" i="13"/>
  <c r="BR30" i="13"/>
  <c r="BX30" i="13"/>
  <c r="BP30" i="13"/>
  <c r="EG20" i="13"/>
  <c r="EB20" i="13"/>
  <c r="ED20" i="13"/>
  <c r="EJ20" i="13"/>
  <c r="AX4" i="17"/>
  <c r="CI39" i="17" s="1"/>
  <c r="X4" i="17"/>
  <c r="BN4" i="17"/>
  <c r="CG43" i="17" s="1"/>
  <c r="AY4" i="17"/>
  <c r="D4" i="17"/>
  <c r="AU4" i="17"/>
  <c r="DS9" i="13" s="1"/>
  <c r="O4" i="17"/>
  <c r="CO40" i="17" s="1"/>
  <c r="FZ33" i="13"/>
  <c r="GA33" i="13"/>
  <c r="DA41" i="13"/>
  <c r="DB41" i="13"/>
  <c r="AR25" i="13"/>
  <c r="AS25" i="13"/>
  <c r="DN13" i="13"/>
  <c r="DO13" i="13"/>
  <c r="L18" i="13"/>
  <c r="GF12" i="13"/>
  <c r="GG12" i="13"/>
  <c r="ED30" i="13"/>
  <c r="EE30" i="13"/>
  <c r="ET11" i="13"/>
  <c r="EU11" i="13"/>
  <c r="CH11" i="13"/>
  <c r="CI11" i="13"/>
  <c r="V11" i="13"/>
  <c r="W11" i="13"/>
  <c r="GC22" i="13"/>
  <c r="GD22" i="13"/>
  <c r="DT22" i="13"/>
  <c r="DU22" i="13"/>
  <c r="BH22" i="13"/>
  <c r="BI22" i="13"/>
  <c r="Y22" i="13"/>
  <c r="Z22" i="13"/>
  <c r="DD33" i="13"/>
  <c r="DE33" i="13"/>
  <c r="GF21" i="13"/>
  <c r="GG21" i="13"/>
  <c r="AO27" i="13"/>
  <c r="AP27" i="13"/>
  <c r="FP26" i="13"/>
  <c r="FQ26" i="13"/>
  <c r="EG26" i="13"/>
  <c r="EH26" i="13"/>
  <c r="BF32" i="13"/>
  <c r="BE32" i="13"/>
  <c r="V30" i="13"/>
  <c r="W30" i="13"/>
  <c r="FK39" i="13"/>
  <c r="FJ39" i="13"/>
  <c r="EG25" i="13"/>
  <c r="EH25" i="13"/>
  <c r="ED36" i="13"/>
  <c r="EE36" i="13"/>
  <c r="AL23" i="13"/>
  <c r="AM23" i="13"/>
  <c r="GF28" i="13"/>
  <c r="GG28" i="13"/>
  <c r="FP10" i="13"/>
  <c r="FQ10" i="13"/>
  <c r="EJ10" i="13"/>
  <c r="EK10" i="13"/>
  <c r="DB10" i="13"/>
  <c r="DA10" i="13"/>
  <c r="BU10" i="13"/>
  <c r="BV10" i="13"/>
  <c r="EG21" i="13"/>
  <c r="EH21" i="13"/>
  <c r="BF28" i="13"/>
  <c r="BE28" i="13"/>
  <c r="BH27" i="13"/>
  <c r="BI27" i="13"/>
  <c r="FM20" i="13"/>
  <c r="FN20" i="13"/>
  <c r="BB26" i="13"/>
  <c r="BC26" i="13"/>
  <c r="BH39" i="13"/>
  <c r="BI39" i="13"/>
  <c r="EE31" i="13"/>
  <c r="ED31" i="13"/>
  <c r="BU36" i="13"/>
  <c r="BV36" i="13"/>
  <c r="BE35" i="13"/>
  <c r="BF35" i="13"/>
  <c r="BH20" i="13"/>
  <c r="AZ20" i="13"/>
  <c r="BB20" i="13"/>
  <c r="BE20" i="13"/>
  <c r="FM24" i="13"/>
  <c r="FN24" i="13"/>
  <c r="F25" i="13"/>
  <c r="G25" i="13"/>
  <c r="DN41" i="13"/>
  <c r="DO41" i="13"/>
  <c r="F40" i="13"/>
  <c r="G40" i="13"/>
  <c r="EZ41" i="13"/>
  <c r="FA41" i="13"/>
  <c r="EG16" i="13"/>
  <c r="EJ16" i="13"/>
  <c r="ED16" i="13"/>
  <c r="EB16" i="13"/>
  <c r="AR34" i="13"/>
  <c r="AJ34" i="13"/>
  <c r="AO34" i="13"/>
  <c r="AL34" i="13"/>
  <c r="AR39" i="13"/>
  <c r="AO39" i="13"/>
  <c r="AL39" i="13"/>
  <c r="AJ39" i="13"/>
  <c r="GF23" i="13"/>
  <c r="FX23" i="13"/>
  <c r="GC23" i="13"/>
  <c r="FZ23" i="13"/>
  <c r="AB25" i="13"/>
  <c r="T25" i="13"/>
  <c r="V25" i="13"/>
  <c r="Y25" i="13"/>
  <c r="DT24" i="13"/>
  <c r="DL24" i="13"/>
  <c r="DN24" i="13"/>
  <c r="DQ24" i="13"/>
  <c r="DA16" i="13"/>
  <c r="DD16" i="13"/>
  <c r="CX16" i="13"/>
  <c r="CV16" i="13"/>
  <c r="ER30" i="13"/>
  <c r="EZ30" i="13"/>
  <c r="ET30" i="13"/>
  <c r="EW30" i="13"/>
  <c r="CN34" i="13"/>
  <c r="CK34" i="13"/>
  <c r="CH34" i="13"/>
  <c r="CF34" i="13"/>
  <c r="GF30" i="13"/>
  <c r="GC30" i="13"/>
  <c r="FZ30" i="13"/>
  <c r="FX30" i="13"/>
  <c r="DT39" i="13"/>
  <c r="DQ39" i="13"/>
  <c r="DN39" i="13"/>
  <c r="DL39" i="13"/>
  <c r="AZ33" i="13"/>
  <c r="BH33" i="13"/>
  <c r="BB33" i="13"/>
  <c r="BE33" i="13"/>
  <c r="N4" i="17"/>
  <c r="J4" i="17"/>
  <c r="CP7" i="17" s="1"/>
  <c r="AL4" i="17"/>
  <c r="AJ4" i="17"/>
  <c r="CL8" i="17" s="1"/>
  <c r="AG4" i="17"/>
  <c r="CL40" i="17" s="1"/>
  <c r="BH4" i="17"/>
  <c r="CH8" i="17" s="1"/>
  <c r="CL24" i="13"/>
  <c r="CK24" i="13"/>
  <c r="CX40" i="13"/>
  <c r="CY40" i="13"/>
  <c r="L26" i="13"/>
  <c r="M26" i="13"/>
  <c r="BH24" i="13"/>
  <c r="BI24" i="13"/>
  <c r="FN19" i="13"/>
  <c r="FM19" i="13"/>
  <c r="CX29" i="13"/>
  <c r="CY29" i="13"/>
  <c r="BE25" i="13"/>
  <c r="BF25" i="13"/>
  <c r="FP19" i="13"/>
  <c r="FQ19" i="13"/>
  <c r="DN25" i="13"/>
  <c r="DO25" i="13"/>
  <c r="EG30" i="13"/>
  <c r="EH30" i="13"/>
  <c r="AM18" i="13"/>
  <c r="AL18" i="13"/>
  <c r="EW11" i="13"/>
  <c r="EX11" i="13"/>
  <c r="FJ17" i="13"/>
  <c r="FK17" i="13"/>
  <c r="CO11" i="13"/>
  <c r="CN11" i="13"/>
  <c r="Y11" i="13"/>
  <c r="Z11" i="13"/>
  <c r="FZ10" i="13"/>
  <c r="GA10" i="13"/>
  <c r="ET10" i="13"/>
  <c r="EU10" i="13"/>
  <c r="DN10" i="13"/>
  <c r="DO10" i="13"/>
  <c r="BB10" i="13"/>
  <c r="BC10" i="13"/>
  <c r="AB22" i="13"/>
  <c r="AC22" i="13"/>
  <c r="CX33" i="13"/>
  <c r="CY33" i="13"/>
  <c r="DN21" i="13"/>
  <c r="DO21" i="13"/>
  <c r="AS27" i="13"/>
  <c r="AR27" i="13"/>
  <c r="AB18" i="13"/>
  <c r="AC18" i="13"/>
  <c r="FJ26" i="13"/>
  <c r="FK26" i="13"/>
  <c r="Z30" i="13"/>
  <c r="Y30" i="13"/>
  <c r="FM39" i="13"/>
  <c r="FN39" i="13"/>
  <c r="BR39" i="13"/>
  <c r="BS39" i="13"/>
  <c r="EG24" i="13"/>
  <c r="EH24" i="13"/>
  <c r="DN29" i="13"/>
  <c r="DO29" i="13"/>
  <c r="AO23" i="13"/>
  <c r="AP23" i="13"/>
  <c r="ET28" i="13"/>
  <c r="EU28" i="13"/>
  <c r="CX10" i="13"/>
  <c r="CY10" i="13"/>
  <c r="BX10" i="13"/>
  <c r="BY10" i="13"/>
  <c r="W41" i="13"/>
  <c r="V41" i="13"/>
  <c r="GF27" i="13"/>
  <c r="GG27" i="13"/>
  <c r="AL33" i="13"/>
  <c r="AM33" i="13"/>
  <c r="FP20" i="13"/>
  <c r="FQ20" i="13"/>
  <c r="DD32" i="13"/>
  <c r="DE32" i="13"/>
  <c r="BF26" i="13"/>
  <c r="BE26" i="13"/>
  <c r="BB39" i="13"/>
  <c r="BC39" i="13"/>
  <c r="EH31" i="13"/>
  <c r="EG31" i="13"/>
  <c r="DD36" i="13"/>
  <c r="DE36" i="13"/>
  <c r="BR35" i="13"/>
  <c r="BS35" i="13"/>
  <c r="BX35" i="13"/>
  <c r="BY35" i="13"/>
  <c r="Z16" i="13"/>
  <c r="Y16" i="13"/>
  <c r="EZ18" i="13"/>
  <c r="ET18" i="13"/>
  <c r="ER18" i="13"/>
  <c r="I41" i="13"/>
  <c r="J41" i="13"/>
  <c r="ED41" i="13"/>
  <c r="EE41" i="13"/>
  <c r="FZ40" i="13"/>
  <c r="GA40" i="13"/>
  <c r="DA25" i="13"/>
  <c r="CX25" i="13"/>
  <c r="CV25" i="13"/>
  <c r="DD25" i="13"/>
  <c r="CJ15" i="16"/>
  <c r="EJ13" i="13"/>
  <c r="EG13" i="13"/>
  <c r="ED13" i="13"/>
  <c r="EB13" i="13"/>
  <c r="D20" i="13"/>
  <c r="G20" i="13" s="1"/>
  <c r="N20" i="13" s="1"/>
  <c r="O20" i="13" s="1"/>
  <c r="F20" i="13"/>
  <c r="AL12" i="13"/>
  <c r="AO12" i="13"/>
  <c r="AJ12" i="13"/>
  <c r="AR12" i="13"/>
  <c r="FM27" i="13"/>
  <c r="FP27" i="13"/>
  <c r="FJ27" i="13"/>
  <c r="FH27" i="13"/>
  <c r="DT17" i="13"/>
  <c r="DN17" i="13"/>
  <c r="DL17" i="13"/>
  <c r="BE19" i="13"/>
  <c r="BB19" i="13"/>
  <c r="AZ19" i="13"/>
  <c r="AL17" i="13"/>
  <c r="AR17" i="13"/>
  <c r="AJ17" i="13"/>
  <c r="FM23" i="13"/>
  <c r="FJ23" i="13"/>
  <c r="FP23" i="13"/>
  <c r="FH23" i="13"/>
  <c r="F12" i="13"/>
  <c r="D12" i="13"/>
  <c r="L12" i="13"/>
  <c r="I12" i="13"/>
  <c r="DL12" i="13"/>
  <c r="DT12" i="13"/>
  <c r="DQ12" i="13"/>
  <c r="DN12" i="13"/>
  <c r="EZ39" i="13"/>
  <c r="EW39" i="13"/>
  <c r="ET39" i="13"/>
  <c r="ER39" i="13"/>
  <c r="W4" i="17"/>
  <c r="CN41" i="17" s="1"/>
  <c r="V4" i="17"/>
  <c r="CN42" i="17" s="1"/>
  <c r="R4" i="17"/>
  <c r="CO8" i="17" s="1"/>
  <c r="B4" i="17"/>
  <c r="AT4" i="17"/>
  <c r="CJ7" i="17" s="1"/>
  <c r="GA24" i="13"/>
  <c r="FZ24" i="13"/>
  <c r="CH35" i="13"/>
  <c r="CI35" i="13"/>
  <c r="GG32" i="13"/>
  <c r="GF32" i="13"/>
  <c r="EJ35" i="13"/>
  <c r="EK35" i="13"/>
  <c r="FZ31" i="13"/>
  <c r="GA31" i="13"/>
  <c r="ER29" i="13"/>
  <c r="EZ29" i="13"/>
  <c r="ET29" i="13"/>
  <c r="EW29" i="13"/>
  <c r="AJ9" i="13"/>
  <c r="DA29" i="13"/>
  <c r="DB29" i="13"/>
  <c r="FK19" i="13"/>
  <c r="FJ19" i="13"/>
  <c r="EJ30" i="13"/>
  <c r="EK30" i="13"/>
  <c r="AS18" i="13"/>
  <c r="AR18" i="13"/>
  <c r="FA11" i="13"/>
  <c r="EZ11" i="13"/>
  <c r="FM17" i="13"/>
  <c r="FN17" i="13"/>
  <c r="CK11" i="13"/>
  <c r="CL11" i="13"/>
  <c r="AB11" i="13"/>
  <c r="AC11" i="13"/>
  <c r="GD10" i="13"/>
  <c r="GC10" i="13"/>
  <c r="EW10" i="13"/>
  <c r="EX10" i="13"/>
  <c r="DR10" i="13"/>
  <c r="DQ10" i="13"/>
  <c r="BE10" i="13"/>
  <c r="BF10" i="13"/>
  <c r="AC10" i="13"/>
  <c r="AB10" i="13"/>
  <c r="DA33" i="13"/>
  <c r="DB33" i="13"/>
  <c r="DQ21" i="13"/>
  <c r="DR21" i="13"/>
  <c r="V18" i="13"/>
  <c r="W18" i="13"/>
  <c r="FM26" i="13"/>
  <c r="FN26" i="13"/>
  <c r="AB30" i="13"/>
  <c r="AC30" i="13"/>
  <c r="FP39" i="13"/>
  <c r="FQ39" i="13"/>
  <c r="BU39" i="13"/>
  <c r="BV39" i="13"/>
  <c r="FZ18" i="13"/>
  <c r="GA18" i="13"/>
  <c r="ED24" i="13"/>
  <c r="EE24" i="13"/>
  <c r="FQ21" i="13"/>
  <c r="FP21" i="13"/>
  <c r="FJ35" i="13"/>
  <c r="FK35" i="13"/>
  <c r="FA17" i="13"/>
  <c r="EZ17" i="13"/>
  <c r="DQ29" i="13"/>
  <c r="DR29" i="13"/>
  <c r="CH17" i="13"/>
  <c r="CI17" i="13"/>
  <c r="AR23" i="13"/>
  <c r="AS23" i="13"/>
  <c r="EW28" i="13"/>
  <c r="EX28" i="13"/>
  <c r="DE10" i="13"/>
  <c r="DD10" i="13"/>
  <c r="BB16" i="13"/>
  <c r="BC16" i="13"/>
  <c r="AB41" i="13"/>
  <c r="AC41" i="13"/>
  <c r="FZ27" i="13"/>
  <c r="GA27" i="13"/>
  <c r="AO33" i="13"/>
  <c r="AP33" i="13"/>
  <c r="CX32" i="13"/>
  <c r="CY32" i="13"/>
  <c r="BH26" i="13"/>
  <c r="BI26" i="13"/>
  <c r="BE39" i="13"/>
  <c r="BF39" i="13"/>
  <c r="EX31" i="13"/>
  <c r="EW31" i="13"/>
  <c r="DA36" i="13"/>
  <c r="DB36" i="13"/>
  <c r="GF35" i="13"/>
  <c r="GG35" i="13"/>
  <c r="GF13" i="13"/>
  <c r="GG13" i="13"/>
  <c r="AR32" i="13"/>
  <c r="AS32" i="13"/>
  <c r="DD29" i="13"/>
  <c r="DE29" i="13"/>
  <c r="Z10" i="13"/>
  <c r="Y10" i="13"/>
  <c r="F41" i="13"/>
  <c r="G41" i="13"/>
  <c r="EJ41" i="13"/>
  <c r="EK41" i="13"/>
  <c r="L41" i="13"/>
  <c r="M41" i="13"/>
  <c r="DN40" i="13"/>
  <c r="DO40" i="13"/>
  <c r="FQ41" i="13"/>
  <c r="FP41" i="13"/>
  <c r="BU26" i="13"/>
  <c r="BX26" i="13"/>
  <c r="BP26" i="13"/>
  <c r="BR26" i="13"/>
  <c r="DA12" i="13"/>
  <c r="CX12" i="13"/>
  <c r="DD12" i="13"/>
  <c r="CV12" i="13"/>
  <c r="CQ15" i="16"/>
  <c r="CF16" i="13"/>
  <c r="CN16" i="13"/>
  <c r="CK16" i="13"/>
  <c r="CH16" i="13"/>
  <c r="DA22" i="13"/>
  <c r="CX22" i="13"/>
  <c r="DD22" i="13"/>
  <c r="CV22" i="13"/>
  <c r="EG23" i="13"/>
  <c r="EJ23" i="13"/>
  <c r="ED23" i="13"/>
  <c r="EB23" i="13"/>
  <c r="AB34" i="13"/>
  <c r="Y34" i="13"/>
  <c r="V34" i="13"/>
  <c r="T34" i="13"/>
  <c r="BX13" i="13"/>
  <c r="BU13" i="13"/>
  <c r="BP13" i="13"/>
  <c r="BP18" i="13"/>
  <c r="BY18" i="13" s="1"/>
  <c r="BZ18" i="13" s="1"/>
  <c r="CA18" i="13" s="1"/>
  <c r="BX18" i="13"/>
  <c r="CP15" i="16"/>
  <c r="DA30" i="13"/>
  <c r="CV30" i="13"/>
  <c r="CX30" i="13"/>
  <c r="DD30" i="13"/>
  <c r="EZ12" i="13"/>
  <c r="ER12" i="13"/>
  <c r="EW12" i="13"/>
  <c r="ET12" i="13"/>
  <c r="H4" i="17"/>
  <c r="CP39" i="17" s="1"/>
  <c r="E4" i="17"/>
  <c r="CQ41" i="17" s="1"/>
  <c r="AF4" i="17"/>
  <c r="CL39" i="17" s="1"/>
  <c r="FZ39" i="13"/>
  <c r="GA39" i="13"/>
  <c r="M19" i="13"/>
  <c r="L19" i="13"/>
  <c r="BY24" i="13"/>
  <c r="BX24" i="13"/>
  <c r="FJ22" i="13"/>
  <c r="FK22" i="13"/>
  <c r="AB35" i="13"/>
  <c r="AC35" i="13"/>
  <c r="AO30" i="13"/>
  <c r="AJ30" i="13"/>
  <c r="AR30" i="13"/>
  <c r="AL30" i="13"/>
  <c r="AZ9" i="13"/>
  <c r="FA13" i="13"/>
  <c r="EZ13" i="13"/>
  <c r="DR25" i="13"/>
  <c r="DQ25" i="13"/>
  <c r="BH25" i="13"/>
  <c r="BI25" i="13"/>
  <c r="EX13" i="13"/>
  <c r="EW13" i="13"/>
  <c r="DQ13" i="13"/>
  <c r="DR13" i="13"/>
  <c r="BH28" i="13"/>
  <c r="BI28" i="13"/>
  <c r="EZ36" i="13"/>
  <c r="FA36" i="13"/>
  <c r="DT36" i="13"/>
  <c r="DU36" i="13"/>
  <c r="FQ17" i="13"/>
  <c r="FP17" i="13"/>
  <c r="BS17" i="13"/>
  <c r="BR17" i="13"/>
  <c r="GF10" i="13"/>
  <c r="GG10" i="13"/>
  <c r="EZ10" i="13"/>
  <c r="FA10" i="13"/>
  <c r="DT10" i="13"/>
  <c r="DU10" i="13"/>
  <c r="BI10" i="13"/>
  <c r="BH10" i="13"/>
  <c r="F21" i="13"/>
  <c r="G21" i="13"/>
  <c r="ET33" i="13"/>
  <c r="EU33" i="13"/>
  <c r="DT21" i="13"/>
  <c r="DU21" i="13"/>
  <c r="L10" i="13"/>
  <c r="M10" i="13"/>
  <c r="AB16" i="13"/>
  <c r="AC16" i="13"/>
  <c r="EZ32" i="13"/>
  <c r="FA32" i="13"/>
  <c r="AL40" i="13"/>
  <c r="AM40" i="13"/>
  <c r="DN27" i="13"/>
  <c r="DO27" i="13"/>
  <c r="FM13" i="13"/>
  <c r="FN13" i="13"/>
  <c r="DN19" i="13"/>
  <c r="DO19" i="13"/>
  <c r="BX39" i="13"/>
  <c r="BY39" i="13"/>
  <c r="GG18" i="13"/>
  <c r="GF18" i="13"/>
  <c r="EJ24" i="13"/>
  <c r="EK24" i="13"/>
  <c r="FJ21" i="13"/>
  <c r="FK21" i="13"/>
  <c r="FM35" i="13"/>
  <c r="FN35" i="13"/>
  <c r="ET17" i="13"/>
  <c r="EU17" i="13"/>
  <c r="DT29" i="13"/>
  <c r="DU29" i="13"/>
  <c r="CN17" i="13"/>
  <c r="CO17" i="13"/>
  <c r="Z29" i="13"/>
  <c r="Y29" i="13"/>
  <c r="EZ28" i="13"/>
  <c r="FA28" i="13"/>
  <c r="BF16" i="13"/>
  <c r="BE16" i="13"/>
  <c r="GD27" i="13"/>
  <c r="GC27" i="13"/>
  <c r="AR33" i="13"/>
  <c r="AS33" i="13"/>
  <c r="DA32" i="13"/>
  <c r="DB32" i="13"/>
  <c r="AL32" i="13"/>
  <c r="AM32" i="13"/>
  <c r="ET31" i="13"/>
  <c r="EU31" i="13"/>
  <c r="EJ36" i="13"/>
  <c r="EK36" i="13"/>
  <c r="GC35" i="13"/>
  <c r="GD35" i="13"/>
  <c r="BU35" i="13"/>
  <c r="BV35" i="13"/>
  <c r="FJ18" i="13"/>
  <c r="FP18" i="13"/>
  <c r="FH18" i="13"/>
  <c r="BH21" i="13"/>
  <c r="AZ21" i="13"/>
  <c r="BE21" i="13"/>
  <c r="BB21" i="13"/>
  <c r="AL26" i="13"/>
  <c r="AM26" i="13"/>
  <c r="Y40" i="13"/>
  <c r="Z40" i="13"/>
  <c r="BI41" i="13"/>
  <c r="BH41" i="13"/>
  <c r="FM41" i="13"/>
  <c r="FN41" i="13"/>
  <c r="EX41" i="13"/>
  <c r="EW41" i="13"/>
  <c r="AO41" i="13"/>
  <c r="AP41" i="13"/>
  <c r="DL33" i="13"/>
  <c r="DT33" i="13"/>
  <c r="DN33" i="13"/>
  <c r="DQ33" i="13"/>
  <c r="T27" i="13"/>
  <c r="AB27" i="13"/>
  <c r="V27" i="13"/>
  <c r="Y27" i="13"/>
  <c r="ED17" i="13"/>
  <c r="EB17" i="13"/>
  <c r="EJ17" i="13"/>
  <c r="CF30" i="13"/>
  <c r="CN30" i="13"/>
  <c r="CH30" i="13"/>
  <c r="CK30" i="13"/>
  <c r="EZ20" i="13"/>
  <c r="ER20" i="13"/>
  <c r="EW20" i="13"/>
  <c r="ET20" i="13"/>
  <c r="BU33" i="13"/>
  <c r="BP33" i="13"/>
  <c r="BX33" i="13"/>
  <c r="BR33" i="13"/>
  <c r="CF27" i="13"/>
  <c r="CN27" i="13"/>
  <c r="CH27" i="13"/>
  <c r="CK27" i="13"/>
  <c r="AO13" i="13"/>
  <c r="AL13" i="13"/>
  <c r="AR13" i="13"/>
  <c r="AJ13" i="13"/>
  <c r="DT35" i="13"/>
  <c r="DQ35" i="13"/>
  <c r="DN35" i="13"/>
  <c r="DL35" i="13"/>
  <c r="BR4" i="17"/>
  <c r="F4" i="17"/>
  <c r="CQ43" i="17" s="1"/>
  <c r="Q4" i="17"/>
  <c r="CO41" i="17" s="1"/>
  <c r="DT23" i="13"/>
  <c r="DU23" i="13"/>
  <c r="AO16" i="13"/>
  <c r="AP16" i="13"/>
  <c r="DA34" i="13"/>
  <c r="DB34" i="13"/>
  <c r="FZ11" i="13"/>
  <c r="GA11" i="13"/>
  <c r="FJ40" i="13"/>
  <c r="FK40" i="13"/>
  <c r="BR29" i="13"/>
  <c r="BS29" i="13"/>
  <c r="EW35" i="13"/>
  <c r="EX35" i="13"/>
  <c r="J10" i="13"/>
  <c r="I10" i="13"/>
  <c r="BV11" i="13"/>
  <c r="BU11" i="13"/>
  <c r="ET32" i="13"/>
  <c r="EU32" i="13"/>
  <c r="CN20" i="13"/>
  <c r="CO20" i="13"/>
  <c r="AO40" i="13"/>
  <c r="AP40" i="13"/>
  <c r="DQ27" i="13"/>
  <c r="DR27" i="13"/>
  <c r="FP13" i="13"/>
  <c r="FQ13" i="13"/>
  <c r="DQ19" i="13"/>
  <c r="DR19" i="13"/>
  <c r="CH18" i="13"/>
  <c r="CI18" i="13"/>
  <c r="FM21" i="13"/>
  <c r="FN21" i="13"/>
  <c r="FP35" i="13"/>
  <c r="FQ35" i="13"/>
  <c r="EX17" i="13"/>
  <c r="EW17" i="13"/>
  <c r="DA35" i="13"/>
  <c r="DB35" i="13"/>
  <c r="BR23" i="13"/>
  <c r="BS23" i="13"/>
  <c r="AB29" i="13"/>
  <c r="AC29" i="13"/>
  <c r="FJ34" i="13"/>
  <c r="FK34" i="13"/>
  <c r="BI16" i="13"/>
  <c r="BH16" i="13"/>
  <c r="ED32" i="13"/>
  <c r="EE32" i="13"/>
  <c r="CX20" i="13"/>
  <c r="CY20" i="13"/>
  <c r="AO32" i="13"/>
  <c r="AP32" i="13"/>
  <c r="BI17" i="13"/>
  <c r="BH17" i="13"/>
  <c r="F35" i="13"/>
  <c r="G35" i="13"/>
  <c r="FZ35" i="13"/>
  <c r="GA35" i="13"/>
  <c r="BB35" i="13"/>
  <c r="BC35" i="13"/>
  <c r="DT25" i="13"/>
  <c r="DU25" i="13"/>
  <c r="CN23" i="13"/>
  <c r="CO23" i="13"/>
  <c r="AB33" i="13"/>
  <c r="Y33" i="13"/>
  <c r="V33" i="13"/>
  <c r="T33" i="13"/>
  <c r="AJ14" i="13"/>
  <c r="EG36" i="13"/>
  <c r="EH36" i="13"/>
  <c r="V40" i="13"/>
  <c r="W40" i="13"/>
  <c r="BX41" i="13"/>
  <c r="BY41" i="13"/>
  <c r="FJ41" i="13"/>
  <c r="FK41" i="13"/>
  <c r="EU41" i="13"/>
  <c r="ET41" i="13"/>
  <c r="FM40" i="13"/>
  <c r="FN40" i="13"/>
  <c r="DA26" i="13"/>
  <c r="CV26" i="13"/>
  <c r="CX26" i="13"/>
  <c r="DD26" i="13"/>
  <c r="I30" i="13"/>
  <c r="F30" i="13"/>
  <c r="D30" i="13"/>
  <c r="L30" i="13"/>
  <c r="DA27" i="13"/>
  <c r="CX27" i="13"/>
  <c r="CV27" i="13"/>
  <c r="DD27" i="13"/>
  <c r="DA24" i="13"/>
  <c r="CX24" i="13"/>
  <c r="CV24" i="13"/>
  <c r="DD24" i="13"/>
  <c r="ED39" i="13"/>
  <c r="EB39" i="13"/>
  <c r="EJ39" i="13"/>
  <c r="EG39" i="13"/>
  <c r="BU21" i="13"/>
  <c r="BP21" i="13"/>
  <c r="BX21" i="13"/>
  <c r="BR21" i="13"/>
  <c r="BU32" i="13"/>
  <c r="BP32" i="13"/>
  <c r="BX32" i="13"/>
  <c r="BR32" i="13"/>
  <c r="CG15" i="16"/>
  <c r="FH31" i="13"/>
  <c r="FM31" i="13"/>
  <c r="FJ31" i="13"/>
  <c r="DT28" i="13"/>
  <c r="DQ28" i="13"/>
  <c r="DN28" i="13"/>
  <c r="DL28" i="13"/>
  <c r="AR10" i="13"/>
  <c r="AO10" i="13"/>
  <c r="AL10" i="13"/>
  <c r="AJ10" i="13"/>
  <c r="AB21" i="13"/>
  <c r="T21" i="13"/>
  <c r="Y21" i="13"/>
  <c r="V21" i="13"/>
  <c r="EG33" i="13"/>
  <c r="EB33" i="13"/>
  <c r="EJ33" i="13"/>
  <c r="ED33" i="13"/>
  <c r="CV18" i="13"/>
  <c r="DD18" i="13"/>
  <c r="CX18" i="13"/>
  <c r="I13" i="13"/>
  <c r="L13" i="13"/>
  <c r="F13" i="13"/>
  <c r="D13" i="13"/>
  <c r="CN33" i="13"/>
  <c r="CK33" i="13"/>
  <c r="CH33" i="13"/>
  <c r="CF33" i="13"/>
  <c r="BD4" i="17"/>
  <c r="CH39" i="17" s="1"/>
  <c r="BQ4" i="17"/>
  <c r="CF40" i="17" s="1"/>
  <c r="U4" i="17"/>
  <c r="AR29" i="13"/>
  <c r="AS29" i="13"/>
  <c r="BE23" i="13"/>
  <c r="BF23" i="13"/>
  <c r="AB19" i="13"/>
  <c r="AC19" i="13"/>
  <c r="AB13" i="13"/>
  <c r="T13" i="13"/>
  <c r="Y13" i="13"/>
  <c r="V13" i="13"/>
  <c r="DT30" i="13"/>
  <c r="DQ30" i="13"/>
  <c r="DN30" i="13"/>
  <c r="DL30" i="13"/>
  <c r="CN22" i="13"/>
  <c r="CF22" i="13"/>
  <c r="CK22" i="13"/>
  <c r="CH22" i="13"/>
  <c r="I24" i="13"/>
  <c r="D24" i="13"/>
  <c r="F24" i="13"/>
  <c r="L24" i="13"/>
  <c r="ET13" i="13"/>
  <c r="EU13" i="13"/>
  <c r="DD19" i="13"/>
  <c r="DE19" i="13"/>
  <c r="AR22" i="13"/>
  <c r="AS22" i="13"/>
  <c r="DN36" i="13"/>
  <c r="DO36" i="13"/>
  <c r="AB24" i="13"/>
  <c r="AC24" i="13"/>
  <c r="BX17" i="13"/>
  <c r="BY17" i="13"/>
  <c r="FM16" i="13"/>
  <c r="FN16" i="13"/>
  <c r="M33" i="13"/>
  <c r="L33" i="13"/>
  <c r="CH21" i="13"/>
  <c r="CI21" i="13"/>
  <c r="DT20" i="13"/>
  <c r="DU20" i="13"/>
  <c r="BU29" i="13"/>
  <c r="BV29" i="13"/>
  <c r="F29" i="13"/>
  <c r="G29" i="13"/>
  <c r="FJ13" i="13"/>
  <c r="FK13" i="13"/>
  <c r="ET25" i="13"/>
  <c r="EU25" i="13"/>
  <c r="CY19" i="13"/>
  <c r="CX19" i="13"/>
  <c r="EW36" i="13"/>
  <c r="EX36" i="13"/>
  <c r="DQ36" i="13"/>
  <c r="DR36" i="13"/>
  <c r="V12" i="13"/>
  <c r="W12" i="13"/>
  <c r="DQ23" i="13"/>
  <c r="DR23" i="13"/>
  <c r="ET35" i="13"/>
  <c r="EU35" i="13"/>
  <c r="DN11" i="13"/>
  <c r="DO11" i="13"/>
  <c r="BC23" i="13"/>
  <c r="BB23" i="13"/>
  <c r="FP16" i="13"/>
  <c r="FQ16" i="13"/>
  <c r="I33" i="13"/>
  <c r="J33" i="13"/>
  <c r="EZ33" i="13"/>
  <c r="FA33" i="13"/>
  <c r="CL21" i="13"/>
  <c r="CK21" i="13"/>
  <c r="G10" i="13"/>
  <c r="F10" i="13"/>
  <c r="EW32" i="13"/>
  <c r="EX32" i="13"/>
  <c r="DN20" i="13"/>
  <c r="DO20" i="13"/>
  <c r="CH20" i="13"/>
  <c r="CI20" i="13"/>
  <c r="AO26" i="13"/>
  <c r="AP26" i="13"/>
  <c r="V19" i="13"/>
  <c r="W19" i="13"/>
  <c r="DT27" i="13"/>
  <c r="DU27" i="13"/>
  <c r="DT19" i="13"/>
  <c r="DU19" i="13"/>
  <c r="BR24" i="13"/>
  <c r="BS24" i="13"/>
  <c r="L16" i="13"/>
  <c r="M16" i="13"/>
  <c r="EG35" i="13"/>
  <c r="EH35" i="13"/>
  <c r="DD35" i="13"/>
  <c r="DE35" i="13"/>
  <c r="BU23" i="13"/>
  <c r="BV23" i="13"/>
  <c r="V17" i="13"/>
  <c r="W17" i="13"/>
  <c r="FM34" i="13"/>
  <c r="FN34" i="13"/>
  <c r="EG34" i="13"/>
  <c r="EH34" i="13"/>
  <c r="EG32" i="13"/>
  <c r="EH32" i="13"/>
  <c r="DA20" i="13"/>
  <c r="DB20" i="13"/>
  <c r="AL20" i="13"/>
  <c r="AM20" i="13"/>
  <c r="I35" i="13"/>
  <c r="J35" i="13"/>
  <c r="GG11" i="13"/>
  <c r="GF11" i="13"/>
  <c r="CF13" i="13"/>
  <c r="CN13" i="13"/>
  <c r="CK13" i="13"/>
  <c r="CH13" i="13"/>
  <c r="I34" i="13"/>
  <c r="D34" i="13"/>
  <c r="F34" i="13"/>
  <c r="L34" i="13"/>
  <c r="V20" i="13"/>
  <c r="T20" i="13"/>
  <c r="AB20" i="13"/>
  <c r="Y20" i="13"/>
  <c r="BV40" i="13"/>
  <c r="BU40" i="13"/>
  <c r="BB41" i="13"/>
  <c r="BC41" i="13"/>
  <c r="FZ41" i="13"/>
  <c r="GA41" i="13"/>
  <c r="BE40" i="13"/>
  <c r="BF40" i="13"/>
  <c r="GC41" i="13"/>
  <c r="GD41" i="13"/>
  <c r="T26" i="13"/>
  <c r="AB26" i="13"/>
  <c r="V26" i="13"/>
  <c r="Y26" i="13"/>
  <c r="DD17" i="13"/>
  <c r="CX17" i="13"/>
  <c r="CV17" i="13"/>
  <c r="CF29" i="13"/>
  <c r="CN29" i="13"/>
  <c r="CH29" i="13"/>
  <c r="CK29" i="13"/>
  <c r="AJ11" i="13"/>
  <c r="AR11" i="13"/>
  <c r="AO11" i="13"/>
  <c r="AL11" i="13"/>
  <c r="EG12" i="13"/>
  <c r="EJ12" i="13"/>
  <c r="ED12" i="13"/>
  <c r="EB12" i="13"/>
  <c r="AR19" i="13"/>
  <c r="AJ19" i="13"/>
  <c r="AO19" i="13"/>
  <c r="AL19" i="13"/>
  <c r="CI15" i="16"/>
  <c r="BU25" i="13"/>
  <c r="BX25" i="13"/>
  <c r="BP25" i="13"/>
  <c r="BR25" i="13"/>
  <c r="DL16" i="13"/>
  <c r="DT16" i="13"/>
  <c r="DN16" i="13"/>
  <c r="DQ16" i="13"/>
  <c r="I23" i="13"/>
  <c r="D23" i="13"/>
  <c r="F23" i="13"/>
  <c r="L23" i="13"/>
  <c r="DN26" i="13"/>
  <c r="DL26" i="13"/>
  <c r="DT26" i="13"/>
  <c r="DQ26" i="13"/>
  <c r="CN10" i="13"/>
  <c r="CK10" i="13"/>
  <c r="CF10" i="13"/>
  <c r="CH10" i="13"/>
  <c r="AO4" i="17"/>
  <c r="CK41" i="17" s="1"/>
  <c r="BB4" i="17"/>
  <c r="CI43" i="17" s="1"/>
  <c r="C4" i="17"/>
  <c r="CQ40" i="17" s="1"/>
  <c r="BG4" i="17"/>
  <c r="CH41" i="17" s="1"/>
  <c r="AP4" i="17"/>
  <c r="CK43" i="17" s="1"/>
  <c r="EP9" i="13"/>
  <c r="CM39" i="17"/>
  <c r="DZ9" i="13"/>
  <c r="CM19" i="13"/>
  <c r="CN19" i="13" s="1"/>
  <c r="CN43" i="17"/>
  <c r="CQ4" i="17"/>
  <c r="BG19" i="13"/>
  <c r="BH19" i="13" s="1"/>
  <c r="DP9" i="13"/>
  <c r="BQ19" i="13"/>
  <c r="BR19" i="13" s="1"/>
  <c r="EV19" i="13"/>
  <c r="EW19" i="13" s="1"/>
  <c r="DJ9" i="13"/>
  <c r="CH43" i="17"/>
  <c r="BO36" i="17"/>
  <c r="AE35" i="17"/>
  <c r="BI36" i="17"/>
  <c r="AQ36" i="17"/>
  <c r="CQ42" i="17"/>
  <c r="G35" i="17"/>
  <c r="H40" i="13"/>
  <c r="AK35" i="17"/>
  <c r="CG40" i="13"/>
  <c r="AW36" i="17"/>
  <c r="DP41" i="13"/>
  <c r="BO35" i="17"/>
  <c r="FO40" i="13"/>
  <c r="BC36" i="17"/>
  <c r="EF41" i="13"/>
  <c r="Y36" i="17"/>
  <c r="AW35" i="17"/>
  <c r="M35" i="17"/>
  <c r="BI35" i="17"/>
  <c r="CF42" i="17"/>
  <c r="CK42" i="17"/>
  <c r="CI42" i="17"/>
  <c r="AK36" i="17"/>
  <c r="AE36" i="17"/>
  <c r="Y35" i="17"/>
  <c r="G30" i="17"/>
  <c r="G36" i="17"/>
  <c r="CM43" i="17"/>
  <c r="CG42" i="17"/>
  <c r="CQ39" i="17"/>
  <c r="S26" i="17"/>
  <c r="BO26" i="17"/>
  <c r="S30" i="17"/>
  <c r="G31" i="17"/>
  <c r="G15" i="17"/>
  <c r="BU6" i="17"/>
  <c r="AE26" i="17"/>
  <c r="AK13" i="17"/>
  <c r="BW9" i="13"/>
  <c r="BN9" i="13"/>
  <c r="AE31" i="17"/>
  <c r="CT9" i="13"/>
  <c r="BT14" i="13"/>
  <c r="CH40" i="17"/>
  <c r="EV14" i="13"/>
  <c r="BZ15" i="13"/>
  <c r="CA15" i="13" s="1"/>
  <c r="ES14" i="13"/>
  <c r="CM41" i="17"/>
  <c r="BW14" i="13"/>
  <c r="AA14" i="13"/>
  <c r="AB14" i="13" s="1"/>
  <c r="HV10" i="13" s="1"/>
  <c r="CJ6" i="17"/>
  <c r="FO14" i="13"/>
  <c r="FP14" i="13" s="1"/>
  <c r="IE10" i="13" s="1"/>
  <c r="CJ41" i="17"/>
  <c r="DS14" i="13"/>
  <c r="AE30" i="17"/>
  <c r="AQ23" i="17"/>
  <c r="DC28" i="13"/>
  <c r="Y30" i="17"/>
  <c r="BG35" i="13"/>
  <c r="BA14" i="13"/>
  <c r="BB14" i="13" s="1"/>
  <c r="BC23" i="17"/>
  <c r="EI28" i="13"/>
  <c r="CL41" i="17"/>
  <c r="CM14" i="13"/>
  <c r="CI41" i="17"/>
  <c r="EI14" i="13"/>
  <c r="FI14" i="13"/>
  <c r="FJ14" i="13" s="1"/>
  <c r="FR28" i="13"/>
  <c r="FS28" i="13" s="1"/>
  <c r="GE14" i="13"/>
  <c r="BZ31" i="13"/>
  <c r="CA31" i="13" s="1"/>
  <c r="CG14" i="13"/>
  <c r="FL14" i="13"/>
  <c r="FM14" i="13" s="1"/>
  <c r="AN14" i="13"/>
  <c r="AO14" i="13" s="1"/>
  <c r="CK40" i="17"/>
  <c r="CZ14" i="13"/>
  <c r="CO39" i="17"/>
  <c r="AK14" i="13"/>
  <c r="AL14" i="13" s="1"/>
  <c r="CK39" i="17"/>
  <c r="CW14" i="13"/>
  <c r="CI40" i="17"/>
  <c r="EF14" i="13"/>
  <c r="DC14" i="13"/>
  <c r="CJ14" i="13"/>
  <c r="EC14" i="13"/>
  <c r="DM14" i="13"/>
  <c r="X14" i="13"/>
  <c r="Y14" i="13" s="1"/>
  <c r="U14" i="13"/>
  <c r="V14" i="13" s="1"/>
  <c r="AQ14" i="13"/>
  <c r="AR14" i="13" s="1"/>
  <c r="HW10" i="13" s="1"/>
  <c r="H14" i="13"/>
  <c r="I14" i="13" s="1"/>
  <c r="BG14" i="13"/>
  <c r="BH14" i="13" s="1"/>
  <c r="HX10" i="13" s="1"/>
  <c r="EY14" i="13"/>
  <c r="GB14" i="13"/>
  <c r="K14" i="13"/>
  <c r="L14" i="13" s="1"/>
  <c r="HU10" i="13" s="1"/>
  <c r="CN40" i="17"/>
  <c r="BD14" i="13"/>
  <c r="BE14" i="13" s="1"/>
  <c r="DP14" i="13"/>
  <c r="FY14" i="13"/>
  <c r="BU31" i="17"/>
  <c r="FY36" i="13"/>
  <c r="BU12" i="17"/>
  <c r="AW13" i="17"/>
  <c r="AQ26" i="17"/>
  <c r="M30" i="17"/>
  <c r="BU30" i="17"/>
  <c r="BC31" i="17"/>
  <c r="AW11" i="17"/>
  <c r="AQ31" i="17"/>
  <c r="BI11" i="17"/>
  <c r="BC34" i="17"/>
  <c r="Y25" i="17"/>
  <c r="G26" i="17"/>
  <c r="M25" i="17"/>
  <c r="AE8" i="17"/>
  <c r="BI23" i="17"/>
  <c r="AW23" i="17"/>
  <c r="BU26" i="17"/>
  <c r="S27" i="17"/>
  <c r="S28" i="17"/>
  <c r="AW26" i="17"/>
  <c r="S21" i="17"/>
  <c r="S29" i="17"/>
  <c r="BU16" i="17"/>
  <c r="AQ30" i="17"/>
  <c r="BU11" i="17"/>
  <c r="AK23" i="17"/>
  <c r="Y11" i="17"/>
  <c r="BC27" i="17"/>
  <c r="AE27" i="17"/>
  <c r="G29" i="17"/>
  <c r="S15" i="17"/>
  <c r="Y34" i="17"/>
  <c r="G23" i="17"/>
  <c r="M14" i="17"/>
  <c r="G11" i="17"/>
  <c r="M23" i="17"/>
  <c r="S6" i="17"/>
  <c r="BI25" i="17"/>
  <c r="G12" i="17"/>
  <c r="G21" i="17"/>
  <c r="BU25" i="17"/>
  <c r="AK11" i="17"/>
  <c r="BO27" i="17"/>
  <c r="BC15" i="17"/>
  <c r="AK21" i="17"/>
  <c r="AQ6" i="17"/>
  <c r="M12" i="17"/>
  <c r="S31" i="17"/>
  <c r="M21" i="17"/>
  <c r="G7" i="17"/>
  <c r="AQ16" i="17"/>
  <c r="BI13" i="17"/>
  <c r="BC26" i="17"/>
  <c r="AK8" i="17"/>
  <c r="BI26" i="17"/>
  <c r="BI15" i="17"/>
  <c r="M8" i="17"/>
  <c r="BU28" i="17"/>
  <c r="Y28" i="17"/>
  <c r="AQ18" i="17"/>
  <c r="BU23" i="17"/>
  <c r="AK15" i="17"/>
  <c r="Y15" i="17"/>
  <c r="M34" i="17"/>
  <c r="AQ25" i="17"/>
  <c r="S25" i="17"/>
  <c r="M13" i="17"/>
  <c r="AW15" i="17"/>
  <c r="Y27" i="17"/>
  <c r="AW25" i="17"/>
  <c r="Y12" i="17"/>
  <c r="M24" i="17"/>
  <c r="AK16" i="17"/>
  <c r="AE25" i="17"/>
  <c r="AK30" i="17"/>
  <c r="AE11" i="17"/>
  <c r="AQ28" i="17"/>
  <c r="BO20" i="17"/>
  <c r="M11" i="17"/>
  <c r="G22" i="17"/>
  <c r="AW16" i="17"/>
  <c r="Y13" i="17"/>
  <c r="BO34" i="17"/>
  <c r="G34" i="17"/>
  <c r="S13" i="17"/>
  <c r="S23" i="17"/>
  <c r="Y26" i="17"/>
  <c r="BO25" i="17"/>
  <c r="Y18" i="17"/>
  <c r="G28" i="17"/>
  <c r="AW27" i="17"/>
  <c r="AK27" i="17"/>
  <c r="BC20" i="17"/>
  <c r="AE34" i="17"/>
  <c r="AE15" i="17"/>
  <c r="AQ14" i="17"/>
  <c r="BC11" i="17"/>
  <c r="S11" i="17"/>
  <c r="M28" i="17"/>
  <c r="BU15" i="17"/>
  <c r="BI27" i="17"/>
  <c r="S35" i="17"/>
  <c r="M26" i="17"/>
  <c r="AK26" i="17"/>
  <c r="AE20" i="17"/>
  <c r="G19" i="17"/>
  <c r="G25" i="17"/>
  <c r="BO16" i="17"/>
  <c r="BO5" i="17"/>
  <c r="BI34" i="17"/>
  <c r="M19" i="17"/>
  <c r="AK25" i="17"/>
  <c r="G5" i="17"/>
  <c r="BU27" i="17"/>
  <c r="AQ21" i="17"/>
  <c r="G6" i="17"/>
  <c r="G24" i="17"/>
  <c r="AW31" i="17"/>
  <c r="G17" i="17"/>
  <c r="BI8" i="17"/>
  <c r="BI21" i="17"/>
  <c r="BO12" i="17"/>
  <c r="G8" i="17"/>
  <c r="BI16" i="17"/>
  <c r="BC35" i="17"/>
  <c r="M15" i="17"/>
  <c r="Y14" i="17"/>
  <c r="G27" i="17"/>
  <c r="M18" i="17"/>
  <c r="BU20" i="17"/>
  <c r="AW20" i="17"/>
  <c r="BC8" i="17"/>
  <c r="AW21" i="17"/>
  <c r="Y21" i="17"/>
  <c r="M31" i="17"/>
  <c r="AK34" i="17"/>
  <c r="Y23" i="17"/>
  <c r="BC22" i="17"/>
  <c r="AW28" i="17"/>
  <c r="AQ20" i="17"/>
  <c r="BC19" i="17"/>
  <c r="BI24" i="17"/>
  <c r="BC6" i="17"/>
  <c r="BO17" i="17"/>
  <c r="AW14" i="17"/>
  <c r="G14" i="17"/>
  <c r="BU34" i="17"/>
  <c r="BI20" i="17"/>
  <c r="AW34" i="17"/>
  <c r="AE14" i="17"/>
  <c r="AK19" i="17"/>
  <c r="AE13" i="17"/>
  <c r="M7" i="17"/>
  <c r="AW6" i="17"/>
  <c r="AQ35" i="17"/>
  <c r="M27" i="17"/>
  <c r="BU13" i="17"/>
  <c r="BC25" i="17"/>
  <c r="Y7" i="17"/>
  <c r="AK18" i="17"/>
  <c r="M6" i="17"/>
  <c r="AQ11" i="17"/>
  <c r="AE23" i="17"/>
  <c r="Y17" i="17"/>
  <c r="M17" i="17"/>
  <c r="AK28" i="17"/>
  <c r="S14" i="17"/>
  <c r="BO13" i="17"/>
  <c r="AQ13" i="17"/>
  <c r="AQ12" i="17"/>
  <c r="BO28" i="17"/>
  <c r="S12" i="17"/>
  <c r="AE29" i="17"/>
  <c r="M22" i="17"/>
  <c r="AE16" i="17"/>
  <c r="BI28" i="17"/>
  <c r="AW24" i="17"/>
  <c r="BC5" i="17"/>
  <c r="AW17" i="17"/>
  <c r="S19" i="17"/>
  <c r="BO22" i="17"/>
  <c r="G18" i="17"/>
  <c r="BI14" i="17"/>
  <c r="BC18" i="17"/>
  <c r="BC29" i="17"/>
  <c r="M5" i="17"/>
  <c r="Y22" i="17"/>
  <c r="CI7" i="17"/>
  <c r="AK7" i="17"/>
  <c r="AK20" i="17"/>
  <c r="M20" i="17"/>
  <c r="BU19" i="17"/>
  <c r="BI19" i="17"/>
  <c r="AW7" i="17"/>
  <c r="BI6" i="17"/>
  <c r="AW18" i="17"/>
  <c r="BI18" i="17"/>
  <c r="AW30" i="17"/>
  <c r="BI17" i="17"/>
  <c r="AE21" i="17"/>
  <c r="S8" i="17"/>
  <c r="BO6" i="17"/>
  <c r="Y24" i="17"/>
  <c r="BO29" i="17"/>
  <c r="AE17" i="17"/>
  <c r="G13" i="17"/>
  <c r="Y31" i="17"/>
  <c r="AE22" i="17"/>
  <c r="S22" i="17"/>
  <c r="Y6" i="17"/>
  <c r="BO19" i="17"/>
  <c r="AE7" i="17"/>
  <c r="BO30" i="17"/>
  <c r="BI12" i="17"/>
  <c r="AK24" i="17"/>
  <c r="BO14" i="17"/>
  <c r="BU17" i="17"/>
  <c r="AK29" i="17"/>
  <c r="AW22" i="17"/>
  <c r="AQ34" i="17"/>
  <c r="BC7" i="17"/>
  <c r="AE18" i="17"/>
  <c r="BC16" i="17"/>
  <c r="BI7" i="17"/>
  <c r="BI5" i="17"/>
  <c r="AW5" i="17"/>
  <c r="M29" i="17"/>
  <c r="AQ22" i="17"/>
  <c r="S7" i="17"/>
  <c r="AK22" i="17"/>
  <c r="BC30" i="17"/>
  <c r="S18" i="17"/>
  <c r="BU22" i="17"/>
  <c r="AK31" i="17"/>
  <c r="BC24" i="17"/>
  <c r="BO11" i="17"/>
  <c r="AK5" i="17"/>
  <c r="Y29" i="17"/>
  <c r="BU14" i="17"/>
  <c r="S34" i="17"/>
  <c r="AQ19" i="17"/>
  <c r="AE19" i="17"/>
  <c r="AE28" i="17"/>
  <c r="AW12" i="17"/>
  <c r="BC17" i="17"/>
  <c r="AQ5" i="17"/>
  <c r="S5" i="17"/>
  <c r="M36" i="17"/>
  <c r="AQ27" i="17"/>
  <c r="BC14" i="17"/>
  <c r="BU7" i="17"/>
  <c r="BI31" i="17"/>
  <c r="AE6" i="17"/>
  <c r="AQ15" i="17"/>
  <c r="BC12" i="17"/>
  <c r="BU18" i="17"/>
  <c r="BI30" i="17"/>
  <c r="AK6" i="17"/>
  <c r="BI29" i="17"/>
  <c r="Y5" i="17"/>
  <c r="AK14" i="17"/>
  <c r="BO31" i="17"/>
  <c r="BO7" i="17"/>
  <c r="BI22" i="17"/>
  <c r="BC28" i="17"/>
  <c r="BO18" i="17"/>
  <c r="AK12" i="17"/>
  <c r="AQ29" i="17"/>
  <c r="AE5" i="17"/>
  <c r="BU21" i="17"/>
  <c r="BO15" i="17"/>
  <c r="AW19" i="17"/>
  <c r="Y19" i="17"/>
  <c r="BO24" i="17"/>
  <c r="AE12" i="17"/>
  <c r="BU29" i="17"/>
  <c r="BU5" i="17"/>
  <c r="AW29" i="17"/>
  <c r="AK17" i="17"/>
  <c r="S17" i="17"/>
  <c r="BO21" i="17"/>
  <c r="BC21" i="17"/>
  <c r="AQ7" i="17"/>
  <c r="BU24" i="17"/>
  <c r="AQ17" i="17"/>
  <c r="BC13" i="17"/>
  <c r="BO8" i="17"/>
  <c r="AQ8" i="17"/>
  <c r="BU8" i="17"/>
  <c r="AQ24" i="17"/>
  <c r="AW8" i="17"/>
  <c r="Y8" i="17"/>
  <c r="CP8" i="17"/>
  <c r="CN8" i="17"/>
  <c r="S24" i="17"/>
  <c r="AW9" i="17"/>
  <c r="Y20" i="17"/>
  <c r="S20" i="17"/>
  <c r="M16" i="17"/>
  <c r="G16" i="17"/>
  <c r="S16" i="17"/>
  <c r="AE24" i="17"/>
  <c r="AE9" i="17"/>
  <c r="AK9" i="17"/>
  <c r="G20" i="17"/>
  <c r="CM8" i="17"/>
  <c r="CK7" i="17"/>
  <c r="BU9" i="17"/>
  <c r="CF8" i="17"/>
  <c r="CF7" i="17"/>
  <c r="BO9" i="17"/>
  <c r="CG8" i="17"/>
  <c r="CG7" i="17"/>
  <c r="BI9" i="17"/>
  <c r="BC9" i="17"/>
  <c r="AQ9" i="17"/>
  <c r="Y9" i="17"/>
  <c r="S9" i="17"/>
  <c r="M9" i="17"/>
  <c r="G9" i="17"/>
  <c r="B9" i="13"/>
  <c r="CQ7" i="17"/>
  <c r="Y16" i="17"/>
  <c r="E9" i="13"/>
  <c r="C28" i="15"/>
  <c r="M28" i="15"/>
  <c r="B28" i="15"/>
  <c r="E28" i="15"/>
  <c r="H28" i="15"/>
  <c r="L28" i="15"/>
  <c r="DF41" i="13" l="1"/>
  <c r="DG41" i="13" s="1"/>
  <c r="GH40" i="13"/>
  <c r="GI40" i="13" s="1"/>
  <c r="CM42" i="17"/>
  <c r="CJ4" i="17"/>
  <c r="CN7" i="17"/>
  <c r="CO42" i="17"/>
  <c r="CH7" i="17"/>
  <c r="CO43" i="17"/>
  <c r="DM9" i="13"/>
  <c r="DN9" i="13" s="1"/>
  <c r="CQ19" i="16"/>
  <c r="FB41" i="13"/>
  <c r="FC41" i="13" s="1"/>
  <c r="GH41" i="13"/>
  <c r="GI41" i="13" s="1"/>
  <c r="CJ42" i="17"/>
  <c r="CL7" i="17"/>
  <c r="CQ8" i="17"/>
  <c r="CI8" i="17"/>
  <c r="CK8" i="17"/>
  <c r="CL43" i="17"/>
  <c r="CL44" i="17" s="1"/>
  <c r="AD10" i="13"/>
  <c r="AF10" i="13" s="1"/>
  <c r="AG10" i="13" s="1"/>
  <c r="DV40" i="13"/>
  <c r="DW40" i="13" s="1"/>
  <c r="DF10" i="13"/>
  <c r="DH10" i="13" s="1"/>
  <c r="DI10" i="13" s="1"/>
  <c r="CO32" i="13"/>
  <c r="CL32" i="13"/>
  <c r="CI32" i="13"/>
  <c r="CO14" i="13"/>
  <c r="CN14" i="13"/>
  <c r="HZ10" i="13" s="1"/>
  <c r="EW14" i="13"/>
  <c r="EX14" i="13"/>
  <c r="I40" i="13"/>
  <c r="J40" i="13"/>
  <c r="N40" i="13" s="1"/>
  <c r="O40" i="13" s="1"/>
  <c r="DU30" i="13"/>
  <c r="DR30" i="13"/>
  <c r="DO30" i="13"/>
  <c r="AS10" i="13"/>
  <c r="AP10" i="13"/>
  <c r="AM10" i="13"/>
  <c r="FK18" i="13"/>
  <c r="FQ18" i="13"/>
  <c r="FN27" i="13"/>
  <c r="FQ27" i="13"/>
  <c r="FK27" i="13"/>
  <c r="DV10" i="13"/>
  <c r="AC25" i="13"/>
  <c r="Z25" i="13"/>
  <c r="W25" i="13"/>
  <c r="AS34" i="13"/>
  <c r="AP34" i="13"/>
  <c r="AM34" i="13"/>
  <c r="EE20" i="13"/>
  <c r="EK20" i="13"/>
  <c r="EH20" i="13"/>
  <c r="FA26" i="13"/>
  <c r="EU26" i="13"/>
  <c r="EX26" i="13"/>
  <c r="FA27" i="13"/>
  <c r="EX27" i="13"/>
  <c r="EU27" i="13"/>
  <c r="CO25" i="13"/>
  <c r="CI25" i="13"/>
  <c r="CL25" i="13"/>
  <c r="GG26" i="13"/>
  <c r="GD26" i="13"/>
  <c r="GA26" i="13"/>
  <c r="GG25" i="13"/>
  <c r="GA25" i="13"/>
  <c r="GD25" i="13"/>
  <c r="BI30" i="13"/>
  <c r="BF30" i="13"/>
  <c r="BC30" i="13"/>
  <c r="EX34" i="13"/>
  <c r="EU34" i="13"/>
  <c r="FA34" i="13"/>
  <c r="FA30" i="13"/>
  <c r="EX30" i="13"/>
  <c r="EU30" i="13"/>
  <c r="EG14" i="13"/>
  <c r="EH14" i="13"/>
  <c r="CH14" i="13"/>
  <c r="CI14" i="13"/>
  <c r="EJ28" i="13"/>
  <c r="EK28" i="13"/>
  <c r="EL28" i="13" s="1"/>
  <c r="EM28" i="13" s="1"/>
  <c r="BU14" i="13"/>
  <c r="BV14" i="13"/>
  <c r="EG41" i="13"/>
  <c r="EH41" i="13"/>
  <c r="EL41" i="13" s="1"/>
  <c r="EM41" i="13" s="1"/>
  <c r="BS32" i="13"/>
  <c r="BV32" i="13"/>
  <c r="BY32" i="13"/>
  <c r="DB26" i="13"/>
  <c r="DE26" i="13"/>
  <c r="CY26" i="13"/>
  <c r="CY22" i="13"/>
  <c r="DE22" i="13"/>
  <c r="DB22" i="13"/>
  <c r="AM17" i="13"/>
  <c r="AS17" i="13"/>
  <c r="FB10" i="13"/>
  <c r="GG30" i="13"/>
  <c r="GD30" i="13"/>
  <c r="GA30" i="13"/>
  <c r="CY16" i="13"/>
  <c r="DB16" i="13"/>
  <c r="DE16" i="13"/>
  <c r="EH16" i="13"/>
  <c r="EE16" i="13"/>
  <c r="EK16" i="13"/>
  <c r="BY30" i="13"/>
  <c r="BV30" i="13"/>
  <c r="BS30" i="13"/>
  <c r="G22" i="13"/>
  <c r="J22" i="13"/>
  <c r="M22" i="13"/>
  <c r="FQ12" i="13"/>
  <c r="FN12" i="13"/>
  <c r="FK12" i="13"/>
  <c r="J14" i="13"/>
  <c r="M14" i="13"/>
  <c r="G14" i="13"/>
  <c r="EE22" i="13"/>
  <c r="EK22" i="13"/>
  <c r="EH22" i="13"/>
  <c r="AP13" i="13"/>
  <c r="AM13" i="13"/>
  <c r="AS13" i="13"/>
  <c r="CY21" i="13"/>
  <c r="DE21" i="13"/>
  <c r="DB21" i="13"/>
  <c r="BS25" i="13"/>
  <c r="BY25" i="13"/>
  <c r="BV25" i="13"/>
  <c r="CI13" i="13"/>
  <c r="CO13" i="13"/>
  <c r="CL13" i="13"/>
  <c r="DE18" i="13"/>
  <c r="CY18" i="13"/>
  <c r="FA20" i="13"/>
  <c r="EU20" i="13"/>
  <c r="EX20" i="13"/>
  <c r="AC27" i="13"/>
  <c r="Z27" i="13"/>
  <c r="W27" i="13"/>
  <c r="BV13" i="13"/>
  <c r="BY13" i="13"/>
  <c r="FK30" i="13"/>
  <c r="FN30" i="13"/>
  <c r="FQ30" i="13"/>
  <c r="DE13" i="13"/>
  <c r="DB13" i="13"/>
  <c r="CY13" i="13"/>
  <c r="CL36" i="13"/>
  <c r="CI36" i="13"/>
  <c r="CO36" i="13"/>
  <c r="FN25" i="13"/>
  <c r="FQ25" i="13"/>
  <c r="FK25" i="13"/>
  <c r="GC14" i="13"/>
  <c r="GD14" i="13"/>
  <c r="CX14" i="13"/>
  <c r="CY14" i="13"/>
  <c r="CV9" i="13"/>
  <c r="FQ40" i="13"/>
  <c r="FR40" i="13" s="1"/>
  <c r="FS40" i="13" s="1"/>
  <c r="FP40" i="13"/>
  <c r="ER9" i="13"/>
  <c r="DU26" i="13"/>
  <c r="DO26" i="13"/>
  <c r="DR26" i="13"/>
  <c r="DR28" i="13"/>
  <c r="DU28" i="13"/>
  <c r="DO28" i="13"/>
  <c r="AS14" i="13"/>
  <c r="AP14" i="13"/>
  <c r="AM14" i="13"/>
  <c r="BV26" i="13"/>
  <c r="BS26" i="13"/>
  <c r="BY26" i="13"/>
  <c r="DB25" i="13"/>
  <c r="CY25" i="13"/>
  <c r="DE25" i="13"/>
  <c r="GH10" i="13"/>
  <c r="GG23" i="13"/>
  <c r="GD23" i="13"/>
  <c r="GA23" i="13"/>
  <c r="CO28" i="13"/>
  <c r="CI28" i="13"/>
  <c r="CL28" i="13"/>
  <c r="FA22" i="13"/>
  <c r="EX22" i="13"/>
  <c r="EU22" i="13"/>
  <c r="W31" i="13"/>
  <c r="AC31" i="13"/>
  <c r="BI13" i="13"/>
  <c r="BF13" i="13"/>
  <c r="BC13" i="13"/>
  <c r="Z36" i="13"/>
  <c r="W36" i="13"/>
  <c r="AC36" i="13"/>
  <c r="EU18" i="13"/>
  <c r="FA18" i="13"/>
  <c r="W39" i="13"/>
  <c r="AC39" i="13"/>
  <c r="GF14" i="13"/>
  <c r="IF10" i="13" s="1"/>
  <c r="GG14" i="13"/>
  <c r="AC26" i="13"/>
  <c r="Z26" i="13"/>
  <c r="W26" i="13"/>
  <c r="CO33" i="13"/>
  <c r="CI33" i="13"/>
  <c r="CL33" i="13"/>
  <c r="DB27" i="13"/>
  <c r="CY27" i="13"/>
  <c r="DE27" i="13"/>
  <c r="DU12" i="13"/>
  <c r="DR12" i="13"/>
  <c r="DO12" i="13"/>
  <c r="AS12" i="13"/>
  <c r="AP12" i="13"/>
  <c r="AM12" i="13"/>
  <c r="GD34" i="13"/>
  <c r="GA34" i="13"/>
  <c r="GG34" i="13"/>
  <c r="DU32" i="13"/>
  <c r="DR32" i="13"/>
  <c r="DO32" i="13"/>
  <c r="AC28" i="13"/>
  <c r="W28" i="13"/>
  <c r="Z28" i="13"/>
  <c r="AM21" i="13"/>
  <c r="AS21" i="13"/>
  <c r="AP21" i="13"/>
  <c r="FA14" i="13"/>
  <c r="EZ14" i="13"/>
  <c r="ID10" i="13" s="1"/>
  <c r="DN14" i="13"/>
  <c r="DO14" i="13"/>
  <c r="BH35" i="13"/>
  <c r="BI35" i="13"/>
  <c r="AS11" i="13"/>
  <c r="AP11" i="13"/>
  <c r="AM11" i="13"/>
  <c r="AC20" i="13"/>
  <c r="Z20" i="13"/>
  <c r="W20" i="13"/>
  <c r="G24" i="13"/>
  <c r="M24" i="13"/>
  <c r="J24" i="13"/>
  <c r="AC13" i="13"/>
  <c r="Z13" i="13"/>
  <c r="W13" i="13"/>
  <c r="EE33" i="13"/>
  <c r="EH33" i="13"/>
  <c r="EK33" i="13"/>
  <c r="BS21" i="13"/>
  <c r="BV21" i="13"/>
  <c r="BY21" i="13"/>
  <c r="FA12" i="13"/>
  <c r="EX12" i="13"/>
  <c r="EU12" i="13"/>
  <c r="Z34" i="13"/>
  <c r="W34" i="13"/>
  <c r="AC34" i="13"/>
  <c r="FA29" i="13"/>
  <c r="EX29" i="13"/>
  <c r="EU29" i="13"/>
  <c r="BC19" i="13"/>
  <c r="BI19" i="13"/>
  <c r="BF19" i="13"/>
  <c r="CL34" i="13"/>
  <c r="CI34" i="13"/>
  <c r="CO34" i="13"/>
  <c r="AS39" i="13"/>
  <c r="AP39" i="13"/>
  <c r="AM39" i="13"/>
  <c r="BI20" i="13"/>
  <c r="BF20" i="13"/>
  <c r="BC20" i="13"/>
  <c r="BI36" i="13"/>
  <c r="BF36" i="13"/>
  <c r="BC36" i="13"/>
  <c r="AM24" i="13"/>
  <c r="AS24" i="13"/>
  <c r="AP24" i="13"/>
  <c r="FQ33" i="13"/>
  <c r="FN33" i="13"/>
  <c r="FK33" i="13"/>
  <c r="BV28" i="13"/>
  <c r="BS28" i="13"/>
  <c r="BY28" i="13"/>
  <c r="EK29" i="13"/>
  <c r="EH29" i="13"/>
  <c r="EE29" i="13"/>
  <c r="M11" i="13"/>
  <c r="J11" i="13"/>
  <c r="G11" i="13"/>
  <c r="BX9" i="13"/>
  <c r="HY9" i="13" s="1"/>
  <c r="BP9" i="13"/>
  <c r="DQ41" i="13"/>
  <c r="DR41" i="13"/>
  <c r="DV41" i="13" s="1"/>
  <c r="DW41" i="13" s="1"/>
  <c r="DU33" i="13"/>
  <c r="DR33" i="13"/>
  <c r="DO33" i="13"/>
  <c r="BZ10" i="13"/>
  <c r="CO12" i="13"/>
  <c r="CL12" i="13"/>
  <c r="CI12" i="13"/>
  <c r="EK11" i="13"/>
  <c r="EH11" i="13"/>
  <c r="EE11" i="13"/>
  <c r="BV16" i="13"/>
  <c r="BS16" i="13"/>
  <c r="BY16" i="13"/>
  <c r="CI19" i="13"/>
  <c r="CL19" i="13"/>
  <c r="CO19" i="13"/>
  <c r="BS34" i="13"/>
  <c r="BY34" i="13"/>
  <c r="BV34" i="13"/>
  <c r="FQ14" i="13"/>
  <c r="FN14" i="13"/>
  <c r="FK14" i="13"/>
  <c r="FQ36" i="13"/>
  <c r="FN36" i="13"/>
  <c r="FK36" i="13"/>
  <c r="DD14" i="13"/>
  <c r="IA10" i="13" s="1"/>
  <c r="DE14" i="13"/>
  <c r="FZ36" i="13"/>
  <c r="GA36" i="13"/>
  <c r="GH36" i="13" s="1"/>
  <c r="GI36" i="13" s="1"/>
  <c r="ED14" i="13"/>
  <c r="EE14" i="13"/>
  <c r="DA14" i="13"/>
  <c r="DB14" i="13"/>
  <c r="DD28" i="13"/>
  <c r="DE28" i="13"/>
  <c r="BX14" i="13"/>
  <c r="HY10" i="13" s="1"/>
  <c r="BY14" i="13"/>
  <c r="G23" i="13"/>
  <c r="M23" i="13"/>
  <c r="J23" i="13"/>
  <c r="AC33" i="13"/>
  <c r="W33" i="13"/>
  <c r="Z33" i="13"/>
  <c r="CO27" i="13"/>
  <c r="CI27" i="13"/>
  <c r="CL27" i="13"/>
  <c r="CO30" i="13"/>
  <c r="CL30" i="13"/>
  <c r="CI30" i="13"/>
  <c r="J12" i="13"/>
  <c r="G12" i="13"/>
  <c r="M12" i="13"/>
  <c r="DU24" i="13"/>
  <c r="DR24" i="13"/>
  <c r="DO24" i="13"/>
  <c r="GG16" i="13"/>
  <c r="GD16" i="13"/>
  <c r="GA16" i="13"/>
  <c r="W14" i="13"/>
  <c r="AC14" i="13"/>
  <c r="Z14" i="13"/>
  <c r="BC14" i="13"/>
  <c r="BI14" i="13"/>
  <c r="BF14" i="13"/>
  <c r="EL10" i="13"/>
  <c r="BY12" i="13"/>
  <c r="BV12" i="13"/>
  <c r="AC23" i="13"/>
  <c r="W23" i="13"/>
  <c r="Z23" i="13"/>
  <c r="CY24" i="13"/>
  <c r="DB24" i="13"/>
  <c r="DE24" i="13"/>
  <c r="BC34" i="13"/>
  <c r="BI34" i="13"/>
  <c r="BF34" i="13"/>
  <c r="FZ14" i="13"/>
  <c r="GA14" i="13"/>
  <c r="AS19" i="13"/>
  <c r="AP19" i="13"/>
  <c r="AM19" i="13"/>
  <c r="G13" i="13"/>
  <c r="J13" i="13"/>
  <c r="M13" i="13"/>
  <c r="M30" i="13"/>
  <c r="J30" i="13"/>
  <c r="G30" i="13"/>
  <c r="DU35" i="13"/>
  <c r="DR35" i="13"/>
  <c r="DO35" i="13"/>
  <c r="CO16" i="13"/>
  <c r="CL16" i="13"/>
  <c r="CI16" i="13"/>
  <c r="DO17" i="13"/>
  <c r="DU17" i="13"/>
  <c r="BI33" i="13"/>
  <c r="BF33" i="13"/>
  <c r="BC33" i="13"/>
  <c r="BI29" i="13"/>
  <c r="BF29" i="13"/>
  <c r="BC29" i="13"/>
  <c r="CY23" i="13"/>
  <c r="DB23" i="13"/>
  <c r="DE23" i="13"/>
  <c r="CO26" i="13"/>
  <c r="CL26" i="13"/>
  <c r="CI26" i="13"/>
  <c r="M31" i="13"/>
  <c r="G31" i="13"/>
  <c r="F9" i="13"/>
  <c r="D9" i="13"/>
  <c r="CK14" i="13"/>
  <c r="CL14" i="13"/>
  <c r="EJ14" i="13"/>
  <c r="IC10" i="13" s="1"/>
  <c r="EK14" i="13"/>
  <c r="ET14" i="13"/>
  <c r="EU14" i="13"/>
  <c r="CH40" i="13"/>
  <c r="CI40" i="13"/>
  <c r="CO29" i="13"/>
  <c r="CL29" i="13"/>
  <c r="CI29" i="13"/>
  <c r="G34" i="13"/>
  <c r="J34" i="13"/>
  <c r="M34" i="13"/>
  <c r="CO22" i="13"/>
  <c r="CL22" i="13"/>
  <c r="CI22" i="13"/>
  <c r="AC21" i="13"/>
  <c r="Z21" i="13"/>
  <c r="W21" i="13"/>
  <c r="FN31" i="13"/>
  <c r="FK31" i="13"/>
  <c r="EE39" i="13"/>
  <c r="EL39" i="13" s="1"/>
  <c r="EM39" i="13" s="1"/>
  <c r="EK39" i="13"/>
  <c r="EH39" i="13"/>
  <c r="EE17" i="13"/>
  <c r="EK17" i="13"/>
  <c r="BI21" i="13"/>
  <c r="BF21" i="13"/>
  <c r="BC21" i="13"/>
  <c r="CY30" i="13"/>
  <c r="DB30" i="13"/>
  <c r="DE30" i="13"/>
  <c r="EE23" i="13"/>
  <c r="EH23" i="13"/>
  <c r="EK23" i="13"/>
  <c r="EX39" i="13"/>
  <c r="EU39" i="13"/>
  <c r="FB39" i="13" s="1"/>
  <c r="FC39" i="13" s="1"/>
  <c r="FA39" i="13"/>
  <c r="FK23" i="13"/>
  <c r="FQ23" i="13"/>
  <c r="FN23" i="13"/>
  <c r="EH13" i="13"/>
  <c r="EK13" i="13"/>
  <c r="EE13" i="13"/>
  <c r="BJ10" i="13"/>
  <c r="DU39" i="13"/>
  <c r="DR39" i="13"/>
  <c r="DO39" i="13"/>
  <c r="EK18" i="13"/>
  <c r="EE18" i="13"/>
  <c r="EU19" i="13"/>
  <c r="EX19" i="13"/>
  <c r="FA19" i="13"/>
  <c r="G36" i="13"/>
  <c r="M36" i="13"/>
  <c r="J36" i="13"/>
  <c r="BI18" i="13"/>
  <c r="BC18" i="13"/>
  <c r="DU18" i="13"/>
  <c r="DO18" i="13"/>
  <c r="DU16" i="13"/>
  <c r="DR16" i="13"/>
  <c r="DO16" i="13"/>
  <c r="AP28" i="13"/>
  <c r="AS28" i="13"/>
  <c r="AM28" i="13"/>
  <c r="DQ14" i="13"/>
  <c r="DR14" i="13"/>
  <c r="DT14" i="13"/>
  <c r="IB10" i="13" s="1"/>
  <c r="DU14" i="13"/>
  <c r="DQ9" i="13"/>
  <c r="DL9" i="13"/>
  <c r="DT9" i="13"/>
  <c r="IB9" i="13" s="1"/>
  <c r="EB9" i="13"/>
  <c r="CO10" i="13"/>
  <c r="CL10" i="13"/>
  <c r="CI10" i="13"/>
  <c r="EE12" i="13"/>
  <c r="EK12" i="13"/>
  <c r="EH12" i="13"/>
  <c r="DE17" i="13"/>
  <c r="CY17" i="13"/>
  <c r="N10" i="13"/>
  <c r="BS33" i="13"/>
  <c r="BV33" i="13"/>
  <c r="BY33" i="13"/>
  <c r="AM30" i="13"/>
  <c r="AP30" i="13"/>
  <c r="AS30" i="13"/>
  <c r="DE12" i="13"/>
  <c r="DB12" i="13"/>
  <c r="CY12" i="13"/>
  <c r="BY19" i="13"/>
  <c r="BV19" i="13"/>
  <c r="BS19" i="13"/>
  <c r="FR10" i="13"/>
  <c r="GG29" i="13"/>
  <c r="GD29" i="13"/>
  <c r="GA29" i="13"/>
  <c r="DB31" i="13"/>
  <c r="CY31" i="13"/>
  <c r="FK29" i="13"/>
  <c r="FN29" i="13"/>
  <c r="FQ29" i="13"/>
  <c r="J28" i="13"/>
  <c r="G28" i="13"/>
  <c r="M28" i="13"/>
  <c r="BF12" i="13"/>
  <c r="BC12" i="13"/>
  <c r="BI12" i="13"/>
  <c r="AW4" i="17"/>
  <c r="CJ5" i="17"/>
  <c r="BJ15" i="13"/>
  <c r="BK15" i="13" s="1"/>
  <c r="CJ40" i="17"/>
  <c r="CJ8" i="17"/>
  <c r="CJ43" i="17"/>
  <c r="CP43" i="17"/>
  <c r="CP42" i="17"/>
  <c r="FR41" i="13"/>
  <c r="FS41" i="13" s="1"/>
  <c r="FB40" i="13"/>
  <c r="FC40" i="13" s="1"/>
  <c r="BZ40" i="13"/>
  <c r="CA40" i="13" s="1"/>
  <c r="CP41" i="13"/>
  <c r="CQ41" i="13" s="1"/>
  <c r="BJ41" i="13"/>
  <c r="BK41" i="13" s="1"/>
  <c r="DX40" i="13"/>
  <c r="DY40" i="13" s="1"/>
  <c r="DF40" i="13"/>
  <c r="DG40" i="13" s="1"/>
  <c r="GJ40" i="13"/>
  <c r="GK40" i="13" s="1"/>
  <c r="BJ40" i="13"/>
  <c r="BK40" i="13" s="1"/>
  <c r="N41" i="13"/>
  <c r="O41" i="13" s="1"/>
  <c r="BZ41" i="13"/>
  <c r="CA41" i="13" s="1"/>
  <c r="AD40" i="13"/>
  <c r="AE40" i="13" s="1"/>
  <c r="AT41" i="13"/>
  <c r="AU41" i="13" s="1"/>
  <c r="DH41" i="13"/>
  <c r="DI41" i="13" s="1"/>
  <c r="EL21" i="13"/>
  <c r="EM21" i="13" s="1"/>
  <c r="FR35" i="13"/>
  <c r="FS35" i="13" s="1"/>
  <c r="FB23" i="13"/>
  <c r="FC23" i="13" s="1"/>
  <c r="BJ24" i="13"/>
  <c r="BK24" i="13" s="1"/>
  <c r="CQ44" i="17"/>
  <c r="CP18" i="13"/>
  <c r="CQ18" i="13" s="1"/>
  <c r="CF44" i="17"/>
  <c r="AT26" i="13"/>
  <c r="AU26" i="13" s="1"/>
  <c r="CM44" i="17"/>
  <c r="CM6" i="17"/>
  <c r="N15" i="13"/>
  <c r="O15" i="13" s="1"/>
  <c r="BZ36" i="13"/>
  <c r="CA36" i="13" s="1"/>
  <c r="N26" i="13"/>
  <c r="O26" i="13" s="1"/>
  <c r="AT25" i="13"/>
  <c r="AU25" i="13" s="1"/>
  <c r="DF39" i="13"/>
  <c r="DG39" i="13" s="1"/>
  <c r="N39" i="13"/>
  <c r="GH33" i="13"/>
  <c r="GI33" i="13" s="1"/>
  <c r="BZ39" i="13"/>
  <c r="CA39" i="13" s="1"/>
  <c r="GH17" i="13"/>
  <c r="GI17" i="13" s="1"/>
  <c r="N25" i="13"/>
  <c r="O25" i="13" s="1"/>
  <c r="EL36" i="13"/>
  <c r="EM36" i="13" s="1"/>
  <c r="FR16" i="13"/>
  <c r="FS16" i="13" s="1"/>
  <c r="AD35" i="13"/>
  <c r="AE35" i="13" s="1"/>
  <c r="DF36" i="13"/>
  <c r="DG36" i="13" s="1"/>
  <c r="GH20" i="13"/>
  <c r="GI20" i="13" s="1"/>
  <c r="GH31" i="13"/>
  <c r="GI31" i="13" s="1"/>
  <c r="AD19" i="13"/>
  <c r="AE19" i="13" s="1"/>
  <c r="BZ17" i="13"/>
  <c r="CA17" i="13" s="1"/>
  <c r="AT32" i="13"/>
  <c r="AU32" i="13" s="1"/>
  <c r="GH35" i="13"/>
  <c r="GI35" i="13" s="1"/>
  <c r="AD18" i="13"/>
  <c r="AE18" i="13" s="1"/>
  <c r="FB31" i="13"/>
  <c r="FC31" i="13" s="1"/>
  <c r="AT36" i="13"/>
  <c r="AU36" i="13" s="1"/>
  <c r="DV31" i="13"/>
  <c r="DW31" i="13" s="1"/>
  <c r="BJ25" i="13"/>
  <c r="BK25" i="13" s="1"/>
  <c r="N21" i="13"/>
  <c r="O21" i="13" s="1"/>
  <c r="GH13" i="13"/>
  <c r="GI13" i="13" s="1"/>
  <c r="FB28" i="13"/>
  <c r="FC28" i="13" s="1"/>
  <c r="EL26" i="13"/>
  <c r="EM26" i="13" s="1"/>
  <c r="BZ27" i="13"/>
  <c r="CA27" i="13" s="1"/>
  <c r="FB13" i="13"/>
  <c r="FC13" i="13" s="1"/>
  <c r="BZ20" i="13"/>
  <c r="CA20" i="13" s="1"/>
  <c r="EL24" i="13"/>
  <c r="EM24" i="13" s="1"/>
  <c r="CP21" i="13"/>
  <c r="CQ21" i="13" s="1"/>
  <c r="BJ17" i="13"/>
  <c r="BK17" i="13" s="1"/>
  <c r="AT27" i="13"/>
  <c r="AU27" i="13" s="1"/>
  <c r="AT15" i="13"/>
  <c r="AU15" i="13" s="1"/>
  <c r="DV34" i="13"/>
  <c r="DW34" i="13" s="1"/>
  <c r="EL25" i="13"/>
  <c r="EM25" i="13" s="1"/>
  <c r="AT22" i="13"/>
  <c r="AU22" i="13" s="1"/>
  <c r="DV29" i="13"/>
  <c r="DW29" i="13" s="1"/>
  <c r="DV19" i="13"/>
  <c r="DW19" i="13" s="1"/>
  <c r="FB36" i="13"/>
  <c r="FC36" i="13" s="1"/>
  <c r="DF32" i="13"/>
  <c r="DG32" i="13" s="1"/>
  <c r="DV27" i="13"/>
  <c r="DW27" i="13" s="1"/>
  <c r="FR39" i="13"/>
  <c r="FS39" i="13" s="1"/>
  <c r="AD24" i="13"/>
  <c r="AE24" i="13" s="1"/>
  <c r="FR32" i="13"/>
  <c r="FS32" i="13" s="1"/>
  <c r="N32" i="13"/>
  <c r="O32" i="13" s="1"/>
  <c r="FB17" i="13"/>
  <c r="FC17" i="13" s="1"/>
  <c r="CK44" i="17"/>
  <c r="DF20" i="13"/>
  <c r="DG20" i="13" s="1"/>
  <c r="FB21" i="13"/>
  <c r="FC21" i="13" s="1"/>
  <c r="DV22" i="13"/>
  <c r="DW22" i="13" s="1"/>
  <c r="AA9" i="13"/>
  <c r="CP6" i="17"/>
  <c r="FO9" i="13"/>
  <c r="FQ9" i="13" s="1"/>
  <c r="CG6" i="17"/>
  <c r="CW9" i="13"/>
  <c r="CX9" i="13" s="1"/>
  <c r="CK4" i="17"/>
  <c r="DF15" i="13"/>
  <c r="DG15" i="13" s="1"/>
  <c r="DV23" i="13"/>
  <c r="DW23" i="13" s="1"/>
  <c r="FR20" i="13"/>
  <c r="FS20" i="13" s="1"/>
  <c r="GH27" i="13"/>
  <c r="GI27" i="13" s="1"/>
  <c r="AT31" i="13"/>
  <c r="AU31" i="13" s="1"/>
  <c r="EL15" i="13"/>
  <c r="EM15" i="13" s="1"/>
  <c r="AT18" i="13"/>
  <c r="AU18" i="13" s="1"/>
  <c r="FB11" i="13"/>
  <c r="FC11" i="13" s="1"/>
  <c r="BZ29" i="13"/>
  <c r="CA29" i="13" s="1"/>
  <c r="BZ24" i="13"/>
  <c r="CA24" i="13" s="1"/>
  <c r="CB15" i="13"/>
  <c r="CC15" i="13" s="1"/>
  <c r="DV11" i="13"/>
  <c r="DW11" i="13" s="1"/>
  <c r="FR17" i="13"/>
  <c r="FS17" i="13" s="1"/>
  <c r="FY9" i="13"/>
  <c r="FZ9" i="13" s="1"/>
  <c r="CF4" i="17"/>
  <c r="DF33" i="13"/>
  <c r="DG33" i="13" s="1"/>
  <c r="AT33" i="13"/>
  <c r="AU33" i="13" s="1"/>
  <c r="CB31" i="13"/>
  <c r="CC31" i="13" s="1"/>
  <c r="BZ11" i="13"/>
  <c r="CA11" i="13" s="1"/>
  <c r="BJ11" i="13"/>
  <c r="BK11" i="13" s="1"/>
  <c r="BZ23" i="13"/>
  <c r="CA23" i="13" s="1"/>
  <c r="BJ39" i="13"/>
  <c r="BK39" i="13" s="1"/>
  <c r="DV13" i="13"/>
  <c r="DW13" i="13" s="1"/>
  <c r="FR22" i="13"/>
  <c r="FS22" i="13" s="1"/>
  <c r="EL35" i="13"/>
  <c r="EM35" i="13" s="1"/>
  <c r="CJ9" i="13"/>
  <c r="CK9" i="13" s="1"/>
  <c r="CL5" i="17"/>
  <c r="K9" i="13"/>
  <c r="L9" i="13" s="1"/>
  <c r="CQ6" i="17"/>
  <c r="GB9" i="13"/>
  <c r="GC9" i="13" s="1"/>
  <c r="CF5" i="17"/>
  <c r="ES9" i="13"/>
  <c r="ET9" i="13" s="1"/>
  <c r="CH4" i="17"/>
  <c r="N17" i="13"/>
  <c r="O17" i="13" s="1"/>
  <c r="AD15" i="13"/>
  <c r="AE15" i="13" s="1"/>
  <c r="CP24" i="13"/>
  <c r="CQ24" i="13" s="1"/>
  <c r="FB16" i="13"/>
  <c r="FC16" i="13" s="1"/>
  <c r="GH28" i="13"/>
  <c r="GI28" i="13" s="1"/>
  <c r="AT39" i="13"/>
  <c r="AU39" i="13" s="1"/>
  <c r="FR34" i="13"/>
  <c r="FS34" i="13" s="1"/>
  <c r="FB32" i="13"/>
  <c r="FC32" i="13" s="1"/>
  <c r="AD12" i="13"/>
  <c r="AE12" i="13" s="1"/>
  <c r="CN44" i="17"/>
  <c r="BJ26" i="13"/>
  <c r="BK26" i="13" s="1"/>
  <c r="CP20" i="13"/>
  <c r="CQ20" i="13" s="1"/>
  <c r="DV21" i="13"/>
  <c r="DW21" i="13" s="1"/>
  <c r="FR21" i="13"/>
  <c r="FS21" i="13" s="1"/>
  <c r="BJ23" i="13"/>
  <c r="BK23" i="13" s="1"/>
  <c r="CR31" i="13"/>
  <c r="CS31" i="13" s="1"/>
  <c r="CO44" i="17"/>
  <c r="EL31" i="13"/>
  <c r="EM31" i="13" s="1"/>
  <c r="DV15" i="13"/>
  <c r="DW15" i="13" s="1"/>
  <c r="DF34" i="13"/>
  <c r="DG34" i="13" s="1"/>
  <c r="GH32" i="13"/>
  <c r="GI32" i="13" s="1"/>
  <c r="BJ28" i="13"/>
  <c r="BK28" i="13" s="1"/>
  <c r="EL27" i="13"/>
  <c r="EM27" i="13" s="1"/>
  <c r="DF29" i="13"/>
  <c r="DG29" i="13" s="1"/>
  <c r="AT20" i="13"/>
  <c r="AU20" i="13" s="1"/>
  <c r="N16" i="13"/>
  <c r="O16" i="13" s="1"/>
  <c r="GH24" i="13"/>
  <c r="GI24" i="13" s="1"/>
  <c r="AN9" i="13"/>
  <c r="AO9" i="13" s="1"/>
  <c r="CO5" i="17"/>
  <c r="EV9" i="13"/>
  <c r="EW9" i="13" s="1"/>
  <c r="CH5" i="17"/>
  <c r="P20" i="13"/>
  <c r="Q20" i="13" s="1"/>
  <c r="AD11" i="13"/>
  <c r="AE11" i="13" s="1"/>
  <c r="FB24" i="13"/>
  <c r="FC24" i="13" s="1"/>
  <c r="BZ22" i="13"/>
  <c r="CA22" i="13" s="1"/>
  <c r="BJ35" i="13"/>
  <c r="BK35" i="13" s="1"/>
  <c r="FB33" i="13"/>
  <c r="FC33" i="13" s="1"/>
  <c r="AD17" i="13"/>
  <c r="AE17" i="13" s="1"/>
  <c r="BJ22" i="13"/>
  <c r="BK22" i="13" s="1"/>
  <c r="CB18" i="13"/>
  <c r="CC18" i="13" s="1"/>
  <c r="CP39" i="13"/>
  <c r="CQ39" i="13" s="1"/>
  <c r="EL32" i="13"/>
  <c r="EM32" i="13" s="1"/>
  <c r="AD30" i="13"/>
  <c r="AE30" i="13" s="1"/>
  <c r="FT28" i="13"/>
  <c r="FU28" i="13" s="1"/>
  <c r="N29" i="13"/>
  <c r="O29" i="13" s="1"/>
  <c r="AD32" i="13"/>
  <c r="AE32" i="13" s="1"/>
  <c r="BL31" i="13"/>
  <c r="BM31" i="13" s="1"/>
  <c r="FR15" i="13"/>
  <c r="FS15" i="13" s="1"/>
  <c r="CP15" i="13"/>
  <c r="CQ15" i="13" s="1"/>
  <c r="GH18" i="13"/>
  <c r="GI18" i="13" s="1"/>
  <c r="CG9" i="13"/>
  <c r="CH9" i="13" s="1"/>
  <c r="CL4" i="17"/>
  <c r="BD9" i="13"/>
  <c r="BE9" i="13" s="1"/>
  <c r="CN5" i="17"/>
  <c r="N33" i="13"/>
  <c r="O33" i="13" s="1"/>
  <c r="H9" i="13"/>
  <c r="I9" i="13" s="1"/>
  <c r="CQ5" i="17"/>
  <c r="BA9" i="13"/>
  <c r="BB9" i="13" s="1"/>
  <c r="CN4" i="17"/>
  <c r="EY9" i="13"/>
  <c r="EZ9" i="13" s="1"/>
  <c r="CH6" i="17"/>
  <c r="AD22" i="13"/>
  <c r="AE22" i="13" s="1"/>
  <c r="AD29" i="13"/>
  <c r="AE29" i="13" s="1"/>
  <c r="N27" i="13"/>
  <c r="O27" i="13" s="1"/>
  <c r="DF19" i="13"/>
  <c r="DG19" i="13" s="1"/>
  <c r="CP17" i="13"/>
  <c r="CQ17" i="13" s="1"/>
  <c r="FR24" i="13"/>
  <c r="FS24" i="13" s="1"/>
  <c r="CP11" i="13"/>
  <c r="CQ11" i="13" s="1"/>
  <c r="EL30" i="13"/>
  <c r="EM30" i="13" s="1"/>
  <c r="FB35" i="13"/>
  <c r="FC35" i="13" s="1"/>
  <c r="AT23" i="13"/>
  <c r="AU23" i="13" s="1"/>
  <c r="DF35" i="13"/>
  <c r="DG35" i="13" s="1"/>
  <c r="AT35" i="13"/>
  <c r="AU35" i="13" s="1"/>
  <c r="CM9" i="13"/>
  <c r="CO9" i="13" s="1"/>
  <c r="CL6" i="17"/>
  <c r="EC9" i="13"/>
  <c r="ED9" i="13" s="1"/>
  <c r="CI4" i="17"/>
  <c r="EF9" i="13"/>
  <c r="EG9" i="13" s="1"/>
  <c r="CI5" i="17"/>
  <c r="AT29" i="13"/>
  <c r="AU29" i="13" s="1"/>
  <c r="N35" i="13"/>
  <c r="O35" i="13" s="1"/>
  <c r="GH15" i="13"/>
  <c r="GI15" i="13" s="1"/>
  <c r="FR13" i="13"/>
  <c r="FS13" i="13" s="1"/>
  <c r="DV20" i="13"/>
  <c r="DW20" i="13" s="1"/>
  <c r="GH21" i="13"/>
  <c r="GI21" i="13" s="1"/>
  <c r="AT16" i="13"/>
  <c r="AU16" i="13" s="1"/>
  <c r="AD41" i="13"/>
  <c r="AE41" i="13" s="1"/>
  <c r="CP23" i="13"/>
  <c r="CQ23" i="13" s="1"/>
  <c r="DV25" i="13"/>
  <c r="DW25" i="13" s="1"/>
  <c r="BQ9" i="13"/>
  <c r="BR9" i="13" s="1"/>
  <c r="CM4" i="17"/>
  <c r="FI9" i="13"/>
  <c r="FJ9" i="13" s="1"/>
  <c r="CG4" i="17"/>
  <c r="AT40" i="13"/>
  <c r="AU40" i="13" s="1"/>
  <c r="DV36" i="13"/>
  <c r="DW36" i="13" s="1"/>
  <c r="DF11" i="13"/>
  <c r="DG11" i="13" s="1"/>
  <c r="CP35" i="13"/>
  <c r="CQ35" i="13" s="1"/>
  <c r="FB25" i="13"/>
  <c r="FC25" i="13" s="1"/>
  <c r="BJ16" i="13"/>
  <c r="BK16" i="13" s="1"/>
  <c r="GH12" i="13"/>
  <c r="GI12" i="13" s="1"/>
  <c r="DF28" i="13"/>
  <c r="DG28" i="13" s="1"/>
  <c r="EL34" i="13"/>
  <c r="EM34" i="13" s="1"/>
  <c r="FR26" i="13"/>
  <c r="FS26" i="13" s="1"/>
  <c r="AD16" i="13"/>
  <c r="AE16" i="13" s="1"/>
  <c r="GH39" i="13"/>
  <c r="GI39" i="13" s="1"/>
  <c r="BZ35" i="13"/>
  <c r="CA35" i="13" s="1"/>
  <c r="AK9" i="13"/>
  <c r="AL9" i="13" s="1"/>
  <c r="CO4" i="17"/>
  <c r="EI9" i="13"/>
  <c r="EJ9" i="13" s="1"/>
  <c r="CI6" i="17"/>
  <c r="GE9" i="13"/>
  <c r="CF6" i="17"/>
  <c r="BG9" i="13"/>
  <c r="BI9" i="13" s="1"/>
  <c r="CN6" i="17"/>
  <c r="CZ9" i="13"/>
  <c r="DA9" i="13" s="1"/>
  <c r="CK5" i="17"/>
  <c r="U9" i="13"/>
  <c r="V9" i="13" s="1"/>
  <c r="CP4" i="17"/>
  <c r="FL9" i="13"/>
  <c r="FM9" i="13" s="1"/>
  <c r="CG5" i="17"/>
  <c r="X9" i="13"/>
  <c r="Y9" i="13" s="1"/>
  <c r="CP5" i="17"/>
  <c r="AQ9" i="13"/>
  <c r="CO6" i="17"/>
  <c r="DC9" i="13"/>
  <c r="DD9" i="13" s="1"/>
  <c r="CK6" i="17"/>
  <c r="BT9" i="13"/>
  <c r="BU9" i="13" s="1"/>
  <c r="CM5" i="17"/>
  <c r="FR11" i="13"/>
  <c r="FS11" i="13" s="1"/>
  <c r="N19" i="13"/>
  <c r="O19" i="13" s="1"/>
  <c r="CI44" i="17"/>
  <c r="EL40" i="13"/>
  <c r="EM40" i="13" s="1"/>
  <c r="EL19" i="13"/>
  <c r="EM19" i="13" s="1"/>
  <c r="CG44" i="17"/>
  <c r="GH19" i="13"/>
  <c r="GI19" i="13" s="1"/>
  <c r="GH22" i="13"/>
  <c r="GI22" i="13" s="1"/>
  <c r="FR19" i="13"/>
  <c r="FS19" i="13" s="1"/>
  <c r="BJ32" i="13"/>
  <c r="BK32" i="13" s="1"/>
  <c r="CH44" i="17"/>
  <c r="BJ27" i="13"/>
  <c r="BK27" i="13" s="1"/>
  <c r="GH11" i="13"/>
  <c r="GI11" i="13" s="1"/>
  <c r="BI4" i="17"/>
  <c r="BC4" i="17"/>
  <c r="Y4" i="17"/>
  <c r="AE4" i="17"/>
  <c r="M4" i="17"/>
  <c r="AK4" i="17"/>
  <c r="BO4" i="17"/>
  <c r="BU4" i="17"/>
  <c r="G4" i="17"/>
  <c r="AQ4" i="17"/>
  <c r="S4" i="17"/>
  <c r="FB34" i="13" l="1"/>
  <c r="FC34" i="13" s="1"/>
  <c r="AD27" i="13"/>
  <c r="AE27" i="13" s="1"/>
  <c r="FB22" i="13"/>
  <c r="FC22" i="13" s="1"/>
  <c r="DV16" i="13"/>
  <c r="DW16" i="13" s="1"/>
  <c r="EL18" i="13"/>
  <c r="EM18" i="13" s="1"/>
  <c r="AE10" i="13"/>
  <c r="AD26" i="13"/>
  <c r="AE26" i="13" s="1"/>
  <c r="CP22" i="13"/>
  <c r="CQ22" i="13" s="1"/>
  <c r="GJ41" i="13"/>
  <c r="GK41" i="13" s="1"/>
  <c r="EL20" i="13"/>
  <c r="EM20" i="13" s="1"/>
  <c r="FD41" i="13"/>
  <c r="FE41" i="13" s="1"/>
  <c r="DF16" i="13"/>
  <c r="DG16" i="13" s="1"/>
  <c r="FB26" i="13"/>
  <c r="FC26" i="13" s="1"/>
  <c r="AT24" i="13"/>
  <c r="AU24" i="13" s="1"/>
  <c r="GH30" i="13"/>
  <c r="GI30" i="13" s="1"/>
  <c r="N28" i="13"/>
  <c r="O28" i="13" s="1"/>
  <c r="N31" i="13"/>
  <c r="O31" i="13" s="1"/>
  <c r="BZ16" i="13"/>
  <c r="CA16" i="13" s="1"/>
  <c r="AD31" i="13"/>
  <c r="AE31" i="13" s="1"/>
  <c r="CP36" i="13"/>
  <c r="CQ36" i="13" s="1"/>
  <c r="DF26" i="13"/>
  <c r="DG26" i="13" s="1"/>
  <c r="FB19" i="13"/>
  <c r="FC19" i="13" s="1"/>
  <c r="BJ21" i="13"/>
  <c r="BK21" i="13" s="1"/>
  <c r="CP16" i="13"/>
  <c r="CQ16" i="13" s="1"/>
  <c r="EL17" i="13"/>
  <c r="EM17" i="13" s="1"/>
  <c r="DF23" i="13"/>
  <c r="DG23" i="13" s="1"/>
  <c r="BZ12" i="13"/>
  <c r="CA12" i="13" s="1"/>
  <c r="DF17" i="13"/>
  <c r="DG17" i="13" s="1"/>
  <c r="BJ36" i="13"/>
  <c r="BK36" i="13" s="1"/>
  <c r="AD20" i="13"/>
  <c r="AE20" i="13" s="1"/>
  <c r="GH23" i="13"/>
  <c r="GI23" i="13" s="1"/>
  <c r="FR30" i="13"/>
  <c r="FS30" i="13" s="1"/>
  <c r="DF18" i="13"/>
  <c r="DG18" i="13" s="1"/>
  <c r="AT13" i="13"/>
  <c r="AU13" i="13" s="1"/>
  <c r="N22" i="13"/>
  <c r="O22" i="13" s="1"/>
  <c r="FB30" i="13"/>
  <c r="FC30" i="13" s="1"/>
  <c r="GH26" i="13"/>
  <c r="GI26" i="13" s="1"/>
  <c r="FR18" i="13"/>
  <c r="FS18" i="13" s="1"/>
  <c r="N30" i="13"/>
  <c r="O30" i="13" s="1"/>
  <c r="CP19" i="13"/>
  <c r="CQ19" i="13" s="1"/>
  <c r="EL29" i="13"/>
  <c r="EM29" i="13" s="1"/>
  <c r="FR29" i="13"/>
  <c r="FS29" i="13" s="1"/>
  <c r="EL12" i="13"/>
  <c r="EM12" i="13" s="1"/>
  <c r="CP30" i="13"/>
  <c r="CQ30" i="13" s="1"/>
  <c r="N36" i="13"/>
  <c r="O36" i="13" s="1"/>
  <c r="DV17" i="13"/>
  <c r="DW17" i="13" s="1"/>
  <c r="AT11" i="13"/>
  <c r="AU11" i="13" s="1"/>
  <c r="DF25" i="13"/>
  <c r="DG25" i="13" s="1"/>
  <c r="DV26" i="13"/>
  <c r="DW26" i="13" s="1"/>
  <c r="EL16" i="13"/>
  <c r="EM16" i="13" s="1"/>
  <c r="DF22" i="13"/>
  <c r="DG22" i="13" s="1"/>
  <c r="BJ30" i="13"/>
  <c r="BK30" i="13" s="1"/>
  <c r="AD34" i="13"/>
  <c r="AE34" i="13" s="1"/>
  <c r="DV32" i="13"/>
  <c r="DW32" i="13" s="1"/>
  <c r="DF27" i="13"/>
  <c r="DG27" i="13" s="1"/>
  <c r="AD33" i="13"/>
  <c r="AE33" i="13" s="1"/>
  <c r="DV30" i="13"/>
  <c r="DW30" i="13" s="1"/>
  <c r="AD39" i="13"/>
  <c r="AE39" i="13" s="1"/>
  <c r="DG10" i="13"/>
  <c r="DF31" i="13"/>
  <c r="DG31" i="13" s="1"/>
  <c r="AT30" i="13"/>
  <c r="AU30" i="13" s="1"/>
  <c r="CP10" i="13"/>
  <c r="CQ10" i="13" s="1"/>
  <c r="AT28" i="13"/>
  <c r="AU28" i="13" s="1"/>
  <c r="EL13" i="13"/>
  <c r="EM13" i="13" s="1"/>
  <c r="DF30" i="13"/>
  <c r="DG30" i="13" s="1"/>
  <c r="AD21" i="13"/>
  <c r="AE21" i="13" s="1"/>
  <c r="CP26" i="13"/>
  <c r="CQ26" i="13" s="1"/>
  <c r="N13" i="13"/>
  <c r="O13" i="13" s="1"/>
  <c r="FR33" i="13"/>
  <c r="FS33" i="13" s="1"/>
  <c r="BZ25" i="13"/>
  <c r="CA25" i="13" s="1"/>
  <c r="FB27" i="13"/>
  <c r="FC27" i="13" s="1"/>
  <c r="AD25" i="13"/>
  <c r="AE25" i="13" s="1"/>
  <c r="BZ19" i="13"/>
  <c r="CA19" i="13" s="1"/>
  <c r="DV18" i="13"/>
  <c r="DW18" i="13" s="1"/>
  <c r="N34" i="13"/>
  <c r="P34" i="13" s="1"/>
  <c r="Q34" i="13" s="1"/>
  <c r="BJ29" i="13"/>
  <c r="BK29" i="13" s="1"/>
  <c r="BJ34" i="13"/>
  <c r="BK34" i="13" s="1"/>
  <c r="N12" i="13"/>
  <c r="O12" i="13" s="1"/>
  <c r="N23" i="13"/>
  <c r="O23" i="13" s="1"/>
  <c r="BZ34" i="13"/>
  <c r="CA34" i="13" s="1"/>
  <c r="CP12" i="13"/>
  <c r="CQ12" i="13" s="1"/>
  <c r="N11" i="13"/>
  <c r="O11" i="13" s="1"/>
  <c r="CP34" i="13"/>
  <c r="CQ34" i="13" s="1"/>
  <c r="FB12" i="13"/>
  <c r="FC12" i="13" s="1"/>
  <c r="N24" i="13"/>
  <c r="O24" i="13" s="1"/>
  <c r="FB18" i="13"/>
  <c r="FC18" i="13" s="1"/>
  <c r="BZ26" i="13"/>
  <c r="CA26" i="13" s="1"/>
  <c r="DF21" i="13"/>
  <c r="DG21" i="13" s="1"/>
  <c r="FR12" i="13"/>
  <c r="FS12" i="13" s="1"/>
  <c r="FR27" i="13"/>
  <c r="FS27" i="13" s="1"/>
  <c r="AT10" i="13"/>
  <c r="AU10" i="13" s="1"/>
  <c r="CP32" i="13"/>
  <c r="CQ32" i="13" s="1"/>
  <c r="AD23" i="13"/>
  <c r="AE23" i="13" s="1"/>
  <c r="GH16" i="13"/>
  <c r="GI16" i="13" s="1"/>
  <c r="CP27" i="13"/>
  <c r="CQ27" i="13" s="1"/>
  <c r="FR36" i="13"/>
  <c r="FS36" i="13" s="1"/>
  <c r="EL33" i="13"/>
  <c r="EM33" i="13" s="1"/>
  <c r="AD28" i="13"/>
  <c r="AE28" i="13" s="1"/>
  <c r="DV12" i="13"/>
  <c r="DW12" i="13" s="1"/>
  <c r="FR25" i="13"/>
  <c r="FS25" i="13" s="1"/>
  <c r="CP25" i="13"/>
  <c r="CQ25" i="13" s="1"/>
  <c r="AT34" i="13"/>
  <c r="AU34" i="13" s="1"/>
  <c r="FB29" i="13"/>
  <c r="FD29" i="13" s="1"/>
  <c r="FE29" i="13" s="1"/>
  <c r="GH29" i="13"/>
  <c r="GI29" i="13" s="1"/>
  <c r="AT19" i="13"/>
  <c r="AU19" i="13" s="1"/>
  <c r="EL11" i="13"/>
  <c r="EM11" i="13" s="1"/>
  <c r="BJ12" i="13"/>
  <c r="BK12" i="13" s="1"/>
  <c r="DV24" i="13"/>
  <c r="DW24" i="13" s="1"/>
  <c r="DF13" i="13"/>
  <c r="DG13" i="13" s="1"/>
  <c r="FB20" i="13"/>
  <c r="FC20" i="13" s="1"/>
  <c r="GH25" i="13"/>
  <c r="GI25" i="13" s="1"/>
  <c r="BJ18" i="13"/>
  <c r="BK18" i="13" s="1"/>
  <c r="DF12" i="13"/>
  <c r="DG12" i="13" s="1"/>
  <c r="FR31" i="13"/>
  <c r="FS31" i="13" s="1"/>
  <c r="BJ33" i="13"/>
  <c r="BK33" i="13" s="1"/>
  <c r="DF24" i="13"/>
  <c r="DH24" i="13" s="1"/>
  <c r="DI24" i="13" s="1"/>
  <c r="DV33" i="13"/>
  <c r="DW33" i="13" s="1"/>
  <c r="BZ21" i="13"/>
  <c r="CA21" i="13" s="1"/>
  <c r="AT21" i="13"/>
  <c r="AU21" i="13" s="1"/>
  <c r="AT12" i="13"/>
  <c r="AU12" i="13" s="1"/>
  <c r="BJ13" i="13"/>
  <c r="BK13" i="13" s="1"/>
  <c r="DV28" i="13"/>
  <c r="DW28" i="13" s="1"/>
  <c r="BZ28" i="13"/>
  <c r="CA28" i="13" s="1"/>
  <c r="CP13" i="13"/>
  <c r="CQ13" i="13" s="1"/>
  <c r="EL22" i="13"/>
  <c r="EM22" i="13" s="1"/>
  <c r="AT17" i="13"/>
  <c r="AU17" i="13" s="1"/>
  <c r="FT41" i="13"/>
  <c r="FU41" i="13" s="1"/>
  <c r="BJ20" i="13"/>
  <c r="BK20" i="13" s="1"/>
  <c r="BJ19" i="13"/>
  <c r="BK19" i="13" s="1"/>
  <c r="FR23" i="13"/>
  <c r="FS23" i="13" s="1"/>
  <c r="BZ30" i="13"/>
  <c r="CA30" i="13" s="1"/>
  <c r="FD40" i="13"/>
  <c r="FE40" i="13" s="1"/>
  <c r="CI9" i="13"/>
  <c r="BZ13" i="13"/>
  <c r="CA13" i="13" s="1"/>
  <c r="BZ33" i="13"/>
  <c r="CA33" i="13" s="1"/>
  <c r="CJ9" i="17"/>
  <c r="DV35" i="13"/>
  <c r="DW35" i="13" s="1"/>
  <c r="DV39" i="13"/>
  <c r="DW39" i="13" s="1"/>
  <c r="EL23" i="13"/>
  <c r="EM23" i="13" s="1"/>
  <c r="CP29" i="13"/>
  <c r="CQ29" i="13" s="1"/>
  <c r="GH34" i="13"/>
  <c r="GI34" i="13" s="1"/>
  <c r="CP33" i="13"/>
  <c r="CQ33" i="13" s="1"/>
  <c r="AD36" i="13"/>
  <c r="AE36" i="13" s="1"/>
  <c r="CP28" i="13"/>
  <c r="CQ28" i="13" s="1"/>
  <c r="BZ32" i="13"/>
  <c r="CA32" i="13" s="1"/>
  <c r="AD13" i="13"/>
  <c r="AE13" i="13" s="1"/>
  <c r="AR9" i="13"/>
  <c r="HW9" i="13" s="1"/>
  <c r="BH9" i="13"/>
  <c r="HX9" i="13" s="1"/>
  <c r="M9" i="13"/>
  <c r="J9" i="13"/>
  <c r="G9" i="13"/>
  <c r="EM10" i="13"/>
  <c r="EN10" i="13"/>
  <c r="EO10" i="13" s="1"/>
  <c r="BF9" i="13"/>
  <c r="FT35" i="13"/>
  <c r="FU35" i="13" s="1"/>
  <c r="GF9" i="13"/>
  <c r="IF9" i="13" s="1"/>
  <c r="ID9" i="13"/>
  <c r="FP9" i="13"/>
  <c r="IE9" i="13" s="1"/>
  <c r="BK10" i="13"/>
  <c r="BL10" i="13"/>
  <c r="BM10" i="13" s="1"/>
  <c r="CL9" i="13"/>
  <c r="BC9" i="13"/>
  <c r="DX10" i="13"/>
  <c r="DY10" i="13" s="1"/>
  <c r="DW10" i="13"/>
  <c r="CA10" i="13"/>
  <c r="CB10" i="13"/>
  <c r="CC10" i="13" s="1"/>
  <c r="AB9" i="13"/>
  <c r="HV9" i="13" s="1"/>
  <c r="AM9" i="13"/>
  <c r="EK9" i="13"/>
  <c r="EH9" i="13"/>
  <c r="EE9" i="13"/>
  <c r="AP9" i="13"/>
  <c r="HU9" i="13"/>
  <c r="FT10" i="13"/>
  <c r="FU10" i="13" s="1"/>
  <c r="FS10" i="13"/>
  <c r="GI10" i="13"/>
  <c r="GJ10" i="13"/>
  <c r="GK10" i="13" s="1"/>
  <c r="AS9" i="13"/>
  <c r="FC10" i="13"/>
  <c r="FD10" i="13"/>
  <c r="FE10" i="13" s="1"/>
  <c r="CN9" i="13"/>
  <c r="HZ9" i="13" s="1"/>
  <c r="P10" i="13"/>
  <c r="Q10" i="13" s="1"/>
  <c r="O10" i="13"/>
  <c r="GD9" i="13"/>
  <c r="DE9" i="13"/>
  <c r="DB9" i="13"/>
  <c r="CY9" i="13"/>
  <c r="GG9" i="13"/>
  <c r="W9" i="13"/>
  <c r="CJ44" i="17"/>
  <c r="BY9" i="13"/>
  <c r="BV9" i="13"/>
  <c r="BS9" i="13"/>
  <c r="GA9" i="13"/>
  <c r="Z9" i="13"/>
  <c r="IA9" i="13"/>
  <c r="FD23" i="13"/>
  <c r="FE23" i="13" s="1"/>
  <c r="DO9" i="13"/>
  <c r="DU9" i="13"/>
  <c r="DR9" i="13"/>
  <c r="FA9" i="13"/>
  <c r="EX9" i="13"/>
  <c r="EU9" i="13"/>
  <c r="FK9" i="13"/>
  <c r="AC9" i="13"/>
  <c r="IC9" i="13"/>
  <c r="FN9" i="13"/>
  <c r="FT18" i="13"/>
  <c r="FU18" i="13" s="1"/>
  <c r="CB39" i="13"/>
  <c r="CC39" i="13" s="1"/>
  <c r="FD17" i="13"/>
  <c r="FE17" i="13" s="1"/>
  <c r="DH39" i="13"/>
  <c r="DI39" i="13" s="1"/>
  <c r="FB15" i="13"/>
  <c r="FC15" i="13" s="1"/>
  <c r="EN18" i="13"/>
  <c r="EO18" i="13" s="1"/>
  <c r="DX29" i="13"/>
  <c r="DY29" i="13" s="1"/>
  <c r="P21" i="13"/>
  <c r="Q21" i="13" s="1"/>
  <c r="P25" i="13"/>
  <c r="Q25" i="13" s="1"/>
  <c r="GJ35" i="13"/>
  <c r="GK35" i="13" s="1"/>
  <c r="DX31" i="13"/>
  <c r="DY31" i="13" s="1"/>
  <c r="BL24" i="13"/>
  <c r="BM24" i="13" s="1"/>
  <c r="CB40" i="13"/>
  <c r="CC40" i="13" s="1"/>
  <c r="CB20" i="13"/>
  <c r="CC20" i="13" s="1"/>
  <c r="AF19" i="13"/>
  <c r="AG19" i="13" s="1"/>
  <c r="GJ31" i="13"/>
  <c r="GK31" i="13" s="1"/>
  <c r="AV15" i="13"/>
  <c r="AW15" i="13" s="1"/>
  <c r="EN21" i="13"/>
  <c r="EO21" i="13" s="1"/>
  <c r="CR41" i="13"/>
  <c r="CS41" i="13" s="1"/>
  <c r="CP44" i="17"/>
  <c r="AV27" i="13"/>
  <c r="AW27" i="13" s="1"/>
  <c r="CB27" i="13"/>
  <c r="CC27" i="13" s="1"/>
  <c r="AF18" i="13"/>
  <c r="AG18" i="13" s="1"/>
  <c r="GJ33" i="13"/>
  <c r="GK33" i="13" s="1"/>
  <c r="BL17" i="13"/>
  <c r="BM17" i="13" s="1"/>
  <c r="GJ20" i="13"/>
  <c r="GK20" i="13" s="1"/>
  <c r="P15" i="13"/>
  <c r="Q15" i="13" s="1"/>
  <c r="P32" i="13"/>
  <c r="Q32" i="13" s="1"/>
  <c r="BL41" i="13"/>
  <c r="BM41" i="13" s="1"/>
  <c r="DX41" i="13"/>
  <c r="DY41" i="13" s="1"/>
  <c r="DH32" i="13"/>
  <c r="DI32" i="13" s="1"/>
  <c r="AV41" i="13"/>
  <c r="AW41" i="13" s="1"/>
  <c r="EN41" i="13"/>
  <c r="EO41" i="13" s="1"/>
  <c r="P40" i="13"/>
  <c r="Q40" i="13" s="1"/>
  <c r="BL40" i="13"/>
  <c r="BM40" i="13" s="1"/>
  <c r="AF40" i="13"/>
  <c r="AG40" i="13" s="1"/>
  <c r="CB41" i="13"/>
  <c r="CC41" i="13" s="1"/>
  <c r="FT40" i="13"/>
  <c r="FU40" i="13" s="1"/>
  <c r="P41" i="13"/>
  <c r="Q41" i="13" s="1"/>
  <c r="DH40" i="13"/>
  <c r="DI40" i="13" s="1"/>
  <c r="FD28" i="13"/>
  <c r="FE28" i="13" s="1"/>
  <c r="DH36" i="13"/>
  <c r="DI36" i="13" s="1"/>
  <c r="BL15" i="13"/>
  <c r="BM15" i="13" s="1"/>
  <c r="P26" i="13"/>
  <c r="Q26" i="13" s="1"/>
  <c r="CB36" i="13"/>
  <c r="CC36" i="13" s="1"/>
  <c r="CR18" i="13"/>
  <c r="CS18" i="13" s="1"/>
  <c r="FT32" i="13"/>
  <c r="FU32" i="13" s="1"/>
  <c r="GJ13" i="13"/>
  <c r="GK13" i="13" s="1"/>
  <c r="AF35" i="13"/>
  <c r="AG35" i="13" s="1"/>
  <c r="DX27" i="13"/>
  <c r="DY27" i="13" s="1"/>
  <c r="AV26" i="13"/>
  <c r="AW26" i="13" s="1"/>
  <c r="AV25" i="13"/>
  <c r="AW25" i="13" s="1"/>
  <c r="FD31" i="13"/>
  <c r="FE31" i="13" s="1"/>
  <c r="GJ17" i="13"/>
  <c r="GK17" i="13" s="1"/>
  <c r="FD13" i="13"/>
  <c r="FE13" i="13" s="1"/>
  <c r="FD21" i="13"/>
  <c r="FE21" i="13" s="1"/>
  <c r="DH20" i="13"/>
  <c r="DI20" i="13" s="1"/>
  <c r="EN26" i="13"/>
  <c r="EO26" i="13" s="1"/>
  <c r="EL14" i="13"/>
  <c r="FT16" i="13"/>
  <c r="FU16" i="13" s="1"/>
  <c r="AF24" i="13"/>
  <c r="AG24" i="13" s="1"/>
  <c r="EN25" i="13"/>
  <c r="EO25" i="13" s="1"/>
  <c r="FD36" i="13"/>
  <c r="FE36" i="13" s="1"/>
  <c r="AV32" i="13"/>
  <c r="AW32" i="13" s="1"/>
  <c r="EN36" i="13"/>
  <c r="EO36" i="13" s="1"/>
  <c r="BL25" i="13"/>
  <c r="BM25" i="13" s="1"/>
  <c r="CQ9" i="17"/>
  <c r="CB17" i="13"/>
  <c r="CC17" i="13" s="1"/>
  <c r="N14" i="13"/>
  <c r="CR21" i="13"/>
  <c r="CS21" i="13" s="1"/>
  <c r="FR14" i="13"/>
  <c r="AV36" i="13"/>
  <c r="AW36" i="13" s="1"/>
  <c r="DX22" i="13"/>
  <c r="DY22" i="13" s="1"/>
  <c r="EN24" i="13"/>
  <c r="EO24" i="13" s="1"/>
  <c r="DX19" i="13"/>
  <c r="DY19" i="13" s="1"/>
  <c r="DX34" i="13"/>
  <c r="DY34" i="13" s="1"/>
  <c r="FT39" i="13"/>
  <c r="FU39" i="13" s="1"/>
  <c r="CN9" i="17"/>
  <c r="CP9" i="17"/>
  <c r="AV22" i="13"/>
  <c r="AW22" i="13" s="1"/>
  <c r="BL35" i="13"/>
  <c r="BM35" i="13" s="1"/>
  <c r="FT19" i="13"/>
  <c r="FU19" i="13" s="1"/>
  <c r="EN19" i="13"/>
  <c r="EO19" i="13" s="1"/>
  <c r="GJ12" i="13"/>
  <c r="GK12" i="13" s="1"/>
  <c r="AV29" i="13"/>
  <c r="AW29" i="13" s="1"/>
  <c r="DH35" i="13"/>
  <c r="DI35" i="13" s="1"/>
  <c r="EN32" i="13"/>
  <c r="EO32" i="13" s="1"/>
  <c r="GJ32" i="13"/>
  <c r="GK32" i="13" s="1"/>
  <c r="FD22" i="13"/>
  <c r="FE22" i="13" s="1"/>
  <c r="BL26" i="13"/>
  <c r="BM26" i="13" s="1"/>
  <c r="FT22" i="13"/>
  <c r="FU22" i="13" s="1"/>
  <c r="EN16" i="13"/>
  <c r="EO16" i="13" s="1"/>
  <c r="CB29" i="13"/>
  <c r="CC29" i="13" s="1"/>
  <c r="AV18" i="13"/>
  <c r="AW18" i="13" s="1"/>
  <c r="DV14" i="13"/>
  <c r="FT24" i="13"/>
  <c r="FU24" i="13" s="1"/>
  <c r="GJ24" i="13"/>
  <c r="GK24" i="13" s="1"/>
  <c r="FT21" i="13"/>
  <c r="FU21" i="13" s="1"/>
  <c r="CO9" i="17"/>
  <c r="DX36" i="13"/>
  <c r="DY36" i="13" s="1"/>
  <c r="CR23" i="13"/>
  <c r="CS23" i="13" s="1"/>
  <c r="DX20" i="13"/>
  <c r="DY20" i="13" s="1"/>
  <c r="CR17" i="13"/>
  <c r="CS17" i="13" s="1"/>
  <c r="P16" i="13"/>
  <c r="Q16" i="13" s="1"/>
  <c r="DH34" i="13"/>
  <c r="DI34" i="13" s="1"/>
  <c r="AT14" i="13"/>
  <c r="AV31" i="13"/>
  <c r="AW31" i="13" s="1"/>
  <c r="EN40" i="13"/>
  <c r="EO40" i="13" s="1"/>
  <c r="FT15" i="13"/>
  <c r="FU15" i="13" s="1"/>
  <c r="FT13" i="13"/>
  <c r="FU13" i="13" s="1"/>
  <c r="DH19" i="13"/>
  <c r="DI19" i="13" s="1"/>
  <c r="DX15" i="13"/>
  <c r="DY15" i="13" s="1"/>
  <c r="FT29" i="13"/>
  <c r="FU29" i="13" s="1"/>
  <c r="AF12" i="13"/>
  <c r="AG12" i="13" s="1"/>
  <c r="EN39" i="13"/>
  <c r="EO39" i="13" s="1"/>
  <c r="FT17" i="13"/>
  <c r="FU17" i="13" s="1"/>
  <c r="AF22" i="13"/>
  <c r="AG22" i="13" s="1"/>
  <c r="FD35" i="13"/>
  <c r="FE35" i="13" s="1"/>
  <c r="P31" i="13"/>
  <c r="Q31" i="13" s="1"/>
  <c r="BL16" i="13"/>
  <c r="BM16" i="13" s="1"/>
  <c r="AV16" i="13"/>
  <c r="AW16" i="13" s="1"/>
  <c r="GJ15" i="13"/>
  <c r="GK15" i="13" s="1"/>
  <c r="P27" i="13"/>
  <c r="Q27" i="13" s="1"/>
  <c r="CR39" i="13"/>
  <c r="CS39" i="13" s="1"/>
  <c r="FD24" i="13"/>
  <c r="FE24" i="13" s="1"/>
  <c r="DX16" i="13"/>
  <c r="DY16" i="13" s="1"/>
  <c r="AV20" i="13"/>
  <c r="AW20" i="13" s="1"/>
  <c r="FD32" i="13"/>
  <c r="FE32" i="13" s="1"/>
  <c r="BL39" i="13"/>
  <c r="BM39" i="13" s="1"/>
  <c r="CB11" i="13"/>
  <c r="CC11" i="13" s="1"/>
  <c r="DX11" i="13"/>
  <c r="DY11" i="13" s="1"/>
  <c r="FD11" i="13"/>
  <c r="FE11" i="13" s="1"/>
  <c r="DX23" i="13"/>
  <c r="DY23" i="13" s="1"/>
  <c r="FD33" i="13"/>
  <c r="FE33" i="13" s="1"/>
  <c r="FT20" i="13"/>
  <c r="FU20" i="13" s="1"/>
  <c r="FD25" i="13"/>
  <c r="FE25" i="13" s="1"/>
  <c r="CI9" i="17"/>
  <c r="P33" i="13"/>
  <c r="Q33" i="13" s="1"/>
  <c r="CP14" i="13"/>
  <c r="AF11" i="13"/>
  <c r="AG11" i="13" s="1"/>
  <c r="DH29" i="13"/>
  <c r="DI29" i="13" s="1"/>
  <c r="EN28" i="13"/>
  <c r="EO28" i="13" s="1"/>
  <c r="FT34" i="13"/>
  <c r="FU34" i="13" s="1"/>
  <c r="BJ14" i="13"/>
  <c r="P19" i="13"/>
  <c r="Q19" i="13" s="1"/>
  <c r="AF16" i="13"/>
  <c r="AG16" i="13" s="1"/>
  <c r="EN30" i="13"/>
  <c r="EO30" i="13" s="1"/>
  <c r="EN27" i="13"/>
  <c r="EO27" i="13" s="1"/>
  <c r="DX13" i="13"/>
  <c r="DY13" i="13" s="1"/>
  <c r="AV40" i="13"/>
  <c r="AW40" i="13" s="1"/>
  <c r="GJ36" i="13"/>
  <c r="GK36" i="13" s="1"/>
  <c r="CR11" i="13"/>
  <c r="CS11" i="13" s="1"/>
  <c r="EN31" i="13"/>
  <c r="EO31" i="13" s="1"/>
  <c r="BL23" i="13"/>
  <c r="BM23" i="13" s="1"/>
  <c r="AV39" i="13"/>
  <c r="AW39" i="13" s="1"/>
  <c r="CB23" i="13"/>
  <c r="CC23" i="13" s="1"/>
  <c r="AV33" i="13"/>
  <c r="AW33" i="13" s="1"/>
  <c r="CB24" i="13"/>
  <c r="CC24" i="13" s="1"/>
  <c r="GJ27" i="13"/>
  <c r="GK27" i="13" s="1"/>
  <c r="FB14" i="13"/>
  <c r="FT26" i="13"/>
  <c r="FU26" i="13" s="1"/>
  <c r="CR35" i="13"/>
  <c r="CS35" i="13" s="1"/>
  <c r="CL9" i="17"/>
  <c r="CB22" i="13"/>
  <c r="CC22" i="13" s="1"/>
  <c r="GJ28" i="13"/>
  <c r="GK28" i="13" s="1"/>
  <c r="DH15" i="13"/>
  <c r="DI15" i="13" s="1"/>
  <c r="DX25" i="13"/>
  <c r="DY25" i="13" s="1"/>
  <c r="EN15" i="13"/>
  <c r="EO15" i="13" s="1"/>
  <c r="AF41" i="13"/>
  <c r="AG41" i="13" s="1"/>
  <c r="GJ11" i="13"/>
  <c r="GK11" i="13" s="1"/>
  <c r="BL27" i="13"/>
  <c r="BM27" i="13" s="1"/>
  <c r="EN34" i="13"/>
  <c r="EO34" i="13" s="1"/>
  <c r="CG9" i="17"/>
  <c r="FD39" i="13"/>
  <c r="FE39" i="13" s="1"/>
  <c r="AF27" i="13"/>
  <c r="AG27" i="13" s="1"/>
  <c r="BL22" i="13"/>
  <c r="BM22" i="13" s="1"/>
  <c r="BZ14" i="13"/>
  <c r="FD16" i="13"/>
  <c r="FE16" i="13" s="1"/>
  <c r="AF15" i="13"/>
  <c r="AG15" i="13" s="1"/>
  <c r="DH33" i="13"/>
  <c r="DI33" i="13" s="1"/>
  <c r="DX18" i="13"/>
  <c r="DY18" i="13" s="1"/>
  <c r="AV23" i="13"/>
  <c r="AW23" i="13" s="1"/>
  <c r="GJ22" i="13"/>
  <c r="GK22" i="13" s="1"/>
  <c r="AF28" i="13"/>
  <c r="AG28" i="13" s="1"/>
  <c r="CB35" i="13"/>
  <c r="CC35" i="13" s="1"/>
  <c r="FD26" i="13"/>
  <c r="FE26" i="13" s="1"/>
  <c r="GJ18" i="13"/>
  <c r="GK18" i="13" s="1"/>
  <c r="AF32" i="13"/>
  <c r="AG32" i="13" s="1"/>
  <c r="AF17" i="13"/>
  <c r="AG17" i="13" s="1"/>
  <c r="BL28" i="13"/>
  <c r="BM28" i="13" s="1"/>
  <c r="DX21" i="13"/>
  <c r="DY21" i="13" s="1"/>
  <c r="CR24" i="13"/>
  <c r="CS24" i="13" s="1"/>
  <c r="P17" i="13"/>
  <c r="Q17" i="13" s="1"/>
  <c r="BL11" i="13"/>
  <c r="BM11" i="13" s="1"/>
  <c r="CF9" i="17"/>
  <c r="DF14" i="13"/>
  <c r="AD14" i="13"/>
  <c r="GH14" i="13"/>
  <c r="CK9" i="17"/>
  <c r="GJ19" i="13"/>
  <c r="GK19" i="13" s="1"/>
  <c r="FT11" i="13"/>
  <c r="FU11" i="13" s="1"/>
  <c r="BL32" i="13"/>
  <c r="BM32" i="13" s="1"/>
  <c r="GJ39" i="13"/>
  <c r="GK39" i="13" s="1"/>
  <c r="DH28" i="13"/>
  <c r="DI28" i="13" s="1"/>
  <c r="DH11" i="13"/>
  <c r="DI11" i="13" s="1"/>
  <c r="CM9" i="17"/>
  <c r="GJ21" i="13"/>
  <c r="GK21" i="13" s="1"/>
  <c r="FD34" i="13"/>
  <c r="FE34" i="13" s="1"/>
  <c r="P35" i="13"/>
  <c r="Q35" i="13" s="1"/>
  <c r="AV35" i="13"/>
  <c r="AW35" i="13" s="1"/>
  <c r="AF29" i="13"/>
  <c r="AG29" i="13" s="1"/>
  <c r="CR15" i="13"/>
  <c r="CS15" i="13" s="1"/>
  <c r="P29" i="13"/>
  <c r="Q29" i="13" s="1"/>
  <c r="AF30" i="13"/>
  <c r="AG30" i="13" s="1"/>
  <c r="CR20" i="13"/>
  <c r="CS20" i="13" s="1"/>
  <c r="CH9" i="17"/>
  <c r="EN35" i="13"/>
  <c r="EO35" i="13" s="1"/>
  <c r="C18" i="13"/>
  <c r="D18" i="13" s="1"/>
  <c r="E120" i="11"/>
  <c r="C120" i="11"/>
  <c r="D125" i="11"/>
  <c r="F125" i="11"/>
  <c r="J125" i="11"/>
  <c r="I40" i="14"/>
  <c r="M40" i="14"/>
  <c r="N40" i="14"/>
  <c r="G41" i="14"/>
  <c r="I41" i="14"/>
  <c r="J41" i="14"/>
  <c r="K42" i="14"/>
  <c r="L42" i="14"/>
  <c r="N42" i="14"/>
  <c r="H39" i="14"/>
  <c r="H44" i="14" s="1"/>
  <c r="J39" i="14"/>
  <c r="H31" i="14"/>
  <c r="I31" i="14"/>
  <c r="I39" i="14" s="1"/>
  <c r="J31" i="14"/>
  <c r="K31" i="14"/>
  <c r="K39" i="14" s="1"/>
  <c r="L31" i="14"/>
  <c r="L39" i="14" s="1"/>
  <c r="M31" i="14"/>
  <c r="M39" i="14" s="1"/>
  <c r="N31" i="14"/>
  <c r="N39" i="14" s="1"/>
  <c r="H32" i="14"/>
  <c r="H40" i="14" s="1"/>
  <c r="I32" i="14"/>
  <c r="J32" i="14"/>
  <c r="J40" i="14" s="1"/>
  <c r="K32" i="14"/>
  <c r="K40" i="14" s="1"/>
  <c r="L32" i="14"/>
  <c r="L40" i="14" s="1"/>
  <c r="L44" i="14" s="1"/>
  <c r="M32" i="14"/>
  <c r="N32" i="14"/>
  <c r="H33" i="14"/>
  <c r="H41" i="14" s="1"/>
  <c r="I33" i="14"/>
  <c r="J33" i="14"/>
  <c r="K33" i="14"/>
  <c r="K41" i="14" s="1"/>
  <c r="L33" i="14"/>
  <c r="L41" i="14" s="1"/>
  <c r="M33" i="14"/>
  <c r="M41" i="14" s="1"/>
  <c r="N33" i="14"/>
  <c r="N41" i="14" s="1"/>
  <c r="H34" i="14"/>
  <c r="H42" i="14" s="1"/>
  <c r="I34" i="14"/>
  <c r="I42" i="14" s="1"/>
  <c r="J34" i="14"/>
  <c r="J42" i="14" s="1"/>
  <c r="K34" i="14"/>
  <c r="L34" i="14"/>
  <c r="M34" i="14"/>
  <c r="M42" i="14" s="1"/>
  <c r="N34" i="14"/>
  <c r="H35" i="14"/>
  <c r="H43" i="14" s="1"/>
  <c r="I35" i="14"/>
  <c r="I43" i="14" s="1"/>
  <c r="J35" i="14"/>
  <c r="J43" i="14" s="1"/>
  <c r="K35" i="14"/>
  <c r="K43" i="14" s="1"/>
  <c r="L35" i="14"/>
  <c r="L43" i="14" s="1"/>
  <c r="M35" i="14"/>
  <c r="M43" i="14" s="1"/>
  <c r="N35" i="14"/>
  <c r="N43" i="14" s="1"/>
  <c r="G35" i="14"/>
  <c r="G43" i="14" s="1"/>
  <c r="G34" i="14"/>
  <c r="G42" i="14" s="1"/>
  <c r="G33" i="14"/>
  <c r="G32" i="14"/>
  <c r="G40" i="14" s="1"/>
  <c r="G31" i="14"/>
  <c r="G39" i="14" s="1"/>
  <c r="DX30" i="13" l="1"/>
  <c r="DY30" i="13" s="1"/>
  <c r="DH26" i="13"/>
  <c r="DI26" i="13" s="1"/>
  <c r="CR12" i="13"/>
  <c r="CS12" i="13" s="1"/>
  <c r="P36" i="13"/>
  <c r="Q36" i="13" s="1"/>
  <c r="FD27" i="13"/>
  <c r="FE27" i="13" s="1"/>
  <c r="EN17" i="13"/>
  <c r="EO17" i="13" s="1"/>
  <c r="CB19" i="13"/>
  <c r="CC19" i="13" s="1"/>
  <c r="FT23" i="13"/>
  <c r="FU23" i="13" s="1"/>
  <c r="BL21" i="13"/>
  <c r="BM21" i="13" s="1"/>
  <c r="DH16" i="13"/>
  <c r="DI16" i="13" s="1"/>
  <c r="CR33" i="13"/>
  <c r="CS33" i="13" s="1"/>
  <c r="G18" i="13"/>
  <c r="M18" i="13"/>
  <c r="FD19" i="13"/>
  <c r="FE19" i="13" s="1"/>
  <c r="AF31" i="13"/>
  <c r="AG31" i="13" s="1"/>
  <c r="DX26" i="13"/>
  <c r="DY26" i="13" s="1"/>
  <c r="AF26" i="13"/>
  <c r="AG26" i="13" s="1"/>
  <c r="BL12" i="13"/>
  <c r="BM12" i="13" s="1"/>
  <c r="CR22" i="13"/>
  <c r="CS22" i="13" s="1"/>
  <c r="BL29" i="13"/>
  <c r="BM29" i="13" s="1"/>
  <c r="AV11" i="13"/>
  <c r="AW11" i="13" s="1"/>
  <c r="CR27" i="13"/>
  <c r="CS27" i="13" s="1"/>
  <c r="CR34" i="13"/>
  <c r="CS34" i="13" s="1"/>
  <c r="DH30" i="13"/>
  <c r="DI30" i="13" s="1"/>
  <c r="BL34" i="13"/>
  <c r="BM34" i="13" s="1"/>
  <c r="CR25" i="13"/>
  <c r="CS25" i="13" s="1"/>
  <c r="FT12" i="13"/>
  <c r="FU12" i="13" s="1"/>
  <c r="DX12" i="13"/>
  <c r="DY12" i="13" s="1"/>
  <c r="P22" i="13"/>
  <c r="Q22" i="13" s="1"/>
  <c r="DH17" i="13"/>
  <c r="DI17" i="13" s="1"/>
  <c r="DH22" i="13"/>
  <c r="DI22" i="13" s="1"/>
  <c r="CB26" i="13"/>
  <c r="CC26" i="13" s="1"/>
  <c r="CB12" i="13"/>
  <c r="CC12" i="13" s="1"/>
  <c r="EN11" i="13"/>
  <c r="EO11" i="13" s="1"/>
  <c r="AV28" i="13"/>
  <c r="AW28" i="13" s="1"/>
  <c r="CB28" i="13"/>
  <c r="CC28" i="13" s="1"/>
  <c r="DV9" i="13"/>
  <c r="IQ9" i="13" s="1"/>
  <c r="BL30" i="13"/>
  <c r="BM30" i="13" s="1"/>
  <c r="O34" i="13"/>
  <c r="EN20" i="13"/>
  <c r="EO20" i="13" s="1"/>
  <c r="GJ16" i="13"/>
  <c r="GK16" i="13" s="1"/>
  <c r="FC29" i="13"/>
  <c r="BL20" i="13"/>
  <c r="BM20" i="13" s="1"/>
  <c r="CR30" i="13"/>
  <c r="CS30" i="13" s="1"/>
  <c r="AV13" i="13"/>
  <c r="AW13" i="13" s="1"/>
  <c r="CB16" i="13"/>
  <c r="CC16" i="13" s="1"/>
  <c r="CR36" i="13"/>
  <c r="CS36" i="13" s="1"/>
  <c r="FT30" i="13"/>
  <c r="FU30" i="13" s="1"/>
  <c r="FT25" i="13"/>
  <c r="FU25" i="13" s="1"/>
  <c r="DX17" i="13"/>
  <c r="DY17" i="13" s="1"/>
  <c r="DX32" i="13"/>
  <c r="DY32" i="13" s="1"/>
  <c r="DH25" i="13"/>
  <c r="DI25" i="13" s="1"/>
  <c r="CB30" i="13"/>
  <c r="CC30" i="13" s="1"/>
  <c r="P28" i="13"/>
  <c r="Q28" i="13" s="1"/>
  <c r="CR16" i="13"/>
  <c r="CS16" i="13" s="1"/>
  <c r="AF36" i="13"/>
  <c r="AG36" i="13" s="1"/>
  <c r="DH23" i="13"/>
  <c r="DI23" i="13" s="1"/>
  <c r="GJ30" i="13"/>
  <c r="GK30" i="13" s="1"/>
  <c r="DH13" i="13"/>
  <c r="DI13" i="13" s="1"/>
  <c r="P30" i="13"/>
  <c r="Q30" i="13" s="1"/>
  <c r="EN23" i="13"/>
  <c r="EO23" i="13" s="1"/>
  <c r="P12" i="13"/>
  <c r="Q12" i="13" s="1"/>
  <c r="AV24" i="13"/>
  <c r="AW24" i="13" s="1"/>
  <c r="CR10" i="13"/>
  <c r="CS10" i="13" s="1"/>
  <c r="AF23" i="13"/>
  <c r="AG23" i="13" s="1"/>
  <c r="BL33" i="13"/>
  <c r="BM33" i="13" s="1"/>
  <c r="FT33" i="13"/>
  <c r="FU33" i="13" s="1"/>
  <c r="AV17" i="13"/>
  <c r="AW17" i="13" s="1"/>
  <c r="P13" i="13"/>
  <c r="Q13" i="13" s="1"/>
  <c r="AF20" i="13"/>
  <c r="AG20" i="13" s="1"/>
  <c r="DH27" i="13"/>
  <c r="DI27" i="13" s="1"/>
  <c r="FT36" i="13"/>
  <c r="FU36" i="13" s="1"/>
  <c r="P24" i="13"/>
  <c r="Q24" i="13" s="1"/>
  <c r="BL18" i="13"/>
  <c r="BM18" i="13" s="1"/>
  <c r="DH31" i="13"/>
  <c r="DI31" i="13" s="1"/>
  <c r="CR19" i="13"/>
  <c r="CS19" i="13" s="1"/>
  <c r="AF34" i="13"/>
  <c r="AG34" i="13" s="1"/>
  <c r="CR32" i="13"/>
  <c r="CS32" i="13" s="1"/>
  <c r="GJ23" i="13"/>
  <c r="GK23" i="13" s="1"/>
  <c r="EN33" i="13"/>
  <c r="EO33" i="13" s="1"/>
  <c r="CB34" i="13"/>
  <c r="CC34" i="13" s="1"/>
  <c r="AF33" i="13"/>
  <c r="AG33" i="13" s="1"/>
  <c r="AV21" i="13"/>
  <c r="AW21" i="13" s="1"/>
  <c r="DH21" i="13"/>
  <c r="DI21" i="13" s="1"/>
  <c r="DH18" i="13"/>
  <c r="DI18" i="13" s="1"/>
  <c r="DX35" i="13"/>
  <c r="DY35" i="13" s="1"/>
  <c r="CB33" i="13"/>
  <c r="CC33" i="13" s="1"/>
  <c r="GJ26" i="13"/>
  <c r="GK26" i="13" s="1"/>
  <c r="FD30" i="13"/>
  <c r="FE30" i="13" s="1"/>
  <c r="FT27" i="13"/>
  <c r="FU27" i="13" s="1"/>
  <c r="GJ25" i="13"/>
  <c r="GK25" i="13" s="1"/>
  <c r="EN13" i="13"/>
  <c r="EO13" i="13" s="1"/>
  <c r="CR28" i="13"/>
  <c r="CS28" i="13" s="1"/>
  <c r="EN12" i="13"/>
  <c r="EO12" i="13" s="1"/>
  <c r="AF21" i="13"/>
  <c r="AG21" i="13" s="1"/>
  <c r="FD12" i="13"/>
  <c r="FE12" i="13" s="1"/>
  <c r="BL36" i="13"/>
  <c r="BM36" i="13" s="1"/>
  <c r="FT31" i="13"/>
  <c r="FU31" i="13" s="1"/>
  <c r="AF25" i="13"/>
  <c r="AG25" i="13" s="1"/>
  <c r="EN29" i="13"/>
  <c r="EO29" i="13" s="1"/>
  <c r="AV34" i="13"/>
  <c r="AW34" i="13" s="1"/>
  <c r="EN22" i="13"/>
  <c r="EO22" i="13" s="1"/>
  <c r="CR13" i="13"/>
  <c r="CS13" i="13" s="1"/>
  <c r="AV30" i="13"/>
  <c r="AW30" i="13" s="1"/>
  <c r="P23" i="13"/>
  <c r="Q23" i="13" s="1"/>
  <c r="P11" i="13"/>
  <c r="Q11" i="13" s="1"/>
  <c r="CB25" i="13"/>
  <c r="CC25" i="13" s="1"/>
  <c r="DH12" i="13"/>
  <c r="DI12" i="13" s="1"/>
  <c r="CB13" i="13"/>
  <c r="CC13" i="13" s="1"/>
  <c r="AV12" i="13"/>
  <c r="AW12" i="13" s="1"/>
  <c r="CR26" i="13"/>
  <c r="CS26" i="13" s="1"/>
  <c r="AV19" i="13"/>
  <c r="AW19" i="13" s="1"/>
  <c r="AF39" i="13"/>
  <c r="AG39" i="13" s="1"/>
  <c r="DX24" i="13"/>
  <c r="DY24" i="13" s="1"/>
  <c r="DX39" i="13"/>
  <c r="DY39" i="13" s="1"/>
  <c r="DG24" i="13"/>
  <c r="CB21" i="13"/>
  <c r="CC21" i="13" s="1"/>
  <c r="AV10" i="13"/>
  <c r="AW10" i="13" s="1"/>
  <c r="FD18" i="13"/>
  <c r="FE18" i="13" s="1"/>
  <c r="GJ34" i="13"/>
  <c r="GK34" i="13" s="1"/>
  <c r="BL19" i="13"/>
  <c r="BM19" i="13" s="1"/>
  <c r="DX28" i="13"/>
  <c r="DY28" i="13" s="1"/>
  <c r="GJ29" i="13"/>
  <c r="GK29" i="13" s="1"/>
  <c r="FD20" i="13"/>
  <c r="FE20" i="13" s="1"/>
  <c r="BL13" i="13"/>
  <c r="BM13" i="13" s="1"/>
  <c r="CR29" i="13"/>
  <c r="CS29" i="13" s="1"/>
  <c r="DX33" i="13"/>
  <c r="DY33" i="13" s="1"/>
  <c r="FS14" i="13"/>
  <c r="HH14" i="13" s="1"/>
  <c r="IT10" i="13"/>
  <c r="CA14" i="13"/>
  <c r="HN14" i="13" s="1"/>
  <c r="IN10" i="13"/>
  <c r="O14" i="13"/>
  <c r="HR14" i="13" s="1"/>
  <c r="IJ10" i="13"/>
  <c r="DW14" i="13"/>
  <c r="HK14" i="13" s="1"/>
  <c r="IQ10" i="13"/>
  <c r="FC14" i="13"/>
  <c r="HI14" i="13" s="1"/>
  <c r="IS10" i="13"/>
  <c r="CQ14" i="13"/>
  <c r="HM14" i="13" s="1"/>
  <c r="IO10" i="13"/>
  <c r="AU14" i="13"/>
  <c r="HP14" i="13" s="1"/>
  <c r="IL10" i="13"/>
  <c r="CB32" i="13"/>
  <c r="CC32" i="13" s="1"/>
  <c r="GI14" i="13"/>
  <c r="HG14" i="13" s="1"/>
  <c r="IU10" i="13"/>
  <c r="AF13" i="13"/>
  <c r="AG13" i="13" s="1"/>
  <c r="EM14" i="13"/>
  <c r="HJ14" i="13" s="1"/>
  <c r="IR10" i="13"/>
  <c r="AE14" i="13"/>
  <c r="HQ14" i="13" s="1"/>
  <c r="IK10" i="13"/>
  <c r="DG14" i="13"/>
  <c r="HL14" i="13" s="1"/>
  <c r="IP10" i="13"/>
  <c r="BK14" i="13"/>
  <c r="HO14" i="13" s="1"/>
  <c r="IM10" i="13"/>
  <c r="C123" i="11"/>
  <c r="C124" i="11"/>
  <c r="C122" i="11"/>
  <c r="E122" i="11"/>
  <c r="E123" i="11"/>
  <c r="E124" i="11"/>
  <c r="FD15" i="13"/>
  <c r="FE15" i="13" s="1"/>
  <c r="E125" i="11"/>
  <c r="FT14" i="13"/>
  <c r="FU14" i="13" s="1"/>
  <c r="HH15" i="13" s="1"/>
  <c r="FB9" i="13"/>
  <c r="EN14" i="13"/>
  <c r="EO14" i="13" s="1"/>
  <c r="HJ15" i="13" s="1"/>
  <c r="DF9" i="13"/>
  <c r="P14" i="13"/>
  <c r="Q14" i="13" s="1"/>
  <c r="HR15" i="13" s="1"/>
  <c r="EL9" i="13"/>
  <c r="BL14" i="13"/>
  <c r="BM14" i="13" s="1"/>
  <c r="HO15" i="13" s="1"/>
  <c r="FR9" i="13"/>
  <c r="CP9" i="13"/>
  <c r="CR14" i="13"/>
  <c r="CS14" i="13" s="1"/>
  <c r="HM15" i="13" s="1"/>
  <c r="AD9" i="13"/>
  <c r="DX14" i="13"/>
  <c r="DY14" i="13" s="1"/>
  <c r="HK15" i="13" s="1"/>
  <c r="AT9" i="13"/>
  <c r="GJ14" i="13"/>
  <c r="GK14" i="13" s="1"/>
  <c r="HG15" i="13" s="1"/>
  <c r="CB14" i="13"/>
  <c r="CC14" i="13" s="1"/>
  <c r="HN15" i="13" s="1"/>
  <c r="GH9" i="13"/>
  <c r="BZ9" i="13"/>
  <c r="DX9" i="13"/>
  <c r="DY9" i="13" s="1"/>
  <c r="AF14" i="13"/>
  <c r="AG14" i="13" s="1"/>
  <c r="HQ15" i="13" s="1"/>
  <c r="FD14" i="13"/>
  <c r="FE14" i="13" s="1"/>
  <c r="HI15" i="13" s="1"/>
  <c r="AV14" i="13"/>
  <c r="AW14" i="13" s="1"/>
  <c r="HP15" i="13" s="1"/>
  <c r="DH14" i="13"/>
  <c r="DI14" i="13" s="1"/>
  <c r="HL15" i="13" s="1"/>
  <c r="BJ9" i="13"/>
  <c r="I125" i="11"/>
  <c r="H125" i="11"/>
  <c r="B125" i="11"/>
  <c r="G125" i="11"/>
  <c r="G44" i="14"/>
  <c r="K44" i="14"/>
  <c r="I44" i="14"/>
  <c r="N44" i="14"/>
  <c r="M44" i="14"/>
  <c r="J36" i="14"/>
  <c r="I36" i="14"/>
  <c r="J44" i="14"/>
  <c r="H36" i="14"/>
  <c r="K36" i="14"/>
  <c r="M36" i="14"/>
  <c r="N36" i="14"/>
  <c r="L36" i="14"/>
  <c r="G36" i="14"/>
  <c r="HR16" i="13" l="1"/>
  <c r="DW9" i="13"/>
  <c r="HJ9" i="13" s="1"/>
  <c r="HN16" i="13"/>
  <c r="HI16" i="13"/>
  <c r="HH16" i="13"/>
  <c r="HM16" i="13"/>
  <c r="HO16" i="13"/>
  <c r="HL16" i="13"/>
  <c r="HP16" i="13"/>
  <c r="HJ16" i="13"/>
  <c r="BK9" i="13"/>
  <c r="HN9" i="13" s="1"/>
  <c r="IM9" i="13"/>
  <c r="CQ9" i="13"/>
  <c r="HL9" i="13" s="1"/>
  <c r="IO9" i="13"/>
  <c r="HK16" i="13"/>
  <c r="FS9" i="13"/>
  <c r="HG9" i="13" s="1"/>
  <c r="IT9" i="13"/>
  <c r="EM9" i="13"/>
  <c r="HI9" i="13" s="1"/>
  <c r="IR9" i="13"/>
  <c r="CA9" i="13"/>
  <c r="HM9" i="13" s="1"/>
  <c r="IN9" i="13"/>
  <c r="GI9" i="13"/>
  <c r="HF9" i="13" s="1"/>
  <c r="IU9" i="13"/>
  <c r="DG9" i="13"/>
  <c r="HK9" i="13" s="1"/>
  <c r="IP9" i="13"/>
  <c r="HG16" i="13"/>
  <c r="FC9" i="13"/>
  <c r="HH9" i="13" s="1"/>
  <c r="IS9" i="13"/>
  <c r="HQ16" i="13"/>
  <c r="AU9" i="13"/>
  <c r="HO9" i="13" s="1"/>
  <c r="IL9" i="13"/>
  <c r="AE9" i="13"/>
  <c r="HP9" i="13" s="1"/>
  <c r="IK9" i="13"/>
  <c r="C125" i="11"/>
  <c r="HJ10" i="13"/>
  <c r="DH9" i="13"/>
  <c r="DI9" i="13" s="1"/>
  <c r="FD9" i="13"/>
  <c r="FE9" i="13" s="1"/>
  <c r="N18" i="13"/>
  <c r="O18" i="13" s="1"/>
  <c r="CR9" i="13"/>
  <c r="CS9" i="13" s="1"/>
  <c r="FT9" i="13"/>
  <c r="FU9" i="13" s="1"/>
  <c r="BL9" i="13"/>
  <c r="BM9" i="13" s="1"/>
  <c r="CB9" i="13"/>
  <c r="CC9" i="13" s="1"/>
  <c r="EN9" i="13"/>
  <c r="EO9" i="13" s="1"/>
  <c r="AF9" i="13"/>
  <c r="AG9" i="13" s="1"/>
  <c r="GJ9" i="13"/>
  <c r="GK9" i="13" s="1"/>
  <c r="AV9" i="13"/>
  <c r="AW9" i="13" s="1"/>
  <c r="D22" i="14"/>
  <c r="C22" i="14"/>
  <c r="F22" i="14"/>
  <c r="G26" i="14"/>
  <c r="G20" i="14"/>
  <c r="HJ11" i="13" l="1"/>
  <c r="HF10" i="13"/>
  <c r="HF11" i="13" s="1"/>
  <c r="HP10" i="13"/>
  <c r="HP11" i="13" s="1"/>
  <c r="HM10" i="13"/>
  <c r="HM11" i="13" s="1"/>
  <c r="HL10" i="13"/>
  <c r="HL11" i="13" s="1"/>
  <c r="HK10" i="13"/>
  <c r="HK11" i="13" s="1"/>
  <c r="HH10" i="13"/>
  <c r="HH11" i="13" s="1"/>
  <c r="HI10" i="13"/>
  <c r="HI11" i="13" s="1"/>
  <c r="HN10" i="13"/>
  <c r="HN11" i="13" s="1"/>
  <c r="HO10" i="13"/>
  <c r="HO11" i="13" s="1"/>
  <c r="HG10" i="13"/>
  <c r="HG11" i="13" s="1"/>
  <c r="P18" i="13"/>
  <c r="Q18" i="13" s="1"/>
  <c r="G53" i="14"/>
  <c r="I53" i="14"/>
  <c r="H53" i="14"/>
  <c r="J53" i="14"/>
  <c r="K53" i="14"/>
  <c r="M53" i="14"/>
  <c r="N53" i="14"/>
  <c r="C286" i="10" l="1"/>
  <c r="A286" i="10"/>
  <c r="C261" i="10"/>
  <c r="A261" i="10"/>
  <c r="C211" i="10"/>
  <c r="A211" i="10"/>
  <c r="C331" i="10"/>
  <c r="C332" i="10" s="1"/>
  <c r="A331" i="10"/>
  <c r="A332" i="10" s="1"/>
  <c r="C316" i="10"/>
  <c r="C317" i="10" s="1"/>
  <c r="A316" i="10"/>
  <c r="A317" i="10" s="1"/>
  <c r="C301" i="10"/>
  <c r="C302" i="10" s="1"/>
  <c r="A301" i="10"/>
  <c r="A302" i="10" s="1"/>
  <c r="C287" i="10"/>
  <c r="A287" i="10"/>
  <c r="C262" i="10"/>
  <c r="C236" i="10"/>
  <c r="A236" i="10"/>
  <c r="A237" i="10" s="1"/>
  <c r="C212" i="10"/>
  <c r="A212" i="10"/>
  <c r="C176" i="10"/>
  <c r="C177" i="10" s="1"/>
  <c r="A176" i="10"/>
  <c r="A177" i="10" s="1"/>
  <c r="C143" i="10"/>
  <c r="C144" i="10" s="1"/>
  <c r="A143" i="10"/>
  <c r="A144" i="10" s="1"/>
  <c r="C72" i="10"/>
  <c r="C73" i="10" s="1"/>
  <c r="A72" i="10"/>
  <c r="A73" i="10" s="1"/>
  <c r="A37" i="10"/>
  <c r="A38" i="10" s="1"/>
  <c r="C237" i="10"/>
  <c r="A262" i="10"/>
  <c r="C37" i="10"/>
  <c r="C38" i="10" s="1"/>
  <c r="R8" i="9"/>
  <c r="R9" i="9"/>
  <c r="R11" i="9"/>
  <c r="R12" i="9"/>
  <c r="R13" i="9"/>
  <c r="R14" i="9"/>
  <c r="R15" i="9"/>
  <c r="R16" i="9"/>
  <c r="R17" i="9"/>
  <c r="R18" i="9"/>
  <c r="R19" i="9"/>
  <c r="R20" i="9"/>
  <c r="R21" i="9"/>
  <c r="R22" i="9"/>
  <c r="R23" i="9"/>
  <c r="R24" i="9"/>
  <c r="R25" i="9"/>
  <c r="R26" i="9"/>
  <c r="R27" i="9"/>
  <c r="R28" i="9"/>
  <c r="R29" i="9"/>
  <c r="R30" i="9"/>
  <c r="R31" i="9"/>
  <c r="R32" i="9"/>
  <c r="R33" i="9"/>
  <c r="R34" i="9"/>
  <c r="R35" i="9"/>
  <c r="R36" i="9"/>
  <c r="R37" i="9"/>
  <c r="R38" i="9"/>
  <c r="R39" i="9"/>
  <c r="R7" i="9"/>
  <c r="F237" i="10" l="1"/>
  <c r="F332" i="10"/>
  <c r="F144" i="10"/>
  <c r="F287" i="10"/>
  <c r="F302" i="10"/>
  <c r="F317" i="10"/>
  <c r="F212" i="10"/>
  <c r="F262" i="10"/>
  <c r="F177" i="10"/>
  <c r="F38" i="10"/>
  <c r="F73" i="10"/>
  <c r="X7" i="8"/>
  <c r="T7" i="8" l="1"/>
  <c r="N7" i="8"/>
  <c r="H7" i="8"/>
  <c r="AH7" i="8"/>
  <c r="AF7" i="8"/>
  <c r="AB7" i="8"/>
  <c r="Z7" i="8"/>
  <c r="V7" i="8"/>
  <c r="R7" i="8"/>
  <c r="P7" i="8"/>
  <c r="L7" i="8"/>
  <c r="J7" i="8"/>
  <c r="F7" i="8"/>
  <c r="D7" i="8"/>
  <c r="B7" i="8"/>
  <c r="AH7" i="7"/>
  <c r="AF7" i="7"/>
  <c r="AD7" i="7"/>
  <c r="AB7" i="7"/>
  <c r="Z7" i="7"/>
  <c r="X7" i="7"/>
  <c r="V7" i="7"/>
  <c r="T7" i="7"/>
  <c r="R7" i="7"/>
  <c r="P7" i="7"/>
  <c r="N7" i="7"/>
  <c r="L7" i="7"/>
  <c r="J7" i="7"/>
  <c r="H7" i="7"/>
  <c r="F7" i="7"/>
  <c r="D7" i="7"/>
  <c r="B7" i="7"/>
  <c r="BF7" i="5" l="1"/>
  <c r="BD7" i="5"/>
  <c r="BB7" i="5"/>
  <c r="AZ7" i="5"/>
  <c r="AX7" i="5"/>
  <c r="AV7" i="5"/>
  <c r="AT7" i="5"/>
  <c r="AR7" i="5"/>
  <c r="AP7" i="5"/>
  <c r="AN7" i="5"/>
  <c r="AL7" i="5"/>
  <c r="AJ7" i="5"/>
  <c r="AH7" i="5"/>
  <c r="AF7" i="5"/>
  <c r="AD7" i="5"/>
  <c r="AB7" i="5"/>
  <c r="Z7" i="5"/>
  <c r="X7" i="5"/>
  <c r="V7" i="5"/>
  <c r="T7" i="5"/>
  <c r="R7" i="5"/>
  <c r="P7" i="5"/>
  <c r="N7" i="5"/>
  <c r="L7" i="5"/>
  <c r="J7" i="5"/>
  <c r="H7" i="5"/>
  <c r="F7" i="5"/>
  <c r="D7" i="5"/>
  <c r="B7" i="5"/>
  <c r="DX7" i="3"/>
  <c r="DV7" i="3"/>
  <c r="DT7" i="3"/>
  <c r="DR7" i="3"/>
  <c r="DP7" i="3"/>
  <c r="DN7" i="3"/>
  <c r="DL7" i="3"/>
  <c r="DJ7" i="3"/>
  <c r="DH7" i="3"/>
  <c r="DF7" i="3"/>
  <c r="DD7" i="3"/>
  <c r="DB7" i="3"/>
  <c r="CZ7" i="3"/>
  <c r="CX7" i="3"/>
  <c r="CV7" i="3"/>
  <c r="CT7" i="3"/>
  <c r="CR7" i="3"/>
  <c r="CP7" i="3"/>
  <c r="CN7" i="3"/>
  <c r="CL7" i="3"/>
  <c r="CJ7" i="3"/>
  <c r="CH7" i="3"/>
  <c r="CF7" i="3"/>
  <c r="CD7" i="3"/>
  <c r="CB7" i="3"/>
  <c r="BZ7" i="3"/>
  <c r="BX7" i="3"/>
  <c r="BV7" i="3"/>
  <c r="BT7" i="3"/>
  <c r="BR7" i="3"/>
  <c r="BP7" i="3"/>
  <c r="BN7" i="3"/>
  <c r="BL7" i="3"/>
  <c r="BJ7" i="3"/>
  <c r="BH7" i="3"/>
  <c r="BF7" i="3"/>
  <c r="BD7" i="3"/>
  <c r="BB7" i="3"/>
  <c r="AZ7" i="3"/>
  <c r="AX7" i="3"/>
  <c r="AV7" i="3"/>
  <c r="AT7" i="3"/>
  <c r="AR7" i="3"/>
  <c r="AP7" i="3"/>
  <c r="AN7" i="3"/>
  <c r="AL7" i="3"/>
  <c r="AJ7" i="3"/>
  <c r="AH7" i="3"/>
  <c r="AF7" i="3"/>
  <c r="AD7" i="3"/>
  <c r="AB7" i="3"/>
  <c r="Z7" i="3"/>
  <c r="X7" i="3"/>
  <c r="V7" i="3"/>
  <c r="T7" i="3"/>
  <c r="R7" i="3"/>
  <c r="P7" i="3"/>
  <c r="N7" i="3"/>
  <c r="L7" i="3"/>
  <c r="J7" i="3"/>
  <c r="H7" i="3"/>
  <c r="F7" i="3"/>
  <c r="D7" i="3"/>
  <c r="B7" i="3"/>
  <c r="L53" i="14" l="1"/>
  <c r="W6" i="10" l="1"/>
  <c r="P6" i="10" l="1"/>
  <c r="O6" i="10"/>
  <c r="M6" i="10"/>
  <c r="M7" i="10" s="1"/>
  <c r="R7" i="10" s="1"/>
  <c r="P7" i="10"/>
  <c r="U7" i="10" s="1"/>
  <c r="N9" i="13"/>
  <c r="O7" i="10"/>
  <c r="T7" i="10" s="1"/>
  <c r="G13" i="23"/>
  <c r="R13" i="23" s="1"/>
  <c r="G15" i="23"/>
  <c r="Y15" i="23" s="1"/>
  <c r="AC15" i="23" s="1"/>
  <c r="G8" i="23"/>
  <c r="Y8" i="23" s="1"/>
  <c r="AC8" i="23" s="1"/>
  <c r="G7" i="23"/>
  <c r="Y7" i="23" s="1"/>
  <c r="AC7" i="23" s="1"/>
  <c r="G21" i="23"/>
  <c r="R21" i="23" s="1"/>
  <c r="G22" i="23"/>
  <c r="R22" i="23" s="1"/>
  <c r="G4" i="23"/>
  <c r="Y4" i="23" s="1"/>
  <c r="AC4" i="23" s="1"/>
  <c r="G16" i="23"/>
  <c r="Y16" i="23" s="1"/>
  <c r="AC16" i="23" s="1"/>
  <c r="G14" i="23"/>
  <c r="G20" i="23"/>
  <c r="R20" i="23" s="1"/>
  <c r="G19" i="23"/>
  <c r="Y19" i="23" s="1"/>
  <c r="AC19" i="23" s="1"/>
  <c r="G11" i="23"/>
  <c r="R11" i="23" s="1"/>
  <c r="G6" i="23"/>
  <c r="R6" i="23" s="1"/>
  <c r="G12" i="23"/>
  <c r="R12" i="23" s="1"/>
  <c r="G17" i="23"/>
  <c r="R17" i="23" s="1"/>
  <c r="G9" i="23"/>
  <c r="Y9" i="23" s="1"/>
  <c r="AC9" i="23" s="1"/>
  <c r="G18" i="23"/>
  <c r="R18" i="23" s="1"/>
  <c r="G5" i="23"/>
  <c r="R5" i="23" s="1"/>
  <c r="O9" i="13" l="1"/>
  <c r="HQ9" i="13" s="1"/>
  <c r="IJ9" i="13"/>
  <c r="D35" i="23"/>
  <c r="C35" i="23"/>
  <c r="L35" i="23"/>
  <c r="M35" i="23"/>
  <c r="E35" i="23"/>
  <c r="I35" i="23"/>
  <c r="N35" i="23"/>
  <c r="F35" i="23"/>
  <c r="J35" i="23"/>
  <c r="H35" i="23"/>
  <c r="L83" i="23" s="1"/>
  <c r="E42" i="23"/>
  <c r="D42" i="23"/>
  <c r="C42" i="23"/>
  <c r="J42" i="23"/>
  <c r="I42" i="23"/>
  <c r="F42" i="23"/>
  <c r="M42" i="23"/>
  <c r="H42" i="23"/>
  <c r="N42" i="23"/>
  <c r="L42" i="23"/>
  <c r="E39" i="23"/>
  <c r="D39" i="23"/>
  <c r="C39" i="23"/>
  <c r="H80" i="23" s="1"/>
  <c r="H39" i="23"/>
  <c r="F39" i="23"/>
  <c r="I39" i="23"/>
  <c r="M39" i="23"/>
  <c r="J39" i="23"/>
  <c r="N39" i="23"/>
  <c r="L39" i="23"/>
  <c r="C43" i="23"/>
  <c r="N43" i="23"/>
  <c r="H43" i="23"/>
  <c r="D83" i="23" s="1"/>
  <c r="I43" i="23"/>
  <c r="K43" i="23" s="1"/>
  <c r="D82" i="23" s="1"/>
  <c r="F43" i="23"/>
  <c r="J43" i="23"/>
  <c r="M43" i="23"/>
  <c r="E43" i="23"/>
  <c r="D43" i="23"/>
  <c r="L43" i="23"/>
  <c r="C34" i="23"/>
  <c r="N34" i="23"/>
  <c r="M34" i="23"/>
  <c r="M85" i="23" s="1"/>
  <c r="L34" i="23"/>
  <c r="J34" i="23"/>
  <c r="I34" i="23"/>
  <c r="H34" i="23"/>
  <c r="M83" i="23" s="1"/>
  <c r="F34" i="23"/>
  <c r="E34" i="23"/>
  <c r="D34" i="23"/>
  <c r="M33" i="23"/>
  <c r="C33" i="23"/>
  <c r="N33" i="23"/>
  <c r="D33" i="23"/>
  <c r="J33" i="23"/>
  <c r="F33" i="23"/>
  <c r="E33" i="23"/>
  <c r="I33" i="23"/>
  <c r="H33" i="23"/>
  <c r="N83" i="23" s="1"/>
  <c r="L33" i="23"/>
  <c r="C40" i="23"/>
  <c r="E40" i="23"/>
  <c r="D40" i="23"/>
  <c r="N40" i="23"/>
  <c r="F40" i="23"/>
  <c r="M40" i="23"/>
  <c r="H40" i="23"/>
  <c r="J40" i="23"/>
  <c r="I40" i="23"/>
  <c r="K40" i="23" s="1"/>
  <c r="L40" i="23"/>
  <c r="G84" i="23" s="1"/>
  <c r="O28" i="23"/>
  <c r="S87" i="23" s="1"/>
  <c r="N28" i="23"/>
  <c r="S86" i="23" s="1"/>
  <c r="H28" i="23"/>
  <c r="C28" i="23"/>
  <c r="C44" i="23"/>
  <c r="E44" i="23"/>
  <c r="D44" i="23"/>
  <c r="M44" i="23"/>
  <c r="C85" i="23" s="1"/>
  <c r="H44" i="23"/>
  <c r="C83" i="23" s="1"/>
  <c r="J44" i="23"/>
  <c r="I44" i="23"/>
  <c r="K44" i="23" s="1"/>
  <c r="C82" i="23" s="1"/>
  <c r="F44" i="23"/>
  <c r="L44" i="23"/>
  <c r="C84" i="23" s="1"/>
  <c r="N44" i="23"/>
  <c r="C86" i="23" s="1"/>
  <c r="W7" i="10"/>
  <c r="D84" i="23"/>
  <c r="G86" i="23"/>
  <c r="G85" i="23"/>
  <c r="K42" i="23"/>
  <c r="R14" i="23"/>
  <c r="N80" i="23"/>
  <c r="C80" i="23"/>
  <c r="P9" i="13"/>
  <c r="Q9" i="13" s="1"/>
  <c r="E84" i="23"/>
  <c r="D80" i="23"/>
  <c r="D86" i="23"/>
  <c r="D85" i="23"/>
  <c r="L80" i="23"/>
  <c r="L84" i="23"/>
  <c r="G35" i="23"/>
  <c r="L81" i="23" s="1"/>
  <c r="L86" i="23"/>
  <c r="L85" i="23"/>
  <c r="M86" i="23"/>
  <c r="M84" i="23"/>
  <c r="N85" i="23"/>
  <c r="G33" i="23"/>
  <c r="N81" i="23" s="1"/>
  <c r="K33" i="23"/>
  <c r="N82" i="23" s="1"/>
  <c r="N86" i="23"/>
  <c r="N84" i="23"/>
  <c r="H85" i="23"/>
  <c r="H83" i="23"/>
  <c r="H86" i="23"/>
  <c r="H84" i="23"/>
  <c r="R9" i="23"/>
  <c r="Y5" i="23"/>
  <c r="AC5" i="23" s="1"/>
  <c r="R4" i="23"/>
  <c r="Y17" i="23"/>
  <c r="AC17" i="23" s="1"/>
  <c r="R19" i="23"/>
  <c r="Y22" i="23"/>
  <c r="AC22" i="23" s="1"/>
  <c r="Y6" i="23"/>
  <c r="AC6" i="23" s="1"/>
  <c r="R7" i="23"/>
  <c r="R83" i="23" s="1"/>
  <c r="Y12" i="23"/>
  <c r="AC12" i="23" s="1"/>
  <c r="Y20" i="23"/>
  <c r="AC20" i="23" s="1"/>
  <c r="Y18" i="23"/>
  <c r="AC18" i="23" s="1"/>
  <c r="R16" i="23"/>
  <c r="Y14" i="23"/>
  <c r="Y13" i="23"/>
  <c r="AC13" i="23" s="1"/>
  <c r="E86" i="23"/>
  <c r="E83" i="23"/>
  <c r="E85" i="23"/>
  <c r="T83" i="23"/>
  <c r="T87" i="23"/>
  <c r="S83" i="23"/>
  <c r="G83" i="23"/>
  <c r="Y11" i="23"/>
  <c r="AC11" i="23" s="1"/>
  <c r="Y21" i="23"/>
  <c r="AC21" i="23" s="1"/>
  <c r="R15" i="23"/>
  <c r="R8" i="23"/>
  <c r="H26" i="23" l="1"/>
  <c r="C26" i="23"/>
  <c r="E38" i="23"/>
  <c r="D38" i="23"/>
  <c r="C38" i="23"/>
  <c r="J38" i="23"/>
  <c r="H38" i="23"/>
  <c r="F38" i="23"/>
  <c r="I38" i="23"/>
  <c r="M38" i="23"/>
  <c r="I85" i="23" s="1"/>
  <c r="N38" i="23"/>
  <c r="I86" i="23" s="1"/>
  <c r="L38" i="23"/>
  <c r="I84" i="23" s="1"/>
  <c r="E37" i="23"/>
  <c r="D37" i="23"/>
  <c r="C37" i="23"/>
  <c r="F37" i="23"/>
  <c r="I37" i="23"/>
  <c r="J37" i="23"/>
  <c r="N37" i="23"/>
  <c r="J86" i="23" s="1"/>
  <c r="M37" i="23"/>
  <c r="J85" i="23" s="1"/>
  <c r="H37" i="23"/>
  <c r="J83" i="23" s="1"/>
  <c r="L37" i="23"/>
  <c r="J84" i="23" s="1"/>
  <c r="E36" i="23"/>
  <c r="D36" i="23"/>
  <c r="C36" i="23"/>
  <c r="M36" i="23"/>
  <c r="J36" i="23"/>
  <c r="H36" i="23"/>
  <c r="N36" i="23"/>
  <c r="I36" i="23"/>
  <c r="F36" i="23"/>
  <c r="L36" i="23"/>
  <c r="J31" i="23"/>
  <c r="I31" i="23"/>
  <c r="K31" i="23" s="1"/>
  <c r="P82" i="23" s="1"/>
  <c r="H31" i="23"/>
  <c r="P83" i="23" s="1"/>
  <c r="F31" i="23"/>
  <c r="E31" i="23"/>
  <c r="D31" i="23"/>
  <c r="C31" i="23"/>
  <c r="N31" i="23"/>
  <c r="M31" i="23"/>
  <c r="P85" i="23" s="1"/>
  <c r="L31" i="23"/>
  <c r="P84" i="23" s="1"/>
  <c r="E41" i="23"/>
  <c r="D41" i="23"/>
  <c r="C41" i="23"/>
  <c r="F80" i="23" s="1"/>
  <c r="I41" i="23"/>
  <c r="F41" i="23"/>
  <c r="J41" i="23"/>
  <c r="H41" i="23"/>
  <c r="M41" i="23"/>
  <c r="N41" i="23"/>
  <c r="L41" i="23"/>
  <c r="HQ10" i="13"/>
  <c r="HQ11" i="13" s="1"/>
  <c r="O83" i="23"/>
  <c r="K80" i="23"/>
  <c r="K36" i="23"/>
  <c r="K85" i="23"/>
  <c r="G32" i="23"/>
  <c r="O81" i="23" s="1"/>
  <c r="O86" i="23"/>
  <c r="K83" i="23"/>
  <c r="O85" i="23"/>
  <c r="K86" i="23"/>
  <c r="K84" i="23"/>
  <c r="O84" i="23"/>
  <c r="AC14" i="23"/>
  <c r="F83" i="23"/>
  <c r="F84" i="23"/>
  <c r="J80" i="23"/>
  <c r="G31" i="23"/>
  <c r="P81" i="23" s="1"/>
  <c r="U80" i="23"/>
  <c r="U88" i="23" s="1"/>
  <c r="P86" i="23"/>
  <c r="N88" i="23"/>
  <c r="K34" i="23"/>
  <c r="F85" i="23"/>
  <c r="F86" i="23"/>
  <c r="P33" i="23"/>
  <c r="U83" i="23"/>
  <c r="G44" i="23"/>
  <c r="G34" i="23"/>
  <c r="I83" i="23"/>
  <c r="K35" i="23"/>
  <c r="G43" i="23"/>
  <c r="G39" i="23"/>
  <c r="H81" i="23" s="1"/>
  <c r="H88" i="23" s="1"/>
  <c r="G40" i="23"/>
  <c r="G81" i="23" s="1"/>
  <c r="G42" i="23"/>
  <c r="E81" i="23" s="1"/>
  <c r="G36" i="23"/>
  <c r="P36" i="23" s="1"/>
  <c r="K39" i="23"/>
  <c r="H82" i="23" s="1"/>
  <c r="R86" i="23"/>
  <c r="R87" i="23"/>
  <c r="R80" i="23"/>
  <c r="M82" i="23"/>
  <c r="P26" i="23"/>
  <c r="G82" i="23"/>
  <c r="K82" i="23"/>
  <c r="G80" i="23"/>
  <c r="E82" i="23"/>
  <c r="M80" i="23"/>
  <c r="Q87" i="23"/>
  <c r="Q86" i="23"/>
  <c r="Q83" i="23"/>
  <c r="P80" i="23"/>
  <c r="O80" i="23"/>
  <c r="E80" i="23"/>
  <c r="K32" i="23"/>
  <c r="O82" i="23" s="1"/>
  <c r="P27" i="23"/>
  <c r="T80" i="23"/>
  <c r="T88" i="23" s="1"/>
  <c r="P28" i="23"/>
  <c r="S80" i="23"/>
  <c r="S88" i="23" s="1"/>
  <c r="P34" i="23" l="1"/>
  <c r="G88" i="23"/>
  <c r="P35" i="23"/>
  <c r="L82" i="23"/>
  <c r="L88" i="23" s="1"/>
  <c r="K37" i="23"/>
  <c r="J82" i="23" s="1"/>
  <c r="E88" i="23"/>
  <c r="K88" i="23"/>
  <c r="P43" i="23"/>
  <c r="D81" i="23"/>
  <c r="D88" i="23" s="1"/>
  <c r="K38" i="23"/>
  <c r="I82" i="23" s="1"/>
  <c r="P44" i="23"/>
  <c r="C81" i="23"/>
  <c r="C88" i="23" s="1"/>
  <c r="G38" i="23"/>
  <c r="P29" i="23"/>
  <c r="R88" i="23"/>
  <c r="K81" i="23"/>
  <c r="P39" i="23"/>
  <c r="P42" i="23"/>
  <c r="I80" i="23"/>
  <c r="M81" i="23"/>
  <c r="M88" i="23" s="1"/>
  <c r="P40" i="23"/>
  <c r="G41" i="23"/>
  <c r="F81" i="23" s="1"/>
  <c r="G37" i="23"/>
  <c r="K41" i="23"/>
  <c r="F82" i="23" s="1"/>
  <c r="I81" i="23"/>
  <c r="P32" i="23"/>
  <c r="Q80" i="23"/>
  <c r="Q88" i="23" s="1"/>
  <c r="P30" i="23"/>
  <c r="P88" i="23"/>
  <c r="O88" i="23"/>
  <c r="P31" i="23"/>
  <c r="F88" i="23" l="1"/>
  <c r="I88" i="23"/>
  <c r="P38" i="23"/>
  <c r="P37" i="23"/>
  <c r="J81" i="23"/>
  <c r="J88" i="23" s="1"/>
  <c r="P41" i="23"/>
  <c r="J6" i="22"/>
  <c r="L6" i="22" l="1"/>
  <c r="N8" i="22"/>
  <c r="I6" i="22"/>
  <c r="M6" i="22"/>
  <c r="K6" i="22"/>
  <c r="F8" i="22" l="1"/>
  <c r="C8" i="22"/>
  <c r="D8" i="22"/>
  <c r="E8" i="22"/>
  <c r="G8" i="22"/>
  <c r="N9" i="22"/>
  <c r="N6" i="22"/>
  <c r="D6" i="22" s="1"/>
  <c r="G6" i="22" l="1"/>
  <c r="E6" i="22"/>
  <c r="E9" i="22"/>
  <c r="F9" i="22"/>
  <c r="C9" i="22"/>
  <c r="D9" i="22"/>
  <c r="G9" i="22"/>
  <c r="F6" i="22"/>
  <c r="C6" i="22"/>
  <c r="H9" i="22"/>
  <c r="H6" i="22"/>
  <c r="H8"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juan</author>
    <author>jmunizaga</author>
  </authors>
  <commentList>
    <comment ref="BP6" authorId="0" shapeId="0" xr:uid="{836550AC-0C56-4118-AACB-26B35DCF6502}">
      <text>
        <r>
          <rPr>
            <sz val="9"/>
            <color indexed="81"/>
            <rFont val="Tahoma"/>
            <family val="2"/>
          </rPr>
          <t>The same value of period 2021.</t>
        </r>
      </text>
    </comment>
    <comment ref="BQ6" authorId="0" shapeId="0" xr:uid="{114B5B6F-265B-4D6E-9A0A-E1CBFC7FE371}">
      <text>
        <r>
          <rPr>
            <sz val="9"/>
            <color indexed="81"/>
            <rFont val="Tahoma"/>
            <family val="2"/>
          </rPr>
          <t>The same value of period 2021.</t>
        </r>
      </text>
    </comment>
    <comment ref="BR6" authorId="0" shapeId="0" xr:uid="{556B7270-FE49-4B97-956C-A90A9931E8B7}">
      <text>
        <r>
          <rPr>
            <sz val="9"/>
            <color indexed="81"/>
            <rFont val="Tahoma"/>
            <family val="2"/>
          </rPr>
          <t>The same value of period 2021.</t>
        </r>
      </text>
    </comment>
    <comment ref="BS6" authorId="0" shapeId="0" xr:uid="{19801375-D10B-4B74-8FA6-48BDF897B086}">
      <text>
        <r>
          <rPr>
            <sz val="9"/>
            <color indexed="81"/>
            <rFont val="Tahoma"/>
            <family val="2"/>
          </rPr>
          <t>The same value of period 2021.</t>
        </r>
      </text>
    </comment>
    <comment ref="BT6" authorId="0" shapeId="0" xr:uid="{B9C5C3F5-128F-417D-A541-9B5F819E2A99}">
      <text>
        <r>
          <rPr>
            <sz val="9"/>
            <color indexed="81"/>
            <rFont val="Tahoma"/>
            <family val="2"/>
          </rPr>
          <t>The same value of period 2021.</t>
        </r>
      </text>
    </comment>
    <comment ref="A8" authorId="1" shapeId="0" xr:uid="{05A8BF61-FADE-4E9B-9890-13C9FFD982DF}">
      <text>
        <r>
          <rPr>
            <sz val="9"/>
            <color indexed="81"/>
            <rFont val="Tahoma"/>
            <family val="2"/>
          </rPr>
          <t>(1)</t>
        </r>
      </text>
    </comment>
    <comment ref="CU8" authorId="1" shapeId="0" xr:uid="{657041E4-00DE-43CF-B832-FB989BD8BA86}">
      <text>
        <r>
          <rPr>
            <sz val="9"/>
            <color indexed="81"/>
            <rFont val="Tahoma"/>
            <family val="2"/>
          </rPr>
          <t>(1)</t>
        </r>
      </text>
    </comment>
    <comment ref="DN8" authorId="1" shapeId="0" xr:uid="{EC5EE353-BA08-4E3D-BEE3-861C54AEBA40}">
      <text>
        <r>
          <rPr>
            <sz val="9"/>
            <color indexed="81"/>
            <rFont val="Tahoma"/>
            <family val="2"/>
          </rPr>
          <t>(1)</t>
        </r>
      </text>
    </comment>
    <comment ref="ED8" authorId="1" shapeId="0" xr:uid="{A2626921-EDA8-4F71-8833-913B3208B2FD}">
      <text>
        <r>
          <rPr>
            <sz val="9"/>
            <color indexed="81"/>
            <rFont val="Tahoma"/>
            <family val="2"/>
          </rPr>
          <t>(1)</t>
        </r>
      </text>
    </comment>
    <comment ref="A9" authorId="1" shapeId="0" xr:uid="{7C4933C9-7F48-49AA-B7F0-A1B60F592A85}">
      <text>
        <r>
          <rPr>
            <sz val="9"/>
            <color indexed="81"/>
            <rFont val="Tahoma"/>
            <family val="2"/>
          </rPr>
          <t>(2)</t>
        </r>
      </text>
    </comment>
    <comment ref="CU9" authorId="1" shapeId="0" xr:uid="{902912DE-FB7C-4FFE-846A-0A882FF0FDC1}">
      <text>
        <r>
          <rPr>
            <sz val="9"/>
            <color indexed="81"/>
            <rFont val="Tahoma"/>
            <family val="2"/>
          </rPr>
          <t>(2)</t>
        </r>
      </text>
    </comment>
    <comment ref="DN9" authorId="1" shapeId="0" xr:uid="{A74FC594-991D-4366-B219-ACC1CBE7EA43}">
      <text>
        <r>
          <rPr>
            <sz val="9"/>
            <color indexed="81"/>
            <rFont val="Tahoma"/>
            <family val="2"/>
          </rPr>
          <t>(2)</t>
        </r>
      </text>
    </comment>
    <comment ref="ED9" authorId="1" shapeId="0" xr:uid="{60D9D5E2-0958-45EE-B25C-B3D4B6A3EE67}">
      <text>
        <r>
          <rPr>
            <sz val="9"/>
            <color indexed="81"/>
            <rFont val="Tahoma"/>
            <family val="2"/>
          </rPr>
          <t>(2)</t>
        </r>
      </text>
    </comment>
    <comment ref="I11" authorId="0" shapeId="0" xr:uid="{35F727E1-4140-45CE-B6F3-E915C935FDFC}">
      <text>
        <r>
          <rPr>
            <sz val="9"/>
            <color indexed="81"/>
            <rFont val="Tahoma"/>
            <family val="2"/>
          </rPr>
          <t>Average value between 2011 and 2013.</t>
        </r>
      </text>
    </comment>
    <comment ref="BP12" authorId="0" shapeId="0" xr:uid="{49289D26-16B8-4BCD-A162-7D6456F9B140}">
      <text>
        <r>
          <rPr>
            <sz val="9"/>
            <color indexed="81"/>
            <rFont val="Tahoma"/>
            <family val="2"/>
          </rPr>
          <t>The same value of period 2021.</t>
        </r>
      </text>
    </comment>
    <comment ref="BQ12" authorId="0" shapeId="0" xr:uid="{1F11752F-3BFA-4023-89AE-D6DCCFEA7720}">
      <text>
        <r>
          <rPr>
            <sz val="9"/>
            <color indexed="81"/>
            <rFont val="Tahoma"/>
            <family val="2"/>
          </rPr>
          <t>The same value of period 2021.</t>
        </r>
      </text>
    </comment>
    <comment ref="BR12" authorId="0" shapeId="0" xr:uid="{460A4A0B-A290-4531-AF09-3FA8BCF05DBC}">
      <text>
        <r>
          <rPr>
            <sz val="9"/>
            <color indexed="81"/>
            <rFont val="Tahoma"/>
            <family val="2"/>
          </rPr>
          <t>The same value of period 2021.</t>
        </r>
      </text>
    </comment>
    <comment ref="BS12" authorId="0" shapeId="0" xr:uid="{F92455FC-DC4E-4A81-AE04-1ADA56C55AFE}">
      <text>
        <r>
          <rPr>
            <sz val="9"/>
            <color indexed="81"/>
            <rFont val="Tahoma"/>
            <family val="2"/>
          </rPr>
          <t>The same value of period 2021.</t>
        </r>
      </text>
    </comment>
    <comment ref="BT12" authorId="0" shapeId="0" xr:uid="{8295739F-7730-4C68-B791-7AA813DE56E9}">
      <text>
        <r>
          <rPr>
            <sz val="9"/>
            <color indexed="81"/>
            <rFont val="Tahoma"/>
            <family val="2"/>
          </rPr>
          <t>The same value of period 2021.</t>
        </r>
      </text>
    </comment>
    <comment ref="A13" authorId="1" shapeId="0" xr:uid="{0552F541-76A7-4F7B-838B-CB39A008A4A1}">
      <text>
        <r>
          <rPr>
            <sz val="9"/>
            <color indexed="81"/>
            <rFont val="Tahoma"/>
            <family val="2"/>
          </rPr>
          <t>(3)</t>
        </r>
      </text>
    </comment>
    <comment ref="AX13" authorId="0" shapeId="0" xr:uid="{5A30869F-34AE-4150-AC71-CB6A787EC2DA}">
      <text>
        <r>
          <rPr>
            <sz val="9"/>
            <color indexed="81"/>
            <rFont val="Tahoma"/>
            <family val="2"/>
          </rPr>
          <t>Average value between 2018 and 2020.</t>
        </r>
      </text>
    </comment>
    <comment ref="AZ13" authorId="0" shapeId="0" xr:uid="{8331F5D1-1BFC-4F05-9E13-FED8A762E37A}">
      <text>
        <r>
          <rPr>
            <sz val="9"/>
            <color indexed="81"/>
            <rFont val="Tahoma"/>
            <family val="2"/>
          </rPr>
          <t>Average value between 2018 and 2020.</t>
        </r>
      </text>
    </comment>
    <comment ref="BA13" authorId="0" shapeId="0" xr:uid="{F6376CA7-1C4D-4B1C-9C56-72630C46418F}">
      <text>
        <r>
          <rPr>
            <sz val="9"/>
            <color indexed="81"/>
            <rFont val="Tahoma"/>
            <family val="2"/>
          </rPr>
          <t>Average value between 2018 and 2020.</t>
        </r>
      </text>
    </comment>
    <comment ref="BJ13" authorId="0" shapeId="0" xr:uid="{3AC073E4-368B-4FEA-9CF2-C8D2BC528593}">
      <text>
        <r>
          <rPr>
            <sz val="9"/>
            <color indexed="81"/>
            <rFont val="Tahoma"/>
            <family val="2"/>
          </rPr>
          <t>Average value between 2020 and 2022.</t>
        </r>
      </text>
    </comment>
    <comment ref="BL13" authorId="0" shapeId="0" xr:uid="{42A87A1D-A77C-4C62-8E92-985EE554AABA}">
      <text>
        <r>
          <rPr>
            <sz val="9"/>
            <color indexed="81"/>
            <rFont val="Tahoma"/>
            <family val="2"/>
          </rPr>
          <t>Average value between 2020 and 2022.</t>
        </r>
      </text>
    </comment>
    <comment ref="BM13" authorId="0" shapeId="0" xr:uid="{8D3B6106-D5C0-48AE-870F-26991FECAA8E}">
      <text>
        <r>
          <rPr>
            <sz val="9"/>
            <color indexed="81"/>
            <rFont val="Tahoma"/>
            <family val="2"/>
          </rPr>
          <t>Average value between 2020 and 2022.</t>
        </r>
      </text>
    </comment>
    <comment ref="CU13" authorId="1" shapeId="0" xr:uid="{79BD335C-C002-4B93-8C33-76CAE0FFF049}">
      <text>
        <r>
          <rPr>
            <sz val="9"/>
            <color indexed="81"/>
            <rFont val="Tahoma"/>
            <family val="2"/>
          </rPr>
          <t>(3)</t>
        </r>
      </text>
    </comment>
    <comment ref="DN13" authorId="1" shapeId="0" xr:uid="{0AE5692D-FA80-4599-900B-A117CE6E6021}">
      <text>
        <r>
          <rPr>
            <sz val="9"/>
            <color indexed="81"/>
            <rFont val="Tahoma"/>
            <family val="2"/>
          </rPr>
          <t>(3)</t>
        </r>
      </text>
    </comment>
    <comment ref="ED13" authorId="1" shapeId="0" xr:uid="{28D51721-A671-4790-988A-4A7D0FEB9E52}">
      <text>
        <r>
          <rPr>
            <sz val="9"/>
            <color indexed="81"/>
            <rFont val="Tahoma"/>
            <family val="2"/>
          </rPr>
          <t>(3)</t>
        </r>
      </text>
    </comment>
    <comment ref="A14" authorId="1" shapeId="0" xr:uid="{494C26E6-0473-4B1E-9E3D-F5D9C0E18CF7}">
      <text>
        <r>
          <rPr>
            <sz val="9"/>
            <color indexed="81"/>
            <rFont val="Tahoma"/>
            <family val="2"/>
          </rPr>
          <t>(4)</t>
        </r>
      </text>
    </comment>
    <comment ref="CU14" authorId="1" shapeId="0" xr:uid="{84C0548E-AE70-4D1C-95CF-4B000A85A6EF}">
      <text>
        <r>
          <rPr>
            <sz val="9"/>
            <color indexed="81"/>
            <rFont val="Tahoma"/>
            <family val="2"/>
          </rPr>
          <t>(4)</t>
        </r>
      </text>
    </comment>
    <comment ref="DN14" authorId="1" shapeId="0" xr:uid="{A485327C-8C75-4A1C-BFCF-50A3DFD33DD2}">
      <text>
        <r>
          <rPr>
            <sz val="9"/>
            <color indexed="81"/>
            <rFont val="Tahoma"/>
            <family val="2"/>
          </rPr>
          <t>(4)</t>
        </r>
      </text>
    </comment>
    <comment ref="ED14" authorId="1" shapeId="0" xr:uid="{7F354D83-D9BC-484B-A3CB-C51562503C09}">
      <text>
        <r>
          <rPr>
            <sz val="9"/>
            <color indexed="81"/>
            <rFont val="Tahoma"/>
            <family val="2"/>
          </rPr>
          <t>(4)</t>
        </r>
      </text>
    </comment>
    <comment ref="A15" authorId="1" shapeId="0" xr:uid="{910B48D4-A0EF-4EE6-B0BB-1980101E66D5}">
      <text>
        <r>
          <rPr>
            <sz val="9"/>
            <color indexed="81"/>
            <rFont val="Tahoma"/>
            <family val="2"/>
          </rPr>
          <t>(5)</t>
        </r>
      </text>
    </comment>
    <comment ref="CU15" authorId="1" shapeId="0" xr:uid="{C489CC1B-075A-4B92-BDAF-E36BD2D2D37F}">
      <text>
        <r>
          <rPr>
            <sz val="9"/>
            <color indexed="81"/>
            <rFont val="Tahoma"/>
            <family val="2"/>
          </rPr>
          <t>(5)</t>
        </r>
      </text>
    </comment>
    <comment ref="DN15" authorId="1" shapeId="0" xr:uid="{B29F26BA-1C00-4600-9ABD-F553B56B7E20}">
      <text>
        <r>
          <rPr>
            <sz val="9"/>
            <color indexed="81"/>
            <rFont val="Tahoma"/>
            <family val="2"/>
          </rPr>
          <t>(5)</t>
        </r>
      </text>
    </comment>
    <comment ref="ED15" authorId="1" shapeId="0" xr:uid="{B7F7E8DA-5EF1-4F8E-B6BF-E5E214FF3C80}">
      <text>
        <r>
          <rPr>
            <sz val="9"/>
            <color indexed="81"/>
            <rFont val="Tahoma"/>
            <family val="2"/>
          </rPr>
          <t>(5)</t>
        </r>
      </text>
    </comment>
    <comment ref="A16" authorId="1" shapeId="0" xr:uid="{2CA0E012-333E-4155-B737-E0F0AB71283A}">
      <text>
        <r>
          <rPr>
            <sz val="9"/>
            <color indexed="81"/>
            <rFont val="Tahoma"/>
            <family val="2"/>
          </rPr>
          <t>(6)</t>
        </r>
      </text>
    </comment>
    <comment ref="B16" authorId="0" shapeId="0" xr:uid="{69889591-B56F-4D82-8347-8C2BC1981E6B}">
      <text>
        <r>
          <rPr>
            <sz val="9"/>
            <color indexed="81"/>
            <rFont val="Tahoma"/>
            <family val="2"/>
          </rPr>
          <t>Values from the period 2011-2014 were estimated based on 2015 percentages and total value for each year.</t>
        </r>
      </text>
    </comment>
    <comment ref="C16" authorId="0" shapeId="0" xr:uid="{20176C6D-5E75-4432-9A72-2A47B7BB47BE}">
      <text>
        <r>
          <rPr>
            <sz val="9"/>
            <color indexed="81"/>
            <rFont val="Tahoma"/>
            <family val="2"/>
          </rPr>
          <t>Values from the period 2011-2014 were estimated based on 2015 percentages and total value for each year.</t>
        </r>
      </text>
    </comment>
    <comment ref="D16" authorId="0" shapeId="0" xr:uid="{F5D4FC6C-511D-493A-8BA9-866CE02F71DE}">
      <text>
        <r>
          <rPr>
            <sz val="9"/>
            <color indexed="81"/>
            <rFont val="Tahoma"/>
            <family val="2"/>
          </rPr>
          <t>Values from the period 2011-2014 were estimated based on 2015 percentages and total value for each year.</t>
        </r>
      </text>
    </comment>
    <comment ref="E16" authorId="0" shapeId="0" xr:uid="{D64C446A-4651-4C24-9B81-571032CE93BB}">
      <text>
        <r>
          <rPr>
            <sz val="9"/>
            <color indexed="81"/>
            <rFont val="Tahoma"/>
            <family val="2"/>
          </rPr>
          <t>Values from the period 2011-2014 were estimated based on 2015 percentages and total value for each year.</t>
        </r>
      </text>
    </comment>
    <comment ref="F16" authorId="0" shapeId="0" xr:uid="{122680CC-F69D-4591-8F42-7D7CAF7B839B}">
      <text>
        <r>
          <rPr>
            <sz val="9"/>
            <color indexed="81"/>
            <rFont val="Tahoma"/>
            <family val="2"/>
          </rPr>
          <t>Values from the period 2011-2014 were estimated based on 2015 percentages and total value for each year.</t>
        </r>
      </text>
    </comment>
    <comment ref="H16" authorId="0" shapeId="0" xr:uid="{4903771F-D93D-40B1-A04C-2E283966AEC7}">
      <text>
        <r>
          <rPr>
            <sz val="9"/>
            <color indexed="81"/>
            <rFont val="Tahoma"/>
            <family val="2"/>
          </rPr>
          <t>Values from the period 2011-2014 were estimated based on 2015 percentages and total value for each year.</t>
        </r>
      </text>
    </comment>
    <comment ref="I16" authorId="0" shapeId="0" xr:uid="{642CA50A-9CA8-4C18-A600-994BF1EF5559}">
      <text>
        <r>
          <rPr>
            <sz val="9"/>
            <color indexed="81"/>
            <rFont val="Tahoma"/>
            <family val="2"/>
          </rPr>
          <t>Values from the period 2011-2014 were estimated based on 2015 percentages and total value for each year.</t>
        </r>
      </text>
    </comment>
    <comment ref="J16" authorId="0" shapeId="0" xr:uid="{71C6A890-3BC1-46B8-8C52-AEB758620D53}">
      <text>
        <r>
          <rPr>
            <sz val="9"/>
            <color indexed="81"/>
            <rFont val="Tahoma"/>
            <family val="2"/>
          </rPr>
          <t>Values from the period 2011-2014 were estimated based on 2015 percentages and total value for each year.</t>
        </r>
      </text>
    </comment>
    <comment ref="K16" authorId="0" shapeId="0" xr:uid="{AD91EDE8-4E34-496A-9F85-B105A2BA13C8}">
      <text>
        <r>
          <rPr>
            <sz val="9"/>
            <color indexed="81"/>
            <rFont val="Tahoma"/>
            <family val="2"/>
          </rPr>
          <t>Values from the period 2011-2014 were estimated based on 2015 percentages and total value for each year.</t>
        </r>
      </text>
    </comment>
    <comment ref="L16" authorId="0" shapeId="0" xr:uid="{BC675C11-5D63-41E7-8726-D4A09AD779F8}">
      <text>
        <r>
          <rPr>
            <sz val="9"/>
            <color indexed="81"/>
            <rFont val="Tahoma"/>
            <family val="2"/>
          </rPr>
          <t>Values from the period 2011-2014 were estimated based on 2015 percentages and total value for each year.</t>
        </r>
      </text>
    </comment>
    <comment ref="N16" authorId="0" shapeId="0" xr:uid="{7A1C52A1-FAD0-43B6-9746-B48E3D652AEC}">
      <text>
        <r>
          <rPr>
            <sz val="9"/>
            <color indexed="81"/>
            <rFont val="Tahoma"/>
            <family val="2"/>
          </rPr>
          <t>Values from the period 2011-2014 were estimated based on 2015 percentages and total value for each year.</t>
        </r>
      </text>
    </comment>
    <comment ref="O16" authorId="0" shapeId="0" xr:uid="{49DB648D-E218-4D48-A1FE-2EFE4033038C}">
      <text>
        <r>
          <rPr>
            <sz val="9"/>
            <color indexed="81"/>
            <rFont val="Tahoma"/>
            <family val="2"/>
          </rPr>
          <t>Values from the period 2011-2014 were estimated based on 2015 percentages and total value for each year.</t>
        </r>
      </text>
    </comment>
    <comment ref="P16" authorId="0" shapeId="0" xr:uid="{AC4081EF-B088-4D5B-818A-5F794094CD70}">
      <text>
        <r>
          <rPr>
            <sz val="9"/>
            <color indexed="81"/>
            <rFont val="Tahoma"/>
            <family val="2"/>
          </rPr>
          <t>Values from the period 2011-2014 were estimated based on 2015 percentages and total value for each year.</t>
        </r>
      </text>
    </comment>
    <comment ref="Q16" authorId="0" shapeId="0" xr:uid="{EE63B84E-B935-47D0-A0CC-AD44519A2854}">
      <text>
        <r>
          <rPr>
            <sz val="9"/>
            <color indexed="81"/>
            <rFont val="Tahoma"/>
            <family val="2"/>
          </rPr>
          <t>Values from the period 2011-2014 were estimated based on 2015 percentages and total value for each year.</t>
        </r>
      </text>
    </comment>
    <comment ref="R16" authorId="0" shapeId="0" xr:uid="{CC4508BF-D64C-43DD-AC75-FA779D460623}">
      <text>
        <r>
          <rPr>
            <sz val="9"/>
            <color indexed="81"/>
            <rFont val="Tahoma"/>
            <family val="2"/>
          </rPr>
          <t>Values from the period 2011-2014 were estimated based on 2015 percentages and total value for each year.</t>
        </r>
      </text>
    </comment>
    <comment ref="T16" authorId="0" shapeId="0" xr:uid="{D2F757F5-8615-4F0C-9AFD-89E787C76A0B}">
      <text>
        <r>
          <rPr>
            <sz val="9"/>
            <color indexed="81"/>
            <rFont val="Tahoma"/>
            <family val="2"/>
          </rPr>
          <t>Values from the period 2011-2014 were estimated based on 2015 percentages and total value for each year.</t>
        </r>
      </text>
    </comment>
    <comment ref="U16" authorId="0" shapeId="0" xr:uid="{133C760E-9DF6-4980-8E28-31FE895F36BF}">
      <text>
        <r>
          <rPr>
            <sz val="9"/>
            <color indexed="81"/>
            <rFont val="Tahoma"/>
            <family val="2"/>
          </rPr>
          <t>Values from the period 2011-2014 were estimated based on 2015 percentages and total value for each year.</t>
        </r>
      </text>
    </comment>
    <comment ref="V16" authorId="0" shapeId="0" xr:uid="{1DFA8786-01DE-4F8E-831F-DD4042A600A1}">
      <text>
        <r>
          <rPr>
            <sz val="9"/>
            <color indexed="81"/>
            <rFont val="Tahoma"/>
            <family val="2"/>
          </rPr>
          <t>Values from the period 2011-2014 were estimated based on 2015 percentages and total value for each year.</t>
        </r>
      </text>
    </comment>
    <comment ref="W16" authorId="0" shapeId="0" xr:uid="{1264185C-31C7-4119-AE69-2085D7FB6E7C}">
      <text>
        <r>
          <rPr>
            <sz val="9"/>
            <color indexed="81"/>
            <rFont val="Tahoma"/>
            <family val="2"/>
          </rPr>
          <t>Values from the period 2011-2014 were estimated based on 2015 percentages and total value for each year.</t>
        </r>
      </text>
    </comment>
    <comment ref="X16" authorId="0" shapeId="0" xr:uid="{76E73F9E-3D70-459B-A40C-00007BA4918B}">
      <text>
        <r>
          <rPr>
            <sz val="9"/>
            <color indexed="81"/>
            <rFont val="Tahoma"/>
            <family val="2"/>
          </rPr>
          <t>Values from the period 2011-2014 were estimated based on 2015 percentages and total value for each year.</t>
        </r>
      </text>
    </comment>
    <comment ref="CU16" authorId="1" shapeId="0" xr:uid="{307627AD-7E26-4BEB-A3E7-F5426990AA31}">
      <text>
        <r>
          <rPr>
            <sz val="9"/>
            <color indexed="81"/>
            <rFont val="Tahoma"/>
            <family val="2"/>
          </rPr>
          <t>(6)</t>
        </r>
      </text>
    </comment>
    <comment ref="DN16" authorId="1" shapeId="0" xr:uid="{A0524B71-3CD9-40DA-9C99-1A6366A044CA}">
      <text>
        <r>
          <rPr>
            <sz val="9"/>
            <color indexed="81"/>
            <rFont val="Tahoma"/>
            <family val="2"/>
          </rPr>
          <t>(6)</t>
        </r>
      </text>
    </comment>
    <comment ref="ED16" authorId="1" shapeId="0" xr:uid="{96C3F536-05A5-4266-9D34-68F2F101C39A}">
      <text>
        <r>
          <rPr>
            <sz val="9"/>
            <color indexed="81"/>
            <rFont val="Tahoma"/>
            <family val="2"/>
          </rPr>
          <t>(6)</t>
        </r>
      </text>
    </comment>
    <comment ref="A20" authorId="1" shapeId="0" xr:uid="{81F61D58-C9BD-43F6-AD2B-1BA59F38FCDF}">
      <text>
        <r>
          <rPr>
            <sz val="9"/>
            <color indexed="81"/>
            <rFont val="Tahoma"/>
            <family val="2"/>
          </rPr>
          <t>(7)</t>
        </r>
      </text>
    </comment>
    <comment ref="CU20" authorId="1" shapeId="0" xr:uid="{6B35F600-74CD-4D1C-9FA3-CA01B1477825}">
      <text>
        <r>
          <rPr>
            <sz val="9"/>
            <color indexed="81"/>
            <rFont val="Tahoma"/>
            <family val="2"/>
          </rPr>
          <t>(7)</t>
        </r>
      </text>
    </comment>
    <comment ref="DN20" authorId="1" shapeId="0" xr:uid="{EE0E7F0E-0EB6-4DD3-A41D-7B518B1EC6F3}">
      <text>
        <r>
          <rPr>
            <sz val="9"/>
            <color indexed="81"/>
            <rFont val="Tahoma"/>
            <family val="2"/>
          </rPr>
          <t>(7)</t>
        </r>
      </text>
    </comment>
    <comment ref="ED20" authorId="1" shapeId="0" xr:uid="{2683955B-E767-40AB-854B-2765424B1AFB}">
      <text>
        <r>
          <rPr>
            <sz val="9"/>
            <color indexed="81"/>
            <rFont val="Tahoma"/>
            <family val="2"/>
          </rPr>
          <t>(7)</t>
        </r>
      </text>
    </comment>
    <comment ref="A23" authorId="1" shapeId="0" xr:uid="{D89596AE-BE9A-4A37-99B4-0378E5D92652}">
      <text>
        <r>
          <rPr>
            <sz val="9"/>
            <color indexed="81"/>
            <rFont val="Tahoma"/>
            <family val="2"/>
          </rPr>
          <t>(8)</t>
        </r>
      </text>
    </comment>
    <comment ref="AO23" authorId="0" shapeId="0" xr:uid="{E1F48351-181F-4058-B749-C374EF8380BA}">
      <text>
        <r>
          <rPr>
            <sz val="9"/>
            <color indexed="81"/>
            <rFont val="Tahoma"/>
            <family val="2"/>
          </rPr>
          <t>Average value between 2016 and 2018.</t>
        </r>
      </text>
    </comment>
    <comment ref="BA23" authorId="0" shapeId="0" xr:uid="{BB3AFAFD-585E-4DB9-92A9-F2F795DA8C24}">
      <text>
        <r>
          <rPr>
            <sz val="9"/>
            <color indexed="81"/>
            <rFont val="Tahoma"/>
            <family val="2"/>
          </rPr>
          <t>Average value between 2018 and 2020.</t>
        </r>
      </text>
    </comment>
    <comment ref="BM23" authorId="0" shapeId="0" xr:uid="{C500F2B9-5B58-4986-BE1A-C7EE2633DB00}">
      <text>
        <r>
          <rPr>
            <sz val="9"/>
            <color indexed="81"/>
            <rFont val="Tahoma"/>
            <family val="2"/>
          </rPr>
          <t>Average value between 2020 and 2022.</t>
        </r>
      </text>
    </comment>
    <comment ref="CU23" authorId="1" shapeId="0" xr:uid="{D065E296-2C11-401E-B9BE-1DC10B0F9605}">
      <text>
        <r>
          <rPr>
            <sz val="9"/>
            <color indexed="81"/>
            <rFont val="Tahoma"/>
            <family val="2"/>
          </rPr>
          <t>(8)</t>
        </r>
      </text>
    </comment>
    <comment ref="DN23" authorId="1" shapeId="0" xr:uid="{FA8FD474-A349-44D8-B67A-D0C718E6835C}">
      <text>
        <r>
          <rPr>
            <sz val="9"/>
            <color indexed="81"/>
            <rFont val="Tahoma"/>
            <family val="2"/>
          </rPr>
          <t>(8)</t>
        </r>
      </text>
    </comment>
    <comment ref="ED23" authorId="1" shapeId="0" xr:uid="{2580E307-1274-4C93-9D11-32DD96A8E82C}">
      <text>
        <r>
          <rPr>
            <sz val="9"/>
            <color indexed="81"/>
            <rFont val="Tahoma"/>
            <family val="2"/>
          </rPr>
          <t>(8)</t>
        </r>
      </text>
    </comment>
    <comment ref="A24" authorId="1" shapeId="0" xr:uid="{5A3FE86C-4CC9-44AA-80B3-9A302EE9298A}">
      <text>
        <r>
          <rPr>
            <sz val="9"/>
            <color indexed="81"/>
            <rFont val="Tahoma"/>
            <family val="2"/>
          </rPr>
          <t>(9)</t>
        </r>
      </text>
    </comment>
    <comment ref="B24" authorId="0" shapeId="0" xr:uid="{2748C196-BADD-4BD8-99FA-29CBB135CD5E}">
      <text>
        <r>
          <rPr>
            <sz val="9"/>
            <color indexed="81"/>
            <rFont val="Tahoma"/>
            <family val="2"/>
          </rPr>
          <t>Average value between 2010 and 2012.</t>
        </r>
      </text>
    </comment>
    <comment ref="C24" authorId="0" shapeId="0" xr:uid="{FC4036D5-CD54-4630-9430-653E347BBA51}">
      <text>
        <r>
          <rPr>
            <sz val="9"/>
            <color indexed="81"/>
            <rFont val="Tahoma"/>
            <family val="2"/>
          </rPr>
          <t>Average value between 2010 and 2012.</t>
        </r>
      </text>
    </comment>
    <comment ref="D24" authorId="0" shapeId="0" xr:uid="{25C2CF3A-42BF-4BF5-B195-151E0AD3E7D3}">
      <text>
        <r>
          <rPr>
            <sz val="9"/>
            <color indexed="81"/>
            <rFont val="Tahoma"/>
            <family val="2"/>
          </rPr>
          <t>Average value between 2010 and 2012.</t>
        </r>
      </text>
    </comment>
    <comment ref="E24" authorId="0" shapeId="0" xr:uid="{DBFDCC88-F4A3-48FA-843F-122972295FEC}">
      <text>
        <r>
          <rPr>
            <sz val="9"/>
            <color indexed="81"/>
            <rFont val="Tahoma"/>
            <family val="2"/>
          </rPr>
          <t>Average value between 2010 and 2012.</t>
        </r>
      </text>
    </comment>
    <comment ref="N24" authorId="0" shapeId="0" xr:uid="{431B009E-F50C-4132-9BA0-C5F4A93AD78D}">
      <text>
        <r>
          <rPr>
            <sz val="9"/>
            <color indexed="81"/>
            <rFont val="Tahoma"/>
            <family val="2"/>
          </rPr>
          <t>Average value between 2012 and 2014.</t>
        </r>
      </text>
    </comment>
    <comment ref="O24" authorId="0" shapeId="0" xr:uid="{9728E89F-3728-41F4-95CE-03D28E99AD0C}">
      <text>
        <r>
          <rPr>
            <sz val="9"/>
            <color indexed="81"/>
            <rFont val="Tahoma"/>
            <family val="2"/>
          </rPr>
          <t>Average value between 2012 and 2014.</t>
        </r>
      </text>
    </comment>
    <comment ref="P24" authorId="0" shapeId="0" xr:uid="{D1A5A7FA-AB1B-45B1-BB6D-E966707C4299}">
      <text>
        <r>
          <rPr>
            <sz val="9"/>
            <color indexed="81"/>
            <rFont val="Tahoma"/>
            <family val="2"/>
          </rPr>
          <t>Average value between 2012 and 2014.</t>
        </r>
      </text>
    </comment>
    <comment ref="Q24" authorId="0" shapeId="0" xr:uid="{B925AE78-5C7F-418B-9B52-00F164BB5D4B}">
      <text>
        <r>
          <rPr>
            <sz val="9"/>
            <color indexed="81"/>
            <rFont val="Tahoma"/>
            <family val="2"/>
          </rPr>
          <t>Average value between 2012 and 2014.</t>
        </r>
      </text>
    </comment>
    <comment ref="CU24" authorId="1" shapeId="0" xr:uid="{40DC0FAB-0160-4207-BE16-64F5A1B69D80}">
      <text>
        <r>
          <rPr>
            <sz val="9"/>
            <color indexed="81"/>
            <rFont val="Tahoma"/>
            <family val="2"/>
          </rPr>
          <t>(9)</t>
        </r>
      </text>
    </comment>
    <comment ref="DN24" authorId="1" shapeId="0" xr:uid="{B83F43D7-B838-4DB1-946B-954078DADA2C}">
      <text>
        <r>
          <rPr>
            <sz val="9"/>
            <color indexed="81"/>
            <rFont val="Tahoma"/>
            <family val="2"/>
          </rPr>
          <t>(9)</t>
        </r>
      </text>
    </comment>
    <comment ref="ED24" authorId="1" shapeId="0" xr:uid="{B27B1557-5C12-4E18-80B1-8A9254FABBD5}">
      <text>
        <r>
          <rPr>
            <sz val="9"/>
            <color indexed="81"/>
            <rFont val="Tahoma"/>
            <family val="2"/>
          </rPr>
          <t>(9)</t>
        </r>
      </text>
    </comment>
    <comment ref="A26" authorId="1" shapeId="0" xr:uid="{9C7E42E1-C815-410C-A644-43A791E34D0F}">
      <text>
        <r>
          <rPr>
            <sz val="9"/>
            <color indexed="81"/>
            <rFont val="Tahoma"/>
            <family val="2"/>
          </rPr>
          <t>(10)</t>
        </r>
      </text>
    </comment>
    <comment ref="B26" authorId="0" shapeId="0" xr:uid="{39A430FE-528F-42EF-A8E2-0C3254264788}">
      <text>
        <r>
          <rPr>
            <sz val="9"/>
            <color indexed="81"/>
            <rFont val="Tahoma"/>
            <family val="2"/>
          </rPr>
          <t>Values from 2011 were estimated based on 2012 percentages and total value for 2011.</t>
        </r>
      </text>
    </comment>
    <comment ref="D26" authorId="0" shapeId="0" xr:uid="{5612C569-44C5-47FD-A45A-C7B0C36A4EA6}">
      <text>
        <r>
          <rPr>
            <sz val="9"/>
            <color indexed="81"/>
            <rFont val="Tahoma"/>
            <family val="2"/>
          </rPr>
          <t>Values from 2011 were estimated based on 2012 percentages and total value for 2011.</t>
        </r>
      </text>
    </comment>
    <comment ref="E26" authorId="0" shapeId="0" xr:uid="{FE09FAEE-1110-414B-B39F-B99CA1ACB68D}">
      <text>
        <r>
          <rPr>
            <sz val="9"/>
            <color indexed="81"/>
            <rFont val="Tahoma"/>
            <family val="2"/>
          </rPr>
          <t>Values from 2011 were estimated based on 2012 percentages and total value for 2011.</t>
        </r>
      </text>
    </comment>
    <comment ref="N26" authorId="0" shapeId="0" xr:uid="{35C2E5C8-92A4-44FA-9A27-3734AFFBDE2A}">
      <text>
        <r>
          <rPr>
            <sz val="9"/>
            <color indexed="81"/>
            <rFont val="Tahoma"/>
            <family val="2"/>
          </rPr>
          <t>Values from 2013 were estimated based on average value between 2012 and 2014 percentages and total value for 2013.</t>
        </r>
      </text>
    </comment>
    <comment ref="P26" authorId="0" shapeId="0" xr:uid="{F076226B-E1A0-4A19-982A-32434F113AE9}">
      <text>
        <r>
          <rPr>
            <sz val="9"/>
            <color indexed="81"/>
            <rFont val="Tahoma"/>
            <family val="2"/>
          </rPr>
          <t>Values from 2013 were estimated based on average value between 2012 and 2014 percentages and total value for 2013.</t>
        </r>
      </text>
    </comment>
    <comment ref="Q26" authorId="0" shapeId="0" xr:uid="{78176EDD-C5B5-4BA0-AC4A-892FDFEBBF98}">
      <text>
        <r>
          <rPr>
            <sz val="9"/>
            <color indexed="81"/>
            <rFont val="Tahoma"/>
            <family val="2"/>
          </rPr>
          <t>Values from 2013 were estimated based on average value between 2012 and 2014 percentages and total value for 2013.</t>
        </r>
      </text>
    </comment>
    <comment ref="R26" authorId="0" shapeId="0" xr:uid="{DDEBACF3-1C5C-4AD8-9F5D-C65ACE1F6142}">
      <text>
        <r>
          <rPr>
            <sz val="9"/>
            <color indexed="81"/>
            <rFont val="Tahoma"/>
            <family val="2"/>
          </rPr>
          <t>Values from 2013 were estimated based on average value between 2012 and 2014 percentages and total value for 2013.</t>
        </r>
      </text>
    </comment>
    <comment ref="Z26" authorId="0" shapeId="0" xr:uid="{24F6A0EE-E635-4D66-82BD-5930EA0AB2C2}">
      <text>
        <r>
          <rPr>
            <sz val="9"/>
            <color indexed="81"/>
            <rFont val="Tahoma"/>
            <family val="2"/>
          </rPr>
          <t>Values from 2015 were estimated based on average value between 2014 and 2016 percentages and total value for 2015.</t>
        </r>
      </text>
    </comment>
    <comment ref="AB26" authorId="0" shapeId="0" xr:uid="{9DBBB62F-7D0F-4033-B3E8-793E62C79BB0}">
      <text>
        <r>
          <rPr>
            <sz val="9"/>
            <color indexed="81"/>
            <rFont val="Tahoma"/>
            <family val="2"/>
          </rPr>
          <t>Values from 2015 were estimated based on average value between 2014 and 2016 percentages and total value for 2015.</t>
        </r>
      </text>
    </comment>
    <comment ref="AD26" authorId="0" shapeId="0" xr:uid="{13E308B6-4FB4-43C6-963F-1EF9DC2C62D1}">
      <text>
        <r>
          <rPr>
            <sz val="9"/>
            <color indexed="81"/>
            <rFont val="Tahoma"/>
            <family val="2"/>
          </rPr>
          <t>Values from 2015 were estimated based on average value between 2014 and 2016 percentages and total value for 2015.</t>
        </r>
      </text>
    </comment>
    <comment ref="AL26" authorId="0" shapeId="0" xr:uid="{C5EA21F5-2203-49C6-97FF-3B253983FC62}">
      <text>
        <r>
          <rPr>
            <sz val="9"/>
            <color indexed="81"/>
            <rFont val="Tahoma"/>
            <family val="2"/>
          </rPr>
          <t>Values from 2017 were estimated based on average value between 2016 and 2019 percentages and total value for 2017.</t>
        </r>
      </text>
    </comment>
    <comment ref="AM26" authorId="0" shapeId="0" xr:uid="{A81ABAE6-2AA4-414A-ADDB-400DAB054230}">
      <text>
        <r>
          <rPr>
            <sz val="9"/>
            <color indexed="81"/>
            <rFont val="Tahoma"/>
            <family val="2"/>
          </rPr>
          <t>Values from 2017 were estimated based on average value between 2016 and 2019 percentages and total value for 2017.</t>
        </r>
      </text>
    </comment>
    <comment ref="AN26" authorId="0" shapeId="0" xr:uid="{98C36F0C-2969-4B85-9016-9EFB7EA9AB32}">
      <text>
        <r>
          <rPr>
            <sz val="9"/>
            <color indexed="81"/>
            <rFont val="Tahoma"/>
            <family val="2"/>
          </rPr>
          <t>Values from 2017 were estimated based on average value between 2016 and 2019 percentages and total value for 2017.</t>
        </r>
      </text>
    </comment>
    <comment ref="AP26" authorId="0" shapeId="0" xr:uid="{9BE427EA-DCE8-4F19-9A84-36345DAE42B8}">
      <text>
        <r>
          <rPr>
            <sz val="9"/>
            <color indexed="81"/>
            <rFont val="Tahoma"/>
            <family val="2"/>
          </rPr>
          <t>Values from 2017 were estimated based on average value between 2016 and 2019 percentages and total value for 2017.</t>
        </r>
      </text>
    </comment>
    <comment ref="AR26" authorId="0" shapeId="0" xr:uid="{9C385A5C-6FB7-4B4A-AEB4-DA5692438A0C}">
      <text>
        <r>
          <rPr>
            <sz val="9"/>
            <color indexed="81"/>
            <rFont val="Tahoma"/>
            <family val="2"/>
          </rPr>
          <t>Values from 2018 were estimated based on average value between 2016 and 2019 percentages and total value for 2018.</t>
        </r>
      </text>
    </comment>
    <comment ref="AS26" authorId="0" shapeId="0" xr:uid="{E9BD8105-4D20-4D65-A590-829A8DBB95BE}">
      <text>
        <r>
          <rPr>
            <sz val="9"/>
            <color indexed="81"/>
            <rFont val="Tahoma"/>
            <family val="2"/>
          </rPr>
          <t>Values from 2018 were estimated based on average value between 2016 and 2019 percentages and total value for 2018.</t>
        </r>
      </text>
    </comment>
    <comment ref="AT26" authorId="0" shapeId="0" xr:uid="{2F06C873-84C3-4889-9AC1-BE07D00D60C7}">
      <text>
        <r>
          <rPr>
            <sz val="9"/>
            <color indexed="81"/>
            <rFont val="Tahoma"/>
            <family val="2"/>
          </rPr>
          <t>Values from 2018 were estimated based on average value between 2016 and 2019 percentages and total value for 2018.</t>
        </r>
      </text>
    </comment>
    <comment ref="AV26" authorId="0" shapeId="0" xr:uid="{EB96DFA0-DCB2-445D-9926-6E4F36184605}">
      <text>
        <r>
          <rPr>
            <sz val="9"/>
            <color indexed="81"/>
            <rFont val="Tahoma"/>
            <family val="2"/>
          </rPr>
          <t>Values from 2018 were estimated based on average value between 2016 and 2019 percentages and total value for 2018.</t>
        </r>
      </text>
    </comment>
    <comment ref="AX26" authorId="0" shapeId="0" xr:uid="{A577E42D-8C7F-4268-9067-934A76C21336}">
      <text>
        <r>
          <rPr>
            <sz val="9"/>
            <color indexed="81"/>
            <rFont val="Tahoma"/>
            <family val="2"/>
          </rPr>
          <t>Values from 2019 were estimated based on value 2019 percentages and total value for 2019.</t>
        </r>
      </text>
    </comment>
    <comment ref="AY26" authorId="0" shapeId="0" xr:uid="{AFF1E2B5-56AE-4952-B015-132B5FC54B74}">
      <text>
        <r>
          <rPr>
            <sz val="9"/>
            <color indexed="81"/>
            <rFont val="Tahoma"/>
            <family val="2"/>
          </rPr>
          <t>Values from 2019 were estimated based on value 2019 percentages and total value for 2019.</t>
        </r>
      </text>
    </comment>
    <comment ref="BB26" authorId="0" shapeId="0" xr:uid="{4BF90924-8A79-4465-9B4F-25434F88B08A}">
      <text>
        <r>
          <rPr>
            <sz val="9"/>
            <color indexed="81"/>
            <rFont val="Tahoma"/>
            <family val="2"/>
          </rPr>
          <t>Values from 2019 were estimated based on value 2019 percentages and total value for 2019.</t>
        </r>
      </text>
    </comment>
    <comment ref="BD26" authorId="0" shapeId="0" xr:uid="{5054FA4E-A0FB-4E78-AE5A-0B746CA60A90}">
      <text>
        <r>
          <rPr>
            <sz val="9"/>
            <color indexed="81"/>
            <rFont val="Tahoma"/>
            <family val="2"/>
          </rPr>
          <t>Values from 2020 were estimated based on value 2020 percentages and total value for 2020.</t>
        </r>
      </text>
    </comment>
    <comment ref="BE26" authorId="0" shapeId="0" xr:uid="{93B9B52B-96CE-4689-A696-2873E02DEAD3}">
      <text>
        <r>
          <rPr>
            <sz val="9"/>
            <color indexed="81"/>
            <rFont val="Tahoma"/>
            <family val="2"/>
          </rPr>
          <t>Values from 2020 were estimated based on value 2020 percentages and total value for 2020.</t>
        </r>
      </text>
    </comment>
    <comment ref="BJ26" authorId="0" shapeId="0" xr:uid="{C3B2867B-1ABD-4D88-A180-90ACA8A94517}">
      <text>
        <r>
          <rPr>
            <sz val="9"/>
            <color indexed="81"/>
            <rFont val="Tahoma"/>
            <family val="2"/>
          </rPr>
          <t>Values from 2021 were estimated based on value 2020 percentages and total value for 2021.</t>
        </r>
      </text>
    </comment>
    <comment ref="BK26" authorId="0" shapeId="0" xr:uid="{2B10B4D8-20BC-4C44-B3E9-1F38FD53DF7B}">
      <text>
        <r>
          <rPr>
            <sz val="9"/>
            <color indexed="81"/>
            <rFont val="Tahoma"/>
            <family val="2"/>
          </rPr>
          <t>Values from 2021 were estimated based on value 2020 percentages and total value for 2021.</t>
        </r>
      </text>
    </comment>
    <comment ref="BP26" authorId="0" shapeId="0" xr:uid="{82D8EDAB-A462-4486-A321-33AFDA068A91}">
      <text>
        <r>
          <rPr>
            <sz val="9"/>
            <color indexed="81"/>
            <rFont val="Tahoma"/>
            <family val="2"/>
          </rPr>
          <t>Values from 2022 were estimated based on value 2020 percentages and total value for 2022.</t>
        </r>
      </text>
    </comment>
    <comment ref="BQ26" authorId="0" shapeId="0" xr:uid="{3FEC1FAE-6E98-4C39-8A19-37BB6EC8BA7C}">
      <text>
        <r>
          <rPr>
            <sz val="9"/>
            <color indexed="81"/>
            <rFont val="Tahoma"/>
            <family val="2"/>
          </rPr>
          <t>Values from 2022 were estimated based on value 2020 percentages and total value for 2022.</t>
        </r>
      </text>
    </comment>
    <comment ref="CU26" authorId="1" shapeId="0" xr:uid="{87BAABC3-37A6-4ED4-9217-C9BBCF35E75B}">
      <text>
        <r>
          <rPr>
            <sz val="9"/>
            <color indexed="81"/>
            <rFont val="Tahoma"/>
            <family val="2"/>
          </rPr>
          <t>(10)</t>
        </r>
      </text>
    </comment>
    <comment ref="DN26" authorId="1" shapeId="0" xr:uid="{18E1CD00-67A2-4257-A523-C9DCC5612C93}">
      <text>
        <r>
          <rPr>
            <sz val="9"/>
            <color indexed="81"/>
            <rFont val="Tahoma"/>
            <family val="2"/>
          </rPr>
          <t>(10)</t>
        </r>
      </text>
    </comment>
    <comment ref="ED26" authorId="1" shapeId="0" xr:uid="{A2098219-579D-4EA5-B3B7-416F79C87407}">
      <text>
        <r>
          <rPr>
            <sz val="9"/>
            <color indexed="81"/>
            <rFont val="Tahoma"/>
            <family val="2"/>
          </rPr>
          <t>(10)</t>
        </r>
      </text>
    </comment>
    <comment ref="Q27" authorId="0" shapeId="0" xr:uid="{332DCEF6-06D3-4E91-8D06-520BDEFFB5C4}">
      <text>
        <r>
          <rPr>
            <sz val="9"/>
            <color indexed="81"/>
            <rFont val="Tahoma"/>
            <family val="2"/>
          </rPr>
          <t>Average value between 2012 and 2014.</t>
        </r>
      </text>
    </comment>
    <comment ref="AA27" authorId="0" shapeId="0" xr:uid="{35CB2FD5-FF6E-49A1-AB81-30720043D4C7}">
      <text>
        <r>
          <rPr>
            <sz val="9"/>
            <color indexed="81"/>
            <rFont val="Tahoma"/>
            <family val="2"/>
          </rPr>
          <t>Average value between 2014 and 2016.</t>
        </r>
      </text>
    </comment>
    <comment ref="A30" authorId="1" shapeId="0" xr:uid="{607D3022-FD67-47D6-B154-67B976735C7E}">
      <text>
        <r>
          <rPr>
            <sz val="9"/>
            <color indexed="81"/>
            <rFont val="Tahoma"/>
            <family val="2"/>
          </rPr>
          <t>(11)</t>
        </r>
      </text>
    </comment>
    <comment ref="B30" authorId="0" shapeId="0" xr:uid="{0576F775-0BAD-48E7-9238-74916B80750E}">
      <text>
        <r>
          <rPr>
            <sz val="9"/>
            <color indexed="81"/>
            <rFont val="Tahoma"/>
            <family val="2"/>
          </rPr>
          <t>Average value between 2010 and 2012.</t>
        </r>
      </text>
    </comment>
    <comment ref="C30" authorId="0" shapeId="0" xr:uid="{C3C15B6E-BC2A-48BD-80DE-1B3C4D16EB86}">
      <text>
        <r>
          <rPr>
            <sz val="9"/>
            <color indexed="81"/>
            <rFont val="Tahoma"/>
            <family val="2"/>
          </rPr>
          <t>Average value between 2010 and 2012.</t>
        </r>
      </text>
    </comment>
    <comment ref="D30" authorId="0" shapeId="0" xr:uid="{E1C5F41B-8086-4AB5-8998-A85A8B331972}">
      <text>
        <r>
          <rPr>
            <sz val="9"/>
            <color indexed="81"/>
            <rFont val="Tahoma"/>
            <family val="2"/>
          </rPr>
          <t>Average value between 2010 and 2012.</t>
        </r>
      </text>
    </comment>
    <comment ref="E30" authorId="0" shapeId="0" xr:uid="{ABA933F5-7C0B-428B-97A7-A4CC78359DA9}">
      <text>
        <r>
          <rPr>
            <sz val="9"/>
            <color indexed="81"/>
            <rFont val="Tahoma"/>
            <family val="2"/>
          </rPr>
          <t>Average value between 2010 and 2012.</t>
        </r>
      </text>
    </comment>
    <comment ref="F30" authorId="0" shapeId="0" xr:uid="{FD04CBF1-7EC4-4AAA-A905-DF4C97A49C3F}">
      <text>
        <r>
          <rPr>
            <sz val="9"/>
            <color indexed="81"/>
            <rFont val="Tahoma"/>
            <family val="2"/>
          </rPr>
          <t>Average value between 2010 and 2012.</t>
        </r>
      </text>
    </comment>
    <comment ref="H30" authorId="0" shapeId="0" xr:uid="{C42B47D0-7256-44FC-8C76-708541CD9B30}">
      <text>
        <r>
          <rPr>
            <sz val="9"/>
            <color indexed="81"/>
            <rFont val="Tahoma"/>
            <family val="2"/>
          </rPr>
          <t>UBA, 2018.</t>
        </r>
      </text>
    </comment>
    <comment ref="I30" authorId="0" shapeId="0" xr:uid="{7C4AB688-A351-4B21-861A-6457644B916E}">
      <text>
        <r>
          <rPr>
            <sz val="9"/>
            <color indexed="81"/>
            <rFont val="Tahoma"/>
            <family val="2"/>
          </rPr>
          <t>UBA, 2018.</t>
        </r>
      </text>
    </comment>
    <comment ref="J30" authorId="0" shapeId="0" xr:uid="{337EF29B-37F2-4B0C-97E5-93779EE1B4B1}">
      <text>
        <r>
          <rPr>
            <sz val="9"/>
            <color indexed="81"/>
            <rFont val="Tahoma"/>
            <family val="2"/>
          </rPr>
          <t>UBA, 2018.</t>
        </r>
      </text>
    </comment>
    <comment ref="K30" authorId="0" shapeId="0" xr:uid="{D02D2F38-6CD5-4C82-A804-DC27F46A836A}">
      <text>
        <r>
          <rPr>
            <sz val="9"/>
            <color indexed="81"/>
            <rFont val="Tahoma"/>
            <family val="2"/>
          </rPr>
          <t>UBA, 2018.</t>
        </r>
      </text>
    </comment>
    <comment ref="L30" authorId="0" shapeId="0" xr:uid="{25A7217B-BADF-44D6-8913-ABF29AE573D0}">
      <text>
        <r>
          <rPr>
            <sz val="9"/>
            <color indexed="81"/>
            <rFont val="Tahoma"/>
            <family val="2"/>
          </rPr>
          <t>UBA, 2018.</t>
        </r>
      </text>
    </comment>
    <comment ref="N30" authorId="0" shapeId="0" xr:uid="{D6A5273E-D0C8-4999-9DD9-43F27722EB00}">
      <text>
        <r>
          <rPr>
            <sz val="9"/>
            <color indexed="81"/>
            <rFont val="Tahoma"/>
            <family val="2"/>
          </rPr>
          <t>Average value between 2012 and 2014.</t>
        </r>
      </text>
    </comment>
    <comment ref="O30" authorId="0" shapeId="0" xr:uid="{D6259A8B-F7D4-48DC-8E59-41AA44E84170}">
      <text>
        <r>
          <rPr>
            <sz val="9"/>
            <color indexed="81"/>
            <rFont val="Tahoma"/>
            <family val="2"/>
          </rPr>
          <t>Average value between 2012 and 2014.</t>
        </r>
      </text>
    </comment>
    <comment ref="P30" authorId="0" shapeId="0" xr:uid="{28159E02-5F8A-44D8-BA7B-038260735C2C}">
      <text>
        <r>
          <rPr>
            <sz val="9"/>
            <color indexed="81"/>
            <rFont val="Tahoma"/>
            <family val="2"/>
          </rPr>
          <t>Average value between 2012 and 2014.</t>
        </r>
      </text>
    </comment>
    <comment ref="Q30" authorId="0" shapeId="0" xr:uid="{FB9ED3C4-4920-421F-989C-ABFC4E012D5B}">
      <text>
        <r>
          <rPr>
            <sz val="9"/>
            <color indexed="81"/>
            <rFont val="Tahoma"/>
            <family val="2"/>
          </rPr>
          <t>Average value between 2012 and 2014.</t>
        </r>
      </text>
    </comment>
    <comment ref="R30" authorId="0" shapeId="0" xr:uid="{AEB68855-429B-42EB-91EB-2A5957C58BF7}">
      <text>
        <r>
          <rPr>
            <sz val="9"/>
            <color indexed="81"/>
            <rFont val="Tahoma"/>
            <family val="2"/>
          </rPr>
          <t>Average value between 2012 and 2014.</t>
        </r>
      </text>
    </comment>
    <comment ref="T30" authorId="0" shapeId="0" xr:uid="{620C15D2-2E1A-4233-A53F-6EAF032B55B4}">
      <text>
        <r>
          <rPr>
            <sz val="9"/>
            <color indexed="81"/>
            <rFont val="Tahoma"/>
            <family val="2"/>
          </rPr>
          <t>Average value between 2013 and 2015.</t>
        </r>
      </text>
    </comment>
    <comment ref="U30" authorId="0" shapeId="0" xr:uid="{816F1BBE-ED72-42BE-BAB0-CAD0A9D42D20}">
      <text>
        <r>
          <rPr>
            <sz val="9"/>
            <color indexed="81"/>
            <rFont val="Tahoma"/>
            <family val="2"/>
          </rPr>
          <t>Average value between 2013 and 2015.</t>
        </r>
      </text>
    </comment>
    <comment ref="V30" authorId="0" shapeId="0" xr:uid="{6AA5C291-7EF1-44FA-A1EC-7D07B7E4809A}">
      <text>
        <r>
          <rPr>
            <sz val="9"/>
            <color indexed="81"/>
            <rFont val="Tahoma"/>
            <family val="2"/>
          </rPr>
          <t>Average value between 2013 and 2015.</t>
        </r>
      </text>
    </comment>
    <comment ref="W30" authorId="0" shapeId="0" xr:uid="{53D43976-723A-4B04-95D5-50FCB81F6A4D}">
      <text>
        <r>
          <rPr>
            <sz val="9"/>
            <color indexed="81"/>
            <rFont val="Tahoma"/>
            <family val="2"/>
          </rPr>
          <t>Average value between 2013 and 2015.</t>
        </r>
      </text>
    </comment>
    <comment ref="X30" authorId="0" shapeId="0" xr:uid="{04A2AEC6-7835-46BF-96E5-8F0ADC2F31A6}">
      <text>
        <r>
          <rPr>
            <sz val="9"/>
            <color indexed="81"/>
            <rFont val="Tahoma"/>
            <family val="2"/>
          </rPr>
          <t>Average value between 2013 and 2015.</t>
        </r>
      </text>
    </comment>
    <comment ref="Z30" authorId="0" shapeId="0" xr:uid="{28A6D736-F989-49AE-B49D-8003C48B78F9}">
      <text>
        <r>
          <rPr>
            <sz val="9"/>
            <color indexed="81"/>
            <rFont val="Tahoma"/>
            <family val="2"/>
          </rPr>
          <t>Finnish Water Works Association (VVY), 2015-2016.</t>
        </r>
      </text>
    </comment>
    <comment ref="AA30" authorId="0" shapeId="0" xr:uid="{B59F6ED4-1393-4609-AE08-07278998D168}">
      <text>
        <r>
          <rPr>
            <sz val="9"/>
            <color indexed="81"/>
            <rFont val="Tahoma"/>
            <family val="2"/>
          </rPr>
          <t>Finnish Water Works Association (VVY), 2015-2016.</t>
        </r>
      </text>
    </comment>
    <comment ref="AB30" authorId="0" shapeId="0" xr:uid="{5FBAD6A1-4D04-4513-A5C9-F033FAFC9914}">
      <text>
        <r>
          <rPr>
            <sz val="9"/>
            <color indexed="81"/>
            <rFont val="Tahoma"/>
            <family val="2"/>
          </rPr>
          <t>Finnish Water Works Association (VVY), 2015-2016.</t>
        </r>
      </text>
    </comment>
    <comment ref="AC30" authorId="0" shapeId="0" xr:uid="{37A57722-6616-4580-A61D-677EEB701D40}">
      <text>
        <r>
          <rPr>
            <sz val="9"/>
            <color indexed="81"/>
            <rFont val="Tahoma"/>
            <family val="2"/>
          </rPr>
          <t>Finnish Water Works Association (VVY), 2015-2016.</t>
        </r>
      </text>
    </comment>
    <comment ref="AD30" authorId="0" shapeId="0" xr:uid="{5656FC40-DDC0-475E-8ED8-A7AE976DE3A6}">
      <text>
        <r>
          <rPr>
            <sz val="9"/>
            <color indexed="81"/>
            <rFont val="Tahoma"/>
            <family val="2"/>
          </rPr>
          <t>Finnish Water Works Association (VVY), 2015-2016.</t>
        </r>
      </text>
    </comment>
    <comment ref="BP30" authorId="0" shapeId="0" xr:uid="{8CB82D8F-5FD1-428C-80A4-F365BF26858D}">
      <text>
        <r>
          <rPr>
            <sz val="9"/>
            <color indexed="81"/>
            <rFont val="Tahoma"/>
            <family val="2"/>
          </rPr>
          <t>The same value of period 2021.</t>
        </r>
      </text>
    </comment>
    <comment ref="BQ30" authorId="0" shapeId="0" xr:uid="{F91B6580-9365-48E4-AFC1-8EA0178FA48E}">
      <text>
        <r>
          <rPr>
            <sz val="9"/>
            <color indexed="81"/>
            <rFont val="Tahoma"/>
            <family val="2"/>
          </rPr>
          <t>The same value of period 2021.</t>
        </r>
      </text>
    </comment>
    <comment ref="BR30" authorId="0" shapeId="0" xr:uid="{4A81A603-C48B-48A8-9C32-9C0A332329D0}">
      <text>
        <r>
          <rPr>
            <sz val="9"/>
            <color indexed="81"/>
            <rFont val="Tahoma"/>
            <family val="2"/>
          </rPr>
          <t>The same value of period 2021.</t>
        </r>
      </text>
    </comment>
    <comment ref="BS30" authorId="0" shapeId="0" xr:uid="{BA484CB9-FED6-498D-93FC-23C9165BC2B6}">
      <text>
        <r>
          <rPr>
            <sz val="9"/>
            <color indexed="81"/>
            <rFont val="Tahoma"/>
            <family val="2"/>
          </rPr>
          <t>The same value of period 2021.</t>
        </r>
      </text>
    </comment>
    <comment ref="BT30" authorId="0" shapeId="0" xr:uid="{B04AA10B-9C5A-47B3-9DCF-FD2EB8A3A8E6}">
      <text>
        <r>
          <rPr>
            <sz val="9"/>
            <color indexed="81"/>
            <rFont val="Tahoma"/>
            <family val="2"/>
          </rPr>
          <t>The same value of period 2021.</t>
        </r>
      </text>
    </comment>
    <comment ref="CU30" authorId="1" shapeId="0" xr:uid="{71EBEDF7-4C30-45EB-840A-F799644D5605}">
      <text>
        <r>
          <rPr>
            <sz val="9"/>
            <color indexed="81"/>
            <rFont val="Tahoma"/>
            <family val="2"/>
          </rPr>
          <t>(11)</t>
        </r>
      </text>
    </comment>
    <comment ref="DN30" authorId="1" shapeId="0" xr:uid="{27F483B1-FF52-46EE-94E3-06537450B83B}">
      <text>
        <r>
          <rPr>
            <sz val="9"/>
            <color indexed="81"/>
            <rFont val="Tahoma"/>
            <family val="2"/>
          </rPr>
          <t>(11)</t>
        </r>
      </text>
    </comment>
    <comment ref="ED30" authorId="1" shapeId="0" xr:uid="{2DCDBE84-ABE9-4159-AE12-9A778F7A451B}">
      <text>
        <r>
          <rPr>
            <sz val="9"/>
            <color indexed="81"/>
            <rFont val="Tahoma"/>
            <family val="2"/>
          </rPr>
          <t>(11)</t>
        </r>
      </text>
    </comment>
    <comment ref="A31" authorId="1" shapeId="0" xr:uid="{54706091-1AE0-4569-A86D-5B2ED6D152C7}">
      <text>
        <r>
          <rPr>
            <sz val="9"/>
            <color indexed="81"/>
            <rFont val="Tahoma"/>
            <family val="2"/>
          </rPr>
          <t>(12)</t>
        </r>
      </text>
    </comment>
    <comment ref="C31" authorId="0" shapeId="0" xr:uid="{6C0F5EA8-82DF-40BE-B360-9E2BC246FBD8}">
      <text>
        <r>
          <rPr>
            <sz val="9"/>
            <color indexed="81"/>
            <rFont val="Tahoma"/>
            <family val="2"/>
          </rPr>
          <t>Average value between 2010 and 2012.</t>
        </r>
      </text>
    </comment>
    <comment ref="D31" authorId="0" shapeId="0" xr:uid="{B3666BCC-EA08-4BC2-8885-64B7DF939576}">
      <text>
        <r>
          <rPr>
            <sz val="9"/>
            <color indexed="81"/>
            <rFont val="Tahoma"/>
            <family val="2"/>
          </rPr>
          <t>Average value between 2010 and 2012.</t>
        </r>
      </text>
    </comment>
    <comment ref="E31" authorId="0" shapeId="0" xr:uid="{32CCF18D-8908-4D68-A513-7F76FB4C33CB}">
      <text>
        <r>
          <rPr>
            <sz val="9"/>
            <color indexed="81"/>
            <rFont val="Tahoma"/>
            <family val="2"/>
          </rPr>
          <t>Average value between 2010 and 2012.</t>
        </r>
      </text>
    </comment>
    <comment ref="F31" authorId="0" shapeId="0" xr:uid="{4D2A61DA-38E9-43A3-8028-13B8DC795B77}">
      <text>
        <r>
          <rPr>
            <sz val="9"/>
            <color indexed="81"/>
            <rFont val="Tahoma"/>
            <family val="2"/>
          </rPr>
          <t>Average value between 2010 and 2012.</t>
        </r>
      </text>
    </comment>
    <comment ref="O31" authorId="0" shapeId="0" xr:uid="{2323B9E1-B981-41DC-9127-D7D8B57F06E8}">
      <text>
        <r>
          <rPr>
            <sz val="9"/>
            <color indexed="81"/>
            <rFont val="Tahoma"/>
            <family val="2"/>
          </rPr>
          <t>Average value between 2012 and 2014.</t>
        </r>
      </text>
    </comment>
    <comment ref="P31" authorId="0" shapeId="0" xr:uid="{B8EA4D0C-0AE0-402F-BB12-CC4C2E079FC6}">
      <text>
        <r>
          <rPr>
            <sz val="9"/>
            <color indexed="81"/>
            <rFont val="Tahoma"/>
            <family val="2"/>
          </rPr>
          <t>Average value between 2012 and 2014.</t>
        </r>
      </text>
    </comment>
    <comment ref="Q31" authorId="0" shapeId="0" xr:uid="{B995CF4C-6100-483C-8663-54E6692A5C4A}">
      <text>
        <r>
          <rPr>
            <sz val="9"/>
            <color indexed="81"/>
            <rFont val="Tahoma"/>
            <family val="2"/>
          </rPr>
          <t>Average value between 2012 and 2014.</t>
        </r>
      </text>
    </comment>
    <comment ref="R31" authorId="0" shapeId="0" xr:uid="{6ADF5E5A-E269-4E6F-8834-9DFBC9B4043A}">
      <text>
        <r>
          <rPr>
            <sz val="9"/>
            <color indexed="81"/>
            <rFont val="Tahoma"/>
            <family val="2"/>
          </rPr>
          <t>Average value between 2012 and 2014.</t>
        </r>
      </text>
    </comment>
    <comment ref="AA31" authorId="0" shapeId="0" xr:uid="{E8131F1B-6EDB-47CD-AC68-8573E1CD2DA5}">
      <text>
        <r>
          <rPr>
            <sz val="9"/>
            <color indexed="81"/>
            <rFont val="Tahoma"/>
            <family val="2"/>
          </rPr>
          <t>Linear interpolation between 2014 and 2016.</t>
        </r>
      </text>
    </comment>
    <comment ref="AB31" authorId="0" shapeId="0" xr:uid="{0BC4EE04-AD83-49EA-BE32-42D61DE53166}">
      <text>
        <r>
          <rPr>
            <sz val="9"/>
            <color indexed="81"/>
            <rFont val="Tahoma"/>
            <family val="2"/>
          </rPr>
          <t>Linear interpolation between 2014 and 2016.</t>
        </r>
      </text>
    </comment>
    <comment ref="AC31" authorId="0" shapeId="0" xr:uid="{9E9D9FE6-8EC5-485F-984E-1F18FFA5778C}">
      <text>
        <r>
          <rPr>
            <sz val="9"/>
            <color indexed="81"/>
            <rFont val="Tahoma"/>
            <family val="2"/>
          </rPr>
          <t>Linear interpolation between 2014 and 2016.</t>
        </r>
      </text>
    </comment>
    <comment ref="AD31" authorId="0" shapeId="0" xr:uid="{B9356CE4-B933-431A-9759-C33838B70926}">
      <text>
        <r>
          <rPr>
            <sz val="9"/>
            <color indexed="81"/>
            <rFont val="Tahoma"/>
            <family val="2"/>
          </rPr>
          <t>Linear interpolation between 2014 and 2016.</t>
        </r>
      </text>
    </comment>
    <comment ref="AM31" authorId="0" shapeId="0" xr:uid="{6C1ED1EF-DDD0-4A35-92C6-ABBA3729EF8F}">
      <text>
        <r>
          <rPr>
            <sz val="9"/>
            <color indexed="81"/>
            <rFont val="Tahoma"/>
            <family val="2"/>
          </rPr>
          <t>Linear interpolation between 2016 and 2018.</t>
        </r>
      </text>
    </comment>
    <comment ref="AN31" authorId="0" shapeId="0" xr:uid="{133FE650-69C2-4BE0-AE67-63A67D8A8AF4}">
      <text>
        <r>
          <rPr>
            <sz val="9"/>
            <color indexed="81"/>
            <rFont val="Tahoma"/>
            <family val="2"/>
          </rPr>
          <t>Linear interpolation between 2016 and 2018.</t>
        </r>
      </text>
    </comment>
    <comment ref="AO31" authorId="0" shapeId="0" xr:uid="{A78BE0DA-99BD-4F61-92E3-4A7F7CD80809}">
      <text>
        <r>
          <rPr>
            <sz val="9"/>
            <color indexed="81"/>
            <rFont val="Tahoma"/>
            <family val="2"/>
          </rPr>
          <t>Linear interpolation between 2016 and 2018.</t>
        </r>
      </text>
    </comment>
    <comment ref="AP31" authorId="0" shapeId="0" xr:uid="{13168976-58FE-4C89-A156-51BCEBA83416}">
      <text>
        <r>
          <rPr>
            <sz val="9"/>
            <color indexed="81"/>
            <rFont val="Tahoma"/>
            <family val="2"/>
          </rPr>
          <t>Linear interpolation between 2016 and 2018.</t>
        </r>
      </text>
    </comment>
    <comment ref="AY31" authorId="0" shapeId="0" xr:uid="{29DB7CB0-047F-41CB-AD70-C38311F75F72}">
      <text>
        <r>
          <rPr>
            <sz val="9"/>
            <color indexed="81"/>
            <rFont val="Tahoma"/>
            <family val="2"/>
          </rPr>
          <t>Linear interpolation between 2018 and 2020.</t>
        </r>
      </text>
    </comment>
    <comment ref="AZ31" authorId="0" shapeId="0" xr:uid="{E1E4FFF2-4A99-4A5D-832E-AE2075729F23}">
      <text>
        <r>
          <rPr>
            <sz val="9"/>
            <color indexed="81"/>
            <rFont val="Tahoma"/>
            <family val="2"/>
          </rPr>
          <t>Linear interpolation between 2018 and 2020.</t>
        </r>
      </text>
    </comment>
    <comment ref="BA31" authorId="0" shapeId="0" xr:uid="{2FAA5237-BA06-4AC1-99EA-BFF2495C7483}">
      <text>
        <r>
          <rPr>
            <sz val="9"/>
            <color indexed="81"/>
            <rFont val="Tahoma"/>
            <family val="2"/>
          </rPr>
          <t>Linear interpolation between 2018 and 2020.</t>
        </r>
      </text>
    </comment>
    <comment ref="BB31" authorId="0" shapeId="0" xr:uid="{923FDA2A-46EC-40EE-92D0-A7A4E4D06F36}">
      <text>
        <r>
          <rPr>
            <sz val="9"/>
            <color indexed="81"/>
            <rFont val="Tahoma"/>
            <family val="2"/>
          </rPr>
          <t>Linear interpolation between 2018 and 2020.</t>
        </r>
      </text>
    </comment>
    <comment ref="BQ31" authorId="0" shapeId="0" xr:uid="{4B795048-2535-45B3-BADB-02B2F2393ADD}">
      <text>
        <r>
          <rPr>
            <sz val="9"/>
            <color indexed="81"/>
            <rFont val="Tahoma"/>
            <family val="2"/>
          </rPr>
          <t>Linear interpolation between 2020 and 2021.</t>
        </r>
      </text>
    </comment>
    <comment ref="BR31" authorId="0" shapeId="0" xr:uid="{83839FEB-6184-4272-B536-9B45D768DCA4}">
      <text>
        <r>
          <rPr>
            <sz val="9"/>
            <color indexed="81"/>
            <rFont val="Tahoma"/>
            <family val="2"/>
          </rPr>
          <t>Linear interpolation between 2020 and 2021.</t>
        </r>
      </text>
    </comment>
    <comment ref="BS31" authorId="0" shapeId="0" xr:uid="{6CC2B321-28DB-4FE3-A7FA-48F8FDA7842D}">
      <text>
        <r>
          <rPr>
            <sz val="9"/>
            <color indexed="81"/>
            <rFont val="Tahoma"/>
            <family val="2"/>
          </rPr>
          <t>Linear interpolation between 2020 and 2021.</t>
        </r>
      </text>
    </comment>
    <comment ref="BT31" authorId="0" shapeId="0" xr:uid="{8B42403E-F694-44EE-8205-CF628FADA013}">
      <text>
        <r>
          <rPr>
            <sz val="9"/>
            <color indexed="81"/>
            <rFont val="Tahoma"/>
            <family val="2"/>
          </rPr>
          <t>Linear interpolation between 2020 and 2021.</t>
        </r>
      </text>
    </comment>
    <comment ref="CU31" authorId="1" shapeId="0" xr:uid="{0A573C16-84A3-4E81-9467-7B5BBD938D17}">
      <text>
        <r>
          <rPr>
            <sz val="9"/>
            <color indexed="81"/>
            <rFont val="Tahoma"/>
            <family val="2"/>
          </rPr>
          <t>(12)</t>
        </r>
      </text>
    </comment>
    <comment ref="DN31" authorId="1" shapeId="0" xr:uid="{5A282853-F041-4013-9FFB-35CED6451FD3}">
      <text>
        <r>
          <rPr>
            <sz val="9"/>
            <color indexed="81"/>
            <rFont val="Tahoma"/>
            <family val="2"/>
          </rPr>
          <t>(12)</t>
        </r>
      </text>
    </comment>
    <comment ref="ED31" authorId="1" shapeId="0" xr:uid="{2A917728-777C-468B-907B-94957BC9C33A}">
      <text>
        <r>
          <rPr>
            <sz val="9"/>
            <color indexed="81"/>
            <rFont val="Tahoma"/>
            <family val="2"/>
          </rPr>
          <t>(12)</t>
        </r>
      </text>
    </comment>
    <comment ref="A34" authorId="1" shapeId="0" xr:uid="{BD3980B4-FC17-4D93-A61B-5EF4563EEF4B}">
      <text>
        <r>
          <rPr>
            <sz val="9"/>
            <color indexed="81"/>
            <rFont val="Tahoma"/>
            <family val="2"/>
          </rPr>
          <t>(15)</t>
        </r>
      </text>
    </comment>
    <comment ref="A35" authorId="1" shapeId="0" xr:uid="{DB83B547-CCAB-43F3-94B0-C34D5971E693}">
      <text>
        <r>
          <rPr>
            <sz val="9"/>
            <color indexed="81"/>
            <rFont val="Tahoma"/>
            <family val="2"/>
          </rPr>
          <t>(13)</t>
        </r>
      </text>
    </comment>
    <comment ref="A36" authorId="1" shapeId="0" xr:uid="{BC1CE8EC-09DE-47E3-A056-22AD50912DC3}">
      <text>
        <r>
          <rPr>
            <sz val="9"/>
            <color indexed="81"/>
            <rFont val="Tahoma"/>
            <family val="2"/>
          </rPr>
          <t>(14)</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jmunizaga</author>
  </authors>
  <commentList>
    <comment ref="B13" authorId="0" shapeId="0" xr:uid="{CE2EFFC4-8866-4FD0-8BFF-969F335F0E8A}">
      <text>
        <r>
          <rPr>
            <b/>
            <sz val="9"/>
            <color indexed="81"/>
            <rFont val="Tahoma"/>
            <family val="2"/>
          </rPr>
          <t>(4)</t>
        </r>
      </text>
    </comment>
    <comment ref="B17" authorId="0" shapeId="0" xr:uid="{1E8832DE-F2B9-48DF-9F83-6231F1464787}">
      <text>
        <r>
          <rPr>
            <b/>
            <sz val="9"/>
            <color indexed="81"/>
            <rFont val="Tahoma"/>
            <family val="2"/>
          </rPr>
          <t>Average value: 2.6 - 3.0 %
(7)</t>
        </r>
      </text>
    </comment>
    <comment ref="B19" authorId="0" shapeId="0" xr:uid="{9757E745-2325-44BE-AA61-48B7866A8A02}">
      <text>
        <r>
          <rPr>
            <sz val="9"/>
            <color indexed="81"/>
            <rFont val="Tahoma"/>
            <family val="2"/>
          </rPr>
          <t>Average value: 21.5–30.8 g/kg DM
(10)</t>
        </r>
      </text>
    </comment>
    <comment ref="B24" authorId="0" shapeId="0" xr:uid="{9E4BC149-D787-4C34-888E-5C5FC351DD3A}">
      <text>
        <r>
          <rPr>
            <sz val="9"/>
            <color indexed="81"/>
            <rFont val="Tahoma"/>
            <family val="2"/>
          </rPr>
          <t>(13)</t>
        </r>
      </text>
    </comment>
    <comment ref="C24" authorId="0" shapeId="0" xr:uid="{D3CC3F9C-F5B6-4D9E-A468-C74EF585C292}">
      <text>
        <r>
          <rPr>
            <sz val="9"/>
            <color indexed="81"/>
            <rFont val="Tahoma"/>
            <family val="2"/>
          </rPr>
          <t>(13)</t>
        </r>
      </text>
    </comment>
    <comment ref="D24" authorId="0" shapeId="0" xr:uid="{B2E0DE5D-71E1-406C-BA56-B8CAFDB25E44}">
      <text>
        <r>
          <rPr>
            <sz val="9"/>
            <color indexed="81"/>
            <rFont val="Tahoma"/>
            <family val="2"/>
          </rPr>
          <t>(13)</t>
        </r>
      </text>
    </comment>
    <comment ref="E24" authorId="0" shapeId="0" xr:uid="{65191AC5-DBBD-4B5A-9576-7490183AF381}">
      <text>
        <r>
          <rPr>
            <sz val="9"/>
            <color indexed="81"/>
            <rFont val="Tahoma"/>
            <family val="2"/>
          </rPr>
          <t>Average value between 2013 and 2017.</t>
        </r>
      </text>
    </comment>
    <comment ref="F24" authorId="0" shapeId="0" xr:uid="{FD8C0EA8-6753-41AC-96FE-8930E333D87F}">
      <text>
        <r>
          <rPr>
            <sz val="9"/>
            <color indexed="81"/>
            <rFont val="Tahoma"/>
            <family val="2"/>
          </rPr>
          <t>Average value between 2013 and 2017.</t>
        </r>
      </text>
    </comment>
    <comment ref="G24" authorId="0" shapeId="0" xr:uid="{6B8146BF-1CCA-4468-9A94-28CEF4AFBFAC}">
      <text>
        <r>
          <rPr>
            <sz val="9"/>
            <color indexed="81"/>
            <rFont val="Tahoma"/>
            <family val="2"/>
          </rPr>
          <t>Average value between 2013 and 2017.</t>
        </r>
      </text>
    </comment>
    <comment ref="H24" authorId="0" shapeId="0" xr:uid="{AFFFAF1E-EBF3-4D91-AA01-E4E12286331D}">
      <text>
        <r>
          <rPr>
            <sz val="9"/>
            <color indexed="81"/>
            <rFont val="Tahoma"/>
            <family val="2"/>
          </rPr>
          <t>(13)</t>
        </r>
      </text>
    </comment>
    <comment ref="I24" authorId="0" shapeId="0" xr:uid="{3D210E74-DC29-42D4-9A23-340D2F7D734B}">
      <text>
        <r>
          <rPr>
            <sz val="9"/>
            <color indexed="81"/>
            <rFont val="Tahoma"/>
            <family val="2"/>
          </rPr>
          <t>(13)</t>
        </r>
      </text>
    </comment>
    <comment ref="J24" authorId="0" shapeId="0" xr:uid="{1830BD95-10FC-4A14-8132-485C4131BA31}">
      <text>
        <r>
          <rPr>
            <sz val="9"/>
            <color indexed="81"/>
            <rFont val="Tahoma"/>
            <family val="2"/>
          </rPr>
          <t>(13)</t>
        </r>
      </text>
    </comment>
    <comment ref="K24" authorId="0" shapeId="0" xr:uid="{6A75E937-D504-472D-A9D1-ABA769EBA240}">
      <text>
        <r>
          <rPr>
            <sz val="9"/>
            <color indexed="81"/>
            <rFont val="Tahoma"/>
            <family val="2"/>
          </rPr>
          <t>(13)</t>
        </r>
      </text>
    </comment>
    <comment ref="L24" authorId="0" shapeId="0" xr:uid="{7627E305-0F03-4771-80B2-BE4A7AFE5EC7}">
      <text>
        <r>
          <rPr>
            <sz val="9"/>
            <color indexed="81"/>
            <rFont val="Tahoma"/>
            <family val="2"/>
          </rPr>
          <t>(13)</t>
        </r>
      </text>
    </comment>
    <comment ref="M24" authorId="0" shapeId="0" xr:uid="{2134959C-BC12-4C0C-A7D9-739299B62C84}">
      <text>
        <r>
          <rPr>
            <sz val="9"/>
            <color indexed="81"/>
            <rFont val="Tahoma"/>
            <family val="2"/>
          </rPr>
          <t>(13)</t>
        </r>
      </text>
    </comment>
    <comment ref="B28" authorId="0" shapeId="0" xr:uid="{3EB84673-C3C0-4A97-8E47-3FC9A5D7F386}">
      <text>
        <r>
          <rPr>
            <sz val="9"/>
            <color indexed="81"/>
            <rFont val="Tahoma"/>
            <family val="2"/>
          </rPr>
          <t>(12)</t>
        </r>
      </text>
    </comment>
    <comment ref="B34" authorId="0" shapeId="0" xr:uid="{A8B0321A-BFFE-4C63-A141-6523AC058137}">
      <text>
        <r>
          <rPr>
            <sz val="9"/>
            <color indexed="81"/>
            <rFont val="Tahoma"/>
            <family val="2"/>
          </rPr>
          <t>Average value 
(11)</t>
        </r>
      </text>
    </comment>
    <comment ref="B40" authorId="0" shapeId="0" xr:uid="{539E8F70-2C7D-4A8F-A5C0-70DDCE8E4798}">
      <text>
        <r>
          <rPr>
            <b/>
            <sz val="9"/>
            <color indexed="81"/>
            <rFont val="Tahoma"/>
            <family val="2"/>
          </rPr>
          <t>[14]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jmunizaga</author>
  </authors>
  <commentList>
    <comment ref="C14" authorId="0" shapeId="0" xr:uid="{701A5F3E-EFCF-4AC7-B26B-FCB2449AC303}">
      <text>
        <r>
          <rPr>
            <b/>
            <sz val="9"/>
            <color indexed="81"/>
            <rFont val="Tahoma"/>
            <family val="2"/>
          </rPr>
          <t>(4)</t>
        </r>
      </text>
    </comment>
    <comment ref="S14" authorId="0" shapeId="0" xr:uid="{EBEDE8FD-C0C1-4CC9-949E-E9C39F5BE3EF}">
      <text>
        <r>
          <rPr>
            <b/>
            <sz val="9"/>
            <color indexed="81"/>
            <rFont val="Tahoma"/>
            <family val="2"/>
          </rPr>
          <t>(4)</t>
        </r>
      </text>
    </comment>
    <comment ref="AI14" authorId="0" shapeId="0" xr:uid="{E9AF983E-CCAD-4904-9902-CFB68CDD44DC}">
      <text>
        <r>
          <rPr>
            <b/>
            <sz val="9"/>
            <color indexed="81"/>
            <rFont val="Tahoma"/>
            <family val="2"/>
          </rPr>
          <t>(4)</t>
        </r>
      </text>
    </comment>
    <comment ref="AY14" authorId="0" shapeId="0" xr:uid="{CFFACFC1-2551-4BD7-A3FD-CF7F5F25601A}">
      <text>
        <r>
          <rPr>
            <b/>
            <sz val="9"/>
            <color indexed="81"/>
            <rFont val="Tahoma"/>
            <family val="2"/>
          </rPr>
          <t>(4)</t>
        </r>
      </text>
    </comment>
    <comment ref="BO14" authorId="0" shapeId="0" xr:uid="{09833FB1-F03E-4D38-A26F-22759FA14B6B}">
      <text>
        <r>
          <rPr>
            <b/>
            <sz val="9"/>
            <color indexed="81"/>
            <rFont val="Tahoma"/>
            <family val="2"/>
          </rPr>
          <t>(4)</t>
        </r>
      </text>
    </comment>
    <comment ref="CE14" authorId="0" shapeId="0" xr:uid="{8E553776-F2C2-4569-AF93-B67DC76C519F}">
      <text>
        <r>
          <rPr>
            <b/>
            <sz val="9"/>
            <color indexed="81"/>
            <rFont val="Tahoma"/>
            <family val="2"/>
          </rPr>
          <t>(4)</t>
        </r>
      </text>
    </comment>
    <comment ref="CU14" authorId="0" shapeId="0" xr:uid="{551B20EC-FBE2-4AF3-AAE9-D1F3C1C09497}">
      <text>
        <r>
          <rPr>
            <b/>
            <sz val="9"/>
            <color indexed="81"/>
            <rFont val="Tahoma"/>
            <family val="2"/>
          </rPr>
          <t>(4)</t>
        </r>
      </text>
    </comment>
    <comment ref="DK14" authorId="0" shapeId="0" xr:uid="{CB31821F-55A3-4965-9C39-D7EF0ABCEBD5}">
      <text>
        <r>
          <rPr>
            <b/>
            <sz val="9"/>
            <color indexed="81"/>
            <rFont val="Tahoma"/>
            <family val="2"/>
          </rPr>
          <t>(4)</t>
        </r>
      </text>
    </comment>
    <comment ref="EA14" authorId="0" shapeId="0" xr:uid="{8B567B03-142E-42AE-B2FE-F76CBF59C8CA}">
      <text>
        <r>
          <rPr>
            <b/>
            <sz val="9"/>
            <color indexed="81"/>
            <rFont val="Tahoma"/>
            <family val="2"/>
          </rPr>
          <t>(4)</t>
        </r>
      </text>
    </comment>
    <comment ref="EQ14" authorId="0" shapeId="0" xr:uid="{A5606CB6-9970-4A31-AD43-2A2799D810E8}">
      <text>
        <r>
          <rPr>
            <b/>
            <sz val="9"/>
            <color indexed="81"/>
            <rFont val="Tahoma"/>
            <family val="2"/>
          </rPr>
          <t>(4)</t>
        </r>
      </text>
    </comment>
    <comment ref="FG14" authorId="0" shapeId="0" xr:uid="{D15F8C3E-999F-49C4-96F3-D4C8A0DE18D4}">
      <text>
        <r>
          <rPr>
            <b/>
            <sz val="9"/>
            <color indexed="81"/>
            <rFont val="Tahoma"/>
            <family val="2"/>
          </rPr>
          <t>(4)</t>
        </r>
      </text>
    </comment>
    <comment ref="FW14" authorId="0" shapeId="0" xr:uid="{5FF56718-1F0F-41A8-9BE6-EE0BC3350BB7}">
      <text>
        <r>
          <rPr>
            <b/>
            <sz val="9"/>
            <color indexed="81"/>
            <rFont val="Tahoma"/>
            <family val="2"/>
          </rPr>
          <t>(4)</t>
        </r>
      </text>
    </comment>
    <comment ref="GM14" authorId="0" shapeId="0" xr:uid="{C6EFBFC1-FA54-45EC-80BC-95BE14CAE924}">
      <text>
        <r>
          <rPr>
            <b/>
            <sz val="9"/>
            <color indexed="81"/>
            <rFont val="Tahoma"/>
            <family val="2"/>
          </rPr>
          <t>(4)</t>
        </r>
      </text>
    </comment>
    <comment ref="C18" authorId="0" shapeId="0" xr:uid="{B5A45C73-029B-4E79-808E-8F9CC37B8232}">
      <text>
        <r>
          <rPr>
            <b/>
            <sz val="9"/>
            <color indexed="81"/>
            <rFont val="Tahoma"/>
            <family val="2"/>
          </rPr>
          <t>Average value: 2.6 - 3.0 %
(7)</t>
        </r>
      </text>
    </comment>
    <comment ref="S18" authorId="0" shapeId="0" xr:uid="{8C9D4B84-F301-4FA4-A0CC-DC5B9CE66330}">
      <text>
        <r>
          <rPr>
            <b/>
            <sz val="9"/>
            <color indexed="81"/>
            <rFont val="Tahoma"/>
            <family val="2"/>
          </rPr>
          <t>Average value: 2.6 - 3.0 %
(7)</t>
        </r>
      </text>
    </comment>
    <comment ref="AI18" authorId="0" shapeId="0" xr:uid="{EE11862A-1941-400F-9AF5-B1D212505988}">
      <text>
        <r>
          <rPr>
            <b/>
            <sz val="9"/>
            <color indexed="81"/>
            <rFont val="Tahoma"/>
            <family val="2"/>
          </rPr>
          <t>Average value: 2.6 - 3.0 %
(7)</t>
        </r>
      </text>
    </comment>
    <comment ref="AY18" authorId="0" shapeId="0" xr:uid="{03D25966-3D99-4E21-A15F-0FE4F400D147}">
      <text>
        <r>
          <rPr>
            <b/>
            <sz val="9"/>
            <color indexed="81"/>
            <rFont val="Tahoma"/>
            <family val="2"/>
          </rPr>
          <t>Average value: 2.6 - 3.0 %
(7)</t>
        </r>
      </text>
    </comment>
    <comment ref="BO18" authorId="0" shapeId="0" xr:uid="{A47637BA-C864-484E-9656-329C6DACD976}">
      <text>
        <r>
          <rPr>
            <b/>
            <sz val="9"/>
            <color indexed="81"/>
            <rFont val="Tahoma"/>
            <family val="2"/>
          </rPr>
          <t>Average value: 2.6 - 3.0 %
(7)</t>
        </r>
      </text>
    </comment>
    <comment ref="CE18" authorId="0" shapeId="0" xr:uid="{C850959F-A66D-4E94-ACD9-1865D2E946B8}">
      <text>
        <r>
          <rPr>
            <b/>
            <sz val="9"/>
            <color indexed="81"/>
            <rFont val="Tahoma"/>
            <family val="2"/>
          </rPr>
          <t>Average value: 2.6 - 3.0 %
(7)</t>
        </r>
      </text>
    </comment>
    <comment ref="CU18" authorId="0" shapeId="0" xr:uid="{BC578D44-D2F6-46CB-A3E3-AFD0A0B7BCFC}">
      <text>
        <r>
          <rPr>
            <b/>
            <sz val="9"/>
            <color indexed="81"/>
            <rFont val="Tahoma"/>
            <family val="2"/>
          </rPr>
          <t>Average value: 2.6 - 3.0 %
(7)</t>
        </r>
      </text>
    </comment>
    <comment ref="DK18" authorId="0" shapeId="0" xr:uid="{95E28E9B-4863-434C-91BB-6E7D534BFF5B}">
      <text>
        <r>
          <rPr>
            <b/>
            <sz val="9"/>
            <color indexed="81"/>
            <rFont val="Tahoma"/>
            <family val="2"/>
          </rPr>
          <t>Average value: 2.6 - 3.0 %
(7)</t>
        </r>
      </text>
    </comment>
    <comment ref="EA18" authorId="0" shapeId="0" xr:uid="{3E9C1200-6C89-452A-946E-CE094293B467}">
      <text>
        <r>
          <rPr>
            <b/>
            <sz val="9"/>
            <color indexed="81"/>
            <rFont val="Tahoma"/>
            <family val="2"/>
          </rPr>
          <t>Average value: 2.6 - 3.0 %
(7)</t>
        </r>
      </text>
    </comment>
    <comment ref="EQ18" authorId="0" shapeId="0" xr:uid="{362975BE-8499-407C-86AB-2300031EA70C}">
      <text>
        <r>
          <rPr>
            <b/>
            <sz val="9"/>
            <color indexed="81"/>
            <rFont val="Tahoma"/>
            <family val="2"/>
          </rPr>
          <t>Average value: 2.6 - 3.0 %
(7)</t>
        </r>
      </text>
    </comment>
    <comment ref="FG18" authorId="0" shapeId="0" xr:uid="{F7E3D195-2A60-484F-925E-DECEA9EEBC05}">
      <text>
        <r>
          <rPr>
            <b/>
            <sz val="9"/>
            <color indexed="81"/>
            <rFont val="Tahoma"/>
            <family val="2"/>
          </rPr>
          <t>Average value: 2.6 - 3.0 %
(7)</t>
        </r>
      </text>
    </comment>
    <comment ref="FW18" authorId="0" shapeId="0" xr:uid="{9AB85045-BE08-4E87-B4AC-27B46328F7A9}">
      <text>
        <r>
          <rPr>
            <b/>
            <sz val="9"/>
            <color indexed="81"/>
            <rFont val="Tahoma"/>
            <family val="2"/>
          </rPr>
          <t>Average value: 2.6 - 3.0 %
(7)</t>
        </r>
      </text>
    </comment>
    <comment ref="GM18" authorId="0" shapeId="0" xr:uid="{08EBE247-2621-42DC-860D-BCAC09204FCA}">
      <text>
        <r>
          <rPr>
            <b/>
            <sz val="9"/>
            <color indexed="81"/>
            <rFont val="Tahoma"/>
            <family val="2"/>
          </rPr>
          <t>Average value: 2.6 - 3.0 %
(7)</t>
        </r>
      </text>
    </comment>
    <comment ref="C20" authorId="0" shapeId="0" xr:uid="{DB0C9F50-90FC-428C-A8B8-97494A821C15}">
      <text>
        <r>
          <rPr>
            <sz val="9"/>
            <color indexed="81"/>
            <rFont val="Tahoma"/>
            <family val="2"/>
          </rPr>
          <t>Average value: 21.5–30.8 g/kg DM
(10)</t>
        </r>
      </text>
    </comment>
    <comment ref="S20" authorId="0" shapeId="0" xr:uid="{BF10450A-69A5-4994-82AC-291AC350E56B}">
      <text>
        <r>
          <rPr>
            <sz val="9"/>
            <color indexed="81"/>
            <rFont val="Tahoma"/>
            <family val="2"/>
          </rPr>
          <t>Average value: 21.5–30.8 g/kg DM
(10)</t>
        </r>
      </text>
    </comment>
    <comment ref="AI20" authorId="0" shapeId="0" xr:uid="{F1EEDFE9-E40F-46DE-9538-F81994334FAB}">
      <text>
        <r>
          <rPr>
            <sz val="9"/>
            <color indexed="81"/>
            <rFont val="Tahoma"/>
            <family val="2"/>
          </rPr>
          <t>Average value: 21.5–30.8 g/kg DM
(10)</t>
        </r>
      </text>
    </comment>
    <comment ref="AY20" authorId="0" shapeId="0" xr:uid="{80AFFFCA-29EF-4281-A346-374938AB997D}">
      <text>
        <r>
          <rPr>
            <sz val="9"/>
            <color indexed="81"/>
            <rFont val="Tahoma"/>
            <family val="2"/>
          </rPr>
          <t>Average value: 21.5–30.8 g/kg DM
(10)</t>
        </r>
      </text>
    </comment>
    <comment ref="BO20" authorId="0" shapeId="0" xr:uid="{A24F5C84-83EA-47F3-ABA3-7183AA852A91}">
      <text>
        <r>
          <rPr>
            <sz val="9"/>
            <color indexed="81"/>
            <rFont val="Tahoma"/>
            <family val="2"/>
          </rPr>
          <t>Average value: 21.5–30.8 g/kg DM
(10)</t>
        </r>
      </text>
    </comment>
    <comment ref="CE20" authorId="0" shapeId="0" xr:uid="{B754B98C-8875-4AAD-A730-07D967E4F82E}">
      <text>
        <r>
          <rPr>
            <sz val="9"/>
            <color indexed="81"/>
            <rFont val="Tahoma"/>
            <family val="2"/>
          </rPr>
          <t>Average value: 21.5–30.8 g/kg DM
(10)</t>
        </r>
      </text>
    </comment>
    <comment ref="CU20" authorId="0" shapeId="0" xr:uid="{8BCB733E-C041-4D9B-893A-AB26E738E59E}">
      <text>
        <r>
          <rPr>
            <sz val="9"/>
            <color indexed="81"/>
            <rFont val="Tahoma"/>
            <family val="2"/>
          </rPr>
          <t>Average value: 21.5–30.8 g/kg DM
(10)</t>
        </r>
      </text>
    </comment>
    <comment ref="DK20" authorId="0" shapeId="0" xr:uid="{B3367497-36FB-45AF-B706-4C8376D0B41D}">
      <text>
        <r>
          <rPr>
            <sz val="9"/>
            <color indexed="81"/>
            <rFont val="Tahoma"/>
            <family val="2"/>
          </rPr>
          <t>Average value: 21.5–30.8 g/kg DM
(10)</t>
        </r>
      </text>
    </comment>
    <comment ref="EA20" authorId="0" shapeId="0" xr:uid="{0FFB985E-DF77-4101-AEAF-890B7208118B}">
      <text>
        <r>
          <rPr>
            <sz val="9"/>
            <color indexed="81"/>
            <rFont val="Tahoma"/>
            <family val="2"/>
          </rPr>
          <t>Average value: 21.5–30.8 g/kg DM
(10)</t>
        </r>
      </text>
    </comment>
    <comment ref="EQ20" authorId="0" shapeId="0" xr:uid="{EE1F0807-D944-40BF-A0FC-6AF0CB8F6102}">
      <text>
        <r>
          <rPr>
            <sz val="9"/>
            <color indexed="81"/>
            <rFont val="Tahoma"/>
            <family val="2"/>
          </rPr>
          <t>Average value: 21.5–30.8 g/kg DM
(10)</t>
        </r>
      </text>
    </comment>
    <comment ref="FG20" authorId="0" shapeId="0" xr:uid="{D0CCB683-A5BF-4FBC-BBFC-CB2C13F3AE0B}">
      <text>
        <r>
          <rPr>
            <sz val="9"/>
            <color indexed="81"/>
            <rFont val="Tahoma"/>
            <family val="2"/>
          </rPr>
          <t>Average value: 21.5–30.8 g/kg DM
(10)</t>
        </r>
      </text>
    </comment>
    <comment ref="FW20" authorId="0" shapeId="0" xr:uid="{D9498173-9B97-4E98-9A4C-88A34056699E}">
      <text>
        <r>
          <rPr>
            <sz val="9"/>
            <color indexed="81"/>
            <rFont val="Tahoma"/>
            <family val="2"/>
          </rPr>
          <t>Average value: 21.5–30.8 g/kg DM
(10)</t>
        </r>
      </text>
    </comment>
    <comment ref="GM20" authorId="0" shapeId="0" xr:uid="{CD4253A5-9FEF-4F7D-946E-00D0C993080F}">
      <text>
        <r>
          <rPr>
            <sz val="9"/>
            <color indexed="81"/>
            <rFont val="Tahoma"/>
            <family val="2"/>
          </rPr>
          <t>Average value: 21.5–30.8 g/kg DM
(10)</t>
        </r>
      </text>
    </comment>
    <comment ref="C25" authorId="0" shapeId="0" xr:uid="{7C561A7D-562B-4D73-A412-507CC2BB3A8C}">
      <text>
        <r>
          <rPr>
            <sz val="9"/>
            <color indexed="81"/>
            <rFont val="Tahoma"/>
            <family val="2"/>
          </rPr>
          <t>(13)</t>
        </r>
      </text>
    </comment>
    <comment ref="S25" authorId="0" shapeId="0" xr:uid="{2E1296FC-F9CD-4411-9FF5-6E0E4A872BB2}">
      <text>
        <r>
          <rPr>
            <sz val="9"/>
            <color indexed="81"/>
            <rFont val="Tahoma"/>
            <family val="2"/>
          </rPr>
          <t>(13)</t>
        </r>
      </text>
    </comment>
    <comment ref="AI25" authorId="0" shapeId="0" xr:uid="{86DD9323-7036-4134-8ADE-02F8A1BEE7D7}">
      <text>
        <r>
          <rPr>
            <sz val="9"/>
            <color indexed="81"/>
            <rFont val="Tahoma"/>
            <family val="2"/>
          </rPr>
          <t>(13)</t>
        </r>
      </text>
    </comment>
    <comment ref="AY25" authorId="0" shapeId="0" xr:uid="{721C46DE-9776-41C1-A9B9-D95222FAF1D4}">
      <text>
        <r>
          <rPr>
            <sz val="9"/>
            <color indexed="81"/>
            <rFont val="Tahoma"/>
            <family val="2"/>
          </rPr>
          <t>(13)</t>
        </r>
      </text>
    </comment>
    <comment ref="BO25" authorId="0" shapeId="0" xr:uid="{FE5BB420-927C-47F2-AE6E-1199E5BFEDAD}">
      <text>
        <r>
          <rPr>
            <sz val="9"/>
            <color indexed="81"/>
            <rFont val="Tahoma"/>
            <family val="2"/>
          </rPr>
          <t>(13)</t>
        </r>
      </text>
    </comment>
    <comment ref="CE25" authorId="0" shapeId="0" xr:uid="{02404BF9-5021-4021-915C-3BBCB451DFE9}">
      <text>
        <r>
          <rPr>
            <sz val="9"/>
            <color indexed="81"/>
            <rFont val="Tahoma"/>
            <family val="2"/>
          </rPr>
          <t>(13)</t>
        </r>
      </text>
    </comment>
    <comment ref="CU25" authorId="0" shapeId="0" xr:uid="{9AB688EA-A3F6-4E7F-A906-9A0DCEFECBFD}">
      <text>
        <r>
          <rPr>
            <sz val="9"/>
            <color indexed="81"/>
            <rFont val="Tahoma"/>
            <family val="2"/>
          </rPr>
          <t>(13)</t>
        </r>
      </text>
    </comment>
    <comment ref="DK25" authorId="0" shapeId="0" xr:uid="{F6E99CE1-22C1-4757-B88A-F16D8614E8B0}">
      <text>
        <r>
          <rPr>
            <sz val="9"/>
            <color indexed="81"/>
            <rFont val="Tahoma"/>
            <family val="2"/>
          </rPr>
          <t>(13)</t>
        </r>
      </text>
    </comment>
    <comment ref="EA25" authorId="0" shapeId="0" xr:uid="{E292108E-EA4A-4725-9301-67561587C457}">
      <text>
        <r>
          <rPr>
            <sz val="9"/>
            <color indexed="81"/>
            <rFont val="Tahoma"/>
            <family val="2"/>
          </rPr>
          <t>(13)</t>
        </r>
      </text>
    </comment>
    <comment ref="EQ25" authorId="0" shapeId="0" xr:uid="{E4AB2F1F-A1DB-4526-8B92-201F10A3A5BB}">
      <text>
        <r>
          <rPr>
            <sz val="9"/>
            <color indexed="81"/>
            <rFont val="Tahoma"/>
            <family val="2"/>
          </rPr>
          <t>(13)</t>
        </r>
      </text>
    </comment>
    <comment ref="FG25" authorId="0" shapeId="0" xr:uid="{F3051C5F-E40A-4CF1-BE72-570FAF3867A2}">
      <text>
        <r>
          <rPr>
            <sz val="9"/>
            <color indexed="81"/>
            <rFont val="Tahoma"/>
            <family val="2"/>
          </rPr>
          <t>(13)</t>
        </r>
      </text>
    </comment>
    <comment ref="FW25" authorId="0" shapeId="0" xr:uid="{8631F825-CE89-4BCB-8BF2-1BB9AE0350B6}">
      <text>
        <r>
          <rPr>
            <sz val="9"/>
            <color indexed="81"/>
            <rFont val="Tahoma"/>
            <family val="2"/>
          </rPr>
          <t>(13)</t>
        </r>
      </text>
    </comment>
    <comment ref="GM25" authorId="0" shapeId="0" xr:uid="{E5A4B6B8-0D8F-4777-9B90-75C04244ECDD}">
      <text>
        <r>
          <rPr>
            <sz val="9"/>
            <color indexed="81"/>
            <rFont val="Tahoma"/>
            <family val="2"/>
          </rPr>
          <t>(13)</t>
        </r>
      </text>
    </comment>
    <comment ref="C29" authorId="0" shapeId="0" xr:uid="{B4C40341-B478-41F1-A6AE-665E906B49FB}">
      <text>
        <r>
          <rPr>
            <sz val="9"/>
            <color indexed="81"/>
            <rFont val="Tahoma"/>
            <family val="2"/>
          </rPr>
          <t>(12)</t>
        </r>
      </text>
    </comment>
    <comment ref="S29" authorId="0" shapeId="0" xr:uid="{11B251B5-2489-48B7-9A71-CFF8CAC4F6B3}">
      <text>
        <r>
          <rPr>
            <sz val="9"/>
            <color indexed="81"/>
            <rFont val="Tahoma"/>
            <family val="2"/>
          </rPr>
          <t>(12)</t>
        </r>
      </text>
    </comment>
    <comment ref="AI29" authorId="0" shapeId="0" xr:uid="{DBD7E846-7791-4839-A817-1E344D1735EC}">
      <text>
        <r>
          <rPr>
            <sz val="9"/>
            <color indexed="81"/>
            <rFont val="Tahoma"/>
            <family val="2"/>
          </rPr>
          <t>(12)</t>
        </r>
      </text>
    </comment>
    <comment ref="AY29" authorId="0" shapeId="0" xr:uid="{BAE497DD-3B2A-4BA0-9D58-6D3C76D679DD}">
      <text>
        <r>
          <rPr>
            <sz val="9"/>
            <color indexed="81"/>
            <rFont val="Tahoma"/>
            <family val="2"/>
          </rPr>
          <t>(12)</t>
        </r>
      </text>
    </comment>
    <comment ref="BO29" authorId="0" shapeId="0" xr:uid="{AD37161F-E213-4984-9D7A-5B82479EB6FE}">
      <text>
        <r>
          <rPr>
            <sz val="9"/>
            <color indexed="81"/>
            <rFont val="Tahoma"/>
            <family val="2"/>
          </rPr>
          <t>(12)</t>
        </r>
      </text>
    </comment>
    <comment ref="CE29" authorId="0" shapeId="0" xr:uid="{42B91BC9-5D20-476F-A446-47E6EDE03704}">
      <text>
        <r>
          <rPr>
            <sz val="9"/>
            <color indexed="81"/>
            <rFont val="Tahoma"/>
            <family val="2"/>
          </rPr>
          <t>(12)</t>
        </r>
      </text>
    </comment>
    <comment ref="CU29" authorId="0" shapeId="0" xr:uid="{432FABD1-02A9-42BD-B506-34B383B72754}">
      <text>
        <r>
          <rPr>
            <sz val="9"/>
            <color indexed="81"/>
            <rFont val="Tahoma"/>
            <family val="2"/>
          </rPr>
          <t>(12)</t>
        </r>
      </text>
    </comment>
    <comment ref="DK29" authorId="0" shapeId="0" xr:uid="{364B6FD9-C590-4980-977B-F0963EC5CF04}">
      <text>
        <r>
          <rPr>
            <sz val="9"/>
            <color indexed="81"/>
            <rFont val="Tahoma"/>
            <family val="2"/>
          </rPr>
          <t>(12)</t>
        </r>
      </text>
    </comment>
    <comment ref="EA29" authorId="0" shapeId="0" xr:uid="{E61931B4-D179-404B-9471-91AA78CCEC6B}">
      <text>
        <r>
          <rPr>
            <sz val="9"/>
            <color indexed="81"/>
            <rFont val="Tahoma"/>
            <family val="2"/>
          </rPr>
          <t>(12)</t>
        </r>
      </text>
    </comment>
    <comment ref="EQ29" authorId="0" shapeId="0" xr:uid="{71C3EC5C-B751-4D37-B0CA-EA9DD6333DD2}">
      <text>
        <r>
          <rPr>
            <sz val="9"/>
            <color indexed="81"/>
            <rFont val="Tahoma"/>
            <family val="2"/>
          </rPr>
          <t>(12)</t>
        </r>
      </text>
    </comment>
    <comment ref="FG29" authorId="0" shapeId="0" xr:uid="{1E79EE32-F048-4701-9A24-BC4215711EC3}">
      <text>
        <r>
          <rPr>
            <sz val="9"/>
            <color indexed="81"/>
            <rFont val="Tahoma"/>
            <family val="2"/>
          </rPr>
          <t>(12)</t>
        </r>
      </text>
    </comment>
    <comment ref="FW29" authorId="0" shapeId="0" xr:uid="{BADFD3FC-D2EF-4ADD-BE63-EBD193547267}">
      <text>
        <r>
          <rPr>
            <sz val="9"/>
            <color indexed="81"/>
            <rFont val="Tahoma"/>
            <family val="2"/>
          </rPr>
          <t>(12)</t>
        </r>
      </text>
    </comment>
    <comment ref="GM29" authorId="0" shapeId="0" xr:uid="{B8A5552B-A9EB-4848-A511-D733C1D053A1}">
      <text>
        <r>
          <rPr>
            <sz val="9"/>
            <color indexed="81"/>
            <rFont val="Tahoma"/>
            <family val="2"/>
          </rPr>
          <t>(12)</t>
        </r>
      </text>
    </comment>
    <comment ref="C35" authorId="0" shapeId="0" xr:uid="{B674BD48-AEA5-4167-8854-6CF9040DBEDD}">
      <text>
        <r>
          <rPr>
            <sz val="9"/>
            <color indexed="81"/>
            <rFont val="Tahoma"/>
            <family val="2"/>
          </rPr>
          <t>Average value 
(11)</t>
        </r>
      </text>
    </comment>
    <comment ref="S35" authorId="0" shapeId="0" xr:uid="{942FADE1-2232-49B3-B62E-2954B232A04C}">
      <text>
        <r>
          <rPr>
            <sz val="9"/>
            <color indexed="81"/>
            <rFont val="Tahoma"/>
            <family val="2"/>
          </rPr>
          <t>Average value 
(11)</t>
        </r>
      </text>
    </comment>
    <comment ref="AI35" authorId="0" shapeId="0" xr:uid="{270D968F-3799-4BC9-83EA-D04FF0DC9128}">
      <text>
        <r>
          <rPr>
            <sz val="9"/>
            <color indexed="81"/>
            <rFont val="Tahoma"/>
            <family val="2"/>
          </rPr>
          <t>Average value 
(11)</t>
        </r>
      </text>
    </comment>
    <comment ref="AY35" authorId="0" shapeId="0" xr:uid="{B0FE3017-8254-4C49-913A-F2FB14B53D31}">
      <text>
        <r>
          <rPr>
            <sz val="9"/>
            <color indexed="81"/>
            <rFont val="Tahoma"/>
            <family val="2"/>
          </rPr>
          <t>Average value 
(11)</t>
        </r>
      </text>
    </comment>
    <comment ref="BO35" authorId="0" shapeId="0" xr:uid="{659CD903-E41C-476F-B358-E32C09C8FF34}">
      <text>
        <r>
          <rPr>
            <sz val="9"/>
            <color indexed="81"/>
            <rFont val="Tahoma"/>
            <family val="2"/>
          </rPr>
          <t>Average value 
(11)</t>
        </r>
      </text>
    </comment>
    <comment ref="CE35" authorId="0" shapeId="0" xr:uid="{79F25DB6-E15D-4310-BB8A-5CF01C6CDBE6}">
      <text>
        <r>
          <rPr>
            <sz val="9"/>
            <color indexed="81"/>
            <rFont val="Tahoma"/>
            <family val="2"/>
          </rPr>
          <t>Average value 
(11)</t>
        </r>
      </text>
    </comment>
    <comment ref="CU35" authorId="0" shapeId="0" xr:uid="{0E999C5C-1603-4DD6-8B54-EB714AB876EA}">
      <text>
        <r>
          <rPr>
            <sz val="9"/>
            <color indexed="81"/>
            <rFont val="Tahoma"/>
            <family val="2"/>
          </rPr>
          <t>Average value 
(11)</t>
        </r>
      </text>
    </comment>
    <comment ref="DK35" authorId="0" shapeId="0" xr:uid="{A751CFD5-96C4-406F-BBCD-50BC78A02682}">
      <text>
        <r>
          <rPr>
            <sz val="9"/>
            <color indexed="81"/>
            <rFont val="Tahoma"/>
            <family val="2"/>
          </rPr>
          <t>Average value 
(11)</t>
        </r>
      </text>
    </comment>
    <comment ref="EA35" authorId="0" shapeId="0" xr:uid="{A5BA903D-A276-4FDC-9F51-CCAF42527897}">
      <text>
        <r>
          <rPr>
            <sz val="9"/>
            <color indexed="81"/>
            <rFont val="Tahoma"/>
            <family val="2"/>
          </rPr>
          <t>Average value 
(11)</t>
        </r>
      </text>
    </comment>
    <comment ref="EQ35" authorId="0" shapeId="0" xr:uid="{D41043C4-249A-410D-A434-2CA5B333F741}">
      <text>
        <r>
          <rPr>
            <sz val="9"/>
            <color indexed="81"/>
            <rFont val="Tahoma"/>
            <family val="2"/>
          </rPr>
          <t>Average value 
(11)</t>
        </r>
      </text>
    </comment>
    <comment ref="FG35" authorId="0" shapeId="0" xr:uid="{F916F12B-89BF-4934-959B-D92041A61DA3}">
      <text>
        <r>
          <rPr>
            <sz val="9"/>
            <color indexed="81"/>
            <rFont val="Tahoma"/>
            <family val="2"/>
          </rPr>
          <t>Average value 
(11)</t>
        </r>
      </text>
    </comment>
    <comment ref="FW35" authorId="0" shapeId="0" xr:uid="{DA2BB872-C5A1-40FB-B186-8FC05D1549E3}">
      <text>
        <r>
          <rPr>
            <sz val="9"/>
            <color indexed="81"/>
            <rFont val="Tahoma"/>
            <family val="2"/>
          </rPr>
          <t>Average value 
(11)</t>
        </r>
      </text>
    </comment>
    <comment ref="GM35" authorId="0" shapeId="0" xr:uid="{46269273-6959-4A90-B11D-B989A1B9E57D}">
      <text>
        <r>
          <rPr>
            <sz val="9"/>
            <color indexed="81"/>
            <rFont val="Tahoma"/>
            <family val="2"/>
          </rPr>
          <t>Average value 
(11)</t>
        </r>
      </text>
    </comment>
    <comment ref="C41" authorId="0" shapeId="0" xr:uid="{2DF01B02-7F5E-4BD3-B78F-26925232B671}">
      <text>
        <r>
          <rPr>
            <b/>
            <sz val="9"/>
            <color indexed="81"/>
            <rFont val="Tahoma"/>
            <family val="2"/>
          </rPr>
          <t>[14]</t>
        </r>
      </text>
    </comment>
    <comment ref="S41" authorId="0" shapeId="0" xr:uid="{0D81ED21-1CC7-4BC7-B4B5-1F54504FF501}">
      <text>
        <r>
          <rPr>
            <b/>
            <sz val="9"/>
            <color indexed="81"/>
            <rFont val="Tahoma"/>
            <family val="2"/>
          </rPr>
          <t>[14]</t>
        </r>
      </text>
    </comment>
    <comment ref="AI41" authorId="0" shapeId="0" xr:uid="{8BE03000-0211-4905-8F32-53C90949A41E}">
      <text>
        <r>
          <rPr>
            <b/>
            <sz val="9"/>
            <color indexed="81"/>
            <rFont val="Tahoma"/>
            <family val="2"/>
          </rPr>
          <t>[14]</t>
        </r>
      </text>
    </comment>
    <comment ref="AY41" authorId="0" shapeId="0" xr:uid="{019025E0-9E91-4D62-A121-4BDA04A7BAEB}">
      <text>
        <r>
          <rPr>
            <b/>
            <sz val="9"/>
            <color indexed="81"/>
            <rFont val="Tahoma"/>
            <family val="2"/>
          </rPr>
          <t>[14]</t>
        </r>
      </text>
    </comment>
    <comment ref="BO41" authorId="0" shapeId="0" xr:uid="{5F78B39B-E94A-46F6-AA58-5719207A9D35}">
      <text>
        <r>
          <rPr>
            <b/>
            <sz val="9"/>
            <color indexed="81"/>
            <rFont val="Tahoma"/>
            <family val="2"/>
          </rPr>
          <t>[14]</t>
        </r>
      </text>
    </comment>
    <comment ref="CE41" authorId="0" shapeId="0" xr:uid="{29A901BA-3757-4928-9499-31FA41E08EC0}">
      <text>
        <r>
          <rPr>
            <b/>
            <sz val="9"/>
            <color indexed="81"/>
            <rFont val="Tahoma"/>
            <family val="2"/>
          </rPr>
          <t>[14]</t>
        </r>
      </text>
    </comment>
    <comment ref="CU41" authorId="0" shapeId="0" xr:uid="{43FDF796-D75A-4068-8DC3-1A253D207B22}">
      <text>
        <r>
          <rPr>
            <b/>
            <sz val="9"/>
            <color indexed="81"/>
            <rFont val="Tahoma"/>
            <family val="2"/>
          </rPr>
          <t>[14]</t>
        </r>
      </text>
    </comment>
    <comment ref="DK41" authorId="0" shapeId="0" xr:uid="{DF983CF4-4390-421B-A0F9-6D508BFFE8EE}">
      <text>
        <r>
          <rPr>
            <b/>
            <sz val="9"/>
            <color indexed="81"/>
            <rFont val="Tahoma"/>
            <family val="2"/>
          </rPr>
          <t>[14]</t>
        </r>
      </text>
    </comment>
    <comment ref="EA41" authorId="0" shapeId="0" xr:uid="{1643A5D2-1109-4E29-9952-7B1F05D331D3}">
      <text>
        <r>
          <rPr>
            <b/>
            <sz val="9"/>
            <color indexed="81"/>
            <rFont val="Tahoma"/>
            <family val="2"/>
          </rPr>
          <t>[14]</t>
        </r>
      </text>
    </comment>
    <comment ref="EQ41" authorId="0" shapeId="0" xr:uid="{DE4E13D3-9CF7-486D-A2CC-0EE46DB108A0}">
      <text>
        <r>
          <rPr>
            <b/>
            <sz val="9"/>
            <color indexed="81"/>
            <rFont val="Tahoma"/>
            <family val="2"/>
          </rPr>
          <t>[14]</t>
        </r>
      </text>
    </comment>
    <comment ref="FG41" authorId="0" shapeId="0" xr:uid="{E6766254-C3CF-4611-BFAF-17ED6945B668}">
      <text>
        <r>
          <rPr>
            <b/>
            <sz val="9"/>
            <color indexed="81"/>
            <rFont val="Tahoma"/>
            <family val="2"/>
          </rPr>
          <t>[14]</t>
        </r>
      </text>
    </comment>
    <comment ref="FW41" authorId="0" shapeId="0" xr:uid="{DC346CEB-75B3-410A-867E-55428AB81032}">
      <text>
        <r>
          <rPr>
            <b/>
            <sz val="9"/>
            <color indexed="81"/>
            <rFont val="Tahoma"/>
            <family val="2"/>
          </rPr>
          <t>[14]</t>
        </r>
      </text>
    </comment>
    <comment ref="GM41" authorId="0" shapeId="0" xr:uid="{75C5B693-98B8-46B6-8614-6511D53E65CC}">
      <text>
        <r>
          <rPr>
            <b/>
            <sz val="9"/>
            <color indexed="81"/>
            <rFont val="Tahoma"/>
            <family val="2"/>
          </rPr>
          <t>[14]</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jmunizaga</author>
  </authors>
  <commentList>
    <comment ref="AJ8" authorId="0" shapeId="0" xr:uid="{610AF43E-8864-4B4C-B384-DF4581685687}">
      <text>
        <r>
          <rPr>
            <b/>
            <sz val="9"/>
            <color indexed="81"/>
            <rFont val="Tahoma"/>
            <family val="2"/>
          </rPr>
          <t>(4)</t>
        </r>
      </text>
    </comment>
    <comment ref="AJ9" authorId="0" shapeId="0" xr:uid="{AD7D605F-CAA5-475F-B899-3AE8D957E076}">
      <text>
        <r>
          <rPr>
            <b/>
            <sz val="9"/>
            <color indexed="81"/>
            <rFont val="Tahoma"/>
            <family val="2"/>
          </rPr>
          <t>(4)</t>
        </r>
      </text>
    </comment>
    <comment ref="D28" authorId="0" shapeId="0" xr:uid="{050F4952-1942-4FAE-92B7-D28DC2EAFEEC}">
      <text>
        <r>
          <rPr>
            <sz val="9"/>
            <color indexed="81"/>
            <rFont val="Tahoma"/>
            <family val="2"/>
          </rPr>
          <t>3) Composting and agricultural measures were combined.</t>
        </r>
      </text>
    </comment>
    <comment ref="D29" authorId="0" shapeId="0" xr:uid="{B6852B30-284F-48ED-B956-E25CDBA956E8}">
      <text>
        <r>
          <rPr>
            <sz val="9"/>
            <color indexed="81"/>
            <rFont val="Tahoma"/>
            <family val="2"/>
          </rPr>
          <t>3) Composting and agricultural measures were combined.</t>
        </r>
      </text>
    </comment>
    <comment ref="D30" authorId="0" shapeId="0" xr:uid="{F3DA2DCB-7B15-40ED-898A-668FF5D876FC}">
      <text>
        <r>
          <rPr>
            <sz val="9"/>
            <color indexed="81"/>
            <rFont val="Tahoma"/>
            <family val="2"/>
          </rPr>
          <t>3) Composting and agricultural measures were combined.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jmunizaga</author>
  </authors>
  <commentList>
    <comment ref="C22" authorId="0" shapeId="0" xr:uid="{57FD0C3B-C843-4E63-A498-CA99BF806F6B}">
      <text>
        <r>
          <rPr>
            <b/>
            <sz val="9"/>
            <color indexed="81"/>
            <rFont val="Tahoma"/>
            <family val="2"/>
          </rPr>
          <t>(10 y 9)</t>
        </r>
      </text>
    </comment>
    <comment ref="D22" authorId="0" shapeId="0" xr:uid="{2AFF4473-A452-4365-B490-F7568DDDC111}">
      <text>
        <r>
          <rPr>
            <b/>
            <sz val="9"/>
            <color indexed="81"/>
            <rFont val="Tahoma"/>
            <family val="2"/>
          </rPr>
          <t>(9)</t>
        </r>
      </text>
    </comment>
    <comment ref="E22" authorId="0" shapeId="0" xr:uid="{DBD3404E-A4E3-4EB9-A1D8-B9D7A27805BD}">
      <text>
        <r>
          <rPr>
            <b/>
            <sz val="9"/>
            <color indexed="81"/>
            <rFont val="Tahoma"/>
            <family val="2"/>
          </rPr>
          <t>(9)</t>
        </r>
      </text>
    </comment>
    <comment ref="F22" authorId="0" shapeId="0" xr:uid="{FDA7FF92-8F7F-43B2-A26E-07825F1C0C81}">
      <text>
        <r>
          <rPr>
            <b/>
            <sz val="9"/>
            <color indexed="81"/>
            <rFont val="Tahoma"/>
            <family val="2"/>
          </rPr>
          <t>(9)</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jmunizaga</author>
  </authors>
  <commentList>
    <comment ref="N10" authorId="0" shapeId="0" xr:uid="{56D8736B-31D1-4251-8756-7D75B25ABAAA}">
      <text>
        <r>
          <rPr>
            <b/>
            <sz val="9"/>
            <color indexed="81"/>
            <rFont val="Tahoma"/>
            <family val="2"/>
          </rPr>
          <t>(3) Data from the Finish Water Works Association (VVY).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jmunizaga</author>
  </authors>
  <commentList>
    <comment ref="B7" authorId="0" shapeId="0" xr:uid="{28A3C71B-9DD0-4F12-84EB-B5182B2F1051}">
      <text>
        <r>
          <rPr>
            <b/>
            <sz val="9"/>
            <color indexed="81"/>
            <rFont val="Tahoma"/>
            <family val="2"/>
          </rPr>
          <t>(2)</t>
        </r>
      </text>
    </comment>
    <comment ref="B8" authorId="0" shapeId="0" xr:uid="{A587EC75-7AE8-4BDA-8EBD-D8229155F30B}">
      <text>
        <r>
          <rPr>
            <b/>
            <sz val="9"/>
            <color indexed="81"/>
            <rFont val="Tahoma"/>
            <family val="2"/>
          </rPr>
          <t>(2)</t>
        </r>
      </text>
    </comment>
    <comment ref="B9" authorId="0" shapeId="0" xr:uid="{33CD15F9-A9C4-4971-B87D-04472B382A87}">
      <text>
        <r>
          <rPr>
            <b/>
            <sz val="9"/>
            <color indexed="81"/>
            <rFont val="Tahoma"/>
            <family val="2"/>
          </rPr>
          <t>(2)</t>
        </r>
      </text>
    </comment>
    <comment ref="B10" authorId="0" shapeId="0" xr:uid="{54EBF60E-567C-4BE9-9BE5-5241CF1E92FC}">
      <text>
        <r>
          <rPr>
            <b/>
            <sz val="9"/>
            <color indexed="81"/>
            <rFont val="Tahoma"/>
            <family val="2"/>
          </rPr>
          <t>(1)</t>
        </r>
      </text>
    </comment>
    <comment ref="B11" authorId="0" shapeId="0" xr:uid="{7271CA2F-7769-4DB7-A8F9-868A54AEEBB8}">
      <text>
        <r>
          <rPr>
            <b/>
            <sz val="9"/>
            <color indexed="81"/>
            <rFont val="Tahoma"/>
            <family val="2"/>
          </rPr>
          <t>(3)</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jmunizaga</author>
  </authors>
  <commentList>
    <comment ref="I40" authorId="0" shapeId="0" xr:uid="{209079F5-74B4-4DC4-AE64-284B2358C93E}">
      <text>
        <r>
          <rPr>
            <sz val="9"/>
            <color indexed="81"/>
            <rFont val="Tahoma"/>
            <family val="2"/>
          </rPr>
          <t>Average value between 2010 and 2013.</t>
        </r>
      </text>
    </comment>
    <comment ref="I42" authorId="0" shapeId="0" xr:uid="{38F0E153-A33B-4F90-A8F3-6B9ACD416301}">
      <text>
        <r>
          <rPr>
            <sz val="9"/>
            <color indexed="81"/>
            <rFont val="Tahoma"/>
            <family val="2"/>
          </rPr>
          <t>Average value between 2010 and 2013.</t>
        </r>
      </text>
    </comment>
    <comment ref="K42" authorId="0" shapeId="0" xr:uid="{A98BBCBC-93E6-4E6B-A94E-EA09EA2B34C8}">
      <text>
        <r>
          <rPr>
            <sz val="9"/>
            <color indexed="81"/>
            <rFont val="Tahoma"/>
            <family val="2"/>
          </rPr>
          <t>Linear interpolation between 2013 and 2014.</t>
        </r>
      </text>
    </comment>
    <comment ref="L42" authorId="0" shapeId="0" xr:uid="{179459A1-E676-459D-9135-4E2B6E1FD613}">
      <text>
        <r>
          <rPr>
            <sz val="9"/>
            <color indexed="81"/>
            <rFont val="Tahoma"/>
            <family val="2"/>
          </rPr>
          <t>Linear interpolation between 2014 and 2015.</t>
        </r>
      </text>
    </comment>
    <comment ref="M42" authorId="0" shapeId="0" xr:uid="{539B25D9-74D5-4412-AC90-5A3716E8276E}">
      <text>
        <r>
          <rPr>
            <sz val="9"/>
            <color indexed="81"/>
            <rFont val="Tahoma"/>
            <family val="2"/>
          </rPr>
          <t>Linear interpolation between 2015 and 2016.</t>
        </r>
      </text>
    </comment>
    <comment ref="N42" authorId="0" shapeId="0" xr:uid="{C5534421-DBE2-4DC8-BD3F-116675C68753}">
      <text>
        <r>
          <rPr>
            <sz val="9"/>
            <color indexed="81"/>
            <rFont val="Tahoma"/>
            <family val="2"/>
          </rPr>
          <t>Linear interpolation between 2016 and 2017.</t>
        </r>
      </text>
    </comment>
    <comment ref="O42" authorId="0" shapeId="0" xr:uid="{ECD3B436-FC1A-434E-BCA1-E75C1198CA4F}">
      <text>
        <r>
          <rPr>
            <sz val="9"/>
            <color indexed="81"/>
            <rFont val="Tahoma"/>
            <family val="2"/>
          </rPr>
          <t>Linear interpolation between 2017 and 2018.</t>
        </r>
      </text>
    </comment>
    <comment ref="P42" authorId="0" shapeId="0" xr:uid="{8041767E-5022-49DA-85C3-061E1175EDD5}">
      <text>
        <r>
          <rPr>
            <sz val="9"/>
            <color indexed="81"/>
            <rFont val="Tahoma"/>
            <family val="2"/>
          </rPr>
          <t>Linear interpolation between 2018 and 2019.</t>
        </r>
      </text>
    </comment>
    <comment ref="Q42" authorId="0" shapeId="0" xr:uid="{E4961A78-0858-41EA-8FF2-0399C5A46E2F}">
      <text>
        <r>
          <rPr>
            <sz val="9"/>
            <color indexed="81"/>
            <rFont val="Tahoma"/>
            <family val="2"/>
          </rPr>
          <t>Linear interpolation between 2019 and 2020.</t>
        </r>
      </text>
    </comment>
    <comment ref="R42" authorId="0" shapeId="0" xr:uid="{A417E590-B68E-4053-8819-F2061B3927AE}">
      <text>
        <r>
          <rPr>
            <sz val="9"/>
            <color indexed="81"/>
            <rFont val="Tahoma"/>
            <family val="2"/>
          </rPr>
          <t>Linear interpolation between 2020 and 2021.</t>
        </r>
      </text>
    </comment>
  </commentList>
</comments>
</file>

<file path=xl/sharedStrings.xml><?xml version="1.0" encoding="utf-8"?>
<sst xmlns="http://schemas.openxmlformats.org/spreadsheetml/2006/main" count="10351" uniqueCount="1322">
  <si>
    <t>2011</t>
  </si>
  <si>
    <t/>
  </si>
  <si>
    <t>2012</t>
  </si>
  <si>
    <t>2013</t>
  </si>
  <si>
    <t>2014</t>
  </si>
  <si>
    <t>2015</t>
  </si>
  <si>
    <t>2016</t>
  </si>
  <si>
    <t>2017</t>
  </si>
  <si>
    <t>2018</t>
  </si>
  <si>
    <t>2019</t>
  </si>
  <si>
    <t>2020</t>
  </si>
  <si>
    <t>2021</t>
  </si>
  <si>
    <t>2022</t>
  </si>
  <si>
    <t>:</t>
  </si>
  <si>
    <t>Belgium</t>
  </si>
  <si>
    <t>Bulgaria</t>
  </si>
  <si>
    <t>Czechia</t>
  </si>
  <si>
    <t>Denmark</t>
  </si>
  <si>
    <t>Germany</t>
  </si>
  <si>
    <t>Estonia</t>
  </si>
  <si>
    <t>Ireland</t>
  </si>
  <si>
    <t>Greece</t>
  </si>
  <si>
    <t>Spain</t>
  </si>
  <si>
    <t>Croatia</t>
  </si>
  <si>
    <t>b</t>
  </si>
  <si>
    <t>Italy</t>
  </si>
  <si>
    <t>Cyprus</t>
  </si>
  <si>
    <t>Latvia</t>
  </si>
  <si>
    <t>Lithuania</t>
  </si>
  <si>
    <t>Luxembourg</t>
  </si>
  <si>
    <t>e</t>
  </si>
  <si>
    <t>Hungary</t>
  </si>
  <si>
    <t>Malta</t>
  </si>
  <si>
    <t>Netherlands</t>
  </si>
  <si>
    <t>Austria</t>
  </si>
  <si>
    <t>Poland</t>
  </si>
  <si>
    <t>Portugal</t>
  </si>
  <si>
    <t>Romania</t>
  </si>
  <si>
    <t>Slovenia</t>
  </si>
  <si>
    <t>Slovakia</t>
  </si>
  <si>
    <t>Finland</t>
  </si>
  <si>
    <t>Sweden</t>
  </si>
  <si>
    <t>Iceland</t>
  </si>
  <si>
    <t>Norway</t>
  </si>
  <si>
    <t>Switzerland</t>
  </si>
  <si>
    <t>Special value</t>
  </si>
  <si>
    <t>not available</t>
  </si>
  <si>
    <t>Available flags:</t>
  </si>
  <si>
    <t>break in time series</t>
  </si>
  <si>
    <t>estimated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</si>
  <si>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</si>
  <si>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</si>
  <si>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</si>
  <si>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</si>
  <si>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</si>
  <si>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</si>
  <si>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</si>
  <si>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</si>
  <si>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</si>
  <si>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</si>
  <si>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</si>
  <si>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</si>
  <si>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</si>
  <si>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</si>
  <si>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</si>
  <si>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</si>
  <si>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</si>
  <si>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</si>
  <si>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</si>
  <si>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</si>
  <si>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</si>
  <si>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</si>
  <si>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</si>
  <si>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</si>
  <si>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</si>
  <si>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</si>
  <si>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</si>
  <si>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</si>
  <si>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</si>
  <si>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</si>
  <si>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</si>
  <si>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</si>
  <si>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</si>
  <si>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</si>
  <si>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</si>
  <si>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</si>
  <si>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</si>
  <si>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</si>
  <si>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</si>
  <si>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</si>
  <si>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</si>
  <si>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</si>
  <si>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</si>
  <si>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</si>
  <si>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</si>
  <si>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</si>
  <si>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</si>
  <si>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</si>
  <si>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</si>
  <si>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</si>
  <si>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</si>
  <si>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2023</t>
  </si>
  <si>
    <t>2024</t>
  </si>
  <si>
    <t>p</t>
  </si>
  <si>
    <t>ep</t>
  </si>
  <si>
    <t>France (1)</t>
  </si>
  <si>
    <t>(1) It was considered Metropolitan France for the series 1960 - 1981.</t>
  </si>
  <si>
    <t>Population connected to wastewater treatment plants (%)</t>
  </si>
  <si>
    <t>de</t>
  </si>
  <si>
    <t>s</t>
  </si>
  <si>
    <t>Generation and discharge of wastewater in volume</t>
  </si>
  <si>
    <t>Urban wastewater treatment in wastewater treatment plants</t>
  </si>
  <si>
    <t>Total inflow (Million cubic metres)</t>
  </si>
  <si>
    <t>Source: EUROSTAT, 2024. Generation and discharge of wastewater in volume [env_ww_genv]</t>
  </si>
  <si>
    <t>https://ec.europa.eu/eurostat/databrowser/view/env_ww_genv$defaultview/default/table?lang=en</t>
  </si>
  <si>
    <t>be</t>
  </si>
  <si>
    <t>break in time series, estimated</t>
  </si>
  <si>
    <t>bep</t>
  </si>
  <si>
    <t>break in time series, estimated, provisional</t>
  </si>
  <si>
    <t>bp</t>
  </si>
  <si>
    <t>break in time series, provisional</t>
  </si>
  <si>
    <t>estimated, provisional</t>
  </si>
  <si>
    <t>provisional</t>
  </si>
  <si>
    <t>https://ec.europa.eu/eurostat/databrowser/view/DEMO_GIND/default/table?lang=en</t>
  </si>
  <si>
    <t>Source: EUROSTAT, 2024. Population change - Demographic balance and crude rates at national level [demo_gind]</t>
  </si>
  <si>
    <t>https://ec.europa.eu/eurostat/databrowser/view/ten00030/default/table?lang=en</t>
  </si>
  <si>
    <t>https://ec.europa.eu/eurostat/databrowser/view/env_ww_con/default/table?lang=en</t>
  </si>
  <si>
    <t>Source: EUROSTAT, 2024. Population connected to wastewater treatment plants.</t>
  </si>
  <si>
    <t>definition differs (see metadata), estimated</t>
  </si>
  <si>
    <t>Eurostat estimate</t>
  </si>
  <si>
    <t>Annual equivalent population</t>
  </si>
  <si>
    <t>Annual average population</t>
  </si>
  <si>
    <t>Specific production of sewage sludge kg TSS/ kg BOD5 removed</t>
  </si>
  <si>
    <r>
      <t>WWTPs without sludge digestion (0.69</t>
    </r>
    <r>
      <rPr>
        <sz val="11"/>
        <color theme="1"/>
        <rFont val="Calibri"/>
        <family val="2"/>
      </rPr>
      <t>±</t>
    </r>
    <r>
      <rPr>
        <sz val="11"/>
        <color theme="1"/>
        <rFont val="Calibri"/>
        <family val="2"/>
        <scheme val="minor"/>
      </rPr>
      <t>0.29)</t>
    </r>
  </si>
  <si>
    <t>WWTPs with digestion (0.57±0.15)</t>
  </si>
  <si>
    <t xml:space="preserve">Anual sewage sludge generation based on the specific production </t>
  </si>
  <si>
    <t>tonnes DS</t>
  </si>
  <si>
    <t>https://www.isprambiente.gov.it/files2024/pubblicazioni/rapporti/rapportorifiutispeciali_ed-2024_n-403_versionedati-di-sintesi_it.pdf</t>
  </si>
  <si>
    <t>https://www.isprambiente.gov.it/files2023/pubblicazioni/rapporti/rapportorifiutispeciali_ed-2023_n-390_versionedati-di-sintesiit.pdf</t>
  </si>
  <si>
    <t>https://www.isprambiente.gov.it/files2022/pubblicazioni/rapporti/rapportorifiutispeciali_ed-2022_n-368_versionedati-di-sintesiit.pdf</t>
  </si>
  <si>
    <t>https://www.isprambiente.gov.it/files2018/pubblicazioni/rapporti/Rapporto_285_2018.pdf</t>
  </si>
  <si>
    <t>https://www.isprambiente.gov.it/files2019/pubblicazioni/rapporti/RapportoRifiutiSpecialiEd.2019n.311_DatiDiSintesi_Rev24Settembre2019.pdf</t>
  </si>
  <si>
    <t xml:space="preserve"> from waste water treatment plants: Länder, years, types of sewage sludge disposal.</t>
  </si>
  <si>
    <t>https://www-genesis.destatis.de/genesis/online?language=en&amp;sequenz=tabellen&amp;selectionname=322*#abreadcrumb</t>
  </si>
  <si>
    <t>DESTATIS, 2024. Survey of public waste water disp. - sewage sludge. Dry matter of sewage sludge disposed of directly</t>
  </si>
  <si>
    <t xml:space="preserve">Source: </t>
  </si>
  <si>
    <t>EUROSTAT, 2024. Sewage sludge production - Sewage sludge production and disposal from urban wastewater (in dry substance (d.s)) [ten00030]</t>
  </si>
  <si>
    <t>Extra source:</t>
  </si>
  <si>
    <t>Population equivalent is a unit used to measure the amount of sewage. A population equivalent expresses the amount of sewage generated by one person per day and it corresponds to the organic biodegradable load having a 5-day biochemical oxygen demand (BOD5) of 60 g of oxygen.</t>
  </si>
  <si>
    <t>The organic biodegradable load having a 5-day biochemical oxygen demand (BOD5) of 60g of oxygen per day. It corresponds to the average oxygen demand of the waste water produced by one person per day.</t>
  </si>
  <si>
    <t>Urban waste water collection and treatment</t>
  </si>
  <si>
    <t>Biological treatment</t>
  </si>
  <si>
    <t>Biological treatment with nitrogen and phosphorus removal</t>
  </si>
  <si>
    <t>Collection 
(MM PE)</t>
  </si>
  <si>
    <t>Total 
(MM PE)</t>
  </si>
  <si>
    <t>Biological treatment with nitrogen and phosphorus removal (MM PE)</t>
  </si>
  <si>
    <t>Reused in agriculture</t>
  </si>
  <si>
    <t>Biological treatment 
(MM PE)</t>
  </si>
  <si>
    <t>Managed without further information reported</t>
  </si>
  <si>
    <t>France</t>
  </si>
  <si>
    <t>European Union</t>
  </si>
  <si>
    <t>Reused in other uses</t>
  </si>
  <si>
    <t xml:space="preserve"> Landfilled</t>
  </si>
  <si>
    <t>Incinerated</t>
  </si>
  <si>
    <t>Disposed in another way</t>
  </si>
  <si>
    <t>Total</t>
  </si>
  <si>
    <t>Number of treatment plants by type of treatment</t>
  </si>
  <si>
    <t>Primary treatment</t>
  </si>
  <si>
    <t>Number of Population Equivalent (PE)</t>
  </si>
  <si>
    <t>Sewage sludge generation 
(tonnes)</t>
  </si>
  <si>
    <t>Type of sewage sludge disposal in the European Union (%)</t>
  </si>
  <si>
    <t>Source:</t>
  </si>
  <si>
    <t>https://water.europa.eu/freshwater/countries/uwwt/european-union</t>
  </si>
  <si>
    <t>WISE - Fresh Water Information System for Europe</t>
  </si>
  <si>
    <t>WISE, 2024. Fresh Water Information System for Europe</t>
  </si>
  <si>
    <t>Typical sewage sludge production</t>
  </si>
  <si>
    <t>https://doi.org/10.2166/9781780401706</t>
  </si>
  <si>
    <t>Foladori P. et al. 2010. Sludge Reduction Technologies in Wastewater Treatment Plants. pag. 19.</t>
  </si>
  <si>
    <t>Calculations made based on the parameters proposed in:</t>
  </si>
  <si>
    <t>Biochemical Oxygen Demand (BOD5)</t>
  </si>
  <si>
    <t>Specific sludge production (kg TSS/PE⋅a]</t>
  </si>
  <si>
    <t>Quadro 171. AR17 alta – Avaliação global (para 100 % de EG)</t>
  </si>
  <si>
    <t>Estações de tratamento com concentração média afluente em CQO &lt; 700 mg/l:</t>
  </si>
  <si>
    <t>Água residual tratada em estações de tratamento</t>
  </si>
  <si>
    <t>52 997 082 m3/ano</t>
  </si>
  <si>
    <t>Lamas produzidas nas estações de tratamento</t>
  </si>
  <si>
    <t>AR17a – Produção de lamas no tratamento</t>
  </si>
  <si>
    <t>0,6 (kg/m3)</t>
  </si>
  <si>
    <t>Estações de tratamento com concentração média afluente em CQO ≥ 700 mg/l:</t>
  </si>
  <si>
    <t>460 162 901 m3/ano</t>
  </si>
  <si>
    <t>0,9 (kg/m3)</t>
  </si>
  <si>
    <t>Quadro 172. AR17 baixa – Avaliação global (para 97 % de EG)</t>
  </si>
  <si>
    <t>85 915 035 m3/ano</t>
  </si>
  <si>
    <t>AR17b – Produção de lamas no tratamento</t>
  </si>
  <si>
    <t>0,7 (kg/m3)</t>
  </si>
  <si>
    <t>84 931 731 m3/ano</t>
  </si>
  <si>
    <t>1,3 (kg/m3)</t>
  </si>
  <si>
    <t>Avaliação em Portugal continental 2022</t>
  </si>
  <si>
    <t xml:space="preserve"> t/ano</t>
  </si>
  <si>
    <t>t/ano</t>
  </si>
  <si>
    <t>Avaliação em Portugal continental 2021</t>
  </si>
  <si>
    <t>t DS/ano</t>
  </si>
  <si>
    <t>(para 100 % de EG)</t>
  </si>
  <si>
    <t>Lamas líquidas ou espessadas entregues em ETAR de</t>
  </si>
  <si>
    <t>outra entidade gestora para tratamento</t>
  </si>
  <si>
    <t>0 t</t>
  </si>
  <si>
    <t>Lamas desidratadas entregues a operador licenciado 422 377 t</t>
  </si>
  <si>
    <t>Lamas líquidas ou espessadas escoadas das</t>
  </si>
  <si>
    <t>instalações de tratamento</t>
  </si>
  <si>
    <t>Lamas desidratadas escoadas das instalações de</t>
  </si>
  <si>
    <t>tratamento</t>
  </si>
  <si>
    <t>AR14a – Encaminhamento adequado de lamas do</t>
  </si>
  <si>
    <t>11 965 t</t>
  </si>
  <si>
    <t>Lamas desidratadas entregues a operador licenciado 143 472 t</t>
  </si>
  <si>
    <t>13 723 t</t>
  </si>
  <si>
    <t>AR14b – Encaminhamento adequado de lamas do</t>
  </si>
  <si>
    <t>Quadro 116. AR14 alta – Avaliação global (para 100 % de EG)</t>
  </si>
  <si>
    <t>Avaliação em Portugal continental 2020</t>
  </si>
  <si>
    <t>EG)</t>
  </si>
  <si>
    <t>Lamas desidratadas entregues a operador licenciado 390 553 t</t>
  </si>
  <si>
    <t>4 390 t</t>
  </si>
  <si>
    <t>Lamas desidratadas entregues a operador licenciado 132 812 t</t>
  </si>
  <si>
    <t>6 170 t</t>
  </si>
  <si>
    <t>Quadro 121. AR14 alta – Avaliação global (para 100 % de EG)</t>
  </si>
  <si>
    <t>Quadro 122. AR14 baixa – Avaliação global (para 95 % de EG)</t>
  </si>
  <si>
    <t>Quadro 72. AA14 alta – Avaliação global (para 100 % de EG)</t>
  </si>
  <si>
    <t>Lamas desidratadas entregues a operador licenciado 8 683 t</t>
  </si>
  <si>
    <t>Lamas secas entregues a operador licenciado 8 704 t</t>
  </si>
  <si>
    <t>AA16a – Encaminhamento adequado de lamas do</t>
  </si>
  <si>
    <t>Quadro 73. AA14 baixa – Avaliação global (para 100 % de</t>
  </si>
  <si>
    <t>Lamas secas entregues a operador licenciado 4 t</t>
  </si>
  <si>
    <t>AA16b – Encaminhamento adequado de lamas do</t>
  </si>
  <si>
    <t>Lamas secas escoadas das instalações de tratamento</t>
  </si>
  <si>
    <t>Lamas desidratadas entregues a operador licenciado</t>
  </si>
  <si>
    <t>Quadro 67. AA14 alta – Avaliação global</t>
  </si>
  <si>
    <t>Lamas desidratadas entregues a operador licenciado 9 572 t</t>
  </si>
  <si>
    <t>Lamas secas entregues a operador licenciado 12 102 t</t>
  </si>
  <si>
    <t>Quadro 68. AA14 baixa – Avaliação global</t>
  </si>
  <si>
    <t>(para 67 % de EG)</t>
  </si>
  <si>
    <t>Lamas desidratadas entregues a operador licenciado 184 t</t>
  </si>
  <si>
    <t>Lamas secas entregues a operador licenciado 0 t</t>
  </si>
  <si>
    <t>Quadro 70. AA14 alta – Avaliação global</t>
  </si>
  <si>
    <t>Lamas desidratadas entregues a operador licenciado 8 159 t</t>
  </si>
  <si>
    <t>Lamas secas entregues a operador licenciado 9 504 t</t>
  </si>
  <si>
    <t>Lamas secas escoadas das instalações de tratamento 9 504 t</t>
  </si>
  <si>
    <t>Quadro 71. AA14 baixa – Avaliação global</t>
  </si>
  <si>
    <t>Lamas desidratadas entregues a operador licenciado 411 t</t>
  </si>
  <si>
    <t>Lamas secas escoadas das instalações de tratamento 0 t</t>
  </si>
  <si>
    <t>Quadro 119. AR14 alta – Avaliação global</t>
  </si>
  <si>
    <t>Lamas desidratadas entregues a operador licenciado 422 720 t</t>
  </si>
  <si>
    <t>Quadro 120. AR14 baixa – Avaliação global</t>
  </si>
  <si>
    <t>(para 92 % de EG)</t>
  </si>
  <si>
    <t>29 105 t</t>
  </si>
  <si>
    <t>Lamas desidratadas entregues a operador licenciado 149 936 t</t>
  </si>
  <si>
    <t>29 496 t</t>
  </si>
  <si>
    <t>Avaliação em Portugal continental 2019</t>
  </si>
  <si>
    <t>Avaliação em Portugal continental 2018</t>
  </si>
  <si>
    <t>Quadro 71. AA14 alta – Avaliação global (para 100 % de EG)</t>
  </si>
  <si>
    <t>Lamas desidratadas entregues a operador licenciado 8 584 t</t>
  </si>
  <si>
    <t>Lamas secas entregues a operador licenciado 5 547 t</t>
  </si>
  <si>
    <t>Lamas secas escoadas das instalações de tratamento 5 547 t</t>
  </si>
  <si>
    <t>Lamas desidratadas entregues a operador licenciado 525 t</t>
  </si>
  <si>
    <t>Quadro 72. AA14 baixa – Avaliação global (para 80 % de EG)</t>
  </si>
  <si>
    <t>Lamas desidratadas entregues a operador licenciado 407 444 t</t>
  </si>
  <si>
    <t>16 611 t</t>
  </si>
  <si>
    <t>Lamas desidratadas entregues a operador licenciado 152 621 t</t>
  </si>
  <si>
    <t>20 237 t</t>
  </si>
  <si>
    <t>Quadro 120. AR14 alta – Avaliação global (para 100 % de EG)</t>
  </si>
  <si>
    <t>Quadro 121. AR14 baixa – Avaliação global (para 92 % de EG)</t>
  </si>
  <si>
    <t>Avaliação em Portugal continental 2017</t>
  </si>
  <si>
    <t>Quadro 72. AA14 baixa – Avaliação global</t>
  </si>
  <si>
    <t>(para 77 % de EG)</t>
  </si>
  <si>
    <t>Lamas desidratadas entregues a operador licenciado 654 t</t>
  </si>
  <si>
    <t>Quadro 73. AA14 alta – Avaliação global (para 100 % de EG)</t>
  </si>
  <si>
    <t>Lamas desidratadas entregues a operador licenciado 9 118 t</t>
  </si>
  <si>
    <t>Lamas secas entregues a operador licenciado 6 425 t</t>
  </si>
  <si>
    <t>Lamas secas escoadas das instalações de tratamento 6 425 t</t>
  </si>
  <si>
    <t>Quadro 121. AR14 baixa – Avaliação global</t>
  </si>
  <si>
    <t>(para 95 % de EG)</t>
  </si>
  <si>
    <t>18 881 t</t>
  </si>
  <si>
    <t>Lamas desidratadas entregues a operador licenciado 137 775 t</t>
  </si>
  <si>
    <t>22 913 t</t>
  </si>
  <si>
    <t>Quadro 122. AR14 alta – Serviço em alta (para 100 % de EG)</t>
  </si>
  <si>
    <t>Lamas desidratadas entregues a operador licenciado 399 139 t</t>
  </si>
  <si>
    <t>Avaliação em Portugal continental 2016</t>
  </si>
  <si>
    <t>Quadro 78. AA16 baixa – Avaliação global (para 97% de EG)</t>
  </si>
  <si>
    <t>Lamas com destino adequado 875 t</t>
  </si>
  <si>
    <t>Lamas armazenadas iniciais (início do ano) 679 t</t>
  </si>
  <si>
    <t>Lamas de outros sistemas 0 t</t>
  </si>
  <si>
    <t>Lamas armazenadas finais (fim do ano) 680 t</t>
  </si>
  <si>
    <t>AA16b – Destino de lamas do tratamento 95 %</t>
  </si>
  <si>
    <t>Quadro 79. AA16 alta – Avaliação global (para 100 % de EG)</t>
  </si>
  <si>
    <t>Lamas com destino adequado 15 154 t</t>
  </si>
  <si>
    <t>Lamas armazenadas iniciais (início do ano) 1993 t</t>
  </si>
  <si>
    <t>Lamas armazenadas finais (fim do ano) 6 364 t</t>
  </si>
  <si>
    <t>AA16a – Destino de lamas do tratamento 100 %</t>
  </si>
  <si>
    <t>Lamas produzidas no sistema</t>
  </si>
  <si>
    <t>Avaliação em Portugal continental 2015</t>
  </si>
  <si>
    <t>Quadro 133. AR16 baixa – Avaliação global (para 76 % de EG)</t>
  </si>
  <si>
    <t>Lamas com destino adequado 113 395 t</t>
  </si>
  <si>
    <t>Lamas armazenadas iniciais (início do ano) 596 t</t>
  </si>
  <si>
    <t>Lamas de outros sistemas 394 t</t>
  </si>
  <si>
    <t>Lamas armazenadas finais (fim do ano) 813 t</t>
  </si>
  <si>
    <t>AR16b – Destino de lamas do tratamento 99 %</t>
  </si>
  <si>
    <t>Quadro 134. AR16 alta – Serviço em alta (para 100 % de EG)</t>
  </si>
  <si>
    <t>Lamas com destino adequado 373 800 t</t>
  </si>
  <si>
    <t>Lamas armazenadas iniciais (início do ano) 4 342 t</t>
  </si>
  <si>
    <t>Lamas armazenadas finais (fim do ano) 4231 t</t>
  </si>
  <si>
    <t>AR16a – Destino de lamas do tratamento 100 %</t>
  </si>
  <si>
    <t>Lamas com destino adequado 794 t</t>
  </si>
  <si>
    <t>Lamas armazenadas iniciais (início do ano) 638 t</t>
  </si>
  <si>
    <t>Lamas armazenadas finais (fim do ano) 679 t</t>
  </si>
  <si>
    <t>AA16b – Destino de lamas do tratamento 99 %</t>
  </si>
  <si>
    <t>Lamas com destino adequado 19 602 t</t>
  </si>
  <si>
    <t>Lamas armazenadas iniciais (início do ano) 6 859 t</t>
  </si>
  <si>
    <t>Lamas armazenadas finais (fim do ano) 8 786 t</t>
  </si>
  <si>
    <t>QUADRO 75. AA16 BAIXA – AVALIAÇÃO GLOBAL (PARA 56 % DE EG)</t>
  </si>
  <si>
    <t>QUADRO 76. AA16 ALTA – AVALIAÇÃO GLOBAL (PARA 100 % DE EG)</t>
  </si>
  <si>
    <t>Avaliação em Portugal continental 2014</t>
  </si>
  <si>
    <t>Lamas com destino adequado 100 061 t</t>
  </si>
  <si>
    <t>Lamas armazenadas iniciais (início do ano) 696 t</t>
  </si>
  <si>
    <t>Lamas de outros sistemas 476 t</t>
  </si>
  <si>
    <t>Lamas armazenadas finais (fim do ano) 945 t</t>
  </si>
  <si>
    <t>AR16b – Destino de lamas do tratamento 100 %</t>
  </si>
  <si>
    <t>Lamas com destino adequado 343 640 t</t>
  </si>
  <si>
    <t>Lamas armazenadas iniciais (início do ano) 3 559 t</t>
  </si>
  <si>
    <t>Lamas armazenadas finais (fim do ano) 4 058 t</t>
  </si>
  <si>
    <t>QUADRO 130. AR16 BAIXA – AVALIAÇÃO GLOBAL (PARA 76 % DE EG)</t>
  </si>
  <si>
    <t>QUADRO 131. AR16 ALTA – AVALIAÇÃO GLOBAL (PARA 100 % DE EG)</t>
  </si>
  <si>
    <t>Avaliação em Portugal continental 2013</t>
  </si>
  <si>
    <t>15 entidades gestoras do serviço em alta</t>
  </si>
  <si>
    <t>SERVIÇO DE ABASTECIMENTO DE ÁGUA</t>
  </si>
  <si>
    <t>Lamas do tratamento produzidas:</t>
  </si>
  <si>
    <t>262 entidades gestoras do serviço
em baixa (+ 92 microentidades)</t>
  </si>
  <si>
    <t>Lamas do tratamento produzidas (57 % da amostra):</t>
  </si>
  <si>
    <t>SERVIÇO DE SANEAMENTO DE ÁGUAS RESIDUAIS URBANAS</t>
  </si>
  <si>
    <t>Lamas do tratamento produzidas (73 % da amostra):</t>
  </si>
  <si>
    <t>264 entidades gestoras do serviço em baixa</t>
  </si>
  <si>
    <t>19 entidades gestoras do serviço em alta</t>
  </si>
  <si>
    <t>Avaliação em Portugal continental 2012</t>
  </si>
  <si>
    <t>Lamas do tratamento produzidas (92% da amostra):</t>
  </si>
  <si>
    <t>267 entidades gestoras do serviço
em baixa (+ 99 microentidades)</t>
  </si>
  <si>
    <t>Lamas do tratamento produzidas (47 % da amostra):</t>
  </si>
  <si>
    <t>Lamas do tratamento produzidas (44 % da amostra):</t>
  </si>
  <si>
    <t>Avaliação em Portugal continental 2011</t>
  </si>
  <si>
    <t>16 entidades gestoras do serviço em alta</t>
  </si>
  <si>
    <t>267 entidades gestoras do serviço
em baixa (+ 113 microentidades)</t>
  </si>
  <si>
    <t>Lamas do tratamento produzidas (67% da amostra):</t>
  </si>
  <si>
    <t>Lamas do tratamento produzidas (8 % da amostra):</t>
  </si>
  <si>
    <t>265 entidades gestoras do serviço em baixa</t>
  </si>
  <si>
    <t>Lamas do tratamento produzidas (59 % da amostra):</t>
  </si>
  <si>
    <t>Quadro 117. AR14 baixa – Avaliação global (para 91 % de EG)</t>
  </si>
  <si>
    <t>Lamas desidratadas entregues a operador licenciado 306 t</t>
  </si>
  <si>
    <t>AA14 baixa – Encaminhamento adequado de lamas do tratamento 97 %</t>
  </si>
  <si>
    <t>Lamas desidratadas entregues a operador licenciado 7 990 t</t>
  </si>
  <si>
    <t>Lamas secas entregues a operador licenciado 7 275 t</t>
  </si>
  <si>
    <t>Lamas secas escoadas das instalações de tratamento 7 275 t</t>
  </si>
  <si>
    <t>AA14 alta – Encaminhamento adequado de lamas do tratamento 100 %</t>
  </si>
  <si>
    <t>QUADRO 72. AA14 BAIXA – AVALIAÇÃO GLOBAL (PARA 100 % DE EG)</t>
  </si>
  <si>
    <t>QUADRO 73. AA14 ALTA – AVALIAÇÃO GLOBAL (PARA 100 % DE EG)</t>
  </si>
  <si>
    <t>Lamas desidratadas escoadas das instalações de tratamento</t>
  </si>
  <si>
    <t>Lamas líquidas ou espessadas entregues em ETAR de outra entidade</t>
  </si>
  <si>
    <t>gestora para tratamento</t>
  </si>
  <si>
    <t>23 924 t</t>
  </si>
  <si>
    <t>Lamas desidratadas entregues a operador licenciado 114 140 t</t>
  </si>
  <si>
    <t>Lamas líquidas ou espessadas escoadas das instalações de tratamento 27 066 t</t>
  </si>
  <si>
    <t>AR14 baixa – Encaminhamento adequado de lamas do tratamento 99 %</t>
  </si>
  <si>
    <t>Lamas desidratadas entregues a operador licenciado 360 644 t</t>
  </si>
  <si>
    <t>Lamas líquidas ou espessadas escoadas das instalações de tratamento 939 t</t>
  </si>
  <si>
    <t>AR14 alta – Encaminhamento adequado de lamas do tratamento 100 %</t>
  </si>
  <si>
    <t>QUADRO 121. AR14 BAIXA – AVALIAÇÃO GLOBAL (PARA 93 % DE EG)</t>
  </si>
  <si>
    <t>QUADRO 122. AR14 ALTA – AVALIAÇÃO GLOBAL (PARA 100 % DE EG)</t>
  </si>
  <si>
    <t>Quadro 93. AA17 alta – Avaliação global (para 100 % de EG)</t>
  </si>
  <si>
    <t>Estações de tratamento com turvação da água à entrada &lt; 10 UNT:</t>
  </si>
  <si>
    <t>Água tratada em estações de tratamento</t>
  </si>
  <si>
    <t>530 150 458 m3/ano</t>
  </si>
  <si>
    <t>AA17a – Produção de lamas de tratamento</t>
  </si>
  <si>
    <t>0,03 kg/m3</t>
  </si>
  <si>
    <t>Quadro 94. AA17 baixa – Avaliação global (para 76 % de EG)</t>
  </si>
  <si>
    <t>52 756 662 m3/ano</t>
  </si>
  <si>
    <t>AA17b – Produção de lamas de tratamento</t>
  </si>
  <si>
    <t>0,01 kg/m3</t>
  </si>
  <si>
    <t>Estações de tratamento com turvação da água à entrada ≥ 10 UNT:</t>
  </si>
  <si>
    <t>1 492 546 m3/ano</t>
  </si>
  <si>
    <t>0,24 kg/m3</t>
  </si>
  <si>
    <t>Serviços de abastecimento público de água (AA)</t>
  </si>
  <si>
    <t>Gestão de águas residuais urbanas (AR)</t>
  </si>
  <si>
    <t>https://www.miteco.gob.es/content/dam/miteco/es/calidad-y-evaluacion-ambiental/publicaciones/lodosdedepuraciondeaguasresiduales2019-2021_tcm30-560862.pdf</t>
  </si>
  <si>
    <t>MITECO, 2024. Wastewater treatment sludge 2019-2021. Ministry for the ecological transition and the demographic challenge, Government of Spain.</t>
  </si>
  <si>
    <t>Lodos producidos por las estaciones de depuración</t>
  </si>
  <si>
    <t>Lodos utilizados en la agricultura</t>
  </si>
  <si>
    <t>LODOS UTILIZADOS EN LA AGRICULTURA EN ESPAÑA</t>
  </si>
  <si>
    <t>Valor medio de concentración (mg/kg de materia seca)</t>
  </si>
  <si>
    <t>Cadmio</t>
  </si>
  <si>
    <t>Cobre</t>
  </si>
  <si>
    <t>ELEMENTOS</t>
  </si>
  <si>
    <t>Parámetros</t>
  </si>
  <si>
    <t>Níquel</t>
  </si>
  <si>
    <t>Plomo</t>
  </si>
  <si>
    <t>Zinc</t>
  </si>
  <si>
    <t>Cromo</t>
  </si>
  <si>
    <t>Mercurio</t>
  </si>
  <si>
    <t>Nitrógeno total</t>
  </si>
  <si>
    <t>Fósforo total</t>
  </si>
  <si>
    <t>LODOS PRODUCIDOS Y UTILIZADOS EN AGRICULTURA Y CONCENTRACIONES MEDIAS DE METALES, NITRÓGENO TOTAL Y FÓSFORO TOTAL EN LOS LODOS APLICADOS EN AGRICULTURA.</t>
  </si>
  <si>
    <t>(1) Fuente: Registro Nacional de Lodos.</t>
  </si>
  <si>
    <t>Materia seca (t/a)</t>
  </si>
  <si>
    <t>Reused in agriculture (%)</t>
  </si>
  <si>
    <t>DATOS DE LODOS DE DEPURACIÓN DE AGUAS RESIDUALES (2010 - 2021)  (1)</t>
  </si>
  <si>
    <t>Incineration (%)</t>
  </si>
  <si>
    <t>Landfill (%)</t>
  </si>
  <si>
    <t>Resultados nacionales. Serie 2008-2021 y avance 2022</t>
  </si>
  <si>
    <t>Flujos directos de materiales</t>
  </si>
  <si>
    <t xml:space="preserve">Output nacional procesado a la naturaleza por tipo de material y años. </t>
  </si>
  <si>
    <t>Unidades: toneladas</t>
  </si>
  <si>
    <t xml:space="preserve"> </t>
  </si>
  <si>
    <t>2022 (avance)</t>
  </si>
  <si>
    <t>Output nacional procesado a la naturaleza</t>
  </si>
  <si>
    <t>7.1  Emisiones al aire</t>
  </si>
  <si>
    <t>7.1.1  Dióxido de Carbono (CO2)</t>
  </si>
  <si>
    <t>..</t>
  </si>
  <si>
    <t>7.1.1.1 Dióxido de Carbono (CO2) de la combustión de biomasa</t>
  </si>
  <si>
    <t>7.1.1.2 Dióxido de Carbono (CO2) excluida la combustión de biomasa</t>
  </si>
  <si>
    <t>7.1.2 Metano (CH4)</t>
  </si>
  <si>
    <t>7.1.3 Monóxido de dinitrógeno (N2O)</t>
  </si>
  <si>
    <t>7.1.4 Óxidos de nitrógeno (NOx)</t>
  </si>
  <si>
    <t>7.1.5 Hidrofluorocarburos (HFCs)</t>
  </si>
  <si>
    <t>7.1.6 Perfluororcarburos (PFCs)</t>
  </si>
  <si>
    <t>7.1.7 Hexafluoruro de azufre</t>
  </si>
  <si>
    <t>7.1.8 Monóxido de carbono (CO)</t>
  </si>
  <si>
    <t>7.1.9 Compuestos Orgánicos Volátiles Distintos del Metano (COVDM)</t>
  </si>
  <si>
    <t>7.1.A Dióxido de azufre (SO2)</t>
  </si>
  <si>
    <t>7.1.B Amoniaco (NH3)</t>
  </si>
  <si>
    <t>7.1.C Metales Pesados</t>
  </si>
  <si>
    <t>7.1.D Contaminantes Orgánicos Persistentes (COP)</t>
  </si>
  <si>
    <t>7.1.E Partículas (p.ej. PM10, Polvo)</t>
  </si>
  <si>
    <t>7.1.F Otras emisiones a la Atmósfera</t>
  </si>
  <si>
    <t>7.2 Vertido de residuos en el medio ambiente</t>
  </si>
  <si>
    <t>7.3 Emisiones al agua</t>
  </si>
  <si>
    <t>7.3.1 Nitrógeno (N)</t>
  </si>
  <si>
    <t>7.3.2 Fósforo (P)</t>
  </si>
  <si>
    <t>7.3.3 Metáles Pesados</t>
  </si>
  <si>
    <t>7.3.4 Otras sustancias y materiales (orgánicos)</t>
  </si>
  <si>
    <t>7.3.5 Vertido de materiales en el mar</t>
  </si>
  <si>
    <t>7.4. Uso disipativo de productos</t>
  </si>
  <si>
    <t>7.4.1. Abono orgánico (estiércol)</t>
  </si>
  <si>
    <t>7.4.2. Fertilizantes sintéticos-inorgánicos</t>
  </si>
  <si>
    <t>7.4.3. Lodos de depuradora</t>
  </si>
  <si>
    <t>7.4.4. Compost</t>
  </si>
  <si>
    <t>7.4.5. Fitosanitarios</t>
  </si>
  <si>
    <t>7.4.6. Semillas</t>
  </si>
  <si>
    <t>7.4.7. Sal y otros materiales de deshielo esparcidos por las carreteras (incluida la gravilla)</t>
  </si>
  <si>
    <t>7.4.8. Disolventes, gas de la risa y otros</t>
  </si>
  <si>
    <t>7.5. Pérdidas por disipación</t>
  </si>
  <si>
    <t>INE</t>
  </si>
  <si>
    <t>https://www.ine.es/jaxi/Tabla.htm?tpx=50612</t>
  </si>
  <si>
    <t>https://www.aeas.es/images/Doc_Es_Nacional/2022/Nota_Estudio_Nacional_de_Suministro_de_Agua_Potable_y_Saneamiento_en_Espaa_2022_AEAS-AGA.pdf</t>
  </si>
  <si>
    <t>Asociación de abastecimientos de agua y saneamiento</t>
  </si>
  <si>
    <t>Indicators on municipal sanitation in France (2014-2022)</t>
  </si>
  <si>
    <t>Indicator</t>
  </si>
  <si>
    <t>Indicator on agglomerations</t>
  </si>
  <si>
    <t>Agglomeration</t>
  </si>
  <si>
    <t>Pollution for agglomerations (in PE)</t>
  </si>
  <si>
    <t>Indicator on sludge</t>
  </si>
  <si>
    <t>Sludge production evolution rate (in %)</t>
  </si>
  <si>
    <t>nc</t>
  </si>
  <si>
    <t>https://assainissement.developpement-durable.gouv.fr/pages/data/StatNat.php</t>
  </si>
  <si>
    <t>Ministry of Ecological transition, Energy, Climate and Risk Prevention. Collective Sanitation.</t>
  </si>
  <si>
    <t>Indicator on WWTPs</t>
  </si>
  <si>
    <t>WWTPs</t>
  </si>
  <si>
    <t>Incoming load on the entire WWTP fleet (in PE)</t>
  </si>
  <si>
    <t>WWTP 2,000 PE and more (in PE)</t>
  </si>
  <si>
    <t>WWTP 2,000 PE and more</t>
  </si>
  <si>
    <t>WWTP 2,000 PE and more non-compliant</t>
  </si>
  <si>
    <t>WWTP 2,000 PE and more non-compliant (in PE)</t>
  </si>
  <si>
    <t>WWTP 2,000 PE and more compliant performance</t>
  </si>
  <si>
    <t>WWTP 2,000 PE and more non-compliant performance</t>
  </si>
  <si>
    <t>WWTP 2,000 PE and more non-compliant performance in PE</t>
  </si>
  <si>
    <t>WWTP 2,000 PE and more non-compliant equipment and compliant performance</t>
  </si>
  <si>
    <t>Pollution for WWTP 2,000 PE and above non-compliant equipment (in PE) evaluated from the maximum incoming load (PE)</t>
  </si>
  <si>
    <t>Share of non-compliance for WWTPs of 2,000 PE and more non-compliant equipment (in %)</t>
  </si>
  <si>
    <t>Share of non-compliance for WWTPs of 2,000 PE and more not compliant with performance (in %)</t>
  </si>
  <si>
    <t>Purification capacity of all WWTPs assessed from the nominal capacity in (PE)</t>
  </si>
  <si>
    <t>Assessment of direct dry weather discharges for agglomerations of 2,000 PE and more (in PE) assessed from the % of direct dry weather discharge and the size of the agglomeration</t>
  </si>
  <si>
    <t>Agglomeration 2,000 PE and more</t>
  </si>
  <si>
    <t>Agglomeration 2,000 PE and more compliant</t>
  </si>
  <si>
    <t>Agglomeration 2,000 PE and more non-compliant</t>
  </si>
  <si>
    <t>Pollution for agglomerations 2,000 PE and more (in PE)</t>
  </si>
  <si>
    <t>Pollution for agglomerations 2,000 PE and more non-compliant (in PE)</t>
  </si>
  <si>
    <t>Share of non-compliance of agglomerations 2,000 PE and more non-compliant collection and/or performance (in %)</t>
  </si>
  <si>
    <t>Agglomeration 2,000 PE and more non-compliant collection (dry weather and/or rainy weather)</t>
  </si>
  <si>
    <t>Share of non-compliance for WWTP 2,000 PE and more non-compliant (in %)</t>
  </si>
  <si>
    <t>WWTP 2,000 PE and more compliant equipment</t>
  </si>
  <si>
    <t>WWTP 2,000 PE and more non-compliant equipment</t>
  </si>
  <si>
    <t>WWTP 2,000 PE and more Non-compliant equipment and performance</t>
  </si>
  <si>
    <t>Sludge produced without reagents (metric tonnes/year)</t>
  </si>
  <si>
    <t>Quantity landfilled (metric tonnes/year)</t>
  </si>
  <si>
    <t>Quantity of reagent used (metric tonnes/year)</t>
  </si>
  <si>
    <t>Quantity of composting 'product' (metric tonnes/year)</t>
  </si>
  <si>
    <t>Industrial recovery quantity (metric tonnes/year)</t>
  </si>
  <si>
    <t>Quantity of agricultural spreading (metric tonnes/year)</t>
  </si>
  <si>
    <t>Quantity incinerated (metric tonnes/year)</t>
  </si>
  <si>
    <t>Quantity sent to other WWTP (metric tonnes/year)</t>
  </si>
  <si>
    <t>Sludge produced without reagents (%)</t>
  </si>
  <si>
    <t>Quantity landfilled (%)</t>
  </si>
  <si>
    <t>Quantity of composting 'product' (%)</t>
  </si>
  <si>
    <t>Industrial recovery quantity (%)</t>
  </si>
  <si>
    <t>Quantity sent to other WWTP (%)</t>
  </si>
  <si>
    <t>Quantity of agricultural spreading (%)</t>
  </si>
  <si>
    <t>Quantity incinerated (%)</t>
  </si>
  <si>
    <t>Quantity of reagent used (%)</t>
  </si>
  <si>
    <t>P-recovery from SSA 
[Mg/year]</t>
  </si>
  <si>
    <t>SSA 
[Mg/year]</t>
  </si>
  <si>
    <t>EU Countries</t>
  </si>
  <si>
    <t>Sewage sludge ash generation in the European Union</t>
  </si>
  <si>
    <t>(1) EUROSTAT, 2024. Sheet 7 - Sludge disposal - incineration. Sewage sludge production - Sewage sludge production and disposal from urban wastewater (in dry substance (d.s)) [ten00030]</t>
  </si>
  <si>
    <r>
      <t xml:space="preserve">P-content 
[g/kg] DM </t>
    </r>
    <r>
      <rPr>
        <vertAlign val="superscript"/>
        <sz val="11"/>
        <color rgb="FF000000"/>
        <rFont val="Calibri"/>
        <family val="2"/>
        <scheme val="minor"/>
      </rPr>
      <t>(2)</t>
    </r>
  </si>
  <si>
    <t>https://edepot.wur.nl/289653</t>
  </si>
  <si>
    <t xml:space="preserve">(3) Milieu Ltd et al., 2009. Environmental, economic and social impacts of the use of sewage sludge on land - Overview report. </t>
  </si>
  <si>
    <t>(2) Lesschen J.P. et al. (2013). Options for closing the phosphorus cycle in agriculture. Assessment of options for Northwest Europe and the Netherlands. The authors assumed for countries with no data available the average of the available data (33 g P/kg DM).</t>
  </si>
  <si>
    <t>https://op.europa.eu/en/publication-detail/-/publication/68de0e64-01a4-11ec-8f47-01aa75ed71a1/language-en</t>
  </si>
  <si>
    <t>(5) Assumption of ash content 40% based on Montag, D. et al. (2023), Sewage sludge and ash production and available capacities for phosphorus recovery: A nationwide forecast for 2029. 57th Essen Conference on Water Management. Institute of Urban Water Management (ISA), RWTH Aachen University</t>
  </si>
  <si>
    <t>(6) DESTATIS, 2024. Survey of public waste water disp. - sewage sludge. Dry matter of sewage sludge disposed of directly  from waste water treatment plants: Länder, years, types of sewage sludge disposal.</t>
  </si>
  <si>
    <t>Operazione di smaltimento/recupero</t>
  </si>
  <si>
    <t>Smaltimento in discarica (D1)</t>
  </si>
  <si>
    <t>Trattamento biologico (D8)</t>
  </si>
  <si>
    <t>Trattamento fisico-chimico (D9)</t>
  </si>
  <si>
    <t>Incenerimento (D10) *</t>
  </si>
  <si>
    <t>Raggruppamento preliminare (D13)</t>
  </si>
  <si>
    <t>Ricondizionamento preliminare (D14)</t>
  </si>
  <si>
    <t>A) Totale smaltito (D1-D14)</t>
  </si>
  <si>
    <t>Utilizzazione principalmente come combustibile o come altro mezzo per produrre energia (R1)</t>
  </si>
  <si>
    <t>Riciclo/recupero delle sostanze organiche non utilizzate come solventi (R3)</t>
  </si>
  <si>
    <t>Riciclo/recupero delle sostanze inorganiche (R5)</t>
  </si>
  <si>
    <t>Trattamento in ambiente terrestre a beneficio dell'agricoltura o dell'ecologia (R10)</t>
  </si>
  <si>
    <t>B) Totale recuperato (R1-R12)</t>
  </si>
  <si>
    <t>C) Totale in giacenza al 31/12 (R13/D15)</t>
  </si>
  <si>
    <t>Totale gestito (A+B+C)</t>
  </si>
  <si>
    <t>Scambio di rifiuti per sottoporli ad una delle operazioni da R1- R11 (R12)</t>
  </si>
  <si>
    <t>Landfill disposal (D1)</t>
  </si>
  <si>
    <t>Biological treatment (D8)</t>
  </si>
  <si>
    <t>Physico-chemical treatment (D9)</t>
  </si>
  <si>
    <t>Incineration (D10) *</t>
  </si>
  <si>
    <t>Preliminary grouping (D13)</t>
  </si>
  <si>
    <t>Preliminary reconditioning (D14)</t>
  </si>
  <si>
    <t>A) Total disposed of (D1-D14)</t>
  </si>
  <si>
    <t>Use mainly as fuel or other means to produce energy (R1)</t>
  </si>
  <si>
    <t>Recycling/recovery of inorganic substances (R5)</t>
  </si>
  <si>
    <t>Treatment in terrestrial environment for the benefit of agriculture or ecology (R10)</t>
  </si>
  <si>
    <t>Exchange of waste for subjecting it to one of the operations from R1- R11 (R12)</t>
  </si>
  <si>
    <t>B) Total recovered (R1-R12)</t>
  </si>
  <si>
    <t>C) Total in stock at 31/12 (R13/D15)</t>
  </si>
  <si>
    <t>Total managed (A+B+C)</t>
  </si>
  <si>
    <t>Compost and other applications</t>
  </si>
  <si>
    <t>Agricultural use</t>
  </si>
  <si>
    <t>Incineration</t>
  </si>
  <si>
    <t>Disposal on Landfills</t>
  </si>
  <si>
    <t>Other</t>
  </si>
  <si>
    <t>Type of sewage sludge disposal in Italy (%)</t>
  </si>
  <si>
    <t>Disposal/recovery operation</t>
  </si>
  <si>
    <t>[tonnes/a]</t>
  </si>
  <si>
    <r>
      <t xml:space="preserve">2020 </t>
    </r>
    <r>
      <rPr>
        <b/>
        <vertAlign val="superscript"/>
        <sz val="11"/>
        <color rgb="FFFF0000"/>
        <rFont val="Calibri"/>
        <family val="2"/>
        <scheme val="minor"/>
      </rPr>
      <t>(1)</t>
    </r>
  </si>
  <si>
    <r>
      <t xml:space="preserve">2021 </t>
    </r>
    <r>
      <rPr>
        <b/>
        <vertAlign val="superscript"/>
        <sz val="11"/>
        <color rgb="FFFF0000"/>
        <rFont val="Calibri"/>
        <family val="2"/>
        <scheme val="minor"/>
      </rPr>
      <t>(1)</t>
    </r>
  </si>
  <si>
    <r>
      <t xml:space="preserve">2022 </t>
    </r>
    <r>
      <rPr>
        <b/>
        <vertAlign val="superscript"/>
        <sz val="11"/>
        <color rgb="FFFF0000"/>
        <rFont val="Calibri"/>
        <family val="2"/>
        <scheme val="minor"/>
      </rPr>
      <t>(1)</t>
    </r>
  </si>
  <si>
    <r>
      <t xml:space="preserve">2019 </t>
    </r>
    <r>
      <rPr>
        <b/>
        <vertAlign val="superscript"/>
        <sz val="11"/>
        <color rgb="FFFF0000"/>
        <rFont val="Calibri"/>
        <family val="2"/>
        <scheme val="minor"/>
      </rPr>
      <t>(2)</t>
    </r>
  </si>
  <si>
    <r>
      <t xml:space="preserve">2018 </t>
    </r>
    <r>
      <rPr>
        <b/>
        <vertAlign val="superscript"/>
        <sz val="11"/>
        <color rgb="FFFF0000"/>
        <rFont val="Calibri"/>
        <family val="2"/>
        <scheme val="minor"/>
      </rPr>
      <t>(3)</t>
    </r>
  </si>
  <si>
    <r>
      <t xml:space="preserve">2017 </t>
    </r>
    <r>
      <rPr>
        <b/>
        <vertAlign val="superscript"/>
        <sz val="11"/>
        <color rgb="FFFF0000"/>
        <rFont val="Calibri"/>
        <family val="2"/>
        <scheme val="minor"/>
      </rPr>
      <t>(4)</t>
    </r>
  </si>
  <si>
    <r>
      <t xml:space="preserve">2016 </t>
    </r>
    <r>
      <rPr>
        <b/>
        <vertAlign val="superscript"/>
        <sz val="11"/>
        <color rgb="FFFF0000"/>
        <rFont val="Calibri"/>
        <family val="2"/>
        <scheme val="minor"/>
      </rPr>
      <t>(4)</t>
    </r>
  </si>
  <si>
    <r>
      <t xml:space="preserve">2015 </t>
    </r>
    <r>
      <rPr>
        <b/>
        <vertAlign val="superscript"/>
        <sz val="11"/>
        <color rgb="FFFF0000"/>
        <rFont val="Calibri"/>
        <family val="2"/>
        <scheme val="minor"/>
      </rPr>
      <t>(4)</t>
    </r>
  </si>
  <si>
    <r>
      <t xml:space="preserve">2015 </t>
    </r>
    <r>
      <rPr>
        <b/>
        <vertAlign val="superscript"/>
        <sz val="11"/>
        <color rgb="FFFF0000"/>
        <rFont val="Calibri"/>
        <family val="2"/>
        <scheme val="minor"/>
      </rPr>
      <t>(5)</t>
    </r>
  </si>
  <si>
    <r>
      <t xml:space="preserve">2014 </t>
    </r>
    <r>
      <rPr>
        <b/>
        <vertAlign val="superscript"/>
        <sz val="11"/>
        <color rgb="FFFF0000"/>
        <rFont val="Calibri"/>
        <family val="2"/>
        <scheme val="minor"/>
      </rPr>
      <t>(6)</t>
    </r>
  </si>
  <si>
    <t>Gestione dei fanghi prodotti dal trattamento delle acque reflue urbane, 190805 (tonnellate), anni 211 – 2022</t>
  </si>
  <si>
    <t>Quantità fanghi prodotti dal trattamento delle acque reflue urbane, 190805 (tonnellate), anni 2011 - 2022</t>
  </si>
  <si>
    <t>https://www.isprambiente.gov.it/files/pubblicazioni/rapporti/RapportoRifiutiSpeciali_Ed.2016n.246_Vers.Integrale.pdf</t>
  </si>
  <si>
    <t>Recycling/recovery of organic substances not used as solvents (R3) (compost)</t>
  </si>
  <si>
    <t>https://www.isprambiente.gov.it/files/pubblicazioni/rapporti/rifiuti-urbani-2015/RapportoRifiutiUrbani_Ed.2015n.230_Vers.Integrale_agg22_12_2015.pdf</t>
  </si>
  <si>
    <t>https://www.isprambiente.gov.it/files/pubblicazioni/rapporti/RapportoRifiutiSpeciali_Ed.2015n.225_Vers.Integrale.pdf</t>
  </si>
  <si>
    <t>Quantità prodotta codice EER 190805 (t)</t>
  </si>
  <si>
    <t>Quantity produced European Waste List code 190805 (t)</t>
  </si>
  <si>
    <r>
      <t xml:space="preserve">2013 </t>
    </r>
    <r>
      <rPr>
        <b/>
        <vertAlign val="superscript"/>
        <sz val="11"/>
        <color rgb="FFFF0000"/>
        <rFont val="Calibri"/>
        <family val="2"/>
        <scheme val="minor"/>
      </rPr>
      <t>(7)</t>
    </r>
  </si>
  <si>
    <t>(1) ISPRA, 2024. Data from 2020-2022 (wet sewage sludge)</t>
  </si>
  <si>
    <t>(2) ISPRA, 2023. Data from 2019 (wet sewage sludge)</t>
  </si>
  <si>
    <t>(3) ISPRA, 2022. Data from 2018 (wet sewage sludge)</t>
  </si>
  <si>
    <t>(4) ISPRA, 2019. Data from 2015-2017 (wet sewage sludge)</t>
  </si>
  <si>
    <t>(5) ISPRA, 2018. Data from 2015-2016 (wet sewage sludge)</t>
  </si>
  <si>
    <t xml:space="preserve">(*) Period 2011-2014 sewage sludge in dry matter. Period 2015-2022 wet sewage sludge. </t>
  </si>
  <si>
    <t>https://www.isprambiente.gov.it/files/pubblicazioni/rapporti/rapporto-rifiuti-urbani-edizione-2013/cap3_rapporto_rifiuti_urbani_2013.pdf</t>
  </si>
  <si>
    <r>
      <t xml:space="preserve">2012 </t>
    </r>
    <r>
      <rPr>
        <b/>
        <vertAlign val="superscript"/>
        <sz val="11"/>
        <color rgb="FFFF0000"/>
        <rFont val="Calibri"/>
        <family val="2"/>
        <scheme val="minor"/>
      </rPr>
      <t>(8)</t>
    </r>
  </si>
  <si>
    <r>
      <t xml:space="preserve">2011 </t>
    </r>
    <r>
      <rPr>
        <b/>
        <vertAlign val="superscript"/>
        <sz val="11"/>
        <color rgb="FFFF0000"/>
        <rFont val="Calibri"/>
        <family val="2"/>
        <scheme val="minor"/>
      </rPr>
      <t>(8)</t>
    </r>
  </si>
  <si>
    <t>(9) Data from ISPRA, 2011-2014 (sewage sludge used in compost and anaerobic digestion)</t>
  </si>
  <si>
    <t>(10) Data from ISPRA, 2011 (sewage sludge used in compost and anaerobic digestion)</t>
  </si>
  <si>
    <t>Type of wet sewage sludge disposal in Italy [tonnes/a]</t>
  </si>
  <si>
    <t>Type of sewage sludge disposal in Italy in DM [tonnes/a]</t>
  </si>
  <si>
    <t>(6) ISPRA, 2016. Data from 2014 (sewage sludge in dry matter)</t>
  </si>
  <si>
    <t>(7) ISPRA, 2015. Data from 2013 (sewage sludge  in dry matter)</t>
  </si>
  <si>
    <t>(8) ISPRA, 2013. Data from 2011-2012 (sewage sludge in dry matter)</t>
  </si>
  <si>
    <t>*22.5% dry solids concentration.</t>
  </si>
  <si>
    <t>https://www.ersar.pt/pt/site-publicacoes/Paginas/edicoes-anuais-do-RASARP.aspx</t>
  </si>
  <si>
    <t>RASARP, 2011-2024. Relatório Anual Dos Serviços De Águas E Resíduos Em Portugal. Vol. 1.</t>
  </si>
  <si>
    <t>Cataluña</t>
  </si>
  <si>
    <t>Comunidad de Madrid</t>
  </si>
  <si>
    <t>País Vasco</t>
  </si>
  <si>
    <t>Comunidad Valenciana</t>
  </si>
  <si>
    <t>Aragón</t>
  </si>
  <si>
    <t>Castilla y León</t>
  </si>
  <si>
    <t>Andalucía</t>
  </si>
  <si>
    <t>Comunidad Foral de Navarra</t>
  </si>
  <si>
    <t>Galicia</t>
  </si>
  <si>
    <t>Canarias</t>
  </si>
  <si>
    <t>Región de Murcia</t>
  </si>
  <si>
    <t>Principado de Asturias</t>
  </si>
  <si>
    <t>Illes Balears</t>
  </si>
  <si>
    <t>Castilla - La Mancha</t>
  </si>
  <si>
    <t>Cantabria</t>
  </si>
  <si>
    <t>La Rioja</t>
  </si>
  <si>
    <t>Extremadura</t>
  </si>
  <si>
    <t>Ciudad Autónoma de Ceuta</t>
  </si>
  <si>
    <t>Ciudad Autónoma de Melilla</t>
  </si>
  <si>
    <t>Population Eq</t>
  </si>
  <si>
    <t>Region of Spain</t>
  </si>
  <si>
    <t>https://www.fondoseuropeos.hacienda.gob.es/sitios/dgfc/es-ES/ipr/fcp1420/e/ep/epec/Documents/Informe_Seguimiento_y_Analisis_OT_6-SADOT_AGUA-2019.pdf</t>
  </si>
  <si>
    <t>Source: Gobierno de España, 2019. Seguimiento y análisis sectorial del Objetivo Temático 6. Saneamiento y Depuración de Aguas Residuales</t>
  </si>
  <si>
    <t>Agricultura, silvicultura y jardinería</t>
  </si>
  <si>
    <t>Incineración o aprovechamiento energético</t>
  </si>
  <si>
    <t>Vertedero</t>
  </si>
  <si>
    <t>Volumen de aguas residuales tratadas</t>
  </si>
  <si>
    <t>Volumen total de agua reutilizada</t>
  </si>
  <si>
    <t>Importe facturado por alcantarillado y depuración</t>
  </si>
  <si>
    <t>Longitud de la red de alcantarillado (km)</t>
  </si>
  <si>
    <t>Volumen de lodos generados en el tratamiento de aguas residuales (toneladas de materia seca/año)</t>
  </si>
  <si>
    <t>https://www.ine.es/jaxi/Datos.htm?path=/t26/p067/p01/serie/l0/&amp;file=01008.px</t>
  </si>
  <si>
    <t>https://www.ine.es/jaxi/Tabla.htm?path=/t26/p067/p01/serie/l0/&amp;file=01005.px&amp;L=0</t>
  </si>
  <si>
    <t>Source: INE. Estadística sobre el suministro y saneamiento del agua. Serie 2000-2020. Suministro y saneamiento del agua. Destino de los lodos generados por comunidades y ciudades autónomas, tipo de destino y periodo</t>
  </si>
  <si>
    <t>Source: INE. Estadística sobre el suministro y saneamiento del agua. Serie 2000-2020. Suministro y saneamiento del agua. Recogida y tratamiento de las aguas residuales por comunidades y ciudades autónomas, tipo de indicador y periodo.</t>
  </si>
  <si>
    <t>Other disposal</t>
  </si>
  <si>
    <t>Disposal on landfills</t>
  </si>
  <si>
    <t>http://dx.doi.org/10.1016/j.wasman.2017.03.002</t>
  </si>
  <si>
    <t>(7) Sharma et al. 2017. Agricultural utilization of biosolids: A review on potential effects on soil and plant grown</t>
  </si>
  <si>
    <t>Thermal Treatment</t>
  </si>
  <si>
    <t>Agricultural use 
[%]</t>
  </si>
  <si>
    <t>P-recovery from SS 
[Mg/year]</t>
  </si>
  <si>
    <t>SS in DM
[Mg/year]</t>
  </si>
  <si>
    <t>Application on agricultural land</t>
  </si>
  <si>
    <r>
      <t xml:space="preserve">Mono &amp; Co-incineration
[%] </t>
    </r>
    <r>
      <rPr>
        <vertAlign val="superscript"/>
        <sz val="11"/>
        <color rgb="FF000000"/>
        <rFont val="Calibri"/>
        <family val="2"/>
        <scheme val="minor"/>
      </rPr>
      <t>(1)</t>
    </r>
  </si>
  <si>
    <t>(8) INE. Estadística sobre el suministro y saneamiento del agua. Serie 2000-2020. Suministro y saneamiento del agua. Recogida y tratamiento de las aguas residuales por comunidades y ciudades autónomas, tipo de indicador y periodo.</t>
  </si>
  <si>
    <t>https://mst.dk/erhverv</t>
  </si>
  <si>
    <t>(9) Danish Environmental Protection Agency. Waste statistics 2013, 2016, 2021, 2022</t>
  </si>
  <si>
    <t>TABLE 36.Waste from treatment plants broken down by year and type of waste</t>
  </si>
  <si>
    <t>Treatment plant</t>
  </si>
  <si>
    <t>Tonnes (1,000) in DM</t>
  </si>
  <si>
    <r>
      <t xml:space="preserve">2011 </t>
    </r>
    <r>
      <rPr>
        <b/>
        <vertAlign val="superscript"/>
        <sz val="11"/>
        <color rgb="FFFF0000"/>
        <rFont val="Calibri"/>
        <family val="2"/>
        <scheme val="minor"/>
      </rPr>
      <t>(4)</t>
    </r>
  </si>
  <si>
    <r>
      <t xml:space="preserve">2012 </t>
    </r>
    <r>
      <rPr>
        <b/>
        <vertAlign val="superscript"/>
        <sz val="11"/>
        <color rgb="FFFF0000"/>
        <rFont val="Calibri"/>
        <family val="2"/>
        <scheme val="minor"/>
      </rPr>
      <t>(4)</t>
    </r>
  </si>
  <si>
    <r>
      <t xml:space="preserve">2013 </t>
    </r>
    <r>
      <rPr>
        <b/>
        <vertAlign val="superscript"/>
        <sz val="11"/>
        <color rgb="FFFF0000"/>
        <rFont val="Calibri"/>
        <family val="2"/>
        <scheme val="minor"/>
      </rPr>
      <t>(4)</t>
    </r>
  </si>
  <si>
    <r>
      <t xml:space="preserve">2014 </t>
    </r>
    <r>
      <rPr>
        <b/>
        <vertAlign val="superscript"/>
        <sz val="11"/>
        <color rgb="FFFF0000"/>
        <rFont val="Calibri"/>
        <family val="2"/>
        <scheme val="minor"/>
      </rPr>
      <t>(3)</t>
    </r>
  </si>
  <si>
    <r>
      <t xml:space="preserve">2015 </t>
    </r>
    <r>
      <rPr>
        <b/>
        <vertAlign val="superscript"/>
        <sz val="11"/>
        <color rgb="FFFF0000"/>
        <rFont val="Calibri"/>
        <family val="2"/>
        <scheme val="minor"/>
      </rPr>
      <t>(3)</t>
    </r>
  </si>
  <si>
    <r>
      <t xml:space="preserve">2016 </t>
    </r>
    <r>
      <rPr>
        <b/>
        <vertAlign val="superscript"/>
        <sz val="11"/>
        <color rgb="FFFF0000"/>
        <rFont val="Calibri"/>
        <family val="2"/>
        <scheme val="minor"/>
      </rPr>
      <t>(3)</t>
    </r>
  </si>
  <si>
    <r>
      <t xml:space="preserve">2017 </t>
    </r>
    <r>
      <rPr>
        <b/>
        <vertAlign val="superscript"/>
        <sz val="11"/>
        <color rgb="FFFF0000"/>
        <rFont val="Calibri"/>
        <family val="2"/>
        <scheme val="minor"/>
      </rPr>
      <t>(2)</t>
    </r>
  </si>
  <si>
    <r>
      <t xml:space="preserve">2018 </t>
    </r>
    <r>
      <rPr>
        <b/>
        <vertAlign val="superscript"/>
        <sz val="11"/>
        <color rgb="FFFF0000"/>
        <rFont val="Calibri"/>
        <family val="2"/>
        <scheme val="minor"/>
      </rPr>
      <t>(1)</t>
    </r>
  </si>
  <si>
    <r>
      <t xml:space="preserve">2019 </t>
    </r>
    <r>
      <rPr>
        <b/>
        <vertAlign val="superscript"/>
        <sz val="11"/>
        <color rgb="FFFF0000"/>
        <rFont val="Calibri"/>
        <family val="2"/>
        <scheme val="minor"/>
      </rPr>
      <t>(1)</t>
    </r>
  </si>
  <si>
    <t>Sludge - Treatment plant</t>
  </si>
  <si>
    <t>Sludge - Other</t>
  </si>
  <si>
    <t>Other waste</t>
  </si>
  <si>
    <t>ATTENTION The amounts of sludge are stated in dry matter and summed up with "other waste", which is not stated in dry matter.
NB. Sludge that is reused on agricultural land is data from the Danish Agency for Agriculture's Supplier Register from treatment plants with 25% as dry matter percentage in 2020-2022 and with 33% dry matter percentage in 2017-2019.</t>
  </si>
  <si>
    <t>TABLE 37. Waste from sewage treatment plants broken down by year and type of treatment</t>
  </si>
  <si>
    <t>Mud - Cleaning facility</t>
  </si>
  <si>
    <t>Recycling on agricultural land</t>
  </si>
  <si>
    <t>Composting and other recycling</t>
  </si>
  <si>
    <t>Combustion</t>
  </si>
  <si>
    <t>Deposit</t>
  </si>
  <si>
    <t>%</t>
  </si>
  <si>
    <t>Recycling on farmland</t>
  </si>
  <si>
    <t xml:space="preserve">(1) Danish Environmental Protection Agency, 2024.Waste statistics 2022 - Revised edition </t>
  </si>
  <si>
    <t>https://www2.mst.dk/Udgiv/publikationer/2024/08/978-87-7038-639-5.pdf</t>
  </si>
  <si>
    <t xml:space="preserve">(2) Danish Environmental Protection Agency, 2023.Waste statistics 2021 - Revised edition </t>
  </si>
  <si>
    <t>https://www2.mst.dk/Udgiv/publikationer/2023/10/978-87-7038-566-4.pdf</t>
  </si>
  <si>
    <t>(3) Danish Environmental Protection Agency, 2018.Waste statistics 2016</t>
  </si>
  <si>
    <t>https://www2.mst.dk/Udgiv/publikationer/2018/06/978-87-93710-39-9.pdf</t>
  </si>
  <si>
    <t>(4) Danish Environmental Protection Agency, 2015.Waste statistics 2013</t>
  </si>
  <si>
    <t>https://mst.dk/media/qahhatue/affaldsstatistik-2013.pdf</t>
  </si>
  <si>
    <t>Other sludge disposal</t>
  </si>
  <si>
    <t>SS in DM
[%]</t>
  </si>
  <si>
    <t>Sewage sludge treatment routes in EU countries</t>
  </si>
  <si>
    <t>Sewage sludge treated in dry matter</t>
  </si>
  <si>
    <t>Compost &amp; other app.
[%]</t>
  </si>
  <si>
    <t>*The 2015 percentages are assumed for the period 2011-2014.</t>
  </si>
  <si>
    <t>*Values from Period 2011-2014 were estimated based on 2015 percentages.</t>
  </si>
  <si>
    <t>Sewage sludge production</t>
  </si>
  <si>
    <t xml:space="preserve">Landfill </t>
  </si>
  <si>
    <t xml:space="preserve">Incineration </t>
  </si>
  <si>
    <t>Agriculture</t>
  </si>
  <si>
    <t>Other treatment</t>
  </si>
  <si>
    <t>Transfer to disposal company</t>
  </si>
  <si>
    <t xml:space="preserve">Table 1: Production of municipal sewage sludge and disposal paths [Sources: (BMLFUW, 2017a), (BMNT, 2018b), (BMK, 2019), (BMK, 2020a), (BMK, 2021)].    </t>
  </si>
  <si>
    <t>Abbreviations: a: year; t: tonnes, DM: dry matter.</t>
  </si>
  <si>
    <t>Jahr</t>
  </si>
  <si>
    <t>BMK, 2022. Circular Economy in the waste sector - Evaluation with Regard to Sewage Sludge Compost. Final report</t>
  </si>
  <si>
    <t>https://www.umweltbundesamt.at/fileadmin/site/publikationen/rep0805.pdf</t>
  </si>
  <si>
    <t>Year</t>
  </si>
  <si>
    <t>Landfilling</t>
  </si>
  <si>
    <t>Total waste collection</t>
  </si>
  <si>
    <t>Use in agriculture</t>
  </si>
  <si>
    <t>Other utilization, other disposal</t>
  </si>
  <si>
    <t>TS = dry matter</t>
  </si>
  <si>
    <t>1) The list only includes the municipal sewage sludge share of industrial sewage treatment plants with a municipal share, but not the industrial sewage sludge share.</t>
  </si>
  <si>
    <r>
      <t xml:space="preserve">2000 </t>
    </r>
    <r>
      <rPr>
        <vertAlign val="superscript"/>
        <sz val="11"/>
        <color rgb="FFFF0000"/>
        <rFont val="Calibri"/>
        <family val="2"/>
        <scheme val="minor"/>
      </rPr>
      <t>(1)</t>
    </r>
  </si>
  <si>
    <r>
      <t xml:space="preserve">2004 </t>
    </r>
    <r>
      <rPr>
        <vertAlign val="superscript"/>
        <sz val="11"/>
        <color rgb="FFFF0000"/>
        <rFont val="Calibri"/>
        <family val="2"/>
        <scheme val="minor"/>
      </rPr>
      <t>(1)</t>
    </r>
  </si>
  <si>
    <r>
      <t xml:space="preserve">2006 </t>
    </r>
    <r>
      <rPr>
        <vertAlign val="superscript"/>
        <sz val="11"/>
        <color rgb="FFFF0000"/>
        <rFont val="Calibri"/>
        <family val="2"/>
        <scheme val="minor"/>
      </rPr>
      <t>(1)</t>
    </r>
  </si>
  <si>
    <r>
      <t xml:space="preserve">2008 </t>
    </r>
    <r>
      <rPr>
        <vertAlign val="superscript"/>
        <sz val="11"/>
        <color rgb="FFFF0000"/>
        <rFont val="Calibri"/>
        <family val="2"/>
        <scheme val="minor"/>
      </rPr>
      <t>(1)</t>
    </r>
  </si>
  <si>
    <r>
      <t xml:space="preserve">2010 </t>
    </r>
    <r>
      <rPr>
        <vertAlign val="superscript"/>
        <sz val="11"/>
        <color rgb="FFFF0000"/>
        <rFont val="Calibri"/>
        <family val="2"/>
        <scheme val="minor"/>
      </rPr>
      <t>(2)</t>
    </r>
  </si>
  <si>
    <r>
      <t xml:space="preserve">2012 </t>
    </r>
    <r>
      <rPr>
        <vertAlign val="superscript"/>
        <sz val="11"/>
        <color rgb="FFFF0000"/>
        <rFont val="Calibri"/>
        <family val="2"/>
        <scheme val="minor"/>
      </rPr>
      <t>(2)</t>
    </r>
  </si>
  <si>
    <r>
      <t xml:space="preserve">2014 </t>
    </r>
    <r>
      <rPr>
        <vertAlign val="superscript"/>
        <sz val="11"/>
        <color rgb="FFFF0000"/>
        <rFont val="Calibri"/>
        <family val="2"/>
        <scheme val="minor"/>
      </rPr>
      <t>(3)</t>
    </r>
  </si>
  <si>
    <r>
      <t xml:space="preserve">Table 14: Development of sewage sludge production and recycling from 1995 to 2014 for municipal sewage treatment plants </t>
    </r>
    <r>
      <rPr>
        <sz val="11"/>
        <color theme="1"/>
        <rFont val="Calibri"/>
        <family val="2"/>
      </rPr>
      <t>≥</t>
    </r>
    <r>
      <rPr>
        <sz val="11"/>
        <color theme="1"/>
        <rFont val="Calibri"/>
        <family val="2"/>
        <scheme val="minor"/>
      </rPr>
      <t xml:space="preserve"> 2,000 PE</t>
    </r>
    <r>
      <rPr>
        <vertAlign val="subscript"/>
        <sz val="11"/>
        <color theme="1"/>
        <rFont val="Calibri"/>
        <family val="2"/>
        <scheme val="minor"/>
      </rPr>
      <t>60</t>
    </r>
    <r>
      <rPr>
        <sz val="11"/>
        <color theme="1"/>
        <rFont val="Calibri"/>
        <family val="2"/>
        <scheme val="minor"/>
      </rPr>
      <t xml:space="preserve"> (taking into account the data reported by the federal states of the latest available data).</t>
    </r>
  </si>
  <si>
    <t>Average value</t>
  </si>
  <si>
    <t>tonnes TM/a</t>
  </si>
  <si>
    <r>
      <t>2) Submission of total reports for municipal sewage treatment plants ≥ 2000 PE</t>
    </r>
    <r>
      <rPr>
        <vertAlign val="subscript"/>
        <sz val="11"/>
        <color theme="1"/>
        <rFont val="Calibri"/>
        <family val="2"/>
        <scheme val="minor"/>
      </rPr>
      <t>60</t>
    </r>
    <r>
      <rPr>
        <sz val="11"/>
        <color theme="1"/>
        <rFont val="Calibri"/>
        <family val="2"/>
        <scheme val="minor"/>
      </rPr>
      <t xml:space="preserve"> by the federal states. May include commercial share.</t>
    </r>
  </si>
  <si>
    <r>
      <t>3) Submission of total reports for municipal sewage treatment plants ≥ 2000 EW</t>
    </r>
    <r>
      <rPr>
        <vertAlign val="subscript"/>
        <sz val="11"/>
        <color theme="1"/>
        <rFont val="Calibri"/>
        <family val="2"/>
        <scheme val="minor"/>
      </rPr>
      <t>60</t>
    </r>
    <r>
      <rPr>
        <sz val="11"/>
        <color theme="1"/>
        <rFont val="Calibri"/>
        <family val="2"/>
        <scheme val="minor"/>
      </rPr>
      <t xml:space="preserve"> by the federal states. Does not contain any commercial shares.</t>
    </r>
  </si>
  <si>
    <t>https://info.bml.gv.at/service/publikationen/wasser/Kommunales-Abwasser----sterreichischer-Bericht-2016.html</t>
  </si>
  <si>
    <t>Municipal wastewater - Austrian report 2016</t>
  </si>
  <si>
    <t>https://data.public.lu/fr/datasets/waste-and-ressources-sewage-sludge/</t>
  </si>
  <si>
    <t>Municipal wastewater - Austrian report 2016. The average value of the years 2010 and 2012 was considered for 2011. The Average value of the year 2012 and 2014 was considered for 2013.</t>
  </si>
  <si>
    <t>Compost</t>
  </si>
  <si>
    <t>https://www.industriaeambiente.pt/noticias/operadores-reciclam-800-mil-toneladas-lamas-etar/</t>
  </si>
  <si>
    <t>https://www.isprambiente.gov.it/it/pubblicazioni</t>
  </si>
  <si>
    <t xml:space="preserve">Extra source: </t>
  </si>
  <si>
    <t>Republic of Croatia, Ministry of Economy and Sustainable Development. Waste management plan of the Republic of Croatia for the period from 2023 to 2028</t>
  </si>
  <si>
    <t>https://mingo.gov.hr/UserDocsImages/UPRAVA-ZA-PROCJENU-UTJECAJA-NA-OKOLIS-ODRZIVO-GOSPODARENJE-OTPADOM/Sektor%20za%20odr%C5%BEivo%20gospodarenje%20otpadom/PGO%20eng_web%2011_12_2023.pdf</t>
  </si>
  <si>
    <t>[%]</t>
  </si>
  <si>
    <t>2.2.5. Sludge from municipal waste water treatment plants</t>
  </si>
  <si>
    <t>In the period from 2012 to 2021, the quantities of residual sludge produced by municipal sewage treatment plants increased by 39 %, that is, from 17,987 tonnes of dry matter in 2012 to 25,074 tonnes
of dry matter in 2021 (Figure 21). This increase can be attributed to the construction of waste supply and sewage systems, including municipal waste water treatment facilities. In 2021, 63 % of the total
amount of sludge from the municipal waste water treatment facilities was produced by the municipal sewage treatment system of the City of Zagreb.
In the period from 2012 to 2020, the largest quantity of this type of sludge was predominantly stored at waste water treatment facility sites and disposed of in waste landfills.
In 2021, approx. 63 % (15,815 tonnes of dry matter) of the sludge from municipal waste water treatment facilities was used, after mixing with soil and stones, as a cover and remediation material in
landfills. Some 12 % (3,034 tonnes of dry matter) was recycled by mixing it with a specific ash content for the purpose of obtaining a stabilised material for further use in construction or for other purposes.
Some 9 % (2,216 tonnes of dry matter) of sludge was processed at composting facilities, while around 8 % (1,972 tonnes of dry matter) was used in biogas plants and approx. 3 % (698 tonnes of dry matter)
of the generated volume of sludge was used in agriculture. Approximately 2 % (625 tonnes of dry matter) of generated sludge ended up in landfills, and only 0.1 % (32 tonnes of dry matter) was
recovered for energy purposes. The remaining quantities of generated sludge (less than 3 %, 682 tonnes of dry matter) was temporarily stored at municipal waste water treatment facility sites (Figure
22. Handling the sludge from municipal waste water treatment plants in 2021).</t>
  </si>
  <si>
    <t>value 2022</t>
  </si>
  <si>
    <t>(10) Durdevic, D. et al., 2019. Energy Recovery from Sewage Sludge. The Case Study of Croatia</t>
  </si>
  <si>
    <t>https://doi.org/10.3390/en12101927</t>
  </si>
  <si>
    <t>UBA, 2018. Sewage Sludge Disposal in the Federal Republic
of Germany</t>
  </si>
  <si>
    <t>https://www.umweltbundesamt.de/sites/default/files/medien/1410/publikationen/190116_uba_fb_klaerschlamm_engl_bf.pdf</t>
  </si>
  <si>
    <t>Original data.</t>
  </si>
  <si>
    <t>Year 2019</t>
  </si>
  <si>
    <t>Portuguese Environment Agency, 2021. Urban WWTP sludge management 2030 national strategy.</t>
  </si>
  <si>
    <t>https://participa.pt/pt/consulta/estrategia-nacional-para-a-gestao-de-lamas-de-etar-urbanas-2030</t>
  </si>
  <si>
    <t>Sewage sludge|Wet sewage sludge by destination|Total wet sludge</t>
  </si>
  <si>
    <t>1 000 kg</t>
  </si>
  <si>
    <t>.</t>
  </si>
  <si>
    <t>Sewage sludge|Wet sewage sludge by destination|Agriculture</t>
  </si>
  <si>
    <t>Sewage sludge|Wet sewage sludge by destination|Wet oxidation</t>
  </si>
  <si>
    <t>Sewage sludge|Wet sewage sludge by destination|Composting</t>
  </si>
  <si>
    <t>Sewage sludge|Wet sewage sludge by destination|Landfill</t>
  </si>
  <si>
    <t>Sewage sludge|Wet sewage sludge by destination|Incineration</t>
  </si>
  <si>
    <t>Sewage sludge|Wet sewage sludge by destination|Cement industry</t>
  </si>
  <si>
    <t>Sewage sludge|Wet sewage sludge by destination|Co-incineration at power plants</t>
  </si>
  <si>
    <t>Sewage sludge|Wet sewage sludge by destination|Other destinations</t>
  </si>
  <si>
    <t>Sewage sludge|Dry solids by destination|Total dry solids</t>
  </si>
  <si>
    <t>Sewage sludge|Dry solids by destination|Agriculture</t>
  </si>
  <si>
    <t>Sewage sludge|Dry solids by destination|Wet oxidation</t>
  </si>
  <si>
    <t>Sewage sludge|Dry solids by destination|Composting</t>
  </si>
  <si>
    <t>Sewage sludge|Dry solids by destination|Landfill</t>
  </si>
  <si>
    <t>Sewage sludge|Dry solids by destination|Incineration</t>
  </si>
  <si>
    <t>Sewage sludge|Dry solids by destination|Cement industry</t>
  </si>
  <si>
    <t>Sewage sludge|Dry solids by destination|Co-incineration at power plants</t>
  </si>
  <si>
    <t>Sewage sludge|Dry solids by destination|Other destinations</t>
  </si>
  <si>
    <t>Topic</t>
  </si>
  <si>
    <t>Additional data on urban waste water treatment plants, process technology, energy consumption, generation of energy and sludge dewatering can be accessed on the Dutch version of StatLine.</t>
  </si>
  <si>
    <t>the volume and destination of the sludge released, with nutrients and heavy metals. As of 2017, sludge data are only inventoried for even years.</t>
  </si>
  <si>
    <t>https://www.cbs.nl/en-gb/figures/detail/7477eng</t>
  </si>
  <si>
    <t>Table 19: eu sewage sludge output and management methods in eu member states as at 2010</t>
  </si>
  <si>
    <t>-</t>
  </si>
  <si>
    <t>ns</t>
  </si>
  <si>
    <t>Czech Republic</t>
  </si>
  <si>
    <t>The Netherlands</t>
  </si>
  <si>
    <t>United Kingdom</t>
  </si>
  <si>
    <t>Member state</t>
  </si>
  <si>
    <t>Farming</t>
  </si>
  <si>
    <t>Proportion of the population with access to municipal sewage treatment plants</t>
  </si>
  <si>
    <t>Total sewage sludge volume in EU member states</t>
  </si>
  <si>
    <t>Proportion of total EU volume</t>
  </si>
  <si>
    <t xml:space="preserve">[mio. kg dry solids/a] </t>
  </si>
  <si>
    <t>Landfill</t>
  </si>
  <si>
    <t>https://www.umweltbundesamt.de/sites/default/files/medien/378/publikationen/sewage_sludge_management_in_germany.pdf</t>
  </si>
  <si>
    <t>Albania</t>
  </si>
  <si>
    <t>7,05</t>
  </si>
  <si>
    <t>Serbia</t>
  </si>
  <si>
    <t>Belgium (1)</t>
  </si>
  <si>
    <t>Bosnia and Herzegovina</t>
  </si>
  <si>
    <t>Bosnia and Herzegovina (3)</t>
  </si>
  <si>
    <t>Denmark (4)</t>
  </si>
  <si>
    <t>Estonia (3)</t>
  </si>
  <si>
    <t>Finland (1)</t>
  </si>
  <si>
    <t>France (2)</t>
  </si>
  <si>
    <t>Greece (2)</t>
  </si>
  <si>
    <t>Italy (4)</t>
  </si>
  <si>
    <t>Latvia (3)</t>
  </si>
  <si>
    <t>Portugal (1)</t>
  </si>
  <si>
    <t>Sweden (2)</t>
  </si>
  <si>
    <t>Switzerland (3)</t>
  </si>
  <si>
    <t>Spain (4)</t>
  </si>
  <si>
    <t>Czech Republic (3)</t>
  </si>
  <si>
    <t>United Kingdom (1)</t>
  </si>
  <si>
    <t>Composting</t>
  </si>
  <si>
    <t>Others</t>
  </si>
  <si>
    <t>Amount kt</t>
  </si>
  <si>
    <t>Thermal treatment</t>
  </si>
  <si>
    <t>Table 21: Sewage sludge volume in Europe and its utilisation pathways. Sorted by Member States according to [Eurostat], as of 2015</t>
  </si>
  <si>
    <t>1) 2012 Belgium, Finland, Portugal and United Kingdom</t>
  </si>
  <si>
    <t>2) 2014 France, Greece, Netherlands and Sweden</t>
  </si>
  <si>
    <t>3) 2013 Bosnia and Herzegovina, Estonia, Latvia, Switzerland und Czech Republic</t>
  </si>
  <si>
    <t>4) 2010 Denmark, Spain and Italy</t>
  </si>
  <si>
    <t>UBA, 2013. Sewage sludge management in Germany, pp-48-49.</t>
  </si>
  <si>
    <t>UBA, 2018. Sewage sludge management in Germany, pp. 62-63.</t>
  </si>
  <si>
    <t>The Netherlands (2)</t>
  </si>
  <si>
    <t>[kt/a]</t>
  </si>
  <si>
    <t>(3) EUROSTAT, 2024. Sewage sludge production - Sewage sludge production and disposal from urban wastewater (in dry substance (d.s)) [ten00030]</t>
  </si>
  <si>
    <t>(1) UBA, 2013. Sewage sludge management in Germany, pp-48-49. SS data from Finland in 2010.</t>
  </si>
  <si>
    <r>
      <t xml:space="preserve">2010 </t>
    </r>
    <r>
      <rPr>
        <vertAlign val="superscript"/>
        <sz val="11"/>
        <color rgb="FFFF0000"/>
        <rFont val="Calibri"/>
        <family val="2"/>
        <scheme val="minor"/>
      </rPr>
      <t>(1)</t>
    </r>
  </si>
  <si>
    <t>(2) UBA, 2018. Sewage sludge management in Germany, pp. 62-63.</t>
  </si>
  <si>
    <t>Amount of waste 1000 tons</t>
  </si>
  <si>
    <t>In total</t>
  </si>
  <si>
    <t>Energy utilization</t>
  </si>
  <si>
    <t>Material utilization</t>
  </si>
  <si>
    <t>Landfill placement and other disposal</t>
  </si>
  <si>
    <t>Sludges</t>
  </si>
  <si>
    <t>Sludges - Waste treatment as variables Waste category, Year, Information and Treatment method</t>
  </si>
  <si>
    <t>https://pxdata.stat.fi/PxWeb/pxweb/fi/StatFin/StatFin__jate/statfin_jate_pxt_12qy.px/table/tableViewLayout1/</t>
  </si>
  <si>
    <t>Statistics Finland's free statistical databases</t>
  </si>
  <si>
    <t>SS in DM
[1000*Mg/year]</t>
  </si>
  <si>
    <t>Waste generation by industry as variables Industry 2008, Year, Waste category and Information</t>
  </si>
  <si>
    <t>E Water supply, sewage and waste water supply, waste management and other environmental sanitation (36-39)</t>
  </si>
  <si>
    <t>00 Sweden</t>
  </si>
  <si>
    <t>Sum of use (production)</t>
  </si>
  <si>
    <t>Agricultural land</t>
  </si>
  <si>
    <t>Forest land</t>
  </si>
  <si>
    <t>Plant soil normal P</t>
  </si>
  <si>
    <t>Plant soil high P</t>
  </si>
  <si>
    <t>Landfill cover</t>
  </si>
  <si>
    <t>Incineration - no P extraction</t>
  </si>
  <si>
    <t>Incineration - P extraction</t>
  </si>
  <si>
    <t>Other use</t>
  </si>
  <si>
    <t>Storage</t>
  </si>
  <si>
    <t>Non-declared use</t>
  </si>
  <si>
    <t>Production and use of sludge, metric tons of dry substance by region, use category and every other year</t>
  </si>
  <si>
    <t>https://www.statistikdatabasen.scb.se/pxweb/en/ssd/START__MI__MI0106/MI0106T03/table/tableViewLayout1/</t>
  </si>
  <si>
    <t>Metric tonnes of dry substance</t>
  </si>
  <si>
    <t>All</t>
  </si>
  <si>
    <t>Phosphorous</t>
  </si>
  <si>
    <t>Nitrogen</t>
  </si>
  <si>
    <t>Cadmium</t>
  </si>
  <si>
    <t>Chromium</t>
  </si>
  <si>
    <t>Copper</t>
  </si>
  <si>
    <t>Mercury</t>
  </si>
  <si>
    <t>Nickel</t>
  </si>
  <si>
    <t>Lead</t>
  </si>
  <si>
    <t>Zink</t>
  </si>
  <si>
    <t>Nonylphenol</t>
  </si>
  <si>
    <t>Polyaromatic hydrocarbons</t>
  </si>
  <si>
    <t>PCB - polychlorinated biphenyl</t>
  </si>
  <si>
    <t>- 20 000</t>
  </si>
  <si>
    <t>20 001 - 100 000</t>
  </si>
  <si>
    <t>100 001</t>
  </si>
  <si>
    <t>https://www.statistikdatabasen.scb.se/pxweb/en/ssd/START__MI__MI0106/MI0106T05/table/tableViewLayout1/</t>
  </si>
  <si>
    <t>Incoming amounts, tonnes, m3</t>
  </si>
  <si>
    <t>Treatment efficiency, percent</t>
  </si>
  <si>
    <t>Concentration averages, mg/l</t>
  </si>
  <si>
    <t>Total phosphorous</t>
  </si>
  <si>
    <t>5 176</t>
  </si>
  <si>
    <t>5 546</t>
  </si>
  <si>
    <t>5 351</t>
  </si>
  <si>
    <t>5 095</t>
  </si>
  <si>
    <t>Total nitrogen</t>
  </si>
  <si>
    <t>41 340</t>
  </si>
  <si>
    <t>41 049</t>
  </si>
  <si>
    <t>41 294</t>
  </si>
  <si>
    <t>41 737</t>
  </si>
  <si>
    <t>15 743</t>
  </si>
  <si>
    <t>15 414</t>
  </si>
  <si>
    <t>14 982</t>
  </si>
  <si>
    <t>14 779</t>
  </si>
  <si>
    <t>BOD7 (organic compounds)</t>
  </si>
  <si>
    <t>208 340</t>
  </si>
  <si>
    <t>215 488</t>
  </si>
  <si>
    <t>224 533</t>
  </si>
  <si>
    <t>208 770</t>
  </si>
  <si>
    <t>7 549</t>
  </si>
  <si>
    <t>6 612</t>
  </si>
  <si>
    <t>6 548</t>
  </si>
  <si>
    <t>5 822</t>
  </si>
  <si>
    <t>CODCr (organic compounds)</t>
  </si>
  <si>
    <t>Water volume, 1000 cubic metres</t>
  </si>
  <si>
    <t>1 217 093</t>
  </si>
  <si>
    <t>1 078 652</t>
  </si>
  <si>
    <t>1 100 444</t>
  </si>
  <si>
    <t>1 182 278</t>
  </si>
  <si>
    <t>https://www.statistikdatabasen.scb.se/pxweb/en/ssd/START__MI__MI0106/MI0106T07/table/tableViewLayout1/</t>
  </si>
  <si>
    <r>
      <t>[m</t>
    </r>
    <r>
      <rPr>
        <vertAlign val="superscript"/>
        <sz val="11"/>
        <color theme="1"/>
        <rFont val="Calibri"/>
        <family val="2"/>
        <scheme val="minor"/>
      </rPr>
      <t>3</t>
    </r>
    <r>
      <rPr>
        <sz val="11"/>
        <color theme="1"/>
        <rFont val="Calibri"/>
        <family val="2"/>
        <scheme val="minor"/>
      </rPr>
      <t>]</t>
    </r>
  </si>
  <si>
    <t>Outgoing amounts, tonnes</t>
  </si>
  <si>
    <t>2 001 - 20 000</t>
  </si>
  <si>
    <t>Unknown concentration</t>
  </si>
  <si>
    <t>Below the limit value</t>
  </si>
  <si>
    <t>Above the limit value</t>
  </si>
  <si>
    <t>100 001 -</t>
  </si>
  <si>
    <t>Dry substance percentages in sludge in different quality classes by size class, substance, limit value and every other year</t>
  </si>
  <si>
    <t>https://www.statistikdatabasen.scb.se/pxweb/en/ssd/START__MI__MI0106/MI0106T09/table/tableViewLayout1/</t>
  </si>
  <si>
    <t>Incineration - 
P extraction</t>
  </si>
  <si>
    <t>Sub-total</t>
  </si>
  <si>
    <t>Sum of older categories</t>
  </si>
  <si>
    <t>Total*</t>
  </si>
  <si>
    <t>https://www.scb.se/hitta-statistik/statistik-efter-amne/miljo/utslapp/utslapp-till-vatten-och-slamproduktion--kommunala-reningsverk-skogsindustri-samt-viss-ovrig-industri/</t>
  </si>
  <si>
    <t>Sveriges Officiella Statistik (SCB). Statistical Database</t>
  </si>
  <si>
    <t>(1) Sveriges Officiella Statistik (SCB). Statistiska Meddelanden. Report 2010-2014. Emissions to water and sludge production in 2010</t>
  </si>
  <si>
    <r>
      <t xml:space="preserve">1998 </t>
    </r>
    <r>
      <rPr>
        <vertAlign val="superscript"/>
        <sz val="11"/>
        <color rgb="FFFF0000"/>
        <rFont val="Calibri"/>
        <family val="2"/>
        <scheme val="minor"/>
      </rPr>
      <t>(1)</t>
    </r>
  </si>
  <si>
    <r>
      <t>2002</t>
    </r>
    <r>
      <rPr>
        <sz val="11"/>
        <color rgb="FFFF0000"/>
        <rFont val="Calibri"/>
        <family val="2"/>
        <scheme val="minor"/>
      </rPr>
      <t xml:space="preserve"> </t>
    </r>
    <r>
      <rPr>
        <vertAlign val="superscript"/>
        <sz val="11"/>
        <color rgb="FFFF0000"/>
        <rFont val="Calibri"/>
        <family val="2"/>
        <scheme val="minor"/>
      </rPr>
      <t>(1)</t>
    </r>
  </si>
  <si>
    <r>
      <t>2006</t>
    </r>
    <r>
      <rPr>
        <vertAlign val="superscript"/>
        <sz val="11"/>
        <color rgb="FFFF0000"/>
        <rFont val="Calibri"/>
        <family val="2"/>
        <scheme val="minor"/>
      </rPr>
      <t xml:space="preserve"> (1)</t>
    </r>
  </si>
  <si>
    <r>
      <t xml:space="preserve">2012 </t>
    </r>
    <r>
      <rPr>
        <vertAlign val="superscript"/>
        <sz val="11"/>
        <color rgb="FFFF0000"/>
        <rFont val="Calibri"/>
        <family val="2"/>
        <scheme val="minor"/>
      </rPr>
      <t>(1)</t>
    </r>
  </si>
  <si>
    <r>
      <t xml:space="preserve">2014 </t>
    </r>
    <r>
      <rPr>
        <vertAlign val="superscript"/>
        <sz val="11"/>
        <color rgb="FFFF0000"/>
        <rFont val="Calibri"/>
        <family val="2"/>
        <scheme val="minor"/>
      </rPr>
      <t>(2)</t>
    </r>
  </si>
  <si>
    <r>
      <t xml:space="preserve">2016 </t>
    </r>
    <r>
      <rPr>
        <vertAlign val="superscript"/>
        <sz val="11"/>
        <color rgb="FFFF0000"/>
        <rFont val="Calibri"/>
        <family val="2"/>
        <scheme val="minor"/>
      </rPr>
      <t>(2)</t>
    </r>
  </si>
  <si>
    <r>
      <t xml:space="preserve">2018 </t>
    </r>
    <r>
      <rPr>
        <vertAlign val="superscript"/>
        <sz val="11"/>
        <color rgb="FFFF0000"/>
        <rFont val="Calibri"/>
        <family val="2"/>
        <scheme val="minor"/>
      </rPr>
      <t>(2)</t>
    </r>
  </si>
  <si>
    <r>
      <t xml:space="preserve">2020 </t>
    </r>
    <r>
      <rPr>
        <vertAlign val="superscript"/>
        <sz val="11"/>
        <color rgb="FFFF0000"/>
        <rFont val="Calibri"/>
        <family val="2"/>
        <scheme val="minor"/>
      </rPr>
      <t>(2)</t>
    </r>
  </si>
  <si>
    <t>(2) Sveriges Officiella Statistik (SCB). Statistical Database</t>
  </si>
  <si>
    <t>Interpolation value</t>
  </si>
  <si>
    <t>Definitions of the various categories according to the Swedish Environmental Reporting Portal (SMP)</t>
  </si>
  <si>
    <t>Arable land - Land that is suitable for plowing and that can be used for crop cultivation or grazing (includes energy forest).</t>
  </si>
  <si>
    <t>Forest land - Land that is suitable for timber production and is not used to a significant extent for other purposes.</t>
  </si>
  <si>
    <t>Plant soil-normal P - Plant soil where the total phosphorus content does not exceed 0.08% in dry soil.</t>
  </si>
  <si>
    <t>Plant soil-high P - Plant soil where the total phosphorus content exceeds 0.08% in dry soil.</t>
  </si>
  <si>
    <t>Landfill sealing layer - Part of the landfill cover that is supposed to prevent infiltration of water.</t>
  </si>
  <si>
    <t>Combustion-no P utv - Combustion without extraction of phosphorus.</t>
  </si>
  <si>
    <t>Combustion-P utv - Combustion with extraction of phosphorus.</t>
  </si>
  <si>
    <t>Landfill - Landfill of organic material which requires an exemption.</t>
  </si>
  <si>
    <t>Other use - Other use than the above.</t>
  </si>
  <si>
    <t>Storage - The net change in the amount of sludge in storage inside or outside the facility.</t>
  </si>
  <si>
    <t>Unreported use - Amount of sludge where no reported use could be found.</t>
  </si>
  <si>
    <t>1) If the share is calculated in relation to reported use, the value is 23%.</t>
  </si>
  <si>
    <t>2) After 2006, the categories for reporting sludge use have changed, which results in a time series break for several categories. A certain amount of sludge from the older categories cannot fit into the new categories and is reported here only as a total. See previous reports in the MI 22 series for a complete account of these data.</t>
  </si>
  <si>
    <t>(3) Finnish Water Works Association (VVY), 2015-2016, p. 7</t>
  </si>
  <si>
    <t>https://www.vvy.fi/site/assets/files/1621/yhdyskuntalietteen_ka_sittelyn_ja_hyo_dynta_misen_nykytilannekatsaus_26092017.pdf</t>
  </si>
  <si>
    <r>
      <t xml:space="preserve">2015 </t>
    </r>
    <r>
      <rPr>
        <vertAlign val="superscript"/>
        <sz val="11"/>
        <color rgb="FFFF0000"/>
        <rFont val="Calibri"/>
        <family val="2"/>
        <scheme val="minor"/>
      </rPr>
      <t>(3)</t>
    </r>
  </si>
  <si>
    <t>values from 2021</t>
  </si>
  <si>
    <t>(11) Piippo, S. et al., 2017. GHGs emissions from different SS treatment methods in north</t>
  </si>
  <si>
    <t>https://doi.org/10.1016/j.jclepro.2017.12.232</t>
  </si>
  <si>
    <t>Phosphorus content in sewage sludge treated in the European Union</t>
  </si>
  <si>
    <t>https://doi.org/10.3390/w13212998</t>
  </si>
  <si>
    <t>(12) Amann, A., et al., 2021. Operation and Performance of Austrian Wastewater and SS Treatment as a Basis for Resource Optimization. (Observed P concentrations range from 9 to 63 g/kg in 2017)</t>
  </si>
  <si>
    <t>(1) Danish Environmental Protection Agency. Waste statistics 2013, 2016, 2021, 2022</t>
  </si>
  <si>
    <t>(2) DESTATIS, 2024. Survey of public waste water disp. - sewage sludge. Dry matter of sewage sludge disposed of directly  from waste water treatment plants: Länder, years, types of sewage sludge disposal.</t>
  </si>
  <si>
    <t>(3) INE. Estadística sobre el suministro y saneamiento del agua. Serie 2000-2020. Suministro y saneamiento del agua. Recogida y tratamiento de las aguas residuales por comunidades y ciudades autónomas, tipo de indicador y periodo.</t>
  </si>
  <si>
    <t>(5) Republic of Croatia, Ministry of Economy and Sustainable Development. Waste management plan of the Republic of Croatia for the period from 2023 to 2028</t>
  </si>
  <si>
    <t>(4) Ministry of Ecological transition, Energy, Climate and Risk Prevention. Collective Sanitation.</t>
  </si>
  <si>
    <t>(8) Statistics Netherlands. Urban waste water treatment per province and river basin district</t>
  </si>
  <si>
    <t>(9) BMK, 2022. Circular Economy in the waste sector - Evaluation with Regard to Sewage Sludge Compost. Final report</t>
  </si>
  <si>
    <t>(12) Sveriges Officiella Statistik (SCB). Statistiska Meddelanden. Report 2010-2014. Emissions to water and sludge production in 2010</t>
  </si>
  <si>
    <t>(11) Finnish Water Works Association (VVY), 2015-2016, p. 7</t>
  </si>
  <si>
    <t>UBA, 2013. Sewage sludge management in Germany, pp-48-49. SS data from Finland in 2010.</t>
  </si>
  <si>
    <t>Germany (total)</t>
  </si>
  <si>
    <t>Dry matter of sewage sludge disposed of directly from
waste water treatment plants: Länder, years,
types of sewage sludge disposal</t>
  </si>
  <si>
    <t>Survey of public waste water disp. - sewage sludge</t>
  </si>
  <si>
    <t>Dry matter of sewage sludge fr. waste w.tr.plants (t)</t>
  </si>
  <si>
    <t>Year
Länder</t>
  </si>
  <si>
    <t>Types of sewage sludge disposal (tonnes DM/a)</t>
  </si>
  <si>
    <t>Types of sewage sludge disposal (%)</t>
  </si>
  <si>
    <t>Interannual Variability 
(%)</t>
  </si>
  <si>
    <t>Recycling in agriculture</t>
  </si>
  <si>
    <t>Reuse of materials for landscaping activities</t>
  </si>
  <si>
    <t>Other recycling</t>
  </si>
  <si>
    <t>Thermal disposal</t>
  </si>
  <si>
    <t>Other direct disposal</t>
  </si>
  <si>
    <r>
      <t xml:space="preserve">Transfer to other WWTPs </t>
    </r>
    <r>
      <rPr>
        <sz val="10"/>
        <color rgb="FFFF0000"/>
        <rFont val="Arial"/>
        <family val="2"/>
      </rPr>
      <t>(1)</t>
    </r>
  </si>
  <si>
    <r>
      <t xml:space="preserve">Interim storage </t>
    </r>
    <r>
      <rPr>
        <sz val="10"/>
        <color rgb="FFFF0000"/>
        <rFont val="Arial"/>
        <family val="2"/>
      </rPr>
      <t>(1)</t>
    </r>
  </si>
  <si>
    <t>Transfer to other WWTPs</t>
  </si>
  <si>
    <t xml:space="preserve">Interim storage </t>
  </si>
  <si>
    <t>_</t>
  </si>
  <si>
    <t>______________</t>
  </si>
  <si>
    <t>Dry matter of sewage sludge disposed of directly from waste</t>
  </si>
  <si>
    <t>water treatment plants:</t>
  </si>
  <si>
    <t>Excluding distribution to other waste water treatment plants</t>
  </si>
  <si>
    <t>and temporary storage.</t>
  </si>
  <si>
    <t>Recycling in agriculture:</t>
  </si>
  <si>
    <t xml:space="preserve">Under the Sewage Sludge Ordinance (AbfKlärV). </t>
  </si>
  <si>
    <t>From 2013: Sewage sludge recycled in the Land concerned, in</t>
  </si>
  <si>
    <t>other Länder and in other countries according to report to</t>
  </si>
  <si>
    <t xml:space="preserve">the EU Commission (2019: not applicable to Bayern). </t>
  </si>
  <si>
    <t>Reuse of materials for landscaping activities:</t>
  </si>
  <si>
    <t>Reusing sewage sludge for landscaping activities also</t>
  </si>
  <si>
    <t>includes the distribution of sewage sludge for reclamation.</t>
  </si>
  <si>
    <t>Landfill:</t>
  </si>
  <si>
    <t>Direct sewage sludge disposal in landfills only permitted in</t>
  </si>
  <si>
    <t>exceptional cases under the Ordinance on Environmentally</t>
  </si>
  <si>
    <t>Compatible Storage of Waste from Human Settlements (until</t>
  </si>
  <si>
    <t>2009), the Ordinance for the Simplification of Landfill Law</t>
  </si>
  <si>
    <t>(from 2010) and the Landfill Ordinance (from 2011).</t>
  </si>
  <si>
    <t>Other direct disposal:</t>
  </si>
  <si>
    <t>This includes the distribution to drying plants if further</t>
  </si>
  <si>
    <t>disposal is unknown.</t>
  </si>
  <si>
    <t>Bayern:</t>
  </si>
  <si>
    <t>Until 2012 "Reuse of materials for landscaping activities"</t>
  </si>
  <si>
    <t>inclusive of "Other recycling".</t>
  </si>
  <si>
    <t>© Federal Statistical Office, Wiesbaden 2023 | created: 2024-09-20 / 15:09:14</t>
  </si>
  <si>
    <t>(1) UBA, 2018. Sewage sludge management in Germany, pp. 62-63.</t>
  </si>
  <si>
    <t>European Union - 27 countries</t>
  </si>
  <si>
    <t>Min</t>
  </si>
  <si>
    <t>Max</t>
  </si>
  <si>
    <t>Rosport</t>
  </si>
  <si>
    <t>AC</t>
  </si>
  <si>
    <t>Hesperange</t>
  </si>
  <si>
    <t>Moersdorf</t>
  </si>
  <si>
    <t>SIDEST</t>
  </si>
  <si>
    <t>Echternach</t>
  </si>
  <si>
    <t>SIACH</t>
  </si>
  <si>
    <t>Pétange</t>
  </si>
  <si>
    <t>Differdange</t>
  </si>
  <si>
    <t>Uebersyren</t>
  </si>
  <si>
    <t>SIDEN</t>
  </si>
  <si>
    <t>Consdorf</t>
  </si>
  <si>
    <t>Bleesbruck</t>
  </si>
  <si>
    <t>Vianden</t>
  </si>
  <si>
    <t>Medernach</t>
  </si>
  <si>
    <t>Clervaux</t>
  </si>
  <si>
    <t>Troisvierges</t>
  </si>
  <si>
    <t>Wiltz</t>
  </si>
  <si>
    <t>Michelau</t>
  </si>
  <si>
    <t>Rossmillen</t>
  </si>
  <si>
    <t>Bous</t>
  </si>
  <si>
    <t>Eschweiler</t>
  </si>
  <si>
    <t>Hobscheid</t>
  </si>
  <si>
    <t>SIDERO</t>
  </si>
  <si>
    <t>throats</t>
  </si>
  <si>
    <t>Kopstal</t>
  </si>
  <si>
    <t>wastewater association</t>
  </si>
  <si>
    <t>Rombach/Martelange</t>
  </si>
  <si>
    <t>Mersch/Beringen</t>
  </si>
  <si>
    <t>Operator</t>
  </si>
  <si>
    <t>Designation</t>
  </si>
  <si>
    <t>Medium value</t>
  </si>
  <si>
    <t>N° sample</t>
  </si>
  <si>
    <t>Steinfort</t>
  </si>
  <si>
    <t>Aspelt</t>
  </si>
  <si>
    <t>Beaufort</t>
  </si>
  <si>
    <t>Biwer</t>
  </si>
  <si>
    <t>Mamer</t>
  </si>
  <si>
    <t>Beggen</t>
  </si>
  <si>
    <t>Bonnevoie</t>
  </si>
  <si>
    <t>Bettembourg</t>
  </si>
  <si>
    <t>Fuussekaul</t>
  </si>
  <si>
    <t>Betzdorf</t>
  </si>
  <si>
    <t>Heiderscheidergrund</t>
  </si>
  <si>
    <t>Dondelange</t>
  </si>
  <si>
    <t>Boevange/Attert</t>
  </si>
  <si>
    <t>Ville de Luxembourg</t>
  </si>
  <si>
    <t>Esch/Schifflange</t>
  </si>
  <si>
    <t>Reckange/Mess</t>
  </si>
  <si>
    <t xml:space="preserve">AC Mondorf-les-Bains </t>
  </si>
  <si>
    <t>SIVEC</t>
  </si>
  <si>
    <t>SIFRIDAWE</t>
  </si>
  <si>
    <t>STEP</t>
  </si>
  <si>
    <t>Average</t>
  </si>
  <si>
    <t>Emerange</t>
  </si>
  <si>
    <t>Kehlen</t>
  </si>
  <si>
    <t>VGW</t>
  </si>
  <si>
    <t>Reisdorf</t>
  </si>
  <si>
    <t>Stolzembourg</t>
  </si>
  <si>
    <t>Grevels</t>
  </si>
  <si>
    <t>Grosbous</t>
  </si>
  <si>
    <t>Hosingen</t>
  </si>
  <si>
    <t>Junglinster</t>
  </si>
  <si>
    <t>Boevange / Wincrange</t>
  </si>
  <si>
    <t>Mertert</t>
  </si>
  <si>
    <t>Mondorf/Emerange</t>
  </si>
  <si>
    <t>Total
[Mg/year]</t>
  </si>
  <si>
    <t>P-missed</t>
  </si>
  <si>
    <t>Total 
[%]</t>
  </si>
  <si>
    <t>Potential for P-Recovery</t>
  </si>
  <si>
    <t>Potential for 
P-Recovery</t>
  </si>
  <si>
    <t>P-content 
[Mg/year]</t>
  </si>
  <si>
    <t>Potassium 
(%) DM</t>
  </si>
  <si>
    <t>Magnesium 
(%) DM</t>
  </si>
  <si>
    <t>Sodium
(%) DM</t>
  </si>
  <si>
    <t>Total Nitrogen 
(%) DM</t>
  </si>
  <si>
    <t>Phosphorus 
(%) DM</t>
  </si>
  <si>
    <t>Type of SS disposal in the EU [%]</t>
  </si>
  <si>
    <t>Select country:</t>
  </si>
  <si>
    <t>Type of SS disposal [%]</t>
  </si>
  <si>
    <t>Total sewage sludge generated</t>
  </si>
  <si>
    <t>Population</t>
  </si>
  <si>
    <t>Population served (%)</t>
  </si>
  <si>
    <t>27 EU countries</t>
  </si>
  <si>
    <t>Total average values</t>
  </si>
  <si>
    <t>Increment</t>
  </si>
  <si>
    <t>Magnesium (g/kg) DM</t>
  </si>
  <si>
    <t>Sodium (g/kg) DM</t>
  </si>
  <si>
    <t>Total Nitrogen (g/kg) DM</t>
  </si>
  <si>
    <t>(13) Annual Report of the wastewater treatment plant-specific waste reporting year 2011-2022</t>
  </si>
  <si>
    <t>Potassium (g/kg) DM
(K = K2O * 0.8301)</t>
  </si>
  <si>
    <t>Phosphorus (g/kg) DM
(P = P2O5 * 0.4365)</t>
  </si>
  <si>
    <t>BE</t>
  </si>
  <si>
    <t>CZ</t>
  </si>
  <si>
    <t>DE</t>
  </si>
  <si>
    <t>ES</t>
  </si>
  <si>
    <t>FR</t>
  </si>
  <si>
    <t>IT</t>
  </si>
  <si>
    <t>CY</t>
  </si>
  <si>
    <t>LU</t>
  </si>
  <si>
    <t>HU</t>
  </si>
  <si>
    <t>RO</t>
  </si>
  <si>
    <t>FI</t>
  </si>
  <si>
    <t>BG</t>
  </si>
  <si>
    <t>LV</t>
  </si>
  <si>
    <t>MT</t>
  </si>
  <si>
    <t>PT</t>
  </si>
  <si>
    <t>DK</t>
  </si>
  <si>
    <t>EE</t>
  </si>
  <si>
    <t>IE</t>
  </si>
  <si>
    <t>EL</t>
  </si>
  <si>
    <t>HR</t>
  </si>
  <si>
    <t>LT</t>
  </si>
  <si>
    <t>NL</t>
  </si>
  <si>
    <t>AT</t>
  </si>
  <si>
    <t>PL</t>
  </si>
  <si>
    <t>SI</t>
  </si>
  <si>
    <t>SK</t>
  </si>
  <si>
    <t>SE</t>
  </si>
  <si>
    <t>NO</t>
  </si>
  <si>
    <t>CH</t>
  </si>
  <si>
    <t>IS</t>
  </si>
  <si>
    <t>(6) Italian Institute for Environmental Protection and Research (ISPRA), 2024. Data from 2011-2022. Data from the period 2011-2015 was estimated based on percentage of 2015 and the total value for each year.</t>
  </si>
  <si>
    <t>(7) The Luxembourg open data platform. Annual Report of the wastewater treatment plant-specific waste reporting year 2011, 2013, 2014</t>
  </si>
  <si>
    <t>(10) Annual Report of Water and Waste Services of Portugal (RASARP), 2011-2024. Relatório Anual Dos Serviços De Águas E Resíduos Em Portugal. Vol. 1.</t>
  </si>
  <si>
    <t>https://www.ssb.no/natur-og-miljo/artikler-og-publikasjoner/kommunale-avlop--41670?start=0</t>
  </si>
  <si>
    <t>In total 2001</t>
  </si>
  <si>
    <t>Deposited</t>
  </si>
  <si>
    <t>All in 2002</t>
  </si>
  <si>
    <t>All in 2003</t>
  </si>
  <si>
    <t>All in 2004</t>
  </si>
  <si>
    <t>All in 2005</t>
  </si>
  <si>
    <t>All in 2006</t>
  </si>
  <si>
    <t>All in 2007</t>
  </si>
  <si>
    <t>All in 2008</t>
  </si>
  <si>
    <t>All in 2009</t>
  </si>
  <si>
    <t>All in 2010</t>
  </si>
  <si>
    <t>All in 2011</t>
  </si>
  <si>
    <t>All in 2012</t>
  </si>
  <si>
    <t>All in 2013</t>
  </si>
  <si>
    <t>All in 2014</t>
  </si>
  <si>
    <t>All in 2015</t>
  </si>
  <si>
    <t>All in 2016</t>
  </si>
  <si>
    <t>All in 2017</t>
  </si>
  <si>
    <t>All in 2018</t>
  </si>
  <si>
    <t>All in 2019</t>
  </si>
  <si>
    <t>All in 2020</t>
  </si>
  <si>
    <t>All in 2021</t>
  </si>
  <si>
    <t>Country/Region</t>
  </si>
  <si>
    <t>In all</t>
  </si>
  <si>
    <t>Soil improvement</t>
  </si>
  <si>
    <t>Total for soil improvement</t>
  </si>
  <si>
    <t>Vegetable area</t>
  </si>
  <si>
    <t>Delivered soil producer</t>
  </si>
  <si>
    <t>Tire compound waste filling</t>
  </si>
  <si>
    <t>Delivered waste incineration</t>
  </si>
  <si>
    <t>Other disposition</t>
  </si>
  <si>
    <t>Unknown disposition</t>
  </si>
  <si>
    <t>Mass loss as biogas (flaring, utilization for heat, fuel, etc.)</t>
  </si>
  <si>
    <t>Table A 12 Amount of sewage sludge disposed of for various purposes. (Tonnes of dry matter)</t>
  </si>
  <si>
    <t>All in 2022</t>
  </si>
  <si>
    <t>Sewage sludge utilisation and disposal</t>
  </si>
  <si>
    <t>Sewage sludge utilisation and disposal (%)</t>
  </si>
  <si>
    <t>(13) Statistisk Norway</t>
  </si>
  <si>
    <t>Inequality–adjusted Human Development Index</t>
  </si>
  <si>
    <t>Inequality-adjusted Human Development Index (value)</t>
  </si>
  <si>
    <t>Coefficient of human inequality</t>
  </si>
  <si>
    <t>Inequality in eduation</t>
  </si>
  <si>
    <t>Inequality in income</t>
  </si>
  <si>
    <t>Inequality in life expectancy</t>
  </si>
  <si>
    <t>Overall loss (%)</t>
  </si>
  <si>
    <t>https://hdr.undp.org/data-center/documentation-and-downloads</t>
  </si>
  <si>
    <t>https://composite-indicators.jrc.ec.europa.eu/explorer/indices/ihdi/inequalityadjusted-human-development-index</t>
  </si>
  <si>
    <t>Type of SS disposal [Mg/a]</t>
  </si>
  <si>
    <t>t DM</t>
  </si>
  <si>
    <t>Fermentation process (biogas)</t>
  </si>
  <si>
    <t>Fermentation</t>
  </si>
  <si>
    <t>Industry combustion</t>
  </si>
  <si>
    <t>cement plants co-incineration</t>
  </si>
  <si>
    <t>Mono-incineration</t>
  </si>
  <si>
    <t>Imported sewage sludge</t>
  </si>
  <si>
    <t>Fermentation (export)</t>
  </si>
  <si>
    <t>FOEN, 2018. Biogenic goods flows – Update 2014. Mass flow analysis of biomass flows in Switzerland</t>
  </si>
  <si>
    <t>https://www.aramis.admin.ch/Default?DocumentID=49757&amp;Load=true</t>
  </si>
  <si>
    <t>Sewage sludge utilized in the cement industry</t>
  </si>
  <si>
    <t>Total fuels (in kilotonnes)</t>
  </si>
  <si>
    <t>Other biogenic fuels</t>
  </si>
  <si>
    <t>Waste wood</t>
  </si>
  <si>
    <t>Animal fats, animal meal</t>
  </si>
  <si>
    <t>Dry sewage sludge</t>
  </si>
  <si>
    <t>Other fossil waste fuels</t>
  </si>
  <si>
    <t>Sorting waste from plastic recycling</t>
  </si>
  <si>
    <t>Old tires, rubber waste</t>
  </si>
  <si>
    <t>Solvents</t>
  </si>
  <si>
    <t>Used oil</t>
  </si>
  <si>
    <t>Dry sewage sludge (tonnes)</t>
  </si>
  <si>
    <t>CEMSUISSE, 2023. Alternative fuels 2016-2022</t>
  </si>
  <si>
    <t>https://report2023.cemsuisse.ch/</t>
  </si>
  <si>
    <t>CEMSUISSE, 2023. Kennzahlen 2015. Alternative fuels for 2010-2015</t>
  </si>
  <si>
    <t>https://www.cemsuisse.ch/jahresberichte/</t>
  </si>
  <si>
    <t>Sewage sludge utilisation and disposal (% DM)</t>
  </si>
  <si>
    <t>Waste incineration</t>
  </si>
  <si>
    <t>Cement plants</t>
  </si>
  <si>
    <t>Agriculture and others</t>
  </si>
  <si>
    <t>Export</t>
  </si>
  <si>
    <t>Tezcan, Melike, 2013. Sewage sludge disposal in Switzerland. Sewage sludge survey 2012. Project work BMS internship</t>
  </si>
  <si>
    <t>Federal Office for the Environment, Waste and Raw Materials Department, Construction Waste and Landfills Section</t>
  </si>
  <si>
    <t>https://www.bafu.admin.ch/bafu/de/home/themen/abfall/abfallwegweiser-a-z/biogene-abfaelle/abfallarten/klaerschlamm.html</t>
  </si>
  <si>
    <t>Sewage sludge utilisation and disposal (tonnes DM)</t>
  </si>
  <si>
    <t>VBSA, 2019. Sewage sludge disposal in Switzerland with regard to the recovery of phosphorus. Data collected in 2017 on behalf of the Federal Office for the Environment</t>
  </si>
  <si>
    <t>https://www.bafu.admin.ch/dam/bafu/de/dokumente/abfall/externe-studien-berichte/klaerschlammentsorgung-in-der-schweiz-in-hinblick-auf-die-rueckgewinnung-von-phosphor.pdf.download.pdf/Datenerhebung_Kl%C3%A4rschlamm-Entsorgung.pdf</t>
  </si>
  <si>
    <t>SwissPhosphor, 2020. Federal Office for the Environment FOEN. Waste and Raw Materials Department</t>
  </si>
  <si>
    <t>https://vsa.ch/wp-content/uploads/2020/04/Swiss-P_Grundlagenbericht_Januar_2020.pdf</t>
  </si>
  <si>
    <t xml:space="preserve">Data from VBSA, 2024. </t>
  </si>
  <si>
    <t>Data from CEMSUISSE, 2023.</t>
  </si>
  <si>
    <t xml:space="preserve">VBSA, 2024. Thermal utilization of sewage sludge in waste incineration plants (KVA). Information sent by Robin Quartier. </t>
  </si>
  <si>
    <t>SwissPhosphor, 2023. Technical implementation of the phosphorus recovery obligation in Switzerland. Technical report according to the status of development at the end of June 2023</t>
  </si>
  <si>
    <t>https://www.bafu.admin.ch/dam/bafu/de/dokumente/abfall/externe-studien-berichte/bericht_ag_technik_swissphosphor.pdf.download.pdf/Bericht_AG_Technik_SwissPhosphor.pdf</t>
  </si>
  <si>
    <t>https://www.bafu.admin.ch/bafu/en/home/topics/waste/info-specialists/waste-policy-and-measures/phosphorrecycling/swissphosphor-kopie.html</t>
  </si>
  <si>
    <t>Thermische Verwertung von Klärschlamm in Kehrichtverwertungsanlagen (KVA)</t>
  </si>
  <si>
    <t>Spalte1</t>
  </si>
  <si>
    <t>Klärschlamm feucht CH [t]</t>
  </si>
  <si>
    <t>k.A.</t>
  </si>
  <si>
    <t>Klärschlamm TS CH [t]</t>
  </si>
  <si>
    <t xml:space="preserve">Data available from Switzerland in Eurostat. </t>
  </si>
  <si>
    <t>(14) SwissPhosphor, 2020. basic report. Federal Office for the Environment FOEN. Waste and Raw Materials Department, p. 11.</t>
  </si>
  <si>
    <t>2015-2016 Data from VBSA, 2019.</t>
  </si>
  <si>
    <t xml:space="preserve">This data is out of the range. So, we consider the linear interpolation value. </t>
  </si>
  <si>
    <t>Data from SwissPhosphor, 2023.</t>
  </si>
  <si>
    <t>(14) Switzerland</t>
  </si>
  <si>
    <t>https://www.ssb.no/natur-og-miljo/vann-og-avlop/artikler/kommunale-avlop-2021.ressursinnsats-gebyrer-utslipp-rensing-og-slamdisponering</t>
  </si>
  <si>
    <t>Statistics Norway, 2022 .Municipal sewage, 2021. Resource input, fees, emissions, treatment and sludge disposal</t>
  </si>
  <si>
    <t>https://www.ssb.no/natur-og-miljo/vann-og-avlop/artikler/kommunale-avlop-2022.ressursinnsats-gebyrer-utslipp-rensing-og-slamdisp</t>
  </si>
  <si>
    <t>Statistics Norway, 2023 .Municipal sewage, 2022. Resource input, fees, emissions, treatment and sludge disposal</t>
  </si>
  <si>
    <t>Extra EU countries</t>
  </si>
  <si>
    <t>Sewage sludge utilisation and disposal in 27 EU countries (2011 - 2022)</t>
  </si>
  <si>
    <t>SSA [Mg/a]</t>
  </si>
  <si>
    <t>SSA generated</t>
  </si>
  <si>
    <t>Sewage sludge ash generation in the European Union (2011 - 2022)</t>
  </si>
  <si>
    <t>27 EU [%]</t>
  </si>
  <si>
    <t>Germany [%]</t>
  </si>
  <si>
    <t>P-recovery [Mg/a]</t>
  </si>
  <si>
    <t>Potential total phosphorus recovery</t>
  </si>
  <si>
    <t>Source: DESTATIS, 2025. Survey of public waste water disp. - sewage sludge. Dry matter of sewage sludge disposed of directly  from waste water treatment plants: Länder, years, types of sewage sludge disposal.</t>
  </si>
  <si>
    <r>
      <t xml:space="preserve">Incineration
[%] </t>
    </r>
    <r>
      <rPr>
        <vertAlign val="superscript"/>
        <sz val="11"/>
        <color rgb="FF000000"/>
        <rFont val="Calibri"/>
        <family val="2"/>
        <scheme val="minor"/>
      </rPr>
      <t>(1)</t>
    </r>
  </si>
  <si>
    <r>
      <t xml:space="preserve">Co-incineration
[%] </t>
    </r>
    <r>
      <rPr>
        <vertAlign val="superscript"/>
        <sz val="11"/>
        <color rgb="FF000000"/>
        <rFont val="Calibri"/>
        <family val="2"/>
        <scheme val="minor"/>
      </rPr>
      <t>(1)</t>
    </r>
  </si>
  <si>
    <t>Co-incineration</t>
  </si>
  <si>
    <t>Thermal process uknown</t>
  </si>
  <si>
    <r>
      <t xml:space="preserve">thermal process unknown
[%] </t>
    </r>
    <r>
      <rPr>
        <vertAlign val="superscript"/>
        <sz val="11"/>
        <color rgb="FF000000"/>
        <rFont val="Calibri"/>
        <family val="2"/>
        <scheme val="minor"/>
      </rPr>
      <t>(1)</t>
    </r>
  </si>
  <si>
    <t xml:space="preserve">Sewage sludge disposal total </t>
  </si>
  <si>
    <t>Soiling and composting</t>
  </si>
  <si>
    <t>Landscaping measures</t>
  </si>
  <si>
    <t>Other disposal
[%]</t>
  </si>
  <si>
    <t>P-lost</t>
  </si>
  <si>
    <t>P-recovery from SS
[Mg/year]</t>
  </si>
  <si>
    <t>P Total
[Mg/year]</t>
  </si>
  <si>
    <t>P2O5 Total
[Mg/year]</t>
  </si>
  <si>
    <t>Landscaping
[%]</t>
  </si>
  <si>
    <t>Compost
[%]</t>
  </si>
  <si>
    <t xml:space="preserve">So, we can estimate the range of phosphorus recovery in the route of sewage sludge utilisation and disposal: </t>
  </si>
  <si>
    <t xml:space="preserve">The range of phosphorus that is lost in other routes where the phosphorus is not recycled: </t>
  </si>
  <si>
    <t>P-content range:[g/kg DM]</t>
  </si>
  <si>
    <t>P-content range [%]</t>
  </si>
  <si>
    <t>The total phosphorus in the sewage sludge in Germany in 2023 is between [Mg DM/year]</t>
  </si>
  <si>
    <t>Agricultural use [Mg DM/year]</t>
  </si>
  <si>
    <t>Landscaping measures [Mg DM/year]</t>
  </si>
  <si>
    <t>Soiling and composting [Mg DM/year]</t>
  </si>
  <si>
    <t>Incineration [Mg DM/year]</t>
  </si>
  <si>
    <t>Total P-recovery [ DM/year]</t>
  </si>
  <si>
    <t>Total P2O5-recovery (I used the multiplier: P *2,2916 = P2O5) [DM/year]</t>
  </si>
  <si>
    <t>58,5%</t>
  </si>
  <si>
    <t>Total P-recovery [%]</t>
  </si>
  <si>
    <t>41,5%</t>
  </si>
  <si>
    <t xml:space="preserve">Total P-lost [Mg DM/year] </t>
  </si>
  <si>
    <t>Total P2O5-lost (I used the multiplier: P *2,2916 = P2O5) [Mg DM/year]</t>
  </si>
  <si>
    <t xml:space="preserve">Other direct disposal [Mg DM/year] </t>
  </si>
  <si>
    <t>Thermal process unknown [Mg DM/year]</t>
  </si>
  <si>
    <t>Co-incineration [Mg DM/year]</t>
  </si>
  <si>
    <t>Total P-lost [%]</t>
  </si>
  <si>
    <t>The total P2O5 in the sewage sludge in Germany in 2023 is between [Mg DM/year]</t>
  </si>
  <si>
    <t>UK</t>
  </si>
  <si>
    <t>Table 1: Sludge re-use and disposal routes – tonnes dry solids</t>
  </si>
  <si>
    <t>Reuse or disposal route</t>
  </si>
  <si>
    <t>Sludge reused</t>
  </si>
  <si>
    <t>Sludge disposed</t>
  </si>
  <si>
    <t>Soil and agriculture</t>
  </si>
  <si>
    <t>Pipelines</t>
  </si>
  <si>
    <t>Ships</t>
  </si>
  <si>
    <t>https://assets.publishing.service.gov.uk/media/5a78d18840f0b62b22cbd0ab/pb13811-waste-water-2012.pdf</t>
  </si>
  <si>
    <t>Treatment of urban wastewater</t>
  </si>
  <si>
    <t>In 2022, 97.98% of England’s generated load from wastewater treatment works was compliant with the Urban Waste Water Treatment Regulations.</t>
  </si>
  <si>
    <t>There were 1,450 agglomerations generating more than 2,000 population equivalent (PE) of wastewater:</t>
  </si>
  <si>
    <t>1,431 agglomerations, generating 59,135,471 PE of wastewater, complied with the requirements of the regulations</t>
  </si>
  <si>
    <t>19 agglomerations, generating 1,219,046 PE of wastewater, did not comply with the requirements of the regulations</t>
  </si>
  <si>
    <t>For the 1,450 agglomerations generating more than 2,000 PE of wastewater, there were 1,451 urban wastewater treatment plants with a total design capacity of 79,033,888 PE:</t>
  </si>
  <si>
    <t>918 plants were equipped with technology for primary and secondary treatment</t>
  </si>
  <si>
    <t>533 plants were equipped with technology for more stringent treatment than secondary treatment</t>
  </si>
  <si>
    <t>98.56% of the collected wastewater load was compliant with secondary treatment requirements</t>
  </si>
  <si>
    <t>99.42% of the collected wastewater load was compliant with more stringent treatment requirements</t>
  </si>
  <si>
    <t>100% of wastewater load was connected to a collecting system or to individual and appropriate systems.</t>
  </si>
  <si>
    <t>0.64% of wastewater load (388,635  PE) was treated by means of individual or other appropriate systems (non-centralised sanitation systems).</t>
  </si>
  <si>
    <t>Disposal of sludge</t>
  </si>
  <si>
    <t>In 2022, water companies produced 811, 693 tonnes of sludge. 94.4% of sludge was reused for soil and agriculture, 4.1% was incinerated, and 1.5% was reused through a variety of ‘other’ uses. This includes:</t>
  </si>
  <si>
    <t>land reclamation and restoration</t>
  </si>
  <si>
    <t>composting</t>
  </si>
  <si>
    <t>forestry</t>
  </si>
  <si>
    <t>industrial crops</t>
  </si>
  <si>
    <t>coppice and vermiculture</t>
  </si>
  <si>
    <t>cement manufacture and retail</t>
  </si>
  <si>
    <t>Wastewater reuse</t>
  </si>
  <si>
    <t>Approximately 0.09% of wastewater was reused.</t>
  </si>
  <si>
    <t>DEFRA, 2024. Research and analysis Wastewater treatment in England: data for 2022</t>
  </si>
  <si>
    <t>2022 situation report for England, Published 19 December 2024</t>
  </si>
  <si>
    <t>(3) DEFRA, 2024. Research and analysis Wastewater treatment in England: data for 2022</t>
  </si>
  <si>
    <t>(2) DEFRA, 2012. Waste water treatment in the United Kingdom – 2012 Implementation of the European Union Urban Waste Water Treatment Directive – 91/271/EEC</t>
  </si>
  <si>
    <t>(1) EUROSTAT, 2024. Sewage sludge production - Sewage sludge production and disposal from urban wastewater (in dry substance (d.s)) [ten00030]</t>
  </si>
  <si>
    <t>https://www.gov.uk/government/publications/wastewater-treatment-in-england-data-for-2022/wastewater-treatment-in-england-data-for-2022</t>
  </si>
  <si>
    <t>(15) United Kingdom</t>
  </si>
  <si>
    <t>Source: UBA, 2022. Estimation of additional valuable materials that can be extracted from wastewater and sewage sludge.</t>
  </si>
  <si>
    <t>Phosphorus content range: 15-35 g/kg DM (1.5 - 3.5 %)</t>
  </si>
  <si>
    <t>(4) UBA, 2022. Estimation of additional valuable materials that can be extracted from wastewater and sewage sludge (pp. 71-72)
Mean P-content: 23.3 ± 0.3 [g/kg] DM (P-content range: 15-35 [g/kg] DM)</t>
  </si>
  <si>
    <t>https://www.umweltbundesamt.de/publikationen/abschaetzung-zusaetzlich-aus-abwasser</t>
  </si>
  <si>
    <t>Sewage sludge ash generation in Germany (2011 - 2023)</t>
  </si>
  <si>
    <t>Potential for phosphorus recovery from application on agricultural land, compost and other applications, and thermal treatment in the European Union.</t>
  </si>
  <si>
    <t>Potential for phosphorus recovery from application on agricultural land, compost and other applications, and thermal treatment in Germany.</t>
  </si>
  <si>
    <t>(15) DEFRA, 2024. Research and analysis Wastewater treatment in England: data for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</si>
</sst>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0.00_-;\-* #,##0.00_-;_-* &quot;-&quot;??_-;_-@_-"/>
    <numFmt numFmtId="165" formatCode="#,##0.000"/>
    <numFmt numFmtId="166" formatCode="#,##0.0"/>
    <numFmt numFmtId="167" formatCode="0.0"/>
    <numFmt numFmtId="168" formatCode="0.000"/>
    <numFmt numFmtId="169" formatCode="#,##0.0000"/>
    <numFmt numFmtId="170" formatCode="0.0%"/>
    <numFmt numFmtId="171" formatCode="0.0;;;"/>
    <numFmt numFmtId="172" formatCode="0.0;;"/>
    <numFmt numFmtId="173" formatCode="_ * #,##0_ ;_ * \-#,##0_ ;_ * &quot;-&quot;??_ ;_ @_ "/>
  </numFmts>
  <fonts count="30">
    <font>
      <sz val="11"/>
      <color theme="1"/>
      <name val="Calibri"/>
      <family val="2"/>
      <scheme val="minor"/>
    </font>
    <font>
      <sz val="11"/>
      <color rgb="FFFF0000"/>
      <name val="Calibri"/>
      <family val="2"/>
      <scheme val="minor"/>
    </font>
    <font>
      <b/>
      <sz val="11"/>
      <color theme="1"/>
      <name val="Calibri"/>
      <family val="2"/>
      <scheme val="minor"/>
    </font>
    <font>
      <b/>
      <sz val="9"/>
      <color indexed="9"/>
      <name val="Arial"/>
      <family val="2"/>
    </font>
    <font>
      <b/>
      <sz val="11"/>
      <color indexed="8"/>
      <name val="Calibri"/>
      <family val="2"/>
      <scheme val="minor"/>
    </font>
    <font>
      <u/>
      <sz val="11"/>
      <color theme="10"/>
      <name val="Calibri"/>
      <family val="2"/>
      <scheme val="minor"/>
    </font>
    <font>
      <sz val="11"/>
      <color indexed="8"/>
      <name val="Calibri"/>
      <family val="2"/>
      <scheme val="minor"/>
    </font>
    <font>
      <sz val="11"/>
      <color theme="1"/>
      <name val="Calibri"/>
      <family val="2"/>
    </font>
    <font>
      <sz val="11"/>
      <name val="Calibri"/>
      <family val="2"/>
      <scheme val="minor"/>
    </font>
    <font>
      <sz val="10"/>
      <name val="Arial"/>
      <family val="2"/>
    </font>
    <font>
      <sz val="11"/>
      <color rgb="FF00B0F0"/>
      <name val="Calibri"/>
      <family val="2"/>
      <scheme val="minor"/>
    </font>
    <font>
      <sz val="16"/>
      <color theme="1"/>
      <name val="Calibri"/>
      <family val="2"/>
      <scheme val="minor"/>
    </font>
    <font>
      <b/>
      <sz val="11"/>
      <name val="Calibri"/>
      <family val="2"/>
      <scheme val="minor"/>
    </font>
    <font>
      <vertAlign val="superscript"/>
      <sz val="11"/>
      <color rgb="FF000000"/>
      <name val="Calibri"/>
      <family val="2"/>
      <scheme val="minor"/>
    </font>
    <font>
      <b/>
      <sz val="9"/>
      <color indexed="81"/>
      <name val="Tahoma"/>
      <family val="2"/>
    </font>
    <font>
      <b/>
      <vertAlign val="superscript"/>
      <sz val="11"/>
      <color rgb="FFFF0000"/>
      <name val="Calibri"/>
      <family val="2"/>
      <scheme val="minor"/>
    </font>
    <font>
      <sz val="8"/>
      <name val="Calibri"/>
      <family val="2"/>
      <scheme val="minor"/>
    </font>
    <font>
      <b/>
      <sz val="11"/>
      <color rgb="FFFF0000"/>
      <name val="Calibri"/>
      <family val="2"/>
      <scheme val="minor"/>
    </font>
    <font>
      <vertAlign val="superscript"/>
      <sz val="11"/>
      <color rgb="FFFF0000"/>
      <name val="Calibri"/>
      <family val="2"/>
      <scheme val="minor"/>
    </font>
    <font>
      <vertAlign val="subscript"/>
      <sz val="11"/>
      <color theme="1"/>
      <name val="Calibri"/>
      <family val="2"/>
      <scheme val="minor"/>
    </font>
    <font>
      <sz val="9"/>
      <color indexed="81"/>
      <name val="Tahoma"/>
      <family val="2"/>
    </font>
    <font>
      <vertAlign val="superscript"/>
      <sz val="11"/>
      <color theme="1"/>
      <name val="Calibri"/>
      <family val="2"/>
      <scheme val="minor"/>
    </font>
    <font>
      <b/>
      <sz val="20"/>
      <name val="Arial"/>
      <family val="2"/>
    </font>
    <font>
      <sz val="10"/>
      <color rgb="FFFF0000"/>
      <name val="Arial"/>
      <family val="2"/>
    </font>
    <font>
      <i/>
      <sz val="10"/>
      <name val="Arial"/>
      <family val="2"/>
    </font>
    <font>
      <sz val="11"/>
      <color rgb="FF7030A0"/>
      <name val="Calibri"/>
      <family val="2"/>
      <scheme val="minor"/>
    </font>
    <font>
      <sz val="11"/>
      <color rgb="FF00B050"/>
      <name val="Calibri"/>
      <family val="2"/>
      <scheme val="minor"/>
    </font>
    <font>
      <sz val="11"/>
      <color theme="1"/>
      <name val="Calibri"/>
      <family val="2"/>
      <scheme val="minor"/>
    </font>
    <font>
      <sz val="11"/>
      <color theme="5" tint="-0.249977111117893"/>
      <name val="Calibri"/>
      <family val="2"/>
      <scheme val="minor"/>
    </font>
    <font>
      <sz val="11"/>
      <color theme="1"/>
      <name val="Cabin"/>
    </font>
  </fonts>
  <fills count="7">
    <fill>
      <patternFill patternType="none"/>
    </fill>
    <fill>
      <patternFill patternType="gray125"/>
    </fill>
    <fill>
      <patternFill patternType="solid">
        <fgColor rgb="FF4669AF"/>
      </patternFill>
    </fill>
    <fill>
      <patternFill patternType="solid">
        <fgColor rgb="FFFFFF00"/>
        <bgColor indexed="64"/>
      </patternFill>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s>
  <borders count="69">
    <border>
      <left/>
      <right/>
      <top/>
      <bottom/>
      <diagonal/>
    </border>
    <border>
      <left style="thin">
        <color rgb="FFB0B0B0"/>
      </left>
      <right style="thin">
        <color rgb="FFB0B0B0"/>
      </right>
      <top style="thin">
        <color rgb="FFB0B0B0"/>
      </top>
      <bottom/>
      <diagonal/>
    </border>
    <border>
      <left style="thin">
        <color indexed="64"/>
      </left>
      <right style="thin">
        <color indexed="64"/>
      </right>
      <top style="thin">
        <color indexed="64"/>
      </top>
      <bottom style="thin">
        <color indexed="64"/>
      </bottom>
      <diagonal/>
    </border>
    <border>
      <left style="thin">
        <color rgb="FFB0B0B0"/>
      </left>
      <right/>
      <top/>
      <bottom style="thin">
        <color rgb="FFB0B0B0"/>
      </bottom>
      <diagonal/>
    </border>
    <border>
      <left/>
      <right/>
      <top/>
      <bottom style="thin">
        <color rgb="FFB0B0B0"/>
      </bottom>
      <diagonal/>
    </border>
    <border>
      <left/>
      <right style="thin">
        <color rgb="FFB0B0B0"/>
      </right>
      <top/>
      <bottom style="thin">
        <color rgb="FFB0B0B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rgb="FFB0B0B0"/>
      </right>
      <top style="medium">
        <color indexed="64"/>
      </top>
      <bottom style="medium">
        <color indexed="64"/>
      </bottom>
      <diagonal/>
    </border>
    <border>
      <left style="thin">
        <color rgb="FFB0B0B0"/>
      </left>
      <right style="thin">
        <color rgb="FFB0B0B0"/>
      </right>
      <top style="medium">
        <color indexed="64"/>
      </top>
      <bottom style="medium">
        <color indexed="64"/>
      </bottom>
      <diagonal/>
    </border>
    <border>
      <left style="thin">
        <color rgb="FFB0B0B0"/>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8"/>
      </top>
      <bottom style="medium">
        <color indexed="8"/>
      </bottom>
      <diagonal/>
    </border>
    <border>
      <left/>
      <right/>
      <top style="medium">
        <color auto="1"/>
      </top>
      <bottom style="medium">
        <color auto="1"/>
      </bottom>
      <diagonal/>
    </border>
    <border>
      <left/>
      <right/>
      <top style="medium">
        <color indexed="8"/>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auto="1"/>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s>
  <cellStyleXfs count="3">
    <xf numFmtId="0" fontId="0" fillId="0" borderId="0"/>
    <xf numFmtId="0" fontId="5" fillId="0" borderId="0" applyNumberFormat="0" applyFill="0" applyBorder="0" applyAlignment="0" applyProtection="0"/>
    <xf numFmtId="164" fontId="27" fillId="0" borderId="0" applyFont="0" applyFill="0" applyBorder="0" applyAlignment="0" applyProtection="0"/>
  </cellStyleXfs>
  <cellXfs count="389">
    <xf numFmtId="0" fontId="0" fillId="0" borderId="0" xfId="0"/>
    <xf numFmtId="0" fontId="0" fillId="4" borderId="0" xfId="0" applyFill="1" applyAlignment="1">
      <alignment vertical="center"/>
    </xf>
    <xf numFmtId="0" fontId="4" fillId="4" borderId="0" xfId="0" applyFont="1" applyFill="1" applyAlignment="1">
      <alignment vertical="center"/>
    </xf>
    <xf numFmtId="0" fontId="3" fillId="2" borderId="1" xfId="0" applyFont="1" applyFill="1" applyBorder="1" applyAlignment="1">
      <alignment horizontal="right" vertical="center"/>
    </xf>
    <xf numFmtId="0" fontId="4" fillId="4" borderId="2" xfId="0" applyFont="1" applyFill="1" applyBorder="1" applyAlignment="1">
      <alignment vertical="center"/>
    </xf>
    <xf numFmtId="3" fontId="4" fillId="4" borderId="2" xfId="0" applyNumberFormat="1" applyFont="1" applyFill="1" applyBorder="1" applyAlignment="1">
      <alignment vertical="center"/>
    </xf>
    <xf numFmtId="3" fontId="4" fillId="3" borderId="2" xfId="0" applyNumberFormat="1" applyFont="1" applyFill="1" applyBorder="1" applyAlignment="1">
      <alignment vertical="center"/>
    </xf>
    <xf numFmtId="0" fontId="0" fillId="4" borderId="2" xfId="0" applyFill="1" applyBorder="1" applyAlignment="1">
      <alignment vertical="center"/>
    </xf>
    <xf numFmtId="3" fontId="0" fillId="4" borderId="2" xfId="0" applyNumberFormat="1" applyFill="1" applyBorder="1" applyAlignment="1">
      <alignment vertical="center"/>
    </xf>
    <xf numFmtId="3" fontId="0" fillId="3" borderId="2" xfId="0" applyNumberFormat="1" applyFill="1" applyBorder="1" applyAlignment="1">
      <alignment vertical="center"/>
    </xf>
    <xf numFmtId="3" fontId="0" fillId="4" borderId="2" xfId="0" applyNumberFormat="1" applyFill="1" applyBorder="1" applyAlignment="1">
      <alignment horizontal="center" vertical="center"/>
    </xf>
    <xf numFmtId="4" fontId="4" fillId="4" borderId="2" xfId="0" applyNumberFormat="1" applyFont="1" applyFill="1" applyBorder="1" applyAlignment="1">
      <alignment vertical="center"/>
    </xf>
    <xf numFmtId="4" fontId="4" fillId="3" borderId="2" xfId="0" applyNumberFormat="1" applyFont="1" applyFill="1" applyBorder="1" applyAlignment="1">
      <alignment vertical="center"/>
    </xf>
    <xf numFmtId="4" fontId="0" fillId="4" borderId="2" xfId="0" applyNumberFormat="1" applyFill="1" applyBorder="1" applyAlignment="1">
      <alignment vertical="center"/>
    </xf>
    <xf numFmtId="4" fontId="0" fillId="3" borderId="2" xfId="0" applyNumberFormat="1" applyFill="1" applyBorder="1" applyAlignment="1">
      <alignment vertical="center"/>
    </xf>
    <xf numFmtId="0" fontId="2" fillId="4" borderId="0" xfId="0" applyFont="1" applyFill="1" applyAlignment="1">
      <alignment vertical="center"/>
    </xf>
    <xf numFmtId="0" fontId="5" fillId="4" borderId="0" xfId="1" applyFill="1" applyAlignment="1">
      <alignment vertical="center"/>
    </xf>
    <xf numFmtId="4" fontId="0" fillId="4" borderId="2" xfId="0" applyNumberFormat="1" applyFill="1" applyBorder="1" applyAlignment="1">
      <alignment horizontal="center" vertical="center"/>
    </xf>
    <xf numFmtId="4" fontId="0" fillId="3" borderId="2" xfId="0" applyNumberFormat="1" applyFill="1" applyBorder="1" applyAlignment="1">
      <alignment horizontal="center" vertical="center"/>
    </xf>
    <xf numFmtId="4" fontId="1" fillId="4" borderId="2" xfId="0" applyNumberFormat="1" applyFont="1" applyFill="1" applyBorder="1" applyAlignment="1">
      <alignment horizontal="center" vertical="center"/>
    </xf>
    <xf numFmtId="0" fontId="1" fillId="4" borderId="0" xfId="0" applyFont="1" applyFill="1" applyAlignment="1">
      <alignment vertical="center"/>
    </xf>
    <xf numFmtId="0" fontId="8" fillId="4" borderId="0" xfId="0" applyFont="1" applyFill="1" applyAlignment="1">
      <alignment vertical="center"/>
    </xf>
    <xf numFmtId="0" fontId="9" fillId="4" borderId="0" xfId="0" applyFont="1" applyFill="1" applyAlignment="1">
      <alignment vertical="center"/>
    </xf>
    <xf numFmtId="0" fontId="1" fillId="4" borderId="0" xfId="0" applyFont="1" applyFill="1" applyAlignment="1">
      <alignment vertical="center" wrapText="1"/>
    </xf>
    <xf numFmtId="166" fontId="4" fillId="4" borderId="2" xfId="0" applyNumberFormat="1" applyFont="1" applyFill="1" applyBorder="1" applyAlignment="1">
      <alignment vertical="center"/>
    </xf>
    <xf numFmtId="0" fontId="3" fillId="2" borderId="1" xfId="0" applyFont="1" applyFill="1" applyBorder="1" applyAlignment="1">
      <alignment horizontal="center" vertical="center" wrapText="1"/>
    </xf>
    <xf numFmtId="0" fontId="2" fillId="4" borderId="0" xfId="0" applyFont="1" applyFill="1" applyAlignment="1">
      <alignment horizontal="left" vertical="center"/>
    </xf>
    <xf numFmtId="166" fontId="0" fillId="4" borderId="2" xfId="0" applyNumberFormat="1" applyFill="1" applyBorder="1" applyAlignment="1">
      <alignment vertical="center"/>
    </xf>
    <xf numFmtId="3" fontId="0" fillId="4" borderId="2" xfId="0" applyNumberFormat="1" applyFill="1" applyBorder="1" applyAlignment="1">
      <alignment horizontal="right" vertical="center"/>
    </xf>
    <xf numFmtId="166" fontId="0" fillId="4" borderId="2" xfId="0" applyNumberFormat="1" applyFill="1" applyBorder="1" applyAlignment="1">
      <alignment horizontal="right" vertical="center"/>
    </xf>
    <xf numFmtId="3" fontId="4" fillId="4" borderId="2" xfId="0" applyNumberFormat="1" applyFont="1" applyFill="1" applyBorder="1" applyAlignment="1">
      <alignment horizontal="right" vertical="center"/>
    </xf>
    <xf numFmtId="3" fontId="1" fillId="4" borderId="2" xfId="0" applyNumberFormat="1" applyFont="1" applyFill="1" applyBorder="1" applyAlignment="1">
      <alignment horizontal="right" vertical="center"/>
    </xf>
    <xf numFmtId="166" fontId="1" fillId="4" borderId="2" xfId="0" applyNumberFormat="1" applyFont="1" applyFill="1" applyBorder="1" applyAlignment="1">
      <alignment vertical="center"/>
    </xf>
    <xf numFmtId="166" fontId="1" fillId="4" borderId="2" xfId="0" applyNumberFormat="1" applyFont="1" applyFill="1" applyBorder="1" applyAlignment="1">
      <alignment horizontal="right" vertical="center"/>
    </xf>
    <xf numFmtId="3" fontId="0" fillId="4" borderId="0" xfId="0" applyNumberFormat="1" applyFill="1" applyAlignment="1">
      <alignment vertical="center"/>
    </xf>
    <xf numFmtId="166" fontId="6" fillId="4" borderId="2" xfId="0" applyNumberFormat="1" applyFont="1" applyFill="1" applyBorder="1" applyAlignment="1">
      <alignment vertical="center"/>
    </xf>
    <xf numFmtId="3" fontId="1" fillId="4" borderId="0" xfId="0" applyNumberFormat="1" applyFont="1" applyFill="1" applyAlignment="1">
      <alignment vertical="center"/>
    </xf>
    <xf numFmtId="9" fontId="0" fillId="4" borderId="0" xfId="0" applyNumberFormat="1" applyFill="1" applyAlignment="1">
      <alignment vertical="center"/>
    </xf>
    <xf numFmtId="0" fontId="3" fillId="2" borderId="1" xfId="0" applyFont="1" applyFill="1" applyBorder="1" applyAlignment="1">
      <alignment horizontal="center" vertical="center"/>
    </xf>
    <xf numFmtId="167" fontId="0" fillId="4" borderId="0" xfId="0" applyNumberFormat="1" applyFill="1" applyAlignment="1">
      <alignment vertical="center"/>
    </xf>
    <xf numFmtId="0" fontId="0" fillId="3" borderId="0" xfId="0" applyFill="1" applyAlignment="1">
      <alignment vertical="center"/>
    </xf>
    <xf numFmtId="3" fontId="0" fillId="3" borderId="0" xfId="0" applyNumberFormat="1" applyFill="1" applyAlignment="1">
      <alignment vertical="center"/>
    </xf>
    <xf numFmtId="3" fontId="10" fillId="4" borderId="0" xfId="0" applyNumberFormat="1" applyFont="1" applyFill="1" applyAlignment="1">
      <alignment vertical="center"/>
    </xf>
    <xf numFmtId="0" fontId="11" fillId="4" borderId="0" xfId="0" applyFont="1" applyFill="1" applyAlignment="1">
      <alignment vertical="center"/>
    </xf>
    <xf numFmtId="0" fontId="3" fillId="2" borderId="1" xfId="0" applyFont="1" applyFill="1" applyBorder="1" applyAlignment="1">
      <alignment horizontal="left" vertical="center"/>
    </xf>
    <xf numFmtId="0" fontId="2" fillId="4" borderId="2" xfId="0" applyFont="1" applyFill="1" applyBorder="1" applyAlignment="1">
      <alignment vertical="center"/>
    </xf>
    <xf numFmtId="0" fontId="0" fillId="4" borderId="2" xfId="0" applyFill="1" applyBorder="1" applyAlignment="1">
      <alignment vertical="center" wrapText="1"/>
    </xf>
    <xf numFmtId="168" fontId="0" fillId="4" borderId="2" xfId="0" applyNumberFormat="1" applyFill="1" applyBorder="1" applyAlignment="1">
      <alignment vertical="center"/>
    </xf>
    <xf numFmtId="2" fontId="0" fillId="4" borderId="2" xfId="0" applyNumberFormat="1" applyFill="1" applyBorder="1" applyAlignment="1">
      <alignment vertical="center"/>
    </xf>
    <xf numFmtId="167" fontId="0" fillId="4" borderId="2" xfId="0" applyNumberFormat="1" applyFill="1" applyBorder="1" applyAlignment="1">
      <alignment vertical="center"/>
    </xf>
    <xf numFmtId="0" fontId="0" fillId="3" borderId="2" xfId="0" applyFill="1" applyBorder="1" applyAlignment="1">
      <alignment vertical="center"/>
    </xf>
    <xf numFmtId="3" fontId="1" fillId="4" borderId="2" xfId="0" applyNumberFormat="1" applyFont="1" applyFill="1" applyBorder="1" applyAlignment="1">
      <alignment vertical="center"/>
    </xf>
    <xf numFmtId="2" fontId="0" fillId="3" borderId="2" xfId="0" applyNumberFormat="1" applyFill="1" applyBorder="1" applyAlignment="1">
      <alignment vertical="center"/>
    </xf>
    <xf numFmtId="4" fontId="0" fillId="4" borderId="7" xfId="0" applyNumberFormat="1" applyFill="1" applyBorder="1" applyAlignment="1">
      <alignment horizontal="center" vertical="center"/>
    </xf>
    <xf numFmtId="4" fontId="0" fillId="4" borderId="8" xfId="0" applyNumberFormat="1" applyFill="1" applyBorder="1" applyAlignment="1">
      <alignment horizontal="center" vertical="center"/>
    </xf>
    <xf numFmtId="4" fontId="0" fillId="4" borderId="10" xfId="0" applyNumberFormat="1" applyFill="1" applyBorder="1" applyAlignment="1">
      <alignment horizontal="center" vertical="center"/>
    </xf>
    <xf numFmtId="4" fontId="0" fillId="4" borderId="11" xfId="0" applyNumberFormat="1" applyFill="1" applyBorder="1" applyAlignment="1">
      <alignment horizontal="center" vertical="center"/>
    </xf>
    <xf numFmtId="4" fontId="4" fillId="4" borderId="14" xfId="0" applyNumberFormat="1" applyFont="1" applyFill="1" applyBorder="1" applyAlignment="1">
      <alignment horizontal="center" vertical="center"/>
    </xf>
    <xf numFmtId="3" fontId="1" fillId="4" borderId="2" xfId="0" applyNumberFormat="1" applyFont="1" applyFill="1" applyBorder="1" applyAlignment="1">
      <alignment horizontal="center" vertical="center"/>
    </xf>
    <xf numFmtId="3" fontId="12" fillId="4" borderId="14" xfId="0" applyNumberFormat="1" applyFont="1" applyFill="1" applyBorder="1" applyAlignment="1">
      <alignment horizontal="center" vertical="center"/>
    </xf>
    <xf numFmtId="3" fontId="8" fillId="4" borderId="2" xfId="0" applyNumberFormat="1" applyFont="1" applyFill="1" applyBorder="1" applyAlignment="1">
      <alignment horizontal="center" vertical="center"/>
    </xf>
    <xf numFmtId="4" fontId="12" fillId="4" borderId="14" xfId="0" applyNumberFormat="1" applyFont="1" applyFill="1" applyBorder="1" applyAlignment="1">
      <alignment horizontal="center" vertical="center"/>
    </xf>
    <xf numFmtId="4" fontId="8" fillId="4" borderId="2" xfId="0" applyNumberFormat="1" applyFont="1" applyFill="1" applyBorder="1" applyAlignment="1">
      <alignment horizontal="center" vertical="center"/>
    </xf>
    <xf numFmtId="4" fontId="8" fillId="4" borderId="11" xfId="0" applyNumberFormat="1" applyFont="1" applyFill="1" applyBorder="1" applyAlignment="1">
      <alignment horizontal="center" vertical="center"/>
    </xf>
    <xf numFmtId="4" fontId="12" fillId="4" borderId="13" xfId="0" applyNumberFormat="1" applyFont="1" applyFill="1" applyBorder="1" applyAlignment="1">
      <alignment horizontal="center" vertical="center"/>
    </xf>
    <xf numFmtId="4" fontId="8" fillId="4" borderId="8" xfId="0" applyNumberFormat="1" applyFont="1" applyFill="1" applyBorder="1" applyAlignment="1">
      <alignment horizontal="center" vertical="center"/>
    </xf>
    <xf numFmtId="4" fontId="8" fillId="4" borderId="10" xfId="0" applyNumberFormat="1" applyFont="1" applyFill="1" applyBorder="1" applyAlignment="1">
      <alignment horizontal="center" vertical="center"/>
    </xf>
    <xf numFmtId="4" fontId="8" fillId="4" borderId="9" xfId="0" applyNumberFormat="1" applyFont="1" applyFill="1" applyBorder="1" applyAlignment="1">
      <alignment horizontal="center" vertical="center"/>
    </xf>
    <xf numFmtId="4" fontId="8" fillId="4" borderId="12" xfId="0" applyNumberFormat="1" applyFont="1" applyFill="1" applyBorder="1" applyAlignment="1">
      <alignment horizontal="center" vertical="center"/>
    </xf>
    <xf numFmtId="4" fontId="8" fillId="4" borderId="7" xfId="0" applyNumberFormat="1" applyFont="1" applyFill="1" applyBorder="1" applyAlignment="1">
      <alignment horizontal="center" vertical="center"/>
    </xf>
    <xf numFmtId="4" fontId="8" fillId="4" borderId="19" xfId="0" applyNumberFormat="1" applyFont="1" applyFill="1" applyBorder="1" applyAlignment="1">
      <alignment horizontal="center" vertical="center"/>
    </xf>
    <xf numFmtId="166" fontId="8" fillId="4" borderId="2" xfId="0" applyNumberFormat="1" applyFont="1" applyFill="1" applyBorder="1" applyAlignment="1">
      <alignment horizontal="center" vertical="center"/>
    </xf>
    <xf numFmtId="166" fontId="8" fillId="4" borderId="11" xfId="0" applyNumberFormat="1" applyFont="1" applyFill="1" applyBorder="1" applyAlignment="1">
      <alignment horizontal="center" vertical="center"/>
    </xf>
    <xf numFmtId="166" fontId="0" fillId="4" borderId="2" xfId="0" applyNumberFormat="1" applyFill="1" applyBorder="1" applyAlignment="1">
      <alignment horizontal="center" vertical="center"/>
    </xf>
    <xf numFmtId="166" fontId="12" fillId="4" borderId="14" xfId="0" applyNumberFormat="1" applyFont="1" applyFill="1" applyBorder="1" applyAlignment="1">
      <alignment horizontal="center" vertical="center"/>
    </xf>
    <xf numFmtId="0" fontId="0" fillId="4" borderId="0" xfId="0" applyFill="1" applyAlignment="1">
      <alignment vertical="center" wrapText="1"/>
    </xf>
    <xf numFmtId="167" fontId="1" fillId="4" borderId="2" xfId="0" applyNumberFormat="1" applyFont="1" applyFill="1" applyBorder="1" applyAlignment="1">
      <alignment horizontal="center" vertical="center"/>
    </xf>
    <xf numFmtId="0" fontId="0" fillId="4" borderId="2" xfId="0" applyFill="1" applyBorder="1" applyAlignment="1">
      <alignment horizontal="center" vertical="center"/>
    </xf>
    <xf numFmtId="0" fontId="2" fillId="4" borderId="2" xfId="0" applyFont="1" applyFill="1" applyBorder="1" applyAlignment="1">
      <alignment horizontal="center" vertical="center"/>
    </xf>
    <xf numFmtId="3" fontId="2" fillId="4" borderId="2" xfId="0" applyNumberFormat="1" applyFont="1" applyFill="1" applyBorder="1" applyAlignment="1">
      <alignment horizontal="center" vertical="center"/>
    </xf>
    <xf numFmtId="2" fontId="0" fillId="4" borderId="2" xfId="0" applyNumberFormat="1" applyFill="1" applyBorder="1" applyAlignment="1">
      <alignment horizontal="center" vertical="center"/>
    </xf>
    <xf numFmtId="167" fontId="0" fillId="4" borderId="2" xfId="0" applyNumberFormat="1" applyFill="1" applyBorder="1" applyAlignment="1">
      <alignment horizontal="center" vertical="center"/>
    </xf>
    <xf numFmtId="2" fontId="0" fillId="3" borderId="2" xfId="0" applyNumberFormat="1" applyFill="1" applyBorder="1" applyAlignment="1">
      <alignment horizontal="center" vertical="center"/>
    </xf>
    <xf numFmtId="0" fontId="0" fillId="0" borderId="2" xfId="0" applyBorder="1"/>
    <xf numFmtId="0" fontId="0" fillId="0" borderId="0" xfId="0" applyAlignment="1">
      <alignment vertical="center"/>
    </xf>
    <xf numFmtId="3" fontId="0" fillId="3" borderId="2" xfId="0" applyNumberFormat="1" applyFill="1" applyBorder="1" applyAlignment="1">
      <alignment horizontal="center" vertical="center"/>
    </xf>
    <xf numFmtId="167" fontId="2" fillId="4" borderId="2" xfId="0" applyNumberFormat="1" applyFont="1" applyFill="1" applyBorder="1" applyAlignment="1">
      <alignment horizontal="center" vertical="center"/>
    </xf>
    <xf numFmtId="4" fontId="8" fillId="3" borderId="2" xfId="0" applyNumberFormat="1" applyFont="1" applyFill="1" applyBorder="1" applyAlignment="1">
      <alignment horizontal="center" vertical="center"/>
    </xf>
    <xf numFmtId="165" fontId="0" fillId="4" borderId="2" xfId="0" applyNumberFormat="1" applyFill="1" applyBorder="1" applyAlignment="1">
      <alignment horizontal="center" vertical="center"/>
    </xf>
    <xf numFmtId="4" fontId="6" fillId="4" borderId="10" xfId="0" applyNumberFormat="1" applyFont="1" applyFill="1" applyBorder="1" applyAlignment="1">
      <alignment horizontal="center" vertical="center" wrapText="1"/>
    </xf>
    <xf numFmtId="4" fontId="6" fillId="4" borderId="11" xfId="0" applyNumberFormat="1" applyFont="1" applyFill="1" applyBorder="1" applyAlignment="1">
      <alignment horizontal="center" vertical="center" wrapText="1"/>
    </xf>
    <xf numFmtId="4" fontId="6" fillId="4" borderId="12" xfId="0" applyNumberFormat="1" applyFont="1" applyFill="1" applyBorder="1" applyAlignment="1">
      <alignment horizontal="center" vertical="center" wrapText="1"/>
    </xf>
    <xf numFmtId="0" fontId="3" fillId="2" borderId="24" xfId="0" applyFont="1" applyFill="1" applyBorder="1" applyAlignment="1">
      <alignment horizontal="right" vertical="center"/>
    </xf>
    <xf numFmtId="0" fontId="4" fillId="4" borderId="26" xfId="0" applyFont="1" applyFill="1" applyBorder="1" applyAlignment="1">
      <alignment vertical="center"/>
    </xf>
    <xf numFmtId="0" fontId="4" fillId="4" borderId="27" xfId="0" applyFont="1" applyFill="1" applyBorder="1" applyAlignment="1">
      <alignment vertical="center"/>
    </xf>
    <xf numFmtId="0" fontId="0" fillId="4" borderId="25" xfId="0" applyFill="1" applyBorder="1" applyAlignment="1">
      <alignment vertical="center"/>
    </xf>
    <xf numFmtId="0" fontId="0" fillId="4" borderId="28" xfId="0" applyFill="1" applyBorder="1" applyAlignment="1">
      <alignment vertical="center"/>
    </xf>
    <xf numFmtId="0" fontId="9" fillId="4" borderId="0" xfId="0" applyFont="1" applyFill="1" applyAlignment="1">
      <alignment horizontal="right" vertical="center"/>
    </xf>
    <xf numFmtId="4" fontId="6" fillId="4" borderId="21" xfId="0" applyNumberFormat="1" applyFont="1" applyFill="1" applyBorder="1" applyAlignment="1">
      <alignment horizontal="center" vertical="center" wrapText="1"/>
    </xf>
    <xf numFmtId="0" fontId="0" fillId="0" borderId="22" xfId="0" applyBorder="1" applyAlignment="1">
      <alignment horizontal="center" vertical="center" wrapText="1"/>
    </xf>
    <xf numFmtId="4" fontId="6" fillId="4" borderId="20" xfId="0" applyNumberFormat="1" applyFont="1" applyFill="1" applyBorder="1" applyAlignment="1">
      <alignment horizontal="center" vertical="center" wrapText="1"/>
    </xf>
    <xf numFmtId="0" fontId="3" fillId="2" borderId="30" xfId="0" applyFont="1" applyFill="1" applyBorder="1" applyAlignment="1">
      <alignment horizontal="right" vertical="center"/>
    </xf>
    <xf numFmtId="0" fontId="4" fillId="4" borderId="32" xfId="0" applyFont="1" applyFill="1" applyBorder="1" applyAlignment="1">
      <alignment vertical="center"/>
    </xf>
    <xf numFmtId="0" fontId="0" fillId="4" borderId="31" xfId="0" applyFill="1" applyBorder="1" applyAlignment="1">
      <alignment vertical="center"/>
    </xf>
    <xf numFmtId="166" fontId="8" fillId="4" borderId="8" xfId="0" applyNumberFormat="1" applyFont="1" applyFill="1" applyBorder="1" applyAlignment="1">
      <alignment horizontal="center" vertical="center"/>
    </xf>
    <xf numFmtId="0" fontId="0" fillId="4" borderId="33" xfId="0" applyFill="1" applyBorder="1" applyAlignment="1">
      <alignment vertical="center"/>
    </xf>
    <xf numFmtId="0" fontId="0" fillId="4" borderId="0" xfId="0" applyFill="1" applyAlignment="1">
      <alignment horizontal="center" vertical="center"/>
    </xf>
    <xf numFmtId="4" fontId="0" fillId="4" borderId="0" xfId="0" applyNumberFormat="1" applyFill="1" applyAlignment="1">
      <alignment horizontal="center" vertical="center"/>
    </xf>
    <xf numFmtId="4" fontId="6" fillId="4" borderId="2" xfId="0" applyNumberFormat="1" applyFont="1" applyFill="1" applyBorder="1" applyAlignment="1">
      <alignment horizontal="center" vertical="center" wrapText="1"/>
    </xf>
    <xf numFmtId="4" fontId="12" fillId="4" borderId="15" xfId="0" applyNumberFormat="1" applyFont="1" applyFill="1" applyBorder="1" applyAlignment="1">
      <alignment horizontal="center" vertical="center"/>
    </xf>
    <xf numFmtId="166" fontId="12" fillId="4" borderId="13" xfId="0" applyNumberFormat="1" applyFont="1" applyFill="1" applyBorder="1" applyAlignment="1">
      <alignment horizontal="center" vertical="center"/>
    </xf>
    <xf numFmtId="166" fontId="12" fillId="4" borderId="15" xfId="0" applyNumberFormat="1" applyFont="1" applyFill="1" applyBorder="1" applyAlignment="1">
      <alignment horizontal="center" vertical="center"/>
    </xf>
    <xf numFmtId="166" fontId="8" fillId="4" borderId="13" xfId="0" applyNumberFormat="1" applyFont="1" applyFill="1" applyBorder="1" applyAlignment="1">
      <alignment horizontal="center" vertical="center"/>
    </xf>
    <xf numFmtId="166" fontId="8" fillId="4" borderId="14" xfId="0" applyNumberFormat="1" applyFont="1" applyFill="1" applyBorder="1" applyAlignment="1">
      <alignment horizontal="center" vertical="center"/>
    </xf>
    <xf numFmtId="166" fontId="8" fillId="4" borderId="9" xfId="0" applyNumberFormat="1" applyFont="1" applyFill="1" applyBorder="1" applyAlignment="1">
      <alignment horizontal="center" vertical="center"/>
    </xf>
    <xf numFmtId="166" fontId="8" fillId="4" borderId="10" xfId="0" applyNumberFormat="1" applyFont="1" applyFill="1" applyBorder="1" applyAlignment="1">
      <alignment horizontal="center" vertical="center"/>
    </xf>
    <xf numFmtId="166" fontId="8" fillId="4" borderId="12" xfId="0" applyNumberFormat="1" applyFont="1" applyFill="1" applyBorder="1" applyAlignment="1">
      <alignment horizontal="center" vertical="center"/>
    </xf>
    <xf numFmtId="2" fontId="1" fillId="4" borderId="2" xfId="0" applyNumberFormat="1" applyFont="1" applyFill="1" applyBorder="1" applyAlignment="1">
      <alignment horizontal="center" vertical="center"/>
    </xf>
    <xf numFmtId="2" fontId="1" fillId="3" borderId="2" xfId="0" applyNumberFormat="1" applyFont="1" applyFill="1" applyBorder="1" applyAlignment="1">
      <alignment horizontal="center" vertical="center"/>
    </xf>
    <xf numFmtId="3" fontId="1" fillId="3" borderId="2" xfId="0" applyNumberFormat="1" applyFont="1" applyFill="1" applyBorder="1" applyAlignment="1">
      <alignment horizontal="center" vertical="center"/>
    </xf>
    <xf numFmtId="167" fontId="8" fillId="4" borderId="2" xfId="0" applyNumberFormat="1" applyFont="1" applyFill="1" applyBorder="1" applyAlignment="1">
      <alignment horizontal="center" vertical="center"/>
    </xf>
    <xf numFmtId="4" fontId="8" fillId="3" borderId="11" xfId="0" applyNumberFormat="1" applyFont="1" applyFill="1" applyBorder="1" applyAlignment="1">
      <alignment horizontal="center" vertical="center"/>
    </xf>
    <xf numFmtId="4" fontId="8" fillId="3" borderId="12" xfId="0" applyNumberFormat="1" applyFont="1" applyFill="1" applyBorder="1" applyAlignment="1">
      <alignment horizontal="center" vertical="center"/>
    </xf>
    <xf numFmtId="0" fontId="0" fillId="4" borderId="2" xfId="0" applyFill="1" applyBorder="1" applyAlignment="1">
      <alignment horizontal="left" vertical="center"/>
    </xf>
    <xf numFmtId="0" fontId="1" fillId="4" borderId="2" xfId="0" applyFont="1" applyFill="1" applyBorder="1" applyAlignment="1">
      <alignment horizontal="left" vertical="center"/>
    </xf>
    <xf numFmtId="4" fontId="0" fillId="4" borderId="0" xfId="0" applyNumberFormat="1" applyFill="1" applyAlignment="1">
      <alignment vertical="center"/>
    </xf>
    <xf numFmtId="2" fontId="1" fillId="4" borderId="0" xfId="0" applyNumberFormat="1" applyFont="1" applyFill="1" applyAlignment="1">
      <alignment horizontal="center" vertical="center"/>
    </xf>
    <xf numFmtId="0" fontId="1" fillId="4" borderId="0" xfId="0" applyFont="1" applyFill="1" applyAlignment="1">
      <alignment horizontal="center" vertical="center"/>
    </xf>
    <xf numFmtId="166" fontId="1" fillId="4" borderId="8" xfId="0" applyNumberFormat="1" applyFont="1" applyFill="1" applyBorder="1" applyAlignment="1">
      <alignment horizontal="center" vertical="center"/>
    </xf>
    <xf numFmtId="0" fontId="5" fillId="4" borderId="0" xfId="1" applyFill="1" applyProtection="1"/>
    <xf numFmtId="4" fontId="1" fillId="4" borderId="8" xfId="0" applyNumberFormat="1" applyFont="1" applyFill="1" applyBorder="1" applyAlignment="1">
      <alignment horizontal="center" vertical="center"/>
    </xf>
    <xf numFmtId="4" fontId="1" fillId="4" borderId="9" xfId="0" applyNumberFormat="1" applyFont="1" applyFill="1" applyBorder="1" applyAlignment="1">
      <alignment horizontal="center" vertical="center"/>
    </xf>
    <xf numFmtId="0" fontId="5" fillId="0" borderId="0" xfId="1" applyFill="1" applyAlignment="1">
      <alignment vertical="center"/>
    </xf>
    <xf numFmtId="165" fontId="1" fillId="4" borderId="9" xfId="0" applyNumberFormat="1" applyFont="1" applyFill="1" applyBorder="1" applyAlignment="1">
      <alignment horizontal="center" vertical="center"/>
    </xf>
    <xf numFmtId="0" fontId="0" fillId="4" borderId="2"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0" xfId="0" applyFont="1" applyFill="1" applyAlignment="1">
      <alignment horizontal="right" vertical="center"/>
    </xf>
    <xf numFmtId="0" fontId="8" fillId="4" borderId="2" xfId="0" applyFont="1" applyFill="1" applyBorder="1" applyAlignment="1">
      <alignment horizontal="center" vertical="center" wrapText="1"/>
    </xf>
    <xf numFmtId="167" fontId="8" fillId="4" borderId="2" xfId="0" applyNumberFormat="1" applyFont="1" applyFill="1" applyBorder="1" applyAlignment="1">
      <alignment horizontal="center" vertical="center" wrapText="1"/>
    </xf>
    <xf numFmtId="0" fontId="8" fillId="4" borderId="2" xfId="0" applyFont="1" applyFill="1" applyBorder="1" applyAlignment="1">
      <alignment horizontal="center" vertical="center"/>
    </xf>
    <xf numFmtId="165" fontId="8" fillId="4" borderId="2" xfId="0" applyNumberFormat="1" applyFont="1" applyFill="1" applyBorder="1" applyAlignment="1">
      <alignment horizontal="center" vertical="center"/>
    </xf>
    <xf numFmtId="169" fontId="8" fillId="4" borderId="2" xfId="0" applyNumberFormat="1" applyFont="1" applyFill="1" applyBorder="1" applyAlignment="1">
      <alignment horizontal="center" vertical="center"/>
    </xf>
    <xf numFmtId="165" fontId="1" fillId="4" borderId="2" xfId="0" applyNumberFormat="1" applyFont="1" applyFill="1" applyBorder="1" applyAlignment="1">
      <alignment horizontal="center" vertical="center"/>
    </xf>
    <xf numFmtId="169" fontId="0" fillId="4" borderId="2" xfId="0" applyNumberFormat="1" applyFill="1" applyBorder="1" applyAlignment="1">
      <alignment horizontal="center" vertical="center"/>
    </xf>
    <xf numFmtId="0" fontId="8" fillId="3" borderId="2" xfId="0" applyFont="1" applyFill="1" applyBorder="1" applyAlignment="1">
      <alignment horizontal="center" vertical="center" wrapText="1"/>
    </xf>
    <xf numFmtId="167" fontId="8" fillId="3" borderId="2" xfId="0" applyNumberFormat="1" applyFont="1" applyFill="1" applyBorder="1" applyAlignment="1">
      <alignment horizontal="center" vertical="center" wrapText="1"/>
    </xf>
    <xf numFmtId="0" fontId="8" fillId="3" borderId="2" xfId="0" applyFont="1" applyFill="1" applyBorder="1" applyAlignment="1">
      <alignment horizontal="center" vertical="center"/>
    </xf>
    <xf numFmtId="166" fontId="8" fillId="3" borderId="2" xfId="0" applyNumberFormat="1" applyFont="1" applyFill="1" applyBorder="1" applyAlignment="1">
      <alignment horizontal="center" vertical="center"/>
    </xf>
    <xf numFmtId="167" fontId="0" fillId="4" borderId="0" xfId="0" applyNumberFormat="1" applyFill="1" applyAlignment="1">
      <alignment horizontal="center" vertical="center"/>
    </xf>
    <xf numFmtId="167" fontId="1" fillId="4" borderId="0" xfId="0" applyNumberFormat="1" applyFont="1" applyFill="1" applyAlignment="1">
      <alignment vertical="center"/>
    </xf>
    <xf numFmtId="166" fontId="0" fillId="4" borderId="0" xfId="0" applyNumberFormat="1" applyFill="1" applyAlignment="1">
      <alignment vertical="center"/>
    </xf>
    <xf numFmtId="0" fontId="0" fillId="4" borderId="0" xfId="0" applyFill="1"/>
    <xf numFmtId="3" fontId="0" fillId="0" borderId="2" xfId="0" applyNumberFormat="1" applyBorder="1"/>
    <xf numFmtId="0" fontId="0" fillId="3" borderId="2" xfId="0" applyFill="1" applyBorder="1"/>
    <xf numFmtId="170" fontId="0" fillId="4" borderId="0" xfId="0" applyNumberFormat="1" applyFill="1"/>
    <xf numFmtId="0" fontId="0" fillId="4" borderId="0" xfId="0" applyFill="1" applyAlignment="1">
      <alignment wrapText="1"/>
    </xf>
    <xf numFmtId="0" fontId="0" fillId="0" borderId="2" xfId="0" applyBorder="1" applyAlignment="1">
      <alignment vertical="center"/>
    </xf>
    <xf numFmtId="0" fontId="5" fillId="4" borderId="0" xfId="1" applyFill="1"/>
    <xf numFmtId="0" fontId="2" fillId="4" borderId="2" xfId="0" applyFont="1" applyFill="1" applyBorder="1" applyAlignment="1">
      <alignment vertical="center" wrapText="1"/>
    </xf>
    <xf numFmtId="0" fontId="2" fillId="4" borderId="2" xfId="0" applyFont="1" applyFill="1" applyBorder="1" applyAlignment="1">
      <alignment horizontal="center" vertical="center" wrapText="1"/>
    </xf>
    <xf numFmtId="0" fontId="0" fillId="3" borderId="2" xfId="0" applyFill="1" applyBorder="1" applyAlignment="1">
      <alignment horizontal="center" vertical="center"/>
    </xf>
    <xf numFmtId="0" fontId="0" fillId="0" borderId="2" xfId="0" applyBorder="1" applyAlignment="1">
      <alignment horizontal="center" vertical="center" wrapText="1"/>
    </xf>
    <xf numFmtId="1" fontId="0" fillId="4" borderId="2" xfId="0" applyNumberFormat="1" applyFill="1" applyBorder="1" applyAlignment="1">
      <alignment horizontal="center" vertical="center"/>
    </xf>
    <xf numFmtId="0" fontId="0" fillId="4" borderId="7" xfId="0" applyFill="1" applyBorder="1" applyAlignment="1">
      <alignment horizontal="center" vertical="center"/>
    </xf>
    <xf numFmtId="168" fontId="0" fillId="4" borderId="0" xfId="0" applyNumberFormat="1" applyFill="1" applyAlignment="1">
      <alignment horizontal="center" vertical="center"/>
    </xf>
    <xf numFmtId="0" fontId="2" fillId="4" borderId="2" xfId="0" applyFont="1" applyFill="1" applyBorder="1" applyAlignment="1">
      <alignment horizontal="left" vertical="center"/>
    </xf>
    <xf numFmtId="0" fontId="2" fillId="4" borderId="34" xfId="0" applyFont="1" applyFill="1" applyBorder="1" applyAlignment="1">
      <alignment vertical="center"/>
    </xf>
    <xf numFmtId="166" fontId="2" fillId="4" borderId="2" xfId="0" applyNumberFormat="1" applyFont="1" applyFill="1" applyBorder="1" applyAlignment="1">
      <alignment horizontal="center" vertical="center"/>
    </xf>
    <xf numFmtId="4" fontId="4" fillId="4" borderId="2" xfId="0" applyNumberFormat="1" applyFont="1" applyFill="1" applyBorder="1" applyAlignment="1">
      <alignment horizontal="center" vertical="center" wrapText="1"/>
    </xf>
    <xf numFmtId="0" fontId="4" fillId="4" borderId="2" xfId="0" applyFont="1" applyFill="1" applyBorder="1" applyAlignment="1">
      <alignment horizontal="center" vertical="center" wrapText="1"/>
    </xf>
    <xf numFmtId="3" fontId="17" fillId="4" borderId="2" xfId="0" applyNumberFormat="1" applyFont="1" applyFill="1" applyBorder="1" applyAlignment="1">
      <alignment horizontal="center" vertical="center"/>
    </xf>
    <xf numFmtId="0" fontId="0" fillId="4" borderId="0" xfId="0" applyFill="1" applyAlignment="1">
      <alignment horizontal="left" vertical="center"/>
    </xf>
    <xf numFmtId="166" fontId="2" fillId="4" borderId="0" xfId="0" applyNumberFormat="1" applyFont="1" applyFill="1" applyAlignment="1">
      <alignment horizontal="center" vertical="center"/>
    </xf>
    <xf numFmtId="166" fontId="0" fillId="4" borderId="0" xfId="0" applyNumberFormat="1" applyFill="1" applyAlignment="1">
      <alignment horizontal="center" vertical="center"/>
    </xf>
    <xf numFmtId="3" fontId="0" fillId="4" borderId="0" xfId="0" applyNumberFormat="1" applyFill="1" applyAlignment="1">
      <alignment horizontal="center" vertical="center"/>
    </xf>
    <xf numFmtId="4" fontId="0" fillId="4" borderId="0" xfId="0" applyNumberFormat="1" applyFill="1" applyAlignment="1">
      <alignment horizontal="left" vertical="center"/>
    </xf>
    <xf numFmtId="1" fontId="0" fillId="4" borderId="0" xfId="0" applyNumberFormat="1" applyFill="1" applyAlignment="1">
      <alignment horizontal="center" vertical="center"/>
    </xf>
    <xf numFmtId="0" fontId="3" fillId="2" borderId="16" xfId="0" applyFont="1" applyFill="1" applyBorder="1" applyAlignment="1">
      <alignment horizontal="center" vertical="center"/>
    </xf>
    <xf numFmtId="0" fontId="3" fillId="2" borderId="35" xfId="0" applyFont="1" applyFill="1" applyBorder="1" applyAlignment="1">
      <alignment horizontal="center" vertical="center"/>
    </xf>
    <xf numFmtId="0" fontId="3" fillId="2" borderId="35" xfId="0" applyFont="1" applyFill="1" applyBorder="1" applyAlignment="1">
      <alignment horizontal="right" vertical="center"/>
    </xf>
    <xf numFmtId="3" fontId="12" fillId="4" borderId="20" xfId="0" applyNumberFormat="1" applyFont="1" applyFill="1" applyBorder="1" applyAlignment="1">
      <alignment horizontal="center" vertical="center"/>
    </xf>
    <xf numFmtId="0" fontId="0" fillId="4" borderId="21" xfId="0" applyFill="1" applyBorder="1" applyAlignment="1">
      <alignment vertical="center"/>
    </xf>
    <xf numFmtId="0" fontId="0" fillId="4" borderId="22" xfId="0" applyFill="1" applyBorder="1" applyAlignment="1">
      <alignment vertical="center"/>
    </xf>
    <xf numFmtId="3" fontId="8" fillId="4" borderId="8" xfId="0" applyNumberFormat="1" applyFont="1" applyFill="1" applyBorder="1" applyAlignment="1">
      <alignment horizontal="center" vertical="center"/>
    </xf>
    <xf numFmtId="0" fontId="0" fillId="4" borderId="9" xfId="0" applyFill="1" applyBorder="1" applyAlignment="1">
      <alignment vertical="center"/>
    </xf>
    <xf numFmtId="3" fontId="1" fillId="4" borderId="8" xfId="0" applyNumberFormat="1" applyFont="1" applyFill="1" applyBorder="1" applyAlignment="1">
      <alignment horizontal="center" vertical="center"/>
    </xf>
    <xf numFmtId="0" fontId="0" fillId="4" borderId="11" xfId="0" applyFill="1" applyBorder="1" applyAlignment="1">
      <alignment vertical="center"/>
    </xf>
    <xf numFmtId="0" fontId="0" fillId="4" borderId="12" xfId="0" applyFill="1" applyBorder="1" applyAlignment="1">
      <alignment vertical="center"/>
    </xf>
    <xf numFmtId="0" fontId="4" fillId="4" borderId="35" xfId="0" applyFont="1" applyFill="1" applyBorder="1" applyAlignment="1">
      <alignment vertical="center"/>
    </xf>
    <xf numFmtId="4" fontId="6" fillId="4" borderId="36" xfId="0" applyNumberFormat="1" applyFont="1" applyFill="1" applyBorder="1" applyAlignment="1">
      <alignment horizontal="center" vertical="center" wrapText="1"/>
    </xf>
    <xf numFmtId="4" fontId="6" fillId="4" borderId="37" xfId="0" applyNumberFormat="1" applyFont="1" applyFill="1" applyBorder="1" applyAlignment="1">
      <alignment horizontal="center" vertical="center" wrapText="1"/>
    </xf>
    <xf numFmtId="0" fontId="22" fillId="4" borderId="0" xfId="0" applyFont="1" applyFill="1" applyAlignment="1">
      <alignment vertical="center"/>
    </xf>
    <xf numFmtId="0" fontId="9" fillId="4" borderId="0" xfId="0" applyFont="1" applyFill="1" applyAlignment="1">
      <alignment horizontal="left" vertical="center"/>
    </xf>
    <xf numFmtId="0" fontId="9" fillId="4" borderId="38" xfId="0" applyFont="1" applyFill="1" applyBorder="1" applyAlignment="1">
      <alignment horizontal="center" vertical="center" wrapText="1"/>
    </xf>
    <xf numFmtId="49" fontId="9" fillId="4" borderId="40" xfId="0" applyNumberFormat="1" applyFont="1" applyFill="1" applyBorder="1" applyAlignment="1">
      <alignment horizontal="left" vertical="center"/>
    </xf>
    <xf numFmtId="3" fontId="9" fillId="4" borderId="40" xfId="0" applyNumberFormat="1" applyFont="1" applyFill="1" applyBorder="1" applyAlignment="1">
      <alignment horizontal="right" vertical="center"/>
    </xf>
    <xf numFmtId="167" fontId="9" fillId="4" borderId="40" xfId="0" applyNumberFormat="1" applyFont="1" applyFill="1" applyBorder="1" applyAlignment="1">
      <alignment horizontal="right" vertical="center"/>
    </xf>
    <xf numFmtId="49" fontId="9" fillId="4" borderId="0" xfId="0" applyNumberFormat="1" applyFont="1" applyFill="1" applyAlignment="1">
      <alignment horizontal="left" vertical="center"/>
    </xf>
    <xf numFmtId="3" fontId="9" fillId="4" borderId="0" xfId="0" applyNumberFormat="1" applyFont="1" applyFill="1" applyAlignment="1">
      <alignment horizontal="right" vertical="center"/>
    </xf>
    <xf numFmtId="167" fontId="9" fillId="4" borderId="0" xfId="0" applyNumberFormat="1" applyFont="1" applyFill="1" applyAlignment="1">
      <alignment horizontal="right" vertical="center"/>
    </xf>
    <xf numFmtId="2" fontId="9" fillId="4" borderId="0" xfId="0" applyNumberFormat="1" applyFont="1" applyFill="1" applyAlignment="1">
      <alignment horizontal="right" vertical="center"/>
    </xf>
    <xf numFmtId="49" fontId="9" fillId="4" borderId="41" xfId="0" applyNumberFormat="1" applyFont="1" applyFill="1" applyBorder="1" applyAlignment="1">
      <alignment horizontal="left" vertical="center"/>
    </xf>
    <xf numFmtId="3" fontId="9" fillId="4" borderId="41" xfId="0" applyNumberFormat="1" applyFont="1" applyFill="1" applyBorder="1" applyAlignment="1">
      <alignment horizontal="right" vertical="center"/>
    </xf>
    <xf numFmtId="167" fontId="9" fillId="4" borderId="41" xfId="0" applyNumberFormat="1" applyFont="1" applyFill="1" applyBorder="1" applyAlignment="1">
      <alignment horizontal="right" vertical="center"/>
    </xf>
    <xf numFmtId="49" fontId="24" fillId="4" borderId="0" xfId="0" applyNumberFormat="1" applyFont="1" applyFill="1" applyAlignment="1">
      <alignment horizontal="left" vertical="center"/>
    </xf>
    <xf numFmtId="2" fontId="0" fillId="4" borderId="0" xfId="0" applyNumberFormat="1" applyFill="1" applyAlignment="1">
      <alignment vertical="center" wrapText="1"/>
    </xf>
    <xf numFmtId="2" fontId="0" fillId="4" borderId="8" xfId="0" applyNumberFormat="1" applyFill="1" applyBorder="1" applyAlignment="1">
      <alignment horizontal="center" vertical="center"/>
    </xf>
    <xf numFmtId="2" fontId="0" fillId="4" borderId="9" xfId="0" applyNumberFormat="1" applyFill="1" applyBorder="1" applyAlignment="1">
      <alignment horizontal="center" vertical="center"/>
    </xf>
    <xf numFmtId="2" fontId="0" fillId="4" borderId="53" xfId="0" applyNumberFormat="1" applyFill="1" applyBorder="1" applyAlignment="1">
      <alignment horizontal="center" vertical="center"/>
    </xf>
    <xf numFmtId="2" fontId="0" fillId="4" borderId="36" xfId="0" applyNumberFormat="1" applyFill="1" applyBorder="1" applyAlignment="1">
      <alignment horizontal="center" vertical="center"/>
    </xf>
    <xf numFmtId="0" fontId="0" fillId="4" borderId="8" xfId="0" applyFill="1" applyBorder="1" applyAlignment="1">
      <alignment vertical="center"/>
    </xf>
    <xf numFmtId="0" fontId="0" fillId="4" borderId="51" xfId="0" applyFill="1" applyBorder="1" applyAlignment="1">
      <alignment vertical="center"/>
    </xf>
    <xf numFmtId="0" fontId="0" fillId="4" borderId="34" xfId="0" applyFill="1" applyBorder="1" applyAlignment="1">
      <alignment vertical="center"/>
    </xf>
    <xf numFmtId="2" fontId="2" fillId="4" borderId="61" xfId="0" applyNumberFormat="1" applyFont="1" applyFill="1" applyBorder="1" applyAlignment="1">
      <alignment vertical="center" wrapText="1"/>
    </xf>
    <xf numFmtId="2" fontId="2" fillId="4" borderId="62" xfId="0" applyNumberFormat="1" applyFont="1" applyFill="1" applyBorder="1" applyAlignment="1">
      <alignment vertical="center" wrapText="1"/>
    </xf>
    <xf numFmtId="2" fontId="2" fillId="4" borderId="63" xfId="0" applyNumberFormat="1" applyFont="1" applyFill="1" applyBorder="1" applyAlignment="1">
      <alignment vertical="center" wrapText="1"/>
    </xf>
    <xf numFmtId="0" fontId="0" fillId="4" borderId="52" xfId="0" applyFill="1" applyBorder="1" applyAlignment="1">
      <alignment vertical="center"/>
    </xf>
    <xf numFmtId="2" fontId="0" fillId="3" borderId="37" xfId="0" applyNumberFormat="1" applyFill="1" applyBorder="1" applyAlignment="1">
      <alignment horizontal="center" vertical="center"/>
    </xf>
    <xf numFmtId="0" fontId="2" fillId="4" borderId="35" xfId="0" applyFont="1" applyFill="1" applyBorder="1" applyAlignment="1">
      <alignment vertical="center"/>
    </xf>
    <xf numFmtId="2" fontId="2" fillId="4" borderId="35" xfId="0" applyNumberFormat="1" applyFont="1" applyFill="1" applyBorder="1" applyAlignment="1">
      <alignment vertical="center" wrapText="1"/>
    </xf>
    <xf numFmtId="4" fontId="6" fillId="4" borderId="62" xfId="0" applyNumberFormat="1" applyFont="1" applyFill="1" applyBorder="1" applyAlignment="1">
      <alignment horizontal="center" vertical="center" wrapText="1"/>
    </xf>
    <xf numFmtId="4" fontId="6" fillId="4" borderId="53" xfId="0" applyNumberFormat="1" applyFont="1" applyFill="1" applyBorder="1" applyAlignment="1">
      <alignment horizontal="center" vertical="center" wrapText="1"/>
    </xf>
    <xf numFmtId="4" fontId="12" fillId="4" borderId="54" xfId="0" applyNumberFormat="1" applyFont="1" applyFill="1" applyBorder="1" applyAlignment="1">
      <alignment horizontal="center" vertical="center"/>
    </xf>
    <xf numFmtId="0" fontId="4" fillId="4" borderId="64" xfId="0" applyFont="1" applyFill="1" applyBorder="1" applyAlignment="1">
      <alignment vertical="center"/>
    </xf>
    <xf numFmtId="4" fontId="0" fillId="4" borderId="9" xfId="0" applyNumberFormat="1" applyFill="1" applyBorder="1" applyAlignment="1">
      <alignment horizontal="center" vertical="center"/>
    </xf>
    <xf numFmtId="4" fontId="0" fillId="4" borderId="12" xfId="0" applyNumberFormat="1" applyFill="1" applyBorder="1" applyAlignment="1">
      <alignment horizontal="center" vertical="center"/>
    </xf>
    <xf numFmtId="166" fontId="0" fillId="4" borderId="8" xfId="0" applyNumberFormat="1" applyFill="1" applyBorder="1" applyAlignment="1">
      <alignment horizontal="center" vertical="center"/>
    </xf>
    <xf numFmtId="166" fontId="0" fillId="4" borderId="10" xfId="0" applyNumberFormat="1" applyFill="1" applyBorder="1" applyAlignment="1">
      <alignment horizontal="center" vertical="center"/>
    </xf>
    <xf numFmtId="166" fontId="4" fillId="4" borderId="13" xfId="0" applyNumberFormat="1" applyFont="1" applyFill="1" applyBorder="1" applyAlignment="1">
      <alignment horizontal="center" vertical="center"/>
    </xf>
    <xf numFmtId="167" fontId="8" fillId="4" borderId="8" xfId="0" applyNumberFormat="1" applyFont="1" applyFill="1" applyBorder="1" applyAlignment="1">
      <alignment horizontal="center" vertical="center"/>
    </xf>
    <xf numFmtId="167" fontId="0" fillId="4" borderId="8" xfId="0" applyNumberFormat="1" applyFill="1" applyBorder="1" applyAlignment="1">
      <alignment horizontal="center" vertical="center"/>
    </xf>
    <xf numFmtId="4" fontId="6" fillId="4" borderId="61" xfId="0" applyNumberFormat="1" applyFont="1" applyFill="1" applyBorder="1" applyAlignment="1">
      <alignment horizontal="center" vertical="center" wrapText="1"/>
    </xf>
    <xf numFmtId="4" fontId="6" fillId="4" borderId="63" xfId="0" applyNumberFormat="1" applyFont="1" applyFill="1" applyBorder="1" applyAlignment="1">
      <alignment horizontal="center" vertical="center" wrapText="1"/>
    </xf>
    <xf numFmtId="4" fontId="6" fillId="4" borderId="48" xfId="0" applyNumberFormat="1" applyFont="1" applyFill="1" applyBorder="1" applyAlignment="1">
      <alignment horizontal="center" vertical="center" wrapText="1"/>
    </xf>
    <xf numFmtId="2" fontId="0" fillId="4" borderId="0" xfId="0" applyNumberFormat="1" applyFill="1" applyAlignment="1">
      <alignment vertical="center"/>
    </xf>
    <xf numFmtId="0" fontId="1" fillId="4" borderId="31" xfId="0" applyFont="1" applyFill="1" applyBorder="1" applyAlignment="1">
      <alignment vertical="center"/>
    </xf>
    <xf numFmtId="4" fontId="2" fillId="4" borderId="2" xfId="0" applyNumberFormat="1" applyFont="1" applyFill="1" applyBorder="1" applyAlignment="1">
      <alignment horizontal="center" vertical="center"/>
    </xf>
    <xf numFmtId="0" fontId="1" fillId="4" borderId="2" xfId="0" applyFont="1" applyFill="1" applyBorder="1" applyAlignment="1">
      <alignment vertical="center"/>
    </xf>
    <xf numFmtId="0" fontId="2" fillId="4" borderId="34" xfId="0" applyFont="1" applyFill="1" applyBorder="1" applyAlignment="1">
      <alignment horizontal="center" vertical="center"/>
    </xf>
    <xf numFmtId="171" fontId="0" fillId="4" borderId="2" xfId="0" applyNumberFormat="1" applyFill="1" applyBorder="1" applyAlignment="1">
      <alignment horizontal="center" vertical="center"/>
    </xf>
    <xf numFmtId="172" fontId="0" fillId="4" borderId="2" xfId="0" applyNumberFormat="1" applyFill="1" applyBorder="1" applyAlignment="1">
      <alignment horizontal="center" vertical="center"/>
    </xf>
    <xf numFmtId="167" fontId="0" fillId="5" borderId="2" xfId="0" applyNumberFormat="1" applyFill="1" applyBorder="1" applyAlignment="1">
      <alignment horizontal="center" vertical="center"/>
    </xf>
    <xf numFmtId="167" fontId="0" fillId="6" borderId="2" xfId="0" applyNumberFormat="1" applyFill="1" applyBorder="1" applyAlignment="1">
      <alignment horizontal="center" vertical="center"/>
    </xf>
    <xf numFmtId="166" fontId="0" fillId="5" borderId="2" xfId="0" applyNumberFormat="1" applyFill="1" applyBorder="1" applyAlignment="1">
      <alignment horizontal="center" vertical="center"/>
    </xf>
    <xf numFmtId="2" fontId="1" fillId="4" borderId="8" xfId="0" applyNumberFormat="1" applyFont="1" applyFill="1" applyBorder="1" applyAlignment="1">
      <alignment horizontal="center" vertical="center"/>
    </xf>
    <xf numFmtId="2" fontId="1" fillId="4" borderId="9" xfId="0" applyNumberFormat="1" applyFont="1" applyFill="1" applyBorder="1" applyAlignment="1">
      <alignment horizontal="center" vertical="center"/>
    </xf>
    <xf numFmtId="0" fontId="1" fillId="4" borderId="8" xfId="0" applyFont="1" applyFill="1" applyBorder="1" applyAlignment="1">
      <alignment vertical="center"/>
    </xf>
    <xf numFmtId="0" fontId="1" fillId="4" borderId="9" xfId="0" applyFont="1" applyFill="1" applyBorder="1" applyAlignment="1">
      <alignment vertical="center"/>
    </xf>
    <xf numFmtId="166" fontId="1" fillId="4" borderId="2" xfId="0" applyNumberFormat="1" applyFont="1" applyFill="1" applyBorder="1" applyAlignment="1">
      <alignment horizontal="center" vertical="center"/>
    </xf>
    <xf numFmtId="166" fontId="1" fillId="4" borderId="9" xfId="0" applyNumberFormat="1" applyFont="1" applyFill="1" applyBorder="1" applyAlignment="1">
      <alignment horizontal="center" vertical="center"/>
    </xf>
    <xf numFmtId="0" fontId="0" fillId="4" borderId="0" xfId="0" applyFill="1" applyAlignment="1">
      <alignment horizontal="right" vertical="center"/>
    </xf>
    <xf numFmtId="2" fontId="0" fillId="4" borderId="0" xfId="0" applyNumberFormat="1" applyFill="1" applyAlignment="1">
      <alignment horizontal="center" vertical="center"/>
    </xf>
    <xf numFmtId="0" fontId="9" fillId="4" borderId="0" xfId="0" applyFont="1" applyFill="1" applyAlignment="1">
      <alignment horizontal="center" vertical="center"/>
    </xf>
    <xf numFmtId="3" fontId="0" fillId="4" borderId="2" xfId="0" applyNumberFormat="1" applyFill="1" applyBorder="1" applyAlignment="1">
      <alignment horizontal="center" vertical="center" wrapText="1"/>
    </xf>
    <xf numFmtId="0" fontId="3" fillId="2" borderId="56" xfId="0" applyFont="1" applyFill="1" applyBorder="1" applyAlignment="1">
      <alignment horizontal="right" vertical="center"/>
    </xf>
    <xf numFmtId="0" fontId="4" fillId="4" borderId="35" xfId="0" applyFont="1" applyFill="1" applyBorder="1" applyAlignment="1">
      <alignment vertical="center" wrapText="1"/>
    </xf>
    <xf numFmtId="0" fontId="0" fillId="0" borderId="37" xfId="0" applyBorder="1" applyAlignment="1">
      <alignment horizontal="center" vertical="center" wrapText="1"/>
    </xf>
    <xf numFmtId="4" fontId="4" fillId="4" borderId="53" xfId="0" applyNumberFormat="1" applyFont="1" applyFill="1" applyBorder="1" applyAlignment="1">
      <alignment horizontal="center" vertical="center" wrapText="1"/>
    </xf>
    <xf numFmtId="4" fontId="12" fillId="4" borderId="8" xfId="0" applyNumberFormat="1" applyFont="1" applyFill="1" applyBorder="1" applyAlignment="1">
      <alignment horizontal="center" vertical="center"/>
    </xf>
    <xf numFmtId="166" fontId="12" fillId="4" borderId="8" xfId="0" applyNumberFormat="1" applyFont="1" applyFill="1" applyBorder="1" applyAlignment="1">
      <alignment horizontal="center" vertical="center"/>
    </xf>
    <xf numFmtId="4" fontId="12" fillId="3" borderId="10" xfId="0" applyNumberFormat="1" applyFont="1" applyFill="1" applyBorder="1" applyAlignment="1">
      <alignment horizontal="center" vertical="center"/>
    </xf>
    <xf numFmtId="0" fontId="2" fillId="4" borderId="2" xfId="0" applyFont="1" applyFill="1" applyBorder="1" applyAlignment="1">
      <alignment horizontal="left" vertical="center" wrapText="1"/>
    </xf>
    <xf numFmtId="168" fontId="0" fillId="4" borderId="2" xfId="0" applyNumberFormat="1" applyFill="1" applyBorder="1" applyAlignment="1">
      <alignment horizontal="center" vertical="center"/>
    </xf>
    <xf numFmtId="0" fontId="0" fillId="3" borderId="2" xfId="0" applyFill="1" applyBorder="1" applyAlignment="1">
      <alignment horizontal="left" vertical="center"/>
    </xf>
    <xf numFmtId="0" fontId="25" fillId="4" borderId="2" xfId="0" applyFont="1" applyFill="1" applyBorder="1" applyAlignment="1">
      <alignment horizontal="center" vertical="center"/>
    </xf>
    <xf numFmtId="0" fontId="25" fillId="4" borderId="0" xfId="0" applyFont="1" applyFill="1" applyAlignment="1">
      <alignment vertical="center"/>
    </xf>
    <xf numFmtId="3" fontId="10" fillId="4" borderId="2" xfId="0" applyNumberFormat="1" applyFont="1" applyFill="1" applyBorder="1" applyAlignment="1">
      <alignment horizontal="center" vertical="center"/>
    </xf>
    <xf numFmtId="0" fontId="10" fillId="4" borderId="0" xfId="0" applyFont="1" applyFill="1" applyAlignment="1">
      <alignment vertical="center"/>
    </xf>
    <xf numFmtId="0" fontId="26" fillId="4" borderId="0" xfId="0" applyFont="1" applyFill="1" applyAlignment="1">
      <alignment vertical="center"/>
    </xf>
    <xf numFmtId="3" fontId="28" fillId="4" borderId="2" xfId="0" applyNumberFormat="1" applyFont="1" applyFill="1" applyBorder="1" applyAlignment="1">
      <alignment horizontal="center" vertical="center"/>
    </xf>
    <xf numFmtId="0" fontId="28" fillId="4" borderId="0" xfId="0" applyFont="1" applyFill="1" applyAlignment="1">
      <alignment vertical="center"/>
    </xf>
    <xf numFmtId="167" fontId="28" fillId="4" borderId="2" xfId="0" applyNumberFormat="1" applyFont="1" applyFill="1" applyBorder="1" applyAlignment="1">
      <alignment horizontal="center" vertical="center"/>
    </xf>
    <xf numFmtId="167" fontId="10" fillId="4" borderId="2" xfId="0" applyNumberFormat="1" applyFont="1" applyFill="1" applyBorder="1" applyAlignment="1">
      <alignment horizontal="center" vertical="center"/>
    </xf>
    <xf numFmtId="0" fontId="2" fillId="0" borderId="0" xfId="0" applyFont="1" applyAlignment="1">
      <alignment vertical="center"/>
    </xf>
    <xf numFmtId="173" fontId="0" fillId="0" borderId="0" xfId="2" applyNumberFormat="1" applyFont="1" applyBorder="1" applyAlignment="1">
      <alignment vertical="center"/>
    </xf>
    <xf numFmtId="167" fontId="0" fillId="0" borderId="0" xfId="0" applyNumberFormat="1" applyAlignment="1">
      <alignment horizontal="center" vertical="center"/>
    </xf>
    <xf numFmtId="3" fontId="1" fillId="4" borderId="10" xfId="0" applyNumberFormat="1" applyFont="1" applyFill="1" applyBorder="1" applyAlignment="1">
      <alignment horizontal="center" vertical="center"/>
    </xf>
    <xf numFmtId="3" fontId="0" fillId="4" borderId="8" xfId="0" applyNumberFormat="1" applyFill="1" applyBorder="1" applyAlignment="1">
      <alignment horizontal="center" vertical="center"/>
    </xf>
    <xf numFmtId="4" fontId="0" fillId="4" borderId="33" xfId="0" applyNumberFormat="1" applyFill="1" applyBorder="1" applyAlignment="1">
      <alignment horizontal="center" vertical="center"/>
    </xf>
    <xf numFmtId="3" fontId="1" fillId="4" borderId="11" xfId="0" applyNumberFormat="1" applyFont="1" applyFill="1" applyBorder="1" applyAlignment="1">
      <alignment horizontal="center" vertical="center"/>
    </xf>
    <xf numFmtId="166" fontId="0" fillId="4" borderId="9" xfId="0" applyNumberFormat="1" applyFill="1" applyBorder="1" applyAlignment="1">
      <alignment horizontal="center" vertical="center"/>
    </xf>
    <xf numFmtId="166" fontId="0" fillId="4" borderId="12" xfId="0" applyNumberFormat="1" applyFill="1" applyBorder="1" applyAlignment="1">
      <alignment horizontal="center" vertical="center"/>
    </xf>
    <xf numFmtId="166" fontId="0" fillId="4" borderId="31" xfId="0" applyNumberFormat="1" applyFill="1" applyBorder="1" applyAlignment="1">
      <alignment horizontal="center" vertical="center"/>
    </xf>
    <xf numFmtId="0" fontId="1" fillId="4" borderId="33" xfId="0" applyFont="1" applyFill="1" applyBorder="1" applyAlignment="1">
      <alignment vertical="center"/>
    </xf>
    <xf numFmtId="4" fontId="1" fillId="4" borderId="10" xfId="0" applyNumberFormat="1" applyFont="1" applyFill="1" applyBorder="1" applyAlignment="1">
      <alignment horizontal="center" vertical="center"/>
    </xf>
    <xf numFmtId="4" fontId="1" fillId="4" borderId="11" xfId="0" applyNumberFormat="1" applyFont="1" applyFill="1" applyBorder="1" applyAlignment="1">
      <alignment horizontal="center" vertical="center"/>
    </xf>
    <xf numFmtId="4" fontId="1" fillId="4" borderId="12" xfId="0" applyNumberFormat="1" applyFont="1" applyFill="1" applyBorder="1" applyAlignment="1">
      <alignment horizontal="center" vertical="center"/>
    </xf>
    <xf numFmtId="169" fontId="12" fillId="4" borderId="13" xfId="0" applyNumberFormat="1" applyFont="1" applyFill="1" applyBorder="1" applyAlignment="1">
      <alignment horizontal="center" vertical="center"/>
    </xf>
    <xf numFmtId="0" fontId="9" fillId="4" borderId="2" xfId="0" applyFont="1" applyFill="1" applyBorder="1" applyAlignment="1">
      <alignment vertical="center"/>
    </xf>
    <xf numFmtId="4" fontId="6" fillId="4" borderId="67" xfId="0" applyNumberFormat="1" applyFont="1" applyFill="1" applyBorder="1" applyAlignment="1">
      <alignment horizontal="center" vertical="center" wrapText="1"/>
    </xf>
    <xf numFmtId="4" fontId="8" fillId="4" borderId="13" xfId="0" applyNumberFormat="1" applyFont="1" applyFill="1" applyBorder="1" applyAlignment="1">
      <alignment horizontal="center" vertical="center"/>
    </xf>
    <xf numFmtId="166" fontId="8" fillId="4" borderId="15" xfId="0" applyNumberFormat="1" applyFont="1" applyFill="1" applyBorder="1" applyAlignment="1">
      <alignment horizontal="center" vertical="center"/>
    </xf>
    <xf numFmtId="3" fontId="9" fillId="4" borderId="13" xfId="0" applyNumberFormat="1" applyFont="1" applyFill="1" applyBorder="1" applyAlignment="1">
      <alignment horizontal="center" vertical="center"/>
    </xf>
    <xf numFmtId="3" fontId="9" fillId="4" borderId="10" xfId="0" applyNumberFormat="1" applyFont="1" applyFill="1" applyBorder="1" applyAlignment="1">
      <alignment horizontal="center" vertical="center"/>
    </xf>
    <xf numFmtId="4" fontId="9" fillId="4" borderId="0" xfId="0" applyNumberFormat="1" applyFont="1" applyFill="1" applyAlignment="1">
      <alignment vertical="center"/>
    </xf>
    <xf numFmtId="166" fontId="8" fillId="4" borderId="55" xfId="0" applyNumberFormat="1" applyFont="1" applyFill="1" applyBorder="1" applyAlignment="1">
      <alignment horizontal="center" vertical="center"/>
    </xf>
    <xf numFmtId="4" fontId="8" fillId="4" borderId="42" xfId="0" applyNumberFormat="1" applyFont="1" applyFill="1" applyBorder="1" applyAlignment="1">
      <alignment horizontal="center" vertical="center"/>
    </xf>
    <xf numFmtId="4" fontId="8" fillId="4" borderId="66" xfId="0" applyNumberFormat="1" applyFont="1" applyFill="1" applyBorder="1" applyAlignment="1">
      <alignment horizontal="center" vertical="center"/>
    </xf>
    <xf numFmtId="4" fontId="8" fillId="4" borderId="43" xfId="0" applyNumberFormat="1" applyFont="1" applyFill="1" applyBorder="1" applyAlignment="1">
      <alignment horizontal="center" vertical="center"/>
    </xf>
    <xf numFmtId="4" fontId="8" fillId="4" borderId="67" xfId="0" applyNumberFormat="1" applyFont="1" applyFill="1" applyBorder="1" applyAlignment="1">
      <alignment horizontal="center" vertical="center"/>
    </xf>
    <xf numFmtId="3" fontId="9" fillId="4" borderId="0" xfId="0" applyNumberFormat="1" applyFont="1" applyFill="1" applyAlignment="1">
      <alignment vertical="center"/>
    </xf>
    <xf numFmtId="0" fontId="9" fillId="4" borderId="2" xfId="0" applyFont="1" applyFill="1" applyBorder="1" applyAlignment="1">
      <alignment horizontal="center" vertical="center"/>
    </xf>
    <xf numFmtId="10" fontId="9" fillId="4" borderId="2" xfId="0" applyNumberFormat="1" applyFont="1" applyFill="1" applyBorder="1" applyAlignment="1">
      <alignment horizontal="center" vertical="center"/>
    </xf>
    <xf numFmtId="4" fontId="9" fillId="4" borderId="2" xfId="0" applyNumberFormat="1" applyFont="1" applyFill="1" applyBorder="1" applyAlignment="1">
      <alignment horizontal="center" vertical="center"/>
    </xf>
    <xf numFmtId="3" fontId="9" fillId="4" borderId="2" xfId="0" applyNumberFormat="1" applyFont="1" applyFill="1" applyBorder="1" applyAlignment="1">
      <alignment horizontal="center" vertical="center"/>
    </xf>
    <xf numFmtId="4" fontId="9" fillId="4" borderId="13" xfId="0" applyNumberFormat="1" applyFont="1" applyFill="1" applyBorder="1" applyAlignment="1">
      <alignment horizontal="center" vertical="center"/>
    </xf>
    <xf numFmtId="4" fontId="9" fillId="4" borderId="10" xfId="0" applyNumberFormat="1" applyFont="1" applyFill="1" applyBorder="1" applyAlignment="1">
      <alignment horizontal="center" vertical="center"/>
    </xf>
    <xf numFmtId="0" fontId="4" fillId="4" borderId="0" xfId="0" applyFont="1" applyFill="1" applyAlignment="1">
      <alignment horizontal="center" vertical="center" wrapText="1"/>
    </xf>
    <xf numFmtId="171" fontId="0" fillId="4" borderId="0" xfId="0" applyNumberFormat="1" applyFill="1" applyAlignment="1">
      <alignment horizontal="center" vertical="center"/>
    </xf>
    <xf numFmtId="166" fontId="12" fillId="4" borderId="68" xfId="0" applyNumberFormat="1" applyFont="1" applyFill="1" applyBorder="1" applyAlignment="1">
      <alignment horizontal="center" vertical="center"/>
    </xf>
    <xf numFmtId="166" fontId="8" fillId="4" borderId="6" xfId="0" applyNumberFormat="1" applyFont="1" applyFill="1" applyBorder="1" applyAlignment="1">
      <alignment horizontal="center" vertical="center"/>
    </xf>
    <xf numFmtId="166" fontId="0" fillId="4" borderId="6" xfId="0" applyNumberFormat="1" applyFill="1" applyBorder="1" applyAlignment="1">
      <alignment horizontal="center" vertical="center"/>
    </xf>
    <xf numFmtId="166" fontId="8" fillId="4" borderId="67" xfId="0" applyNumberFormat="1" applyFont="1" applyFill="1" applyBorder="1" applyAlignment="1">
      <alignment horizontal="center" vertical="center"/>
    </xf>
    <xf numFmtId="4" fontId="12" fillId="4" borderId="55" xfId="0" applyNumberFormat="1" applyFont="1" applyFill="1" applyBorder="1" applyAlignment="1">
      <alignment horizontal="center" vertical="center"/>
    </xf>
    <xf numFmtId="166" fontId="12" fillId="4" borderId="43" xfId="0" applyNumberFormat="1" applyFont="1" applyFill="1" applyBorder="1" applyAlignment="1">
      <alignment horizontal="center" vertical="center"/>
    </xf>
    <xf numFmtId="0" fontId="29" fillId="0" borderId="0" xfId="0" applyFont="1" applyAlignment="1">
      <alignment horizontal="left" vertical="center"/>
    </xf>
    <xf numFmtId="0" fontId="3" fillId="2" borderId="1" xfId="0" applyFont="1" applyFill="1" applyBorder="1" applyAlignment="1">
      <alignment horizontal="center" vertical="center"/>
    </xf>
    <xf numFmtId="1" fontId="3" fillId="2" borderId="47" xfId="0" applyNumberFormat="1" applyFont="1" applyFill="1" applyBorder="1" applyAlignment="1">
      <alignment horizontal="center" vertical="center"/>
    </xf>
    <xf numFmtId="0" fontId="0" fillId="0" borderId="49" xfId="0" applyBorder="1" applyAlignment="1">
      <alignment horizontal="center" vertical="center"/>
    </xf>
    <xf numFmtId="0" fontId="0" fillId="0" borderId="50" xfId="0" applyBorder="1" applyAlignment="1">
      <alignment horizontal="center" vertical="center"/>
    </xf>
    <xf numFmtId="0" fontId="3" fillId="2" borderId="16"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18" xfId="0" applyFont="1" applyFill="1" applyBorder="1" applyAlignment="1">
      <alignment horizontal="center" vertical="center"/>
    </xf>
    <xf numFmtId="0" fontId="4" fillId="4" borderId="24" xfId="0" applyFont="1" applyFill="1" applyBorder="1" applyAlignment="1">
      <alignment vertical="center" wrapText="1"/>
    </xf>
    <xf numFmtId="0" fontId="0" fillId="0" borderId="26" xfId="0" applyBorder="1" applyAlignment="1">
      <alignment vertical="center"/>
    </xf>
    <xf numFmtId="0" fontId="0" fillId="0" borderId="55" xfId="0" applyBorder="1" applyAlignment="1">
      <alignment horizontal="center" vertical="center" wrapText="1"/>
    </xf>
    <xf numFmtId="0" fontId="0" fillId="0" borderId="43" xfId="0" applyBorder="1" applyAlignment="1">
      <alignment horizontal="center" vertical="center" wrapText="1"/>
    </xf>
    <xf numFmtId="4" fontId="6" fillId="4" borderId="55" xfId="0" applyNumberFormat="1" applyFont="1" applyFill="1" applyBorder="1" applyAlignment="1">
      <alignment horizontal="center" vertical="center" wrapText="1"/>
    </xf>
    <xf numFmtId="0" fontId="0" fillId="0" borderId="42" xfId="0" applyBorder="1" applyAlignment="1">
      <alignment horizontal="center" vertical="center" wrapText="1"/>
    </xf>
    <xf numFmtId="0" fontId="3" fillId="2" borderId="56" xfId="0" applyFont="1" applyFill="1" applyBorder="1" applyAlignment="1">
      <alignment horizontal="center" vertical="center"/>
    </xf>
    <xf numFmtId="0" fontId="3" fillId="2" borderId="57" xfId="0" applyFont="1" applyFill="1" applyBorder="1" applyAlignment="1">
      <alignment horizontal="center" vertical="center"/>
    </xf>
    <xf numFmtId="0" fontId="0" fillId="0" borderId="57" xfId="0" applyBorder="1" applyAlignment="1">
      <alignment horizontal="center" vertical="center"/>
    </xf>
    <xf numFmtId="0" fontId="0" fillId="0" borderId="60" xfId="0" applyBorder="1" applyAlignment="1">
      <alignment horizontal="center" vertical="center"/>
    </xf>
    <xf numFmtId="0" fontId="0" fillId="0" borderId="46" xfId="0" applyBorder="1" applyAlignment="1">
      <alignment horizontal="center" vertical="center" wrapText="1"/>
    </xf>
    <xf numFmtId="0" fontId="0" fillId="0" borderId="45" xfId="0" applyBorder="1" applyAlignment="1">
      <alignment horizontal="center" vertical="center" wrapText="1"/>
    </xf>
    <xf numFmtId="0" fontId="0" fillId="0" borderId="58" xfId="0" applyBorder="1" applyAlignment="1">
      <alignment horizontal="center" vertical="center" wrapText="1"/>
    </xf>
    <xf numFmtId="4" fontId="6" fillId="4" borderId="46" xfId="0" applyNumberFormat="1" applyFont="1" applyFill="1" applyBorder="1" applyAlignment="1">
      <alignment horizontal="center" vertical="center" wrapText="1"/>
    </xf>
    <xf numFmtId="0" fontId="0" fillId="0" borderId="44" xfId="0" applyBorder="1" applyAlignment="1">
      <alignment horizontal="center" vertical="center" wrapText="1"/>
    </xf>
    <xf numFmtId="0" fontId="3" fillId="2" borderId="3" xfId="0" applyFont="1" applyFill="1" applyBorder="1" applyAlignment="1">
      <alignment horizontal="center" vertical="center" wrapText="1"/>
    </xf>
    <xf numFmtId="0" fontId="0" fillId="0" borderId="4" xfId="0" applyBorder="1" applyAlignment="1">
      <alignment vertical="center"/>
    </xf>
    <xf numFmtId="0" fontId="0" fillId="0" borderId="5" xfId="0" applyBorder="1" applyAlignment="1">
      <alignment vertical="center"/>
    </xf>
    <xf numFmtId="0" fontId="0" fillId="4" borderId="2" xfId="0" applyFill="1" applyBorder="1" applyAlignment="1">
      <alignment vertical="center"/>
    </xf>
    <xf numFmtId="0" fontId="2" fillId="4" borderId="2" xfId="0" applyFont="1" applyFill="1" applyBorder="1" applyAlignment="1">
      <alignment horizontal="center" vertical="center"/>
    </xf>
    <xf numFmtId="0" fontId="0" fillId="0" borderId="2" xfId="0" applyBorder="1" applyAlignment="1">
      <alignment vertical="center"/>
    </xf>
    <xf numFmtId="0" fontId="0" fillId="4"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9" fillId="4" borderId="6" xfId="0" applyFont="1" applyFill="1" applyBorder="1" applyAlignment="1">
      <alignment horizontal="center" vertical="center"/>
    </xf>
    <xf numFmtId="0" fontId="0" fillId="0" borderId="7" xfId="0" applyBorder="1" applyAlignment="1">
      <alignment horizontal="center" vertical="center"/>
    </xf>
    <xf numFmtId="0" fontId="3" fillId="2" borderId="47" xfId="0" applyFont="1" applyFill="1" applyBorder="1" applyAlignment="1">
      <alignment horizontal="center" vertical="center"/>
    </xf>
    <xf numFmtId="0" fontId="0" fillId="0" borderId="66" xfId="0" applyBorder="1" applyAlignment="1">
      <alignment horizontal="center" vertical="center" wrapText="1"/>
    </xf>
    <xf numFmtId="0" fontId="0" fillId="0" borderId="47" xfId="0" applyBorder="1" applyAlignment="1">
      <alignment horizontal="center" vertical="center" wrapText="1"/>
    </xf>
    <xf numFmtId="0" fontId="0" fillId="0" borderId="49" xfId="0" applyBorder="1" applyAlignment="1">
      <alignment horizontal="center" vertical="center" wrapText="1"/>
    </xf>
    <xf numFmtId="0" fontId="0" fillId="0" borderId="50" xfId="0" applyBorder="1" applyAlignment="1">
      <alignment horizontal="center" vertical="center" wrapText="1"/>
    </xf>
    <xf numFmtId="0" fontId="0" fillId="0" borderId="57" xfId="0" applyBorder="1" applyAlignment="1">
      <alignment horizontal="center" vertical="center" wrapText="1"/>
    </xf>
    <xf numFmtId="0" fontId="9" fillId="4" borderId="38" xfId="0" applyFont="1" applyFill="1" applyBorder="1" applyAlignment="1">
      <alignment horizontal="center" vertical="center" wrapText="1"/>
    </xf>
    <xf numFmtId="0" fontId="9" fillId="4" borderId="38" xfId="0" applyFont="1" applyFill="1" applyBorder="1" applyAlignment="1">
      <alignment horizontal="left" vertical="center" wrapText="1"/>
    </xf>
    <xf numFmtId="0" fontId="9" fillId="4" borderId="39" xfId="0" applyFont="1" applyFill="1" applyBorder="1" applyAlignment="1">
      <alignment horizontal="center" vertical="center" wrapText="1"/>
    </xf>
    <xf numFmtId="0" fontId="0" fillId="0" borderId="39" xfId="0" applyBorder="1" applyAlignment="1">
      <alignment horizontal="center" vertical="center" wrapText="1"/>
    </xf>
    <xf numFmtId="0" fontId="9" fillId="4" borderId="0" xfId="0" applyFont="1" applyFill="1" applyAlignment="1">
      <alignment vertical="center" wrapText="1"/>
    </xf>
    <xf numFmtId="0" fontId="0" fillId="0" borderId="0" xfId="0" applyAlignment="1">
      <alignment vertical="center" wrapText="1"/>
    </xf>
    <xf numFmtId="0" fontId="0" fillId="0" borderId="0" xfId="0" applyAlignment="1">
      <alignment vertical="center"/>
    </xf>
    <xf numFmtId="0" fontId="2" fillId="4" borderId="0" xfId="0" applyFont="1" applyFill="1" applyAlignment="1">
      <alignment horizontal="center" vertical="center"/>
    </xf>
    <xf numFmtId="0" fontId="2" fillId="0" borderId="0" xfId="0" applyFont="1" applyAlignment="1">
      <alignment horizontal="center" vertical="center"/>
    </xf>
    <xf numFmtId="0" fontId="0" fillId="4" borderId="6" xfId="0" applyFill="1" applyBorder="1" applyAlignment="1">
      <alignment horizontal="center" vertical="center" wrapText="1"/>
    </xf>
    <xf numFmtId="0" fontId="0" fillId="0" borderId="23" xfId="0" applyBorder="1" applyAlignment="1">
      <alignment horizontal="center" vertical="center" wrapText="1"/>
    </xf>
    <xf numFmtId="0" fontId="0" fillId="0" borderId="7" xfId="0" applyBorder="1" applyAlignment="1">
      <alignment horizontal="center" vertical="center" wrapText="1"/>
    </xf>
    <xf numFmtId="0" fontId="0" fillId="4" borderId="0" xfId="0" applyFill="1" applyAlignment="1">
      <alignment vertical="top" wrapText="1"/>
    </xf>
    <xf numFmtId="0" fontId="0" fillId="0" borderId="0" xfId="0" applyAlignment="1">
      <alignment vertical="top"/>
    </xf>
    <xf numFmtId="0" fontId="2" fillId="4" borderId="6" xfId="0" applyFont="1" applyFill="1" applyBorder="1" applyAlignment="1">
      <alignment horizontal="center" vertical="center"/>
    </xf>
    <xf numFmtId="0" fontId="0" fillId="0" borderId="23" xfId="0" applyBorder="1" applyAlignment="1">
      <alignment horizontal="center" vertical="center"/>
    </xf>
    <xf numFmtId="0" fontId="0" fillId="4" borderId="34" xfId="0" applyFill="1" applyBorder="1" applyAlignment="1">
      <alignment horizontal="center" vertical="center" wrapText="1"/>
    </xf>
    <xf numFmtId="0" fontId="0" fillId="0" borderId="65" xfId="0" applyBorder="1" applyAlignment="1">
      <alignment horizontal="center" vertical="center"/>
    </xf>
    <xf numFmtId="0" fontId="0" fillId="0" borderId="14" xfId="0" applyBorder="1" applyAlignment="1">
      <alignment horizontal="center" vertical="center"/>
    </xf>
    <xf numFmtId="0" fontId="2" fillId="4" borderId="46" xfId="0" applyFont="1" applyFill="1" applyBorder="1" applyAlignment="1">
      <alignment horizontal="center" vertical="center"/>
    </xf>
    <xf numFmtId="0" fontId="2" fillId="0" borderId="44" xfId="0" applyFont="1" applyBorder="1" applyAlignment="1">
      <alignment horizontal="center" vertical="center"/>
    </xf>
    <xf numFmtId="0" fontId="2" fillId="0" borderId="45" xfId="0" applyFont="1" applyBorder="1" applyAlignment="1">
      <alignment horizontal="center" vertical="center"/>
    </xf>
    <xf numFmtId="0" fontId="2" fillId="4" borderId="47" xfId="0" applyFont="1" applyFill="1" applyBorder="1" applyAlignment="1">
      <alignment horizontal="center" vertical="center" wrapText="1"/>
    </xf>
    <xf numFmtId="0" fontId="2" fillId="4" borderId="49" xfId="0" applyFont="1" applyFill="1" applyBorder="1" applyAlignment="1">
      <alignment horizontal="center" vertical="center" wrapText="1"/>
    </xf>
    <xf numFmtId="0" fontId="2" fillId="4" borderId="50" xfId="0" applyFont="1" applyFill="1" applyBorder="1" applyAlignment="1">
      <alignment horizontal="center" vertical="center" wrapText="1"/>
    </xf>
    <xf numFmtId="0" fontId="2" fillId="0" borderId="59" xfId="0" applyFont="1" applyBorder="1" applyAlignment="1">
      <alignment horizontal="center" vertical="center"/>
    </xf>
    <xf numFmtId="0" fontId="0" fillId="4" borderId="2" xfId="0" applyFill="1" applyBorder="1" applyAlignment="1">
      <alignment horizontal="center" vertical="center"/>
    </xf>
    <xf numFmtId="0" fontId="0" fillId="0" borderId="2" xfId="0" applyBorder="1" applyAlignment="1">
      <alignment horizontal="center" vertical="center"/>
    </xf>
    <xf numFmtId="0" fontId="0" fillId="4" borderId="6" xfId="0" applyFill="1" applyBorder="1" applyAlignment="1">
      <alignment horizontal="center" vertical="center"/>
    </xf>
    <xf numFmtId="0" fontId="0" fillId="0" borderId="7" xfId="0" applyBorder="1" applyAlignment="1">
      <alignment vertical="center"/>
    </xf>
    <xf numFmtId="0" fontId="2" fillId="4" borderId="2" xfId="0" applyFont="1" applyFill="1" applyBorder="1" applyAlignment="1">
      <alignment horizontal="center" vertical="center" wrapText="1"/>
    </xf>
    <xf numFmtId="0" fontId="2" fillId="0" borderId="2" xfId="0" applyFont="1" applyBorder="1" applyAlignment="1">
      <alignment horizontal="center" vertical="center"/>
    </xf>
    <xf numFmtId="0" fontId="2" fillId="0" borderId="6" xfId="0" applyFont="1" applyBorder="1" applyAlignment="1">
      <alignment horizontal="center" vertical="center"/>
    </xf>
    <xf numFmtId="0" fontId="2" fillId="4" borderId="6" xfId="0" applyFont="1" applyFill="1" applyBorder="1" applyAlignment="1">
      <alignment horizontal="center" vertical="center" wrapText="1"/>
    </xf>
  </cellXfs>
  <cellStyles count="3">
    <cellStyle name="Hipervínculo" xfId="1" builtinId="8"/>
    <cellStyle name="Millares" xfId="2" builtinId="3"/>
    <cellStyle name="Normal" xfId="0" builtinId="0"/>
  </cellStyles>
  <dxfs count="18">
    <dxf>
      <font>
        <b val="0"/>
        <i val="0"/>
        <strike val="0"/>
        <condense val="0"/>
        <extend val="0"/>
        <outline val="0"/>
        <shadow val="0"/>
        <u val="none"/>
        <vertAlign val="baseline"/>
        <sz val="11"/>
        <color theme="1"/>
        <name val="Calibri"/>
        <family val="2"/>
        <scheme val="minor"/>
      </font>
      <numFmt numFmtId="173" formatCode="_ * #,##0_ ;_ * \-#,##0_ ;_ * &quot;-&quot;??_ ;_ @_ "/>
      <alignmen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73" formatCode="_ * #,##0_ ;_ * \-#,##0_ ;_ * &quot;-&quot;??_ ;_ @_ "/>
      <alignmen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73" formatCode="_ * #,##0_ ;_ * \-#,##0_ ;_ * &quot;-&quot;??_ ;_ @_ "/>
      <alignmen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73" formatCode="_ * #,##0_ ;_ * \-#,##0_ ;_ * &quot;-&quot;??_ ;_ @_ "/>
      <alignmen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73" formatCode="_ * #,##0_ ;_ * \-#,##0_ ;_ * &quot;-&quot;??_ ;_ @_ "/>
      <alignmen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73" formatCode="_ * #,##0_ ;_ * \-#,##0_ ;_ * &quot;-&quot;??_ ;_ @_ "/>
      <alignmen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73" formatCode="_ * #,##0_ ;_ * \-#,##0_ ;_ * &quot;-&quot;??_ ;_ @_ "/>
      <alignmen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73" formatCode="_ * #,##0_ ;_ * \-#,##0_ ;_ * &quot;-&quot;??_ ;_ @_ "/>
      <alignmen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73" formatCode="_ * #,##0_ ;_ * \-#,##0_ ;_ * &quot;-&quot;??_ ;_ @_ "/>
      <alignmen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73" formatCode="_ * #,##0_ ;_ * \-#,##0_ ;_ * &quot;-&quot;??_ ;_ @_ "/>
      <alignmen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73" formatCode="_ * #,##0_ ;_ * \-#,##0_ ;_ * &quot;-&quot;??_ ;_ @_ "/>
      <alignmen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73" formatCode="_ * #,##0_ ;_ * \-#,##0_ ;_ * &quot;-&quot;??_ ;_ @_ "/>
      <alignmen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73" formatCode="_ * #,##0_ ;_ * \-#,##0_ ;_ * &quot;-&quot;??_ ;_ @_ "/>
      <alignmen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73" formatCode="_ * #,##0_ ;_ * \-#,##0_ ;_ * &quot;-&quot;??_ ;_ @_ "/>
      <alignment vertical="center" textRotation="0" wrapText="0" indent="0" justifyLastLine="0" shrinkToFit="0" readingOrder="0"/>
    </dxf>
    <dxf>
      <alignment vertical="center" textRotation="0" wrapText="0" indent="0" justifyLastLine="0" shrinkToFit="0" readingOrder="0"/>
    </dxf>
    <dxf>
      <border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1"/>
        <color theme="1"/>
        <name val="Calibri"/>
        <family val="2"/>
        <scheme val="minor"/>
      </font>
      <alignment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vertical="center" textRotation="0" wrapText="0" indent="0" justifyLastLine="0" shrinkToFit="0" readingOrder="0"/>
    </dxf>
  </dxfs>
  <tableStyles count="0" defaultTableStyle="TableStyleMedium2" defaultPivotStyle="PivotStyleLight16"/>
  <colors>
    <mruColors>
      <color rgb="FFC5E0B4"/>
      <color rgb="FFF4B183"/>
      <color rgb="FFC55A11"/>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'SS treatment'!$CE$5</c:f>
          <c:strCache>
            <c:ptCount val="1"/>
            <c:pt idx="0">
              <c:v>Sewage sludge generation in Belgium (2011 - 2022)</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barChart>
        <c:barDir val="col"/>
        <c:grouping val="clustered"/>
        <c:varyColors val="0"/>
        <c:ser>
          <c:idx val="0"/>
          <c:order val="0"/>
          <c:tx>
            <c:strRef>
              <c:f>'SS treatment'!$CE$15</c:f>
              <c:strCache>
                <c:ptCount val="1"/>
                <c:pt idx="0">
                  <c:v>Total sewage sludge generated</c:v>
                </c:pt>
              </c:strCache>
            </c:strRef>
          </c:tx>
          <c:spPr>
            <a:solidFill>
              <a:schemeClr val="accent2"/>
            </a:solidFill>
            <a:ln>
              <a:noFill/>
            </a:ln>
            <a:effectLst/>
          </c:spPr>
          <c:invertIfNegative val="0"/>
          <c:cat>
            <c:numRef>
              <c:f>'SS treatment'!$CF$9:$CQ$9</c:f>
              <c:numCache>
                <c:formatCode>General</c:formatCod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numCache>
            </c:numRef>
          </c:cat>
          <c:val>
            <c:numRef>
              <c:f>'SS treatment'!$CF$15:$CQ$15</c:f>
              <c:numCache>
                <c:formatCode>#,##0.00</c:formatCode>
                <c:ptCount val="12"/>
                <c:pt idx="0">
                  <c:v>153590</c:v>
                </c:pt>
                <c:pt idx="1">
                  <c:v>154060</c:v>
                </c:pt>
                <c:pt idx="2">
                  <c:v>154750</c:v>
                </c:pt>
                <c:pt idx="3">
                  <c:v>157930</c:v>
                </c:pt>
                <c:pt idx="4">
                  <c:v>154130</c:v>
                </c:pt>
                <c:pt idx="5">
                  <c:v>159550</c:v>
                </c:pt>
                <c:pt idx="6">
                  <c:v>153560</c:v>
                </c:pt>
                <c:pt idx="7">
                  <c:v>155770</c:v>
                </c:pt>
                <c:pt idx="8">
                  <c:v>154150</c:v>
                </c:pt>
                <c:pt idx="9">
                  <c:v>155710</c:v>
                </c:pt>
                <c:pt idx="10">
                  <c:v>166000</c:v>
                </c:pt>
                <c:pt idx="11">
                  <c:v>161240</c:v>
                </c:pt>
              </c:numCache>
            </c:numRef>
          </c:val>
          <c:extLst>
            <c:ext xmlns:c16="http://schemas.microsoft.com/office/drawing/2014/chart" uri="{C3380CC4-5D6E-409C-BE32-E72D297353CC}">
              <c16:uniqueId val="{00000000-B9A2-4EB3-93CE-D4B650E03F14}"/>
            </c:ext>
          </c:extLst>
        </c:ser>
        <c:dLbls>
          <c:showLegendKey val="0"/>
          <c:showVal val="0"/>
          <c:showCatName val="0"/>
          <c:showSerName val="0"/>
          <c:showPercent val="0"/>
          <c:showBubbleSize val="0"/>
        </c:dLbls>
        <c:gapWidth val="219"/>
        <c:overlap val="-27"/>
        <c:axId val="795492591"/>
        <c:axId val="795493839"/>
      </c:barChart>
      <c:lineChart>
        <c:grouping val="standard"/>
        <c:varyColors val="0"/>
        <c:ser>
          <c:idx val="1"/>
          <c:order val="1"/>
          <c:tx>
            <c:strRef>
              <c:f>'SS treatment'!$CE$16</c:f>
              <c:strCache>
                <c:ptCount val="1"/>
                <c:pt idx="0">
                  <c:v>Population</c:v>
                </c:pt>
              </c:strCache>
            </c:strRef>
          </c:tx>
          <c:spPr>
            <a:ln w="28575" cap="rnd">
              <a:solidFill>
                <a:srgbClr val="0070C0"/>
              </a:solidFill>
              <a:round/>
            </a:ln>
            <a:effectLst/>
          </c:spPr>
          <c:marker>
            <c:symbol val="circle"/>
            <c:size val="5"/>
            <c:spPr>
              <a:solidFill>
                <a:sysClr val="window" lastClr="FFFFFF"/>
              </a:solidFill>
              <a:ln w="9525">
                <a:solidFill>
                  <a:srgbClr val="0070C0"/>
                </a:solidFill>
              </a:ln>
              <a:effectLst/>
            </c:spPr>
          </c:marker>
          <c:cat>
            <c:numRef>
              <c:f>'SS treatment'!$CF$9:$CQ$9</c:f>
              <c:numCache>
                <c:formatCode>General</c:formatCod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numCache>
            </c:numRef>
          </c:cat>
          <c:val>
            <c:numRef>
              <c:f>'SS treatment'!$CF$16:$CQ$16</c:f>
              <c:numCache>
                <c:formatCode>#,##0</c:formatCode>
                <c:ptCount val="12"/>
                <c:pt idx="0">
                  <c:v>11038264</c:v>
                </c:pt>
                <c:pt idx="1">
                  <c:v>11106932</c:v>
                </c:pt>
                <c:pt idx="2">
                  <c:v>11159407</c:v>
                </c:pt>
                <c:pt idx="3">
                  <c:v>11209057</c:v>
                </c:pt>
                <c:pt idx="4">
                  <c:v>11274196</c:v>
                </c:pt>
                <c:pt idx="5">
                  <c:v>11331422</c:v>
                </c:pt>
                <c:pt idx="6">
                  <c:v>11375158</c:v>
                </c:pt>
                <c:pt idx="7">
                  <c:v>11427054</c:v>
                </c:pt>
                <c:pt idx="8">
                  <c:v>11488980</c:v>
                </c:pt>
                <c:pt idx="9">
                  <c:v>11538604</c:v>
                </c:pt>
                <c:pt idx="10">
                  <c:v>11586195</c:v>
                </c:pt>
                <c:pt idx="11">
                  <c:v>11680210</c:v>
                </c:pt>
              </c:numCache>
            </c:numRef>
          </c:val>
          <c:smooth val="0"/>
          <c:extLst>
            <c:ext xmlns:c16="http://schemas.microsoft.com/office/drawing/2014/chart" uri="{C3380CC4-5D6E-409C-BE32-E72D297353CC}">
              <c16:uniqueId val="{00000002-B9A2-4EB3-93CE-D4B650E03F14}"/>
            </c:ext>
          </c:extLst>
        </c:ser>
        <c:dLbls>
          <c:showLegendKey val="0"/>
          <c:showVal val="0"/>
          <c:showCatName val="0"/>
          <c:showSerName val="0"/>
          <c:showPercent val="0"/>
          <c:showBubbleSize val="0"/>
        </c:dLbls>
        <c:marker val="1"/>
        <c:smooth val="0"/>
        <c:axId val="2019449087"/>
        <c:axId val="2019448671"/>
      </c:lineChart>
      <c:catAx>
        <c:axId val="795492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95493839"/>
        <c:crosses val="autoZero"/>
        <c:auto val="1"/>
        <c:lblAlgn val="ctr"/>
        <c:lblOffset val="100"/>
        <c:noMultiLvlLbl val="0"/>
      </c:catAx>
      <c:valAx>
        <c:axId val="795493839"/>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Sewage sludge generated [Mg/a]</a:t>
                </a:r>
                <a:r>
                  <a:rPr lang="es-ES" baseline="0"/>
                  <a:t> in DM</a:t>
                </a:r>
                <a:endParaRPr lang="es-E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95492591"/>
        <c:crosses val="autoZero"/>
        <c:crossBetween val="between"/>
      </c:valAx>
      <c:valAx>
        <c:axId val="2019448671"/>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Population [inhabitants]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019449087"/>
        <c:crosses val="max"/>
        <c:crossBetween val="between"/>
      </c:valAx>
      <c:catAx>
        <c:axId val="2019449087"/>
        <c:scaling>
          <c:orientation val="minMax"/>
        </c:scaling>
        <c:delete val="1"/>
        <c:axPos val="b"/>
        <c:numFmt formatCode="General" sourceLinked="1"/>
        <c:majorTickMark val="out"/>
        <c:minorTickMark val="none"/>
        <c:tickLblPos val="nextTo"/>
        <c:crossAx val="201944867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'Potential P-recovery in EU'!$II$9</c:f>
              <c:strCache>
                <c:ptCount val="1"/>
                <c:pt idx="0">
                  <c:v>Potential total phosphorus recovery</c:v>
                </c:pt>
              </c:strCache>
            </c:strRef>
          </c:tx>
          <c:spPr>
            <a:solidFill>
              <a:srgbClr val="C5E0B4"/>
            </a:solidFill>
            <a:ln>
              <a:noFill/>
            </a:ln>
            <a:effectLst/>
          </c:spPr>
          <c:invertIfNegative val="0"/>
          <c:cat>
            <c:numRef>
              <c:f>'Potential P-recovery in EU'!$IJ$8:$IU$8</c:f>
              <c:numCache>
                <c:formatCode>General</c:formatCod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numCache>
            </c:numRef>
          </c:cat>
          <c:val>
            <c:numRef>
              <c:f>'Potential P-recovery in EU'!$IJ$9:$IU$9</c:f>
              <c:numCache>
                <c:formatCode>#,##0.00</c:formatCode>
                <c:ptCount val="12"/>
                <c:pt idx="0">
                  <c:v>199675.20270279871</c:v>
                </c:pt>
                <c:pt idx="1">
                  <c:v>196971.22606577928</c:v>
                </c:pt>
                <c:pt idx="2">
                  <c:v>187958.92410650928</c:v>
                </c:pt>
                <c:pt idx="3">
                  <c:v>192102.75279704086</c:v>
                </c:pt>
                <c:pt idx="4">
                  <c:v>192200.44465419132</c:v>
                </c:pt>
                <c:pt idx="5">
                  <c:v>196320.3198</c:v>
                </c:pt>
                <c:pt idx="6">
                  <c:v>198597.06312573957</c:v>
                </c:pt>
                <c:pt idx="7">
                  <c:v>217534.8545663823</c:v>
                </c:pt>
                <c:pt idx="8">
                  <c:v>214929.73269937671</c:v>
                </c:pt>
                <c:pt idx="9">
                  <c:v>206758.25741999998</c:v>
                </c:pt>
                <c:pt idx="10">
                  <c:v>204674.297685</c:v>
                </c:pt>
                <c:pt idx="11">
                  <c:v>206058.87837859831</c:v>
                </c:pt>
              </c:numCache>
            </c:numRef>
          </c:val>
          <c:extLst>
            <c:ext xmlns:c16="http://schemas.microsoft.com/office/drawing/2014/chart" uri="{C3380CC4-5D6E-409C-BE32-E72D297353CC}">
              <c16:uniqueId val="{00000000-FE1E-4426-AE01-7813FE4C39E3}"/>
            </c:ext>
          </c:extLst>
        </c:ser>
        <c:dLbls>
          <c:showLegendKey val="0"/>
          <c:showVal val="0"/>
          <c:showCatName val="0"/>
          <c:showSerName val="0"/>
          <c:showPercent val="0"/>
          <c:showBubbleSize val="0"/>
        </c:dLbls>
        <c:gapWidth val="219"/>
        <c:overlap val="-27"/>
        <c:axId val="795492591"/>
        <c:axId val="795493839"/>
      </c:barChart>
      <c:catAx>
        <c:axId val="795492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95493839"/>
        <c:crosses val="autoZero"/>
        <c:auto val="1"/>
        <c:lblAlgn val="ctr"/>
        <c:lblOffset val="100"/>
        <c:noMultiLvlLbl val="0"/>
      </c:catAx>
      <c:valAx>
        <c:axId val="795493839"/>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Phosphorus [Mg/a]</a:t>
                </a:r>
                <a:r>
                  <a:rPr lang="es-ES" baseline="0"/>
                  <a:t> in DM</a:t>
                </a:r>
                <a:endParaRPr lang="es-E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954925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'Potential P-recovery in EU'!$II$10</c:f>
              <c:strCache>
                <c:ptCount val="1"/>
                <c:pt idx="0">
                  <c:v>Potential total phosphorus recovery</c:v>
                </c:pt>
              </c:strCache>
            </c:strRef>
          </c:tx>
          <c:spPr>
            <a:solidFill>
              <a:srgbClr val="C5E0B4"/>
            </a:solidFill>
            <a:ln>
              <a:noFill/>
            </a:ln>
            <a:effectLst/>
          </c:spPr>
          <c:invertIfNegative val="0"/>
          <c:cat>
            <c:numRef>
              <c:f>'Potential P-recovery in EU'!$IJ$8:$IV$8</c:f>
              <c:numCache>
                <c:formatCode>General</c:formatCode>
                <c:ptCount val="13"/>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numCache>
            </c:numRef>
          </c:cat>
          <c:val>
            <c:numRef>
              <c:f>'Potential P-recovery in EU'!$IJ$10:$IV$10</c:f>
              <c:numCache>
                <c:formatCode>#,##0.00</c:formatCode>
                <c:ptCount val="13"/>
                <c:pt idx="0">
                  <c:v>45437.935799999999</c:v>
                </c:pt>
                <c:pt idx="1">
                  <c:v>43022.075299999997</c:v>
                </c:pt>
                <c:pt idx="2">
                  <c:v>41718.696599999996</c:v>
                </c:pt>
                <c:pt idx="3">
                  <c:v>41948.061799999996</c:v>
                </c:pt>
                <c:pt idx="4">
                  <c:v>41942.073700000001</c:v>
                </c:pt>
                <c:pt idx="5">
                  <c:v>41168.606899999999</c:v>
                </c:pt>
                <c:pt idx="6">
                  <c:v>39757.116200000004</c:v>
                </c:pt>
                <c:pt idx="7">
                  <c:v>40340.082200000004</c:v>
                </c:pt>
                <c:pt idx="8">
                  <c:v>40238.377700000005</c:v>
                </c:pt>
                <c:pt idx="9">
                  <c:v>40253.219800000006</c:v>
                </c:pt>
                <c:pt idx="10">
                  <c:v>39622.372300000003</c:v>
                </c:pt>
                <c:pt idx="11">
                  <c:v>38665.9306</c:v>
                </c:pt>
                <c:pt idx="12">
                  <c:v>37684.581200000001</c:v>
                </c:pt>
              </c:numCache>
            </c:numRef>
          </c:val>
          <c:extLst>
            <c:ext xmlns:c16="http://schemas.microsoft.com/office/drawing/2014/chart" uri="{C3380CC4-5D6E-409C-BE32-E72D297353CC}">
              <c16:uniqueId val="{00000000-618B-46BE-AC85-081C0073279A}"/>
            </c:ext>
          </c:extLst>
        </c:ser>
        <c:dLbls>
          <c:showLegendKey val="0"/>
          <c:showVal val="0"/>
          <c:showCatName val="0"/>
          <c:showSerName val="0"/>
          <c:showPercent val="0"/>
          <c:showBubbleSize val="0"/>
        </c:dLbls>
        <c:gapWidth val="219"/>
        <c:overlap val="-27"/>
        <c:axId val="795492591"/>
        <c:axId val="795493839"/>
      </c:barChart>
      <c:catAx>
        <c:axId val="795492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95493839"/>
        <c:crosses val="autoZero"/>
        <c:auto val="1"/>
        <c:lblAlgn val="ctr"/>
        <c:lblOffset val="100"/>
        <c:noMultiLvlLbl val="0"/>
      </c:catAx>
      <c:valAx>
        <c:axId val="795493839"/>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Phosphorus [Mg/a]</a:t>
                </a:r>
                <a:r>
                  <a:rPr lang="es-ES" baseline="0"/>
                  <a:t> in DM</a:t>
                </a:r>
                <a:endParaRPr lang="es-E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954925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'Potential P-recovery in EU'!$HE$14</c:f>
              <c:strCache>
                <c:ptCount val="1"/>
                <c:pt idx="0">
                  <c:v>Potential for P-Recovery</c:v>
                </c:pt>
              </c:strCache>
            </c:strRef>
          </c:tx>
          <c:spPr>
            <a:solidFill>
              <a:srgbClr val="C5E0B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'Potential P-recovery in EU'!$HF$13:$HR$13</c:f>
              <c:numCache>
                <c:formatCode>General</c:formatCode>
                <c:ptCount val="13"/>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numCache>
            </c:numRef>
          </c:cat>
          <c:val>
            <c:numRef>
              <c:f>'Potential P-recovery in EU'!$HF$14:$HR$14</c:f>
              <c:numCache>
                <c:formatCode>0.0</c:formatCode>
                <c:ptCount val="13"/>
                <c:pt idx="0" formatCode="#,##0.0">
                  <c:v>99.231055704746979</c:v>
                </c:pt>
                <c:pt idx="1">
                  <c:v>99.544053895336944</c:v>
                </c:pt>
                <c:pt idx="2">
                  <c:v>98.994529640476827</c:v>
                </c:pt>
                <c:pt idx="3">
                  <c:v>99.074747382063848</c:v>
                </c:pt>
                <c:pt idx="4">
                  <c:v>99.246015577364162</c:v>
                </c:pt>
                <c:pt idx="5">
                  <c:v>99.090217086474027</c:v>
                </c:pt>
                <c:pt idx="6">
                  <c:v>99.598934148968155</c:v>
                </c:pt>
                <c:pt idx="7">
                  <c:v>99.64510209306863</c:v>
                </c:pt>
                <c:pt idx="8">
                  <c:v>99.833729598183567</c:v>
                </c:pt>
                <c:pt idx="9">
                  <c:v>99.853465469542769</c:v>
                </c:pt>
                <c:pt idx="10">
                  <c:v>99.764199040080584</c:v>
                </c:pt>
                <c:pt idx="11">
                  <c:v>99.999999999999986</c:v>
                </c:pt>
                <c:pt idx="12">
                  <c:v>100</c:v>
                </c:pt>
              </c:numCache>
            </c:numRef>
          </c:val>
          <c:extLst>
            <c:ext xmlns:c16="http://schemas.microsoft.com/office/drawing/2014/chart" uri="{C3380CC4-5D6E-409C-BE32-E72D297353CC}">
              <c16:uniqueId val="{00000000-BA7A-4189-8EAF-F8E6FA039627}"/>
            </c:ext>
          </c:extLst>
        </c:ser>
        <c:ser>
          <c:idx val="1"/>
          <c:order val="1"/>
          <c:tx>
            <c:strRef>
              <c:f>'Potential P-recovery in EU'!$HE$15</c:f>
              <c:strCache>
                <c:ptCount val="1"/>
                <c:pt idx="0">
                  <c:v>P-missed</c:v>
                </c:pt>
              </c:strCache>
            </c:strRef>
          </c:tx>
          <c:spPr>
            <a:solidFill>
              <a:schemeClr val="bg1">
                <a:lumMod val="85000"/>
              </a:schemeClr>
            </a:solidFill>
            <a:ln>
              <a:noFill/>
            </a:ln>
            <a:effectLst/>
          </c:spPr>
          <c:invertIfNegative val="0"/>
          <c:dLbls>
            <c:dLbl>
              <c:idx val="11"/>
              <c:delete val="1"/>
              <c:extLst>
                <c:ext xmlns:c15="http://schemas.microsoft.com/office/drawing/2012/chart" uri="{CE6537A1-D6FC-4f65-9D91-7224C49458BB}"/>
                <c:ext xmlns:c16="http://schemas.microsoft.com/office/drawing/2014/chart" uri="{C3380CC4-5D6E-409C-BE32-E72D297353CC}">
                  <c16:uniqueId val="{00000002-BA7A-4189-8EAF-F8E6FA039627}"/>
                </c:ext>
              </c:extLst>
            </c:dLbl>
            <c:dLbl>
              <c:idx val="12"/>
              <c:delete val="1"/>
              <c:extLst>
                <c:ext xmlns:c15="http://schemas.microsoft.com/office/drawing/2012/chart" uri="{CE6537A1-D6FC-4f65-9D91-7224C49458BB}"/>
                <c:ext xmlns:c16="http://schemas.microsoft.com/office/drawing/2014/chart" uri="{C3380CC4-5D6E-409C-BE32-E72D297353CC}">
                  <c16:uniqueId val="{00000000-8431-48E2-B914-C95FC3C3319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'Potential P-recovery in EU'!$HF$13:$HR$13</c:f>
              <c:numCache>
                <c:formatCode>General</c:formatCode>
                <c:ptCount val="13"/>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numCache>
            </c:numRef>
          </c:cat>
          <c:val>
            <c:numRef>
              <c:f>'Potential P-recovery in EU'!$HF$15:$HR$15</c:f>
              <c:numCache>
                <c:formatCode>0.0</c:formatCode>
                <c:ptCount val="13"/>
                <c:pt idx="0" formatCode="#,##0.0">
                  <c:v>0.7689442952530201</c:v>
                </c:pt>
                <c:pt idx="1">
                  <c:v>0.45594610466306157</c:v>
                </c:pt>
                <c:pt idx="2">
                  <c:v>1.0054703595231753</c:v>
                </c:pt>
                <c:pt idx="3">
                  <c:v>0.92525261793614444</c:v>
                </c:pt>
                <c:pt idx="4">
                  <c:v>0.75398442263584453</c:v>
                </c:pt>
                <c:pt idx="5">
                  <c:v>0.90978291352597662</c:v>
                </c:pt>
                <c:pt idx="6">
                  <c:v>0.40106585103184256</c:v>
                </c:pt>
                <c:pt idx="7">
                  <c:v>0.35489790693137241</c:v>
                </c:pt>
                <c:pt idx="8">
                  <c:v>0.16627040181644026</c:v>
                </c:pt>
                <c:pt idx="9">
                  <c:v>0.14653453045722817</c:v>
                </c:pt>
                <c:pt idx="10">
                  <c:v>0.23580095991941488</c:v>
                </c:pt>
                <c:pt idx="11">
                  <c:v>0</c:v>
                </c:pt>
                <c:pt idx="12">
                  <c:v>0</c:v>
                </c:pt>
              </c:numCache>
            </c:numRef>
          </c:val>
          <c:extLst>
            <c:ext xmlns:c16="http://schemas.microsoft.com/office/drawing/2014/chart" uri="{C3380CC4-5D6E-409C-BE32-E72D297353CC}">
              <c16:uniqueId val="{00000001-BA7A-4189-8EAF-F8E6FA039627}"/>
            </c:ext>
          </c:extLst>
        </c:ser>
        <c:dLbls>
          <c:showLegendKey val="0"/>
          <c:showVal val="0"/>
          <c:showCatName val="0"/>
          <c:showSerName val="0"/>
          <c:showPercent val="0"/>
          <c:showBubbleSize val="0"/>
        </c:dLbls>
        <c:gapWidth val="150"/>
        <c:overlap val="100"/>
        <c:axId val="1358469808"/>
        <c:axId val="1358470224"/>
      </c:barChart>
      <c:catAx>
        <c:axId val="13584698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58470224"/>
        <c:crosses val="autoZero"/>
        <c:auto val="1"/>
        <c:lblAlgn val="ctr"/>
        <c:lblOffset val="100"/>
        <c:noMultiLvlLbl val="0"/>
      </c:catAx>
      <c:valAx>
        <c:axId val="1358470224"/>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58469808"/>
        <c:crosses val="autoZero"/>
        <c:crossBetween val="between"/>
      </c:valAx>
      <c:spPr>
        <a:noFill/>
        <a:ln>
          <a:solidFill>
            <a:schemeClr val="bg1">
              <a:lumMod val="85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s-ES" sz="1800" b="0" i="0" baseline="0">
                <a:effectLst/>
              </a:rPr>
              <a:t>Type of sewage sludge disposal in the European Union (2018)</a:t>
            </a:r>
            <a:endParaRPr lang="en-DE">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DE"/>
        </a:p>
      </c:txPr>
    </c:title>
    <c:autoTitleDeleted val="0"/>
    <c:plotArea>
      <c:layout>
        <c:manualLayout>
          <c:layoutTarget val="inner"/>
          <c:xMode val="edge"/>
          <c:yMode val="edge"/>
          <c:x val="0.13733387172757253"/>
          <c:y val="5.6723026175782079E-2"/>
          <c:w val="0.82966067703075574"/>
          <c:h val="0.800758562587084"/>
        </c:manualLayout>
      </c:layout>
      <c:barChart>
        <c:barDir val="bar"/>
        <c:grouping val="percentStacked"/>
        <c:varyColors val="0"/>
        <c:ser>
          <c:idx val="0"/>
          <c:order val="0"/>
          <c:tx>
            <c:strRef>
              <c:f>'WISE Report'!$L$6</c:f>
              <c:strCache>
                <c:ptCount val="1"/>
                <c:pt idx="0">
                  <c:v>Reused in agriculture</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'WISE Report'!$B$7:$B$34</c:f>
              <c:strCache>
                <c:ptCount val="28"/>
                <c:pt idx="0">
                  <c:v>European Union</c:v>
                </c:pt>
                <c:pt idx="1">
                  <c:v>Belgium</c:v>
                </c:pt>
                <c:pt idx="2">
                  <c:v>Bulgaria</c:v>
                </c:pt>
                <c:pt idx="3">
                  <c:v>Czechia</c:v>
                </c:pt>
                <c:pt idx="4">
                  <c:v>Denmark</c:v>
                </c:pt>
                <c:pt idx="5">
                  <c:v>Germany</c:v>
                </c:pt>
                <c:pt idx="6">
                  <c:v>Estonia</c:v>
                </c:pt>
                <c:pt idx="7">
                  <c:v>Ireland</c:v>
                </c:pt>
                <c:pt idx="8">
                  <c:v>Greece</c:v>
                </c:pt>
                <c:pt idx="9">
                  <c:v>Spain</c:v>
                </c:pt>
                <c:pt idx="10">
                  <c:v>France</c:v>
                </c:pt>
                <c:pt idx="11">
                  <c:v>Croatia</c:v>
                </c:pt>
                <c:pt idx="12">
                  <c:v>Italy</c:v>
                </c:pt>
                <c:pt idx="13">
                  <c:v>Cyprus</c:v>
                </c:pt>
                <c:pt idx="14">
                  <c:v>Latvia</c:v>
                </c:pt>
                <c:pt idx="15">
                  <c:v>Lithuania</c:v>
                </c:pt>
                <c:pt idx="16">
                  <c:v>Luxembourg</c:v>
                </c:pt>
                <c:pt idx="17">
                  <c:v>Hungary</c:v>
                </c:pt>
                <c:pt idx="18">
                  <c:v>Malta</c:v>
                </c:pt>
                <c:pt idx="19">
                  <c:v>The Netherlands</c:v>
                </c:pt>
                <c:pt idx="20">
                  <c:v>Austria</c:v>
                </c:pt>
                <c:pt idx="21">
                  <c:v>Poland</c:v>
                </c:pt>
                <c:pt idx="22">
                  <c:v>Portugal</c:v>
                </c:pt>
                <c:pt idx="23">
                  <c:v>Romania</c:v>
                </c:pt>
                <c:pt idx="24">
                  <c:v>Slovenia</c:v>
                </c:pt>
                <c:pt idx="25">
                  <c:v>Slovakia</c:v>
                </c:pt>
                <c:pt idx="26">
                  <c:v>Finland</c:v>
                </c:pt>
                <c:pt idx="27">
                  <c:v>Sweden</c:v>
                </c:pt>
              </c:strCache>
            </c:strRef>
          </c:cat>
          <c:val>
            <c:numRef>
              <c:f>'WISE Report'!$L$7:$L$34</c:f>
              <c:numCache>
                <c:formatCode>#,##0.0</c:formatCode>
                <c:ptCount val="28"/>
                <c:pt idx="0">
                  <c:v>38.6</c:v>
                </c:pt>
                <c:pt idx="1">
                  <c:v>20.5</c:v>
                </c:pt>
                <c:pt idx="2">
                  <c:v>55.5</c:v>
                </c:pt>
                <c:pt idx="3">
                  <c:v>28.1</c:v>
                </c:pt>
                <c:pt idx="4">
                  <c:v>67</c:v>
                </c:pt>
                <c:pt idx="5">
                  <c:v>16.04</c:v>
                </c:pt>
                <c:pt idx="6">
                  <c:v>91.9</c:v>
                </c:pt>
                <c:pt idx="7">
                  <c:v>98.9</c:v>
                </c:pt>
                <c:pt idx="8">
                  <c:v>9.9</c:v>
                </c:pt>
                <c:pt idx="9">
                  <c:v>76.7</c:v>
                </c:pt>
                <c:pt idx="10">
                  <c:v>81.400000000000006</c:v>
                </c:pt>
                <c:pt idx="11">
                  <c:v>12.3</c:v>
                </c:pt>
                <c:pt idx="12">
                  <c:v>23.9</c:v>
                </c:pt>
                <c:pt idx="13">
                  <c:v>12.4</c:v>
                </c:pt>
                <c:pt idx="14">
                  <c:v>51.7</c:v>
                </c:pt>
                <c:pt idx="15">
                  <c:v>36</c:v>
                </c:pt>
                <c:pt idx="16">
                  <c:v>22</c:v>
                </c:pt>
                <c:pt idx="17">
                  <c:v>57.4</c:v>
                </c:pt>
                <c:pt idx="18">
                  <c:v>0</c:v>
                </c:pt>
                <c:pt idx="19">
                  <c:v>0</c:v>
                </c:pt>
                <c:pt idx="20">
                  <c:v>20.5</c:v>
                </c:pt>
                <c:pt idx="21">
                  <c:v>38</c:v>
                </c:pt>
                <c:pt idx="22">
                  <c:v>0</c:v>
                </c:pt>
                <c:pt idx="23">
                  <c:v>18.7</c:v>
                </c:pt>
                <c:pt idx="24">
                  <c:v>1.3</c:v>
                </c:pt>
                <c:pt idx="25">
                  <c:v>45.4</c:v>
                </c:pt>
                <c:pt idx="26">
                  <c:v>100</c:v>
                </c:pt>
                <c:pt idx="27">
                  <c:v>64.5</c:v>
                </c:pt>
              </c:numCache>
            </c:numRef>
          </c:val>
          <c:extLst>
            <c:ext xmlns:c16="http://schemas.microsoft.com/office/drawing/2014/chart" uri="{C3380CC4-5D6E-409C-BE32-E72D297353CC}">
              <c16:uniqueId val="{00000000-CC02-43FF-B186-32EC88253A43}"/>
            </c:ext>
          </c:extLst>
        </c:ser>
        <c:ser>
          <c:idx val="1"/>
          <c:order val="1"/>
          <c:tx>
            <c:strRef>
              <c:f>'WISE Report'!$M$6</c:f>
              <c:strCache>
                <c:ptCount val="1"/>
                <c:pt idx="0">
                  <c:v>Reused in other uses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'WISE Report'!$B$7:$B$34</c:f>
              <c:strCache>
                <c:ptCount val="28"/>
                <c:pt idx="0">
                  <c:v>European Union</c:v>
                </c:pt>
                <c:pt idx="1">
                  <c:v>Belgium</c:v>
                </c:pt>
                <c:pt idx="2">
                  <c:v>Bulgaria</c:v>
                </c:pt>
                <c:pt idx="3">
                  <c:v>Czechia</c:v>
                </c:pt>
                <c:pt idx="4">
                  <c:v>Denmark</c:v>
                </c:pt>
                <c:pt idx="5">
                  <c:v>Germany</c:v>
                </c:pt>
                <c:pt idx="6">
                  <c:v>Estonia</c:v>
                </c:pt>
                <c:pt idx="7">
                  <c:v>Ireland</c:v>
                </c:pt>
                <c:pt idx="8">
                  <c:v>Greece</c:v>
                </c:pt>
                <c:pt idx="9">
                  <c:v>Spain</c:v>
                </c:pt>
                <c:pt idx="10">
                  <c:v>France</c:v>
                </c:pt>
                <c:pt idx="11">
                  <c:v>Croatia</c:v>
                </c:pt>
                <c:pt idx="12">
                  <c:v>Italy</c:v>
                </c:pt>
                <c:pt idx="13">
                  <c:v>Cyprus</c:v>
                </c:pt>
                <c:pt idx="14">
                  <c:v>Latvia</c:v>
                </c:pt>
                <c:pt idx="15">
                  <c:v>Lithuania</c:v>
                </c:pt>
                <c:pt idx="16">
                  <c:v>Luxembourg</c:v>
                </c:pt>
                <c:pt idx="17">
                  <c:v>Hungary</c:v>
                </c:pt>
                <c:pt idx="18">
                  <c:v>Malta</c:v>
                </c:pt>
                <c:pt idx="19">
                  <c:v>The Netherlands</c:v>
                </c:pt>
                <c:pt idx="20">
                  <c:v>Austria</c:v>
                </c:pt>
                <c:pt idx="21">
                  <c:v>Poland</c:v>
                </c:pt>
                <c:pt idx="22">
                  <c:v>Portugal</c:v>
                </c:pt>
                <c:pt idx="23">
                  <c:v>Romania</c:v>
                </c:pt>
                <c:pt idx="24">
                  <c:v>Slovenia</c:v>
                </c:pt>
                <c:pt idx="25">
                  <c:v>Slovakia</c:v>
                </c:pt>
                <c:pt idx="26">
                  <c:v>Finland</c:v>
                </c:pt>
                <c:pt idx="27">
                  <c:v>Sweden</c:v>
                </c:pt>
              </c:strCache>
            </c:strRef>
          </c:cat>
          <c:val>
            <c:numRef>
              <c:f>'WISE Report'!$M$7:$M$34</c:f>
              <c:numCache>
                <c:formatCode>#,##0.0</c:formatCode>
                <c:ptCount val="28"/>
                <c:pt idx="0">
                  <c:v>8.1</c:v>
                </c:pt>
                <c:pt idx="1">
                  <c:v>10.8</c:v>
                </c:pt>
                <c:pt idx="2">
                  <c:v>16.399999999999999</c:v>
                </c:pt>
                <c:pt idx="3">
                  <c:v>71.7</c:v>
                </c:pt>
                <c:pt idx="4">
                  <c:v>20.8</c:v>
                </c:pt>
                <c:pt idx="5">
                  <c:v>8.92</c:v>
                </c:pt>
                <c:pt idx="6">
                  <c:v>0</c:v>
                </c:pt>
                <c:pt idx="7">
                  <c:v>1</c:v>
                </c:pt>
                <c:pt idx="8">
                  <c:v>0</c:v>
                </c:pt>
                <c:pt idx="9">
                  <c:v>0</c:v>
                </c:pt>
                <c:pt idx="10">
                  <c:v>2.6</c:v>
                </c:pt>
                <c:pt idx="11">
                  <c:v>36</c:v>
                </c:pt>
                <c:pt idx="12">
                  <c:v>31.5</c:v>
                </c:pt>
                <c:pt idx="13">
                  <c:v>84.4</c:v>
                </c:pt>
                <c:pt idx="14">
                  <c:v>25.8</c:v>
                </c:pt>
                <c:pt idx="15">
                  <c:v>39.6</c:v>
                </c:pt>
                <c:pt idx="16">
                  <c:v>19.399999999999999</c:v>
                </c:pt>
                <c:pt idx="17">
                  <c:v>13.4</c:v>
                </c:pt>
                <c:pt idx="18">
                  <c:v>0</c:v>
                </c:pt>
                <c:pt idx="19">
                  <c:v>0.2</c:v>
                </c:pt>
                <c:pt idx="20">
                  <c:v>19.399999999999999</c:v>
                </c:pt>
                <c:pt idx="21">
                  <c:v>0</c:v>
                </c:pt>
                <c:pt idx="22">
                  <c:v>0</c:v>
                </c:pt>
                <c:pt idx="23">
                  <c:v>0</c:v>
                </c:pt>
                <c:pt idx="24">
                  <c:v>0</c:v>
                </c:pt>
                <c:pt idx="25">
                  <c:v>34.5</c:v>
                </c:pt>
                <c:pt idx="26">
                  <c:v>0</c:v>
                </c:pt>
                <c:pt idx="27">
                  <c:v>33.1</c:v>
                </c:pt>
              </c:numCache>
            </c:numRef>
          </c:val>
          <c:extLst>
            <c:ext xmlns:c16="http://schemas.microsoft.com/office/drawing/2014/chart" uri="{C3380CC4-5D6E-409C-BE32-E72D297353CC}">
              <c16:uniqueId val="{00000001-CC02-43FF-B186-32EC88253A43}"/>
            </c:ext>
          </c:extLst>
        </c:ser>
        <c:ser>
          <c:idx val="2"/>
          <c:order val="2"/>
          <c:tx>
            <c:strRef>
              <c:f>'WISE Report'!$N$6</c:f>
              <c:strCache>
                <c:ptCount val="1"/>
                <c:pt idx="0">
                  <c:v> Landfilled</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'WISE Report'!$B$7:$B$34</c:f>
              <c:strCache>
                <c:ptCount val="28"/>
                <c:pt idx="0">
                  <c:v>European Union</c:v>
                </c:pt>
                <c:pt idx="1">
                  <c:v>Belgium</c:v>
                </c:pt>
                <c:pt idx="2">
                  <c:v>Bulgaria</c:v>
                </c:pt>
                <c:pt idx="3">
                  <c:v>Czechia</c:v>
                </c:pt>
                <c:pt idx="4">
                  <c:v>Denmark</c:v>
                </c:pt>
                <c:pt idx="5">
                  <c:v>Germany</c:v>
                </c:pt>
                <c:pt idx="6">
                  <c:v>Estonia</c:v>
                </c:pt>
                <c:pt idx="7">
                  <c:v>Ireland</c:v>
                </c:pt>
                <c:pt idx="8">
                  <c:v>Greece</c:v>
                </c:pt>
                <c:pt idx="9">
                  <c:v>Spain</c:v>
                </c:pt>
                <c:pt idx="10">
                  <c:v>France</c:v>
                </c:pt>
                <c:pt idx="11">
                  <c:v>Croatia</c:v>
                </c:pt>
                <c:pt idx="12">
                  <c:v>Italy</c:v>
                </c:pt>
                <c:pt idx="13">
                  <c:v>Cyprus</c:v>
                </c:pt>
                <c:pt idx="14">
                  <c:v>Latvia</c:v>
                </c:pt>
                <c:pt idx="15">
                  <c:v>Lithuania</c:v>
                </c:pt>
                <c:pt idx="16">
                  <c:v>Luxembourg</c:v>
                </c:pt>
                <c:pt idx="17">
                  <c:v>Hungary</c:v>
                </c:pt>
                <c:pt idx="18">
                  <c:v>Malta</c:v>
                </c:pt>
                <c:pt idx="19">
                  <c:v>The Netherlands</c:v>
                </c:pt>
                <c:pt idx="20">
                  <c:v>Austria</c:v>
                </c:pt>
                <c:pt idx="21">
                  <c:v>Poland</c:v>
                </c:pt>
                <c:pt idx="22">
                  <c:v>Portugal</c:v>
                </c:pt>
                <c:pt idx="23">
                  <c:v>Romania</c:v>
                </c:pt>
                <c:pt idx="24">
                  <c:v>Slovenia</c:v>
                </c:pt>
                <c:pt idx="25">
                  <c:v>Slovakia</c:v>
                </c:pt>
                <c:pt idx="26">
                  <c:v>Finland</c:v>
                </c:pt>
                <c:pt idx="27">
                  <c:v>Sweden</c:v>
                </c:pt>
              </c:strCache>
            </c:strRef>
          </c:cat>
          <c:val>
            <c:numRef>
              <c:f>'WISE Report'!$N$7:$N$34</c:f>
              <c:numCache>
                <c:formatCode>#,##0.0</c:formatCode>
                <c:ptCount val="28"/>
                <c:pt idx="0">
                  <c:v>5.8</c:v>
                </c:pt>
                <c:pt idx="1">
                  <c:v>0</c:v>
                </c:pt>
                <c:pt idx="2">
                  <c:v>6.8</c:v>
                </c:pt>
                <c:pt idx="3">
                  <c:v>0.2</c:v>
                </c:pt>
                <c:pt idx="4">
                  <c:v>0.9</c:v>
                </c:pt>
                <c:pt idx="5">
                  <c:v>0</c:v>
                </c:pt>
                <c:pt idx="6">
                  <c:v>8.1</c:v>
                </c:pt>
                <c:pt idx="7">
                  <c:v>0.2</c:v>
                </c:pt>
                <c:pt idx="8">
                  <c:v>35.700000000000003</c:v>
                </c:pt>
                <c:pt idx="9">
                  <c:v>9.8000000000000007</c:v>
                </c:pt>
                <c:pt idx="10">
                  <c:v>0.7</c:v>
                </c:pt>
                <c:pt idx="11">
                  <c:v>36.799999999999997</c:v>
                </c:pt>
                <c:pt idx="12">
                  <c:v>11.4</c:v>
                </c:pt>
                <c:pt idx="13">
                  <c:v>0</c:v>
                </c:pt>
                <c:pt idx="14">
                  <c:v>0.3</c:v>
                </c:pt>
                <c:pt idx="15">
                  <c:v>7.7</c:v>
                </c:pt>
                <c:pt idx="16">
                  <c:v>0</c:v>
                </c:pt>
                <c:pt idx="17">
                  <c:v>5.4</c:v>
                </c:pt>
                <c:pt idx="18">
                  <c:v>100</c:v>
                </c:pt>
                <c:pt idx="19">
                  <c:v>10.5</c:v>
                </c:pt>
                <c:pt idx="20">
                  <c:v>0.1</c:v>
                </c:pt>
                <c:pt idx="21">
                  <c:v>2.1</c:v>
                </c:pt>
                <c:pt idx="22">
                  <c:v>0</c:v>
                </c:pt>
                <c:pt idx="23">
                  <c:v>53.5</c:v>
                </c:pt>
                <c:pt idx="24">
                  <c:v>0.8</c:v>
                </c:pt>
                <c:pt idx="25">
                  <c:v>20.100000000000001</c:v>
                </c:pt>
                <c:pt idx="26">
                  <c:v>0</c:v>
                </c:pt>
                <c:pt idx="27">
                  <c:v>1.1000000000000001</c:v>
                </c:pt>
              </c:numCache>
            </c:numRef>
          </c:val>
          <c:extLst>
            <c:ext xmlns:c16="http://schemas.microsoft.com/office/drawing/2014/chart" uri="{C3380CC4-5D6E-409C-BE32-E72D297353CC}">
              <c16:uniqueId val="{00000002-CC02-43FF-B186-32EC88253A43}"/>
            </c:ext>
          </c:extLst>
        </c:ser>
        <c:ser>
          <c:idx val="3"/>
          <c:order val="3"/>
          <c:tx>
            <c:strRef>
              <c:f>'WISE Report'!$O$6</c:f>
              <c:strCache>
                <c:ptCount val="1"/>
                <c:pt idx="0">
                  <c:v>Incinerated</c:v>
                </c:pt>
              </c:strCache>
            </c:strRef>
          </c:tx>
          <c:spPr>
            <a:solidFill>
              <a:srgbClr val="FF5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'WISE Report'!$B$7:$B$34</c:f>
              <c:strCache>
                <c:ptCount val="28"/>
                <c:pt idx="0">
                  <c:v>European Union</c:v>
                </c:pt>
                <c:pt idx="1">
                  <c:v>Belgium</c:v>
                </c:pt>
                <c:pt idx="2">
                  <c:v>Bulgaria</c:v>
                </c:pt>
                <c:pt idx="3">
                  <c:v>Czechia</c:v>
                </c:pt>
                <c:pt idx="4">
                  <c:v>Denmark</c:v>
                </c:pt>
                <c:pt idx="5">
                  <c:v>Germany</c:v>
                </c:pt>
                <c:pt idx="6">
                  <c:v>Estonia</c:v>
                </c:pt>
                <c:pt idx="7">
                  <c:v>Ireland</c:v>
                </c:pt>
                <c:pt idx="8">
                  <c:v>Greece</c:v>
                </c:pt>
                <c:pt idx="9">
                  <c:v>Spain</c:v>
                </c:pt>
                <c:pt idx="10">
                  <c:v>France</c:v>
                </c:pt>
                <c:pt idx="11">
                  <c:v>Croatia</c:v>
                </c:pt>
                <c:pt idx="12">
                  <c:v>Italy</c:v>
                </c:pt>
                <c:pt idx="13">
                  <c:v>Cyprus</c:v>
                </c:pt>
                <c:pt idx="14">
                  <c:v>Latvia</c:v>
                </c:pt>
                <c:pt idx="15">
                  <c:v>Lithuania</c:v>
                </c:pt>
                <c:pt idx="16">
                  <c:v>Luxembourg</c:v>
                </c:pt>
                <c:pt idx="17">
                  <c:v>Hungary</c:v>
                </c:pt>
                <c:pt idx="18">
                  <c:v>Malta</c:v>
                </c:pt>
                <c:pt idx="19">
                  <c:v>The Netherlands</c:v>
                </c:pt>
                <c:pt idx="20">
                  <c:v>Austria</c:v>
                </c:pt>
                <c:pt idx="21">
                  <c:v>Poland</c:v>
                </c:pt>
                <c:pt idx="22">
                  <c:v>Portugal</c:v>
                </c:pt>
                <c:pt idx="23">
                  <c:v>Romania</c:v>
                </c:pt>
                <c:pt idx="24">
                  <c:v>Slovenia</c:v>
                </c:pt>
                <c:pt idx="25">
                  <c:v>Slovakia</c:v>
                </c:pt>
                <c:pt idx="26">
                  <c:v>Finland</c:v>
                </c:pt>
                <c:pt idx="27">
                  <c:v>Sweden</c:v>
                </c:pt>
              </c:strCache>
            </c:strRef>
          </c:cat>
          <c:val>
            <c:numRef>
              <c:f>'WISE Report'!$O$7:$O$34</c:f>
              <c:numCache>
                <c:formatCode>#,##0.0</c:formatCode>
                <c:ptCount val="28"/>
                <c:pt idx="0">
                  <c:v>14.8</c:v>
                </c:pt>
                <c:pt idx="1">
                  <c:v>67.400000000000006</c:v>
                </c:pt>
                <c:pt idx="2">
                  <c:v>0</c:v>
                </c:pt>
                <c:pt idx="3">
                  <c:v>0</c:v>
                </c:pt>
                <c:pt idx="4">
                  <c:v>11.3</c:v>
                </c:pt>
                <c:pt idx="5">
                  <c:v>74.13</c:v>
                </c:pt>
                <c:pt idx="6">
                  <c:v>0</c:v>
                </c:pt>
                <c:pt idx="7">
                  <c:v>0</c:v>
                </c:pt>
                <c:pt idx="8">
                  <c:v>36.5</c:v>
                </c:pt>
                <c:pt idx="9">
                  <c:v>10</c:v>
                </c:pt>
                <c:pt idx="10">
                  <c:v>13.7</c:v>
                </c:pt>
                <c:pt idx="11">
                  <c:v>0</c:v>
                </c:pt>
                <c:pt idx="12">
                  <c:v>12.7</c:v>
                </c:pt>
                <c:pt idx="13">
                  <c:v>3.3</c:v>
                </c:pt>
                <c:pt idx="14">
                  <c:v>22.2</c:v>
                </c:pt>
                <c:pt idx="15">
                  <c:v>4.3</c:v>
                </c:pt>
                <c:pt idx="16">
                  <c:v>12.5</c:v>
                </c:pt>
                <c:pt idx="17">
                  <c:v>0.1</c:v>
                </c:pt>
                <c:pt idx="18">
                  <c:v>0</c:v>
                </c:pt>
                <c:pt idx="19">
                  <c:v>89.3</c:v>
                </c:pt>
                <c:pt idx="20">
                  <c:v>53.8</c:v>
                </c:pt>
                <c:pt idx="21">
                  <c:v>18.5</c:v>
                </c:pt>
                <c:pt idx="22">
                  <c:v>0</c:v>
                </c:pt>
                <c:pt idx="23">
                  <c:v>0.3</c:v>
                </c:pt>
                <c:pt idx="24">
                  <c:v>27.9</c:v>
                </c:pt>
                <c:pt idx="25">
                  <c:v>0</c:v>
                </c:pt>
                <c:pt idx="26">
                  <c:v>0</c:v>
                </c:pt>
                <c:pt idx="27">
                  <c:v>1.3</c:v>
                </c:pt>
              </c:numCache>
            </c:numRef>
          </c:val>
          <c:extLst>
            <c:ext xmlns:c16="http://schemas.microsoft.com/office/drawing/2014/chart" uri="{C3380CC4-5D6E-409C-BE32-E72D297353CC}">
              <c16:uniqueId val="{00000003-CC02-43FF-B186-32EC88253A43}"/>
            </c:ext>
          </c:extLst>
        </c:ser>
        <c:ser>
          <c:idx val="5"/>
          <c:order val="4"/>
          <c:tx>
            <c:strRef>
              <c:f>'WISE Report'!$P$6</c:f>
              <c:strCache>
                <c:ptCount val="1"/>
                <c:pt idx="0">
                  <c:v>Disposed in another way</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'WISE Report'!$B$7:$B$34</c:f>
              <c:strCache>
                <c:ptCount val="28"/>
                <c:pt idx="0">
                  <c:v>European Union</c:v>
                </c:pt>
                <c:pt idx="1">
                  <c:v>Belgium</c:v>
                </c:pt>
                <c:pt idx="2">
                  <c:v>Bulgaria</c:v>
                </c:pt>
                <c:pt idx="3">
                  <c:v>Czechia</c:v>
                </c:pt>
                <c:pt idx="4">
                  <c:v>Denmark</c:v>
                </c:pt>
                <c:pt idx="5">
                  <c:v>Germany</c:v>
                </c:pt>
                <c:pt idx="6">
                  <c:v>Estonia</c:v>
                </c:pt>
                <c:pt idx="7">
                  <c:v>Ireland</c:v>
                </c:pt>
                <c:pt idx="8">
                  <c:v>Greece</c:v>
                </c:pt>
                <c:pt idx="9">
                  <c:v>Spain</c:v>
                </c:pt>
                <c:pt idx="10">
                  <c:v>France</c:v>
                </c:pt>
                <c:pt idx="11">
                  <c:v>Croatia</c:v>
                </c:pt>
                <c:pt idx="12">
                  <c:v>Italy</c:v>
                </c:pt>
                <c:pt idx="13">
                  <c:v>Cyprus</c:v>
                </c:pt>
                <c:pt idx="14">
                  <c:v>Latvia</c:v>
                </c:pt>
                <c:pt idx="15">
                  <c:v>Lithuania</c:v>
                </c:pt>
                <c:pt idx="16">
                  <c:v>Luxembourg</c:v>
                </c:pt>
                <c:pt idx="17">
                  <c:v>Hungary</c:v>
                </c:pt>
                <c:pt idx="18">
                  <c:v>Malta</c:v>
                </c:pt>
                <c:pt idx="19">
                  <c:v>The Netherlands</c:v>
                </c:pt>
                <c:pt idx="20">
                  <c:v>Austria</c:v>
                </c:pt>
                <c:pt idx="21">
                  <c:v>Poland</c:v>
                </c:pt>
                <c:pt idx="22">
                  <c:v>Portugal</c:v>
                </c:pt>
                <c:pt idx="23">
                  <c:v>Romania</c:v>
                </c:pt>
                <c:pt idx="24">
                  <c:v>Slovenia</c:v>
                </c:pt>
                <c:pt idx="25">
                  <c:v>Slovakia</c:v>
                </c:pt>
                <c:pt idx="26">
                  <c:v>Finland</c:v>
                </c:pt>
                <c:pt idx="27">
                  <c:v>Sweden</c:v>
                </c:pt>
              </c:strCache>
            </c:strRef>
          </c:cat>
          <c:val>
            <c:numRef>
              <c:f>'WISE Report'!$P$7:$P$34</c:f>
              <c:numCache>
                <c:formatCode>#,##0.0</c:formatCode>
                <c:ptCount val="28"/>
                <c:pt idx="0">
                  <c:v>8.9</c:v>
                </c:pt>
                <c:pt idx="1">
                  <c:v>1.3</c:v>
                </c:pt>
                <c:pt idx="2">
                  <c:v>21.2</c:v>
                </c:pt>
                <c:pt idx="3">
                  <c:v>0</c:v>
                </c:pt>
                <c:pt idx="4">
                  <c:v>0</c:v>
                </c:pt>
                <c:pt idx="5">
                  <c:v>0.91</c:v>
                </c:pt>
                <c:pt idx="6">
                  <c:v>0</c:v>
                </c:pt>
                <c:pt idx="7">
                  <c:v>0</c:v>
                </c:pt>
                <c:pt idx="8">
                  <c:v>18</c:v>
                </c:pt>
                <c:pt idx="9">
                  <c:v>1.4</c:v>
                </c:pt>
                <c:pt idx="10">
                  <c:v>1.6</c:v>
                </c:pt>
                <c:pt idx="11">
                  <c:v>6.1</c:v>
                </c:pt>
                <c:pt idx="12">
                  <c:v>20.5</c:v>
                </c:pt>
                <c:pt idx="13">
                  <c:v>0</c:v>
                </c:pt>
                <c:pt idx="14">
                  <c:v>0</c:v>
                </c:pt>
                <c:pt idx="15">
                  <c:v>12.5</c:v>
                </c:pt>
                <c:pt idx="16">
                  <c:v>46.1</c:v>
                </c:pt>
                <c:pt idx="17">
                  <c:v>23.7</c:v>
                </c:pt>
                <c:pt idx="18">
                  <c:v>0</c:v>
                </c:pt>
                <c:pt idx="19">
                  <c:v>0</c:v>
                </c:pt>
                <c:pt idx="20">
                  <c:v>6.1</c:v>
                </c:pt>
                <c:pt idx="21">
                  <c:v>41.5</c:v>
                </c:pt>
                <c:pt idx="22">
                  <c:v>0</c:v>
                </c:pt>
                <c:pt idx="23">
                  <c:v>27.5</c:v>
                </c:pt>
                <c:pt idx="24">
                  <c:v>70</c:v>
                </c:pt>
                <c:pt idx="25">
                  <c:v>0</c:v>
                </c:pt>
                <c:pt idx="26">
                  <c:v>0</c:v>
                </c:pt>
                <c:pt idx="27">
                  <c:v>0</c:v>
                </c:pt>
              </c:numCache>
            </c:numRef>
          </c:val>
          <c:extLst>
            <c:ext xmlns:c16="http://schemas.microsoft.com/office/drawing/2014/chart" uri="{C3380CC4-5D6E-409C-BE32-E72D297353CC}">
              <c16:uniqueId val="{00000005-CC02-43FF-B186-32EC88253A43}"/>
            </c:ext>
          </c:extLst>
        </c:ser>
        <c:ser>
          <c:idx val="4"/>
          <c:order val="5"/>
          <c:tx>
            <c:strRef>
              <c:f>'WISE Report'!$Q$6</c:f>
              <c:strCache>
                <c:ptCount val="1"/>
                <c:pt idx="0">
                  <c:v>Managed without further information reported</c:v>
                </c:pt>
              </c:strCache>
            </c:strRef>
          </c:tx>
          <c:spPr>
            <a:solidFill>
              <a:schemeClr val="bg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'WISE Report'!$B$7:$B$34</c:f>
              <c:strCache>
                <c:ptCount val="28"/>
                <c:pt idx="0">
                  <c:v>European Union</c:v>
                </c:pt>
                <c:pt idx="1">
                  <c:v>Belgium</c:v>
                </c:pt>
                <c:pt idx="2">
                  <c:v>Bulgaria</c:v>
                </c:pt>
                <c:pt idx="3">
                  <c:v>Czechia</c:v>
                </c:pt>
                <c:pt idx="4">
                  <c:v>Denmark</c:v>
                </c:pt>
                <c:pt idx="5">
                  <c:v>Germany</c:v>
                </c:pt>
                <c:pt idx="6">
                  <c:v>Estonia</c:v>
                </c:pt>
                <c:pt idx="7">
                  <c:v>Ireland</c:v>
                </c:pt>
                <c:pt idx="8">
                  <c:v>Greece</c:v>
                </c:pt>
                <c:pt idx="9">
                  <c:v>Spain</c:v>
                </c:pt>
                <c:pt idx="10">
                  <c:v>France</c:v>
                </c:pt>
                <c:pt idx="11">
                  <c:v>Croatia</c:v>
                </c:pt>
                <c:pt idx="12">
                  <c:v>Italy</c:v>
                </c:pt>
                <c:pt idx="13">
                  <c:v>Cyprus</c:v>
                </c:pt>
                <c:pt idx="14">
                  <c:v>Latvia</c:v>
                </c:pt>
                <c:pt idx="15">
                  <c:v>Lithuania</c:v>
                </c:pt>
                <c:pt idx="16">
                  <c:v>Luxembourg</c:v>
                </c:pt>
                <c:pt idx="17">
                  <c:v>Hungary</c:v>
                </c:pt>
                <c:pt idx="18">
                  <c:v>Malta</c:v>
                </c:pt>
                <c:pt idx="19">
                  <c:v>The Netherlands</c:v>
                </c:pt>
                <c:pt idx="20">
                  <c:v>Austria</c:v>
                </c:pt>
                <c:pt idx="21">
                  <c:v>Poland</c:v>
                </c:pt>
                <c:pt idx="22">
                  <c:v>Portugal</c:v>
                </c:pt>
                <c:pt idx="23">
                  <c:v>Romania</c:v>
                </c:pt>
                <c:pt idx="24">
                  <c:v>Slovenia</c:v>
                </c:pt>
                <c:pt idx="25">
                  <c:v>Slovakia</c:v>
                </c:pt>
                <c:pt idx="26">
                  <c:v>Finland</c:v>
                </c:pt>
                <c:pt idx="27">
                  <c:v>Sweden</c:v>
                </c:pt>
              </c:strCache>
            </c:strRef>
          </c:cat>
          <c:val>
            <c:numRef>
              <c:f>'WISE Report'!$Q$7:$Q$34</c:f>
              <c:numCache>
                <c:formatCode>#,##0.0</c:formatCode>
                <c:ptCount val="28"/>
                <c:pt idx="0">
                  <c:v>23.9</c:v>
                </c:pt>
                <c:pt idx="1">
                  <c:v>0</c:v>
                </c:pt>
                <c:pt idx="2">
                  <c:v>0</c:v>
                </c:pt>
                <c:pt idx="3">
                  <c:v>0</c:v>
                </c:pt>
                <c:pt idx="4">
                  <c:v>0</c:v>
                </c:pt>
                <c:pt idx="5">
                  <c:v>0</c:v>
                </c:pt>
                <c:pt idx="6">
                  <c:v>0</c:v>
                </c:pt>
                <c:pt idx="7">
                  <c:v>0</c:v>
                </c:pt>
                <c:pt idx="8">
                  <c:v>0</c:v>
                </c:pt>
                <c:pt idx="9">
                  <c:v>2.1</c:v>
                </c:pt>
                <c:pt idx="10">
                  <c:v>0</c:v>
                </c:pt>
                <c:pt idx="11">
                  <c:v>8.8000000000000007</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6-CC02-43FF-B186-32EC88253A43}"/>
            </c:ext>
          </c:extLst>
        </c:ser>
        <c:dLbls>
          <c:showLegendKey val="0"/>
          <c:showVal val="0"/>
          <c:showCatName val="0"/>
          <c:showSerName val="0"/>
          <c:showPercent val="0"/>
          <c:showBubbleSize val="0"/>
        </c:dLbls>
        <c:gapWidth val="150"/>
        <c:overlap val="100"/>
        <c:axId val="1358469808"/>
        <c:axId val="1358470224"/>
      </c:barChart>
      <c:catAx>
        <c:axId val="13584698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crossAx val="1358470224"/>
        <c:crosses val="autoZero"/>
        <c:auto val="1"/>
        <c:lblAlgn val="ctr"/>
        <c:lblOffset val="100"/>
        <c:noMultiLvlLbl val="0"/>
      </c:catAx>
      <c:valAx>
        <c:axId val="135847022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58469808"/>
        <c:crosses val="autoZero"/>
        <c:crossBetween val="between"/>
      </c:valAx>
      <c:spPr>
        <a:noFill/>
        <a:ln>
          <a:solidFill>
            <a:schemeClr val="bg1">
              <a:lumMod val="85000"/>
            </a:schemeClr>
          </a:solidFill>
        </a:ln>
        <a:effectLst/>
      </c:spPr>
    </c:plotArea>
    <c:legend>
      <c:legendPos val="b"/>
      <c:layout>
        <c:manualLayout>
          <c:xMode val="edge"/>
          <c:yMode val="edge"/>
          <c:x val="0.13389339794064206"/>
          <c:y val="0.89615415542925114"/>
          <c:w val="0.82964910155461336"/>
          <c:h val="9.5740865305455614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85000"/>
        </a:schemeClr>
      </a:solidFill>
      <a:round/>
    </a:ln>
    <a:effectLst/>
  </c:spPr>
  <c:txPr>
    <a:bodyPr/>
    <a:lstStyle/>
    <a:p>
      <a:pPr>
        <a:defRPr/>
      </a:pPr>
      <a:endParaRPr lang="en-DE"/>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s-ES" sz="1800" b="0" i="0" baseline="0">
                <a:effectLst/>
              </a:rPr>
              <a:t>Type of sewage sludge disposal in Germany (1998 - 2023)</a:t>
            </a:r>
            <a:endParaRPr lang="en-DE">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DE"/>
        </a:p>
      </c:txPr>
    </c:title>
    <c:autoTitleDeleted val="0"/>
    <c:plotArea>
      <c:layout>
        <c:manualLayout>
          <c:layoutTarget val="inner"/>
          <c:xMode val="edge"/>
          <c:yMode val="edge"/>
          <c:x val="7.0667205060905833E-2"/>
          <c:y val="5.6723026175782079E-2"/>
          <c:w val="0.8963273436974224"/>
          <c:h val="0.82146411357269256"/>
        </c:manualLayout>
      </c:layout>
      <c:barChart>
        <c:barDir val="bar"/>
        <c:grouping val="percentStacked"/>
        <c:varyColors val="0"/>
        <c:ser>
          <c:idx val="0"/>
          <c:order val="0"/>
          <c:tx>
            <c:strRef>
              <c:f>Germany!$K$9</c:f>
              <c:strCache>
                <c:ptCount val="1"/>
                <c:pt idx="0">
                  <c:v>Recycling in agriculture</c:v>
                </c:pt>
              </c:strCache>
            </c:strRef>
          </c:tx>
          <c:spPr>
            <a:solidFill>
              <a:srgbClr val="92D050"/>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Germany!$A$10:$A$30</c:f>
              <c:strCache>
                <c:ptCount val="21"/>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2004</c:v>
                </c:pt>
                <c:pt idx="19">
                  <c:v>2001</c:v>
                </c:pt>
                <c:pt idx="20">
                  <c:v>1998</c:v>
                </c:pt>
              </c:strCache>
            </c:strRef>
          </c:cat>
          <c:val>
            <c:numRef>
              <c:f>Germany!$K$10:$K$30</c:f>
              <c:numCache>
                <c:formatCode>0.0</c:formatCode>
                <c:ptCount val="21"/>
                <c:pt idx="0">
                  <c:v>13.062113740929641</c:v>
                </c:pt>
                <c:pt idx="1">
                  <c:v>13.863256958411789</c:v>
                </c:pt>
                <c:pt idx="2">
                  <c:v>13.199825591176637</c:v>
                </c:pt>
                <c:pt idx="3">
                  <c:v>15.091756798605296</c:v>
                </c:pt>
                <c:pt idx="4">
                  <c:v>16.521223914408974</c:v>
                </c:pt>
                <c:pt idx="5" formatCode="0.00">
                  <c:v>16.043966735919142</c:v>
                </c:pt>
                <c:pt idx="6">
                  <c:v>18.206148197655246</c:v>
                </c:pt>
                <c:pt idx="7">
                  <c:v>23.883394071462327</c:v>
                </c:pt>
                <c:pt idx="8">
                  <c:v>23.722427148551347</c:v>
                </c:pt>
                <c:pt idx="9">
                  <c:v>26.116757294003065</c:v>
                </c:pt>
                <c:pt idx="10">
                  <c:v>27.376034554424223</c:v>
                </c:pt>
                <c:pt idx="11">
                  <c:v>29.465604370786828</c:v>
                </c:pt>
                <c:pt idx="12">
                  <c:v>29.084633505732452</c:v>
                </c:pt>
                <c:pt idx="13">
                  <c:v>30.003846545103126</c:v>
                </c:pt>
                <c:pt idx="14">
                  <c:v>30.113210324634402</c:v>
                </c:pt>
                <c:pt idx="15">
                  <c:v>28.617468850134998</c:v>
                </c:pt>
                <c:pt idx="16">
                  <c:v>28.822378065923246</c:v>
                </c:pt>
                <c:pt idx="17">
                  <c:v>29.855792535734562</c:v>
                </c:pt>
                <c:pt idx="18">
                  <c:v>27.776726057413907</c:v>
                </c:pt>
                <c:pt idx="19">
                  <c:v>31.070884493021538</c:v>
                </c:pt>
                <c:pt idx="20">
                  <c:v>31.866840003789886</c:v>
                </c:pt>
              </c:numCache>
            </c:numRef>
          </c:val>
          <c:extLst>
            <c:ext xmlns:c16="http://schemas.microsoft.com/office/drawing/2014/chart" uri="{C3380CC4-5D6E-409C-BE32-E72D297353CC}">
              <c16:uniqueId val="{00000000-A3D8-4E3B-99C4-32B6B634DE37}"/>
            </c:ext>
          </c:extLst>
        </c:ser>
        <c:ser>
          <c:idx val="1"/>
          <c:order val="1"/>
          <c:tx>
            <c:strRef>
              <c:f>Germany!$L$9</c:f>
              <c:strCache>
                <c:ptCount val="1"/>
                <c:pt idx="0">
                  <c:v>Reuse of materials for landscaping activities</c:v>
                </c:pt>
              </c:strCache>
            </c:strRef>
          </c:tx>
          <c:spPr>
            <a:solidFill>
              <a:srgbClr val="FFC000"/>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Germany!$A$10:$A$30</c:f>
              <c:strCache>
                <c:ptCount val="21"/>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2004</c:v>
                </c:pt>
                <c:pt idx="19">
                  <c:v>2001</c:v>
                </c:pt>
                <c:pt idx="20">
                  <c:v>1998</c:v>
                </c:pt>
              </c:strCache>
            </c:strRef>
          </c:cat>
          <c:val>
            <c:numRef>
              <c:f>Germany!$L$10:$L$30</c:f>
              <c:numCache>
                <c:formatCode>0.0</c:formatCode>
                <c:ptCount val="21"/>
                <c:pt idx="0">
                  <c:v>0.78538705206525317</c:v>
                </c:pt>
                <c:pt idx="1">
                  <c:v>0.79648103903644873</c:v>
                </c:pt>
                <c:pt idx="2">
                  <c:v>1.0231673829886199</c:v>
                </c:pt>
                <c:pt idx="3">
                  <c:v>1.4903598013465311</c:v>
                </c:pt>
                <c:pt idx="4">
                  <c:v>3.3674714339324021</c:v>
                </c:pt>
                <c:pt idx="5" formatCode="0.00">
                  <c:v>7.0176794125558741</c:v>
                </c:pt>
                <c:pt idx="6">
                  <c:v>10.018357620455468</c:v>
                </c:pt>
                <c:pt idx="7">
                  <c:v>9.5556247342354386</c:v>
                </c:pt>
                <c:pt idx="8">
                  <c:v>10.544527246882707</c:v>
                </c:pt>
                <c:pt idx="9">
                  <c:v>11.988321608352358</c:v>
                </c:pt>
                <c:pt idx="10">
                  <c:v>11.350539968597017</c:v>
                </c:pt>
                <c:pt idx="11">
                  <c:v>12.750962527370222</c:v>
                </c:pt>
                <c:pt idx="12">
                  <c:v>13.045413475847202</c:v>
                </c:pt>
                <c:pt idx="13">
                  <c:v>13.739053771097717</c:v>
                </c:pt>
                <c:pt idx="14">
                  <c:v>14.437140387651697</c:v>
                </c:pt>
                <c:pt idx="15">
                  <c:v>16.141165336482803</c:v>
                </c:pt>
                <c:pt idx="16">
                  <c:v>17.944011058871368</c:v>
                </c:pt>
                <c:pt idx="17">
                  <c:v>19.512357048328369</c:v>
                </c:pt>
                <c:pt idx="18">
                  <c:v>21.795734870928847</c:v>
                </c:pt>
                <c:pt idx="19">
                  <c:v>24.008737949199865</c:v>
                </c:pt>
                <c:pt idx="20">
                  <c:v>25.55936396607483</c:v>
                </c:pt>
              </c:numCache>
            </c:numRef>
          </c:val>
          <c:extLst>
            <c:ext xmlns:c16="http://schemas.microsoft.com/office/drawing/2014/chart" uri="{C3380CC4-5D6E-409C-BE32-E72D297353CC}">
              <c16:uniqueId val="{00000001-A3D8-4E3B-99C4-32B6B634DE37}"/>
            </c:ext>
          </c:extLst>
        </c:ser>
        <c:ser>
          <c:idx val="2"/>
          <c:order val="2"/>
          <c:tx>
            <c:strRef>
              <c:f>Germany!$M$9</c:f>
              <c:strCache>
                <c:ptCount val="1"/>
                <c:pt idx="0">
                  <c:v>Other recycling</c:v>
                </c:pt>
              </c:strCache>
            </c:strRef>
          </c:tx>
          <c:spPr>
            <a:solidFill>
              <a:schemeClr val="accent5"/>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Germany!$A$10:$A$30</c:f>
              <c:strCache>
                <c:ptCount val="21"/>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2004</c:v>
                </c:pt>
                <c:pt idx="19">
                  <c:v>2001</c:v>
                </c:pt>
                <c:pt idx="20">
                  <c:v>1998</c:v>
                </c:pt>
              </c:strCache>
            </c:strRef>
          </c:cat>
          <c:val>
            <c:numRef>
              <c:f>Germany!$M$10:$M$30</c:f>
              <c:numCache>
                <c:formatCode>0.0</c:formatCode>
                <c:ptCount val="21"/>
                <c:pt idx="0">
                  <c:v>4.3702148049846095</c:v>
                </c:pt>
                <c:pt idx="1">
                  <c:v>4.7070841703742401</c:v>
                </c:pt>
                <c:pt idx="2">
                  <c:v>5.3159762790028893</c:v>
                </c:pt>
                <c:pt idx="3">
                  <c:v>5.8529367910353605</c:v>
                </c:pt>
                <c:pt idx="4">
                  <c:v>5.0366389305374613</c:v>
                </c:pt>
                <c:pt idx="5" formatCode="0.00">
                  <c:v>1.9004939246693338</c:v>
                </c:pt>
                <c:pt idx="6">
                  <c:v>1.9040558958898193</c:v>
                </c:pt>
                <c:pt idx="7">
                  <c:v>1.7518748738147041</c:v>
                </c:pt>
                <c:pt idx="8">
                  <c:v>1.8605314108526101</c:v>
                </c:pt>
                <c:pt idx="9">
                  <c:v>1.9626309215591007</c:v>
                </c:pt>
                <c:pt idx="10">
                  <c:v>3.3816710442884572</c:v>
                </c:pt>
                <c:pt idx="11">
                  <c:v>3.1469730145723585</c:v>
                </c:pt>
                <c:pt idx="12">
                  <c:v>3.1334385573034766</c:v>
                </c:pt>
                <c:pt idx="13">
                  <c:v>3.0757525664827106</c:v>
                </c:pt>
                <c:pt idx="14">
                  <c:v>2.8578336136884874</c:v>
                </c:pt>
                <c:pt idx="15">
                  <c:v>2.6585339968511787</c:v>
                </c:pt>
                <c:pt idx="16">
                  <c:v>3.6660722815148161</c:v>
                </c:pt>
                <c:pt idx="17">
                  <c:v>3.2684291535249819</c:v>
                </c:pt>
                <c:pt idx="18">
                  <c:v>2.4299310965895069</c:v>
                </c:pt>
                <c:pt idx="19">
                  <c:v>2.525311774127224</c:v>
                </c:pt>
                <c:pt idx="20">
                  <c:v>3.1661812061514887</c:v>
                </c:pt>
              </c:numCache>
            </c:numRef>
          </c:val>
          <c:extLst>
            <c:ext xmlns:c16="http://schemas.microsoft.com/office/drawing/2014/chart" uri="{C3380CC4-5D6E-409C-BE32-E72D297353CC}">
              <c16:uniqueId val="{00000002-A3D8-4E3B-99C4-32B6B634DE37}"/>
            </c:ext>
          </c:extLst>
        </c:ser>
        <c:ser>
          <c:idx val="3"/>
          <c:order val="3"/>
          <c:tx>
            <c:strRef>
              <c:f>Germany!$N$9</c:f>
              <c:strCache>
                <c:ptCount val="1"/>
                <c:pt idx="0">
                  <c:v>Thermal disposal</c:v>
                </c:pt>
              </c:strCache>
            </c:strRef>
          </c:tx>
          <c:spPr>
            <a:solidFill>
              <a:srgbClr val="FF5050"/>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Germany!$A$10:$A$30</c:f>
              <c:strCache>
                <c:ptCount val="21"/>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2004</c:v>
                </c:pt>
                <c:pt idx="19">
                  <c:v>2001</c:v>
                </c:pt>
                <c:pt idx="20">
                  <c:v>1998</c:v>
                </c:pt>
              </c:strCache>
            </c:strRef>
          </c:cat>
          <c:val>
            <c:numRef>
              <c:f>Germany!$N$10:$N$30</c:f>
              <c:numCache>
                <c:formatCode>0.0</c:formatCode>
                <c:ptCount val="21"/>
                <c:pt idx="0">
                  <c:v>81.013340106767487</c:v>
                </c:pt>
                <c:pt idx="1">
                  <c:v>80.177231727514467</c:v>
                </c:pt>
                <c:pt idx="2">
                  <c:v>79.45556038730868</c:v>
                </c:pt>
                <c:pt idx="3">
                  <c:v>76.639693991076655</c:v>
                </c:pt>
                <c:pt idx="4">
                  <c:v>74.320681298485312</c:v>
                </c:pt>
                <c:pt idx="5" formatCode="0.00">
                  <c:v>74.128077013329673</c:v>
                </c:pt>
                <c:pt idx="6">
                  <c:v>69.470372434967615</c:v>
                </c:pt>
                <c:pt idx="7">
                  <c:v>64.454208413556159</c:v>
                </c:pt>
                <c:pt idx="8">
                  <c:v>63.706243791896895</c:v>
                </c:pt>
                <c:pt idx="9">
                  <c:v>59.785755645628257</c:v>
                </c:pt>
                <c:pt idx="10">
                  <c:v>57.655953472770896</c:v>
                </c:pt>
                <c:pt idx="11">
                  <c:v>54.636460087270592</c:v>
                </c:pt>
                <c:pt idx="12">
                  <c:v>54.736514461116869</c:v>
                </c:pt>
                <c:pt idx="13">
                  <c:v>53.181347117316449</c:v>
                </c:pt>
                <c:pt idx="14">
                  <c:v>52.545967255949179</c:v>
                </c:pt>
                <c:pt idx="15">
                  <c:v>52.462049109537894</c:v>
                </c:pt>
                <c:pt idx="16">
                  <c:v>49.370642432095629</c:v>
                </c:pt>
                <c:pt idx="17">
                  <c:v>47.113092608421645</c:v>
                </c:pt>
                <c:pt idx="18">
                  <c:v>31.455924021361916</c:v>
                </c:pt>
                <c:pt idx="19">
                  <c:v>22.841990398464148</c:v>
                </c:pt>
                <c:pt idx="20">
                  <c:v>16.097214637254659</c:v>
                </c:pt>
              </c:numCache>
            </c:numRef>
          </c:val>
          <c:extLst>
            <c:ext xmlns:c16="http://schemas.microsoft.com/office/drawing/2014/chart" uri="{C3380CC4-5D6E-409C-BE32-E72D297353CC}">
              <c16:uniqueId val="{00000003-A3D8-4E3B-99C4-32B6B634DE37}"/>
            </c:ext>
          </c:extLst>
        </c:ser>
        <c:ser>
          <c:idx val="5"/>
          <c:order val="4"/>
          <c:tx>
            <c:strRef>
              <c:f>Germany!$O$9</c:f>
              <c:strCache>
                <c:ptCount val="1"/>
                <c:pt idx="0">
                  <c:v>Landfill</c:v>
                </c:pt>
              </c:strCache>
            </c:strRef>
          </c:tx>
          <c:spPr>
            <a:solidFill>
              <a:schemeClr val="bg1">
                <a:lumMod val="75000"/>
              </a:schemeClr>
            </a:solidFill>
            <a:ln>
              <a:noFill/>
            </a:ln>
            <a:effectLst/>
          </c:spPr>
          <c:invertIfNegative val="0"/>
          <c:dLbls>
            <c:dLbl>
              <c:idx val="1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3D8-4E3B-99C4-32B6B634DE37}"/>
                </c:ext>
              </c:extLst>
            </c:dLbl>
            <c:dLbl>
              <c:idx val="1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3D8-4E3B-99C4-32B6B634DE37}"/>
                </c:ext>
              </c:extLst>
            </c:dLbl>
            <c:dLbl>
              <c:idx val="1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3D8-4E3B-99C4-32B6B634DE37}"/>
                </c:ext>
              </c:extLst>
            </c:dLbl>
            <c:dLbl>
              <c:idx val="1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3D8-4E3B-99C4-32B6B634DE37}"/>
                </c:ext>
              </c:extLst>
            </c:dLbl>
            <c:dLbl>
              <c:idx val="18"/>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3D8-4E3B-99C4-32B6B634DE37}"/>
                </c:ext>
              </c:extLst>
            </c:dLbl>
            <c:dLbl>
              <c:idx val="1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3D8-4E3B-99C4-32B6B634DE37}"/>
                </c:ext>
              </c:extLst>
            </c:dLbl>
            <c:dLbl>
              <c:idx val="2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E9A-4C1D-8AEB-97FE14209C1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Germany!$A$10:$A$30</c:f>
              <c:strCache>
                <c:ptCount val="21"/>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2004</c:v>
                </c:pt>
                <c:pt idx="19">
                  <c:v>2001</c:v>
                </c:pt>
                <c:pt idx="20">
                  <c:v>1998</c:v>
                </c:pt>
              </c:strCache>
            </c:strRef>
          </c:cat>
          <c:val>
            <c:numRef>
              <c:f>Germany!$O$10:$O$30</c:f>
              <c:numCache>
                <c:formatCode>0.0</c:formatCode>
                <c:ptCount val="21"/>
                <c:pt idx="0">
                  <c:v>0</c:v>
                </c:pt>
                <c:pt idx="1">
                  <c:v>0</c:v>
                </c:pt>
                <c:pt idx="2">
                  <c:v>0</c:v>
                </c:pt>
                <c:pt idx="3">
                  <c:v>0</c:v>
                </c:pt>
                <c:pt idx="4">
                  <c:v>0</c:v>
                </c:pt>
                <c:pt idx="5" formatCode="0.00">
                  <c:v>0</c:v>
                </c:pt>
                <c:pt idx="6">
                  <c:v>0</c:v>
                </c:pt>
                <c:pt idx="7">
                  <c:v>0</c:v>
                </c:pt>
                <c:pt idx="8">
                  <c:v>0</c:v>
                </c:pt>
                <c:pt idx="9">
                  <c:v>0</c:v>
                </c:pt>
                <c:pt idx="10">
                  <c:v>0</c:v>
                </c:pt>
                <c:pt idx="11">
                  <c:v>0</c:v>
                </c:pt>
                <c:pt idx="12">
                  <c:v>0</c:v>
                </c:pt>
                <c:pt idx="13">
                  <c:v>0</c:v>
                </c:pt>
                <c:pt idx="14">
                  <c:v>4.5848418076237178E-2</c:v>
                </c:pt>
                <c:pt idx="15">
                  <c:v>0.12078270699312887</c:v>
                </c:pt>
                <c:pt idx="16">
                  <c:v>0.19689616159493672</c:v>
                </c:pt>
                <c:pt idx="17">
                  <c:v>0.2503286539904428</c:v>
                </c:pt>
                <c:pt idx="18">
                  <c:v>3.4965672142198096</c:v>
                </c:pt>
                <c:pt idx="19">
                  <c:v>6.5725200800361243</c:v>
                </c:pt>
                <c:pt idx="20">
                  <c:v>8.3418151682453114</c:v>
                </c:pt>
              </c:numCache>
            </c:numRef>
          </c:val>
          <c:extLst>
            <c:ext xmlns:c16="http://schemas.microsoft.com/office/drawing/2014/chart" uri="{C3380CC4-5D6E-409C-BE32-E72D297353CC}">
              <c16:uniqueId val="{0000000B-A3D8-4E3B-99C4-32B6B634DE37}"/>
            </c:ext>
          </c:extLst>
        </c:ser>
        <c:ser>
          <c:idx val="4"/>
          <c:order val="5"/>
          <c:tx>
            <c:strRef>
              <c:f>Germany!$P$9</c:f>
              <c:strCache>
                <c:ptCount val="1"/>
                <c:pt idx="0">
                  <c:v>Other direct disposal</c:v>
                </c:pt>
              </c:strCache>
            </c:strRef>
          </c:tx>
          <c:spPr>
            <a:solidFill>
              <a:srgbClr val="00B0F0"/>
            </a:solidFill>
            <a:ln>
              <a:noFill/>
            </a:ln>
            <a:effectLst/>
          </c:spPr>
          <c:invertIfNegative val="0"/>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3D8-4E3B-99C4-32B6B634DE37}"/>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A3D8-4E3B-99C4-32B6B634DE37}"/>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3D8-4E3B-99C4-32B6B634DE37}"/>
                </c:ext>
              </c:extLst>
            </c:dLbl>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3D8-4E3B-99C4-32B6B634DE37}"/>
                </c:ext>
              </c:extLst>
            </c:dLbl>
            <c:dLbl>
              <c:idx val="5"/>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A3D8-4E3B-99C4-32B6B634DE37}"/>
                </c:ext>
              </c:extLst>
            </c:dLbl>
            <c:dLbl>
              <c:idx val="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A3D8-4E3B-99C4-32B6B634DE37}"/>
                </c:ext>
              </c:extLst>
            </c:dLbl>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A3D8-4E3B-99C4-32B6B634DE37}"/>
                </c:ext>
              </c:extLst>
            </c:dLbl>
            <c:dLbl>
              <c:idx val="8"/>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A3D8-4E3B-99C4-32B6B634DE37}"/>
                </c:ext>
              </c:extLst>
            </c:dLbl>
            <c:dLbl>
              <c:idx val="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A3D8-4E3B-99C4-32B6B634DE37}"/>
                </c:ext>
              </c:extLst>
            </c:dLbl>
            <c:dLbl>
              <c:idx val="1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E9A-4C1D-8AEB-97FE14209C1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Germany!$A$10:$A$30</c:f>
              <c:strCache>
                <c:ptCount val="21"/>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2004</c:v>
                </c:pt>
                <c:pt idx="19">
                  <c:v>2001</c:v>
                </c:pt>
                <c:pt idx="20">
                  <c:v>1998</c:v>
                </c:pt>
              </c:strCache>
            </c:strRef>
          </c:cat>
          <c:val>
            <c:numRef>
              <c:f>Germany!$P$10:$P$30</c:f>
              <c:numCache>
                <c:formatCode>0.0</c:formatCode>
                <c:ptCount val="21"/>
                <c:pt idx="0">
                  <c:v>0.76894429525301289</c:v>
                </c:pt>
                <c:pt idx="1">
                  <c:v>0.45594610466305519</c:v>
                </c:pt>
                <c:pt idx="2">
                  <c:v>1.0054703595231818</c:v>
                </c:pt>
                <c:pt idx="3">
                  <c:v>0.9252526179361602</c:v>
                </c:pt>
                <c:pt idx="4">
                  <c:v>0.75398442263585363</c:v>
                </c:pt>
                <c:pt idx="5" formatCode="0.00">
                  <c:v>0.90978291352598117</c:v>
                </c:pt>
                <c:pt idx="6">
                  <c:v>0.40106585103185005</c:v>
                </c:pt>
                <c:pt idx="7">
                  <c:v>0.35489790693136536</c:v>
                </c:pt>
                <c:pt idx="8">
                  <c:v>0.16627040181644037</c:v>
                </c:pt>
                <c:pt idx="9">
                  <c:v>0.14653453045721879</c:v>
                </c:pt>
                <c:pt idx="10">
                  <c:v>0.23580095991940866</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16-A3D8-4E3B-99C4-32B6B634DE37}"/>
            </c:ext>
          </c:extLst>
        </c:ser>
        <c:ser>
          <c:idx val="6"/>
          <c:order val="6"/>
          <c:tx>
            <c:strRef>
              <c:f>Germany!$Q$9</c:f>
              <c:strCache>
                <c:ptCount val="1"/>
                <c:pt idx="0">
                  <c:v>Transfer to other WWTPs</c:v>
                </c:pt>
              </c:strCache>
            </c:strRef>
          </c:tx>
          <c:spPr>
            <a:solidFill>
              <a:schemeClr val="accent2">
                <a:lumMod val="40000"/>
                <a:lumOff val="60000"/>
              </a:schemeClr>
            </a:solidFill>
            <a:ln>
              <a:noFill/>
            </a:ln>
            <a:effectLst/>
          </c:spPr>
          <c:invertIfNegative val="0"/>
          <c:dLbls>
            <c:dLbl>
              <c:idx val="18"/>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A3D8-4E3B-99C4-32B6B634DE37}"/>
                </c:ext>
              </c:extLst>
            </c:dLbl>
            <c:dLbl>
              <c:idx val="1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A3D8-4E3B-99C4-32B6B634DE37}"/>
                </c:ext>
              </c:extLst>
            </c:dLbl>
            <c:dLbl>
              <c:idx val="2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E9A-4C1D-8AEB-97FE14209C1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Germany!$A$10:$A$30</c:f>
              <c:strCache>
                <c:ptCount val="21"/>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2004</c:v>
                </c:pt>
                <c:pt idx="19">
                  <c:v>2001</c:v>
                </c:pt>
                <c:pt idx="20">
                  <c:v>1998</c:v>
                </c:pt>
              </c:strCache>
            </c:strRef>
          </c:cat>
          <c:val>
            <c:numRef>
              <c:f>Germany!$Q$10:$Q$30</c:f>
              <c:numCache>
                <c:formatCode>#,##0</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formatCode="0.0">
                  <c:v>10.20529483211152</c:v>
                </c:pt>
                <c:pt idx="19" formatCode="0.0">
                  <c:v>9.6413398682721638</c:v>
                </c:pt>
                <c:pt idx="20" formatCode="0.0">
                  <c:v>10.338987392936742</c:v>
                </c:pt>
              </c:numCache>
            </c:numRef>
          </c:val>
          <c:extLst>
            <c:ext xmlns:c16="http://schemas.microsoft.com/office/drawing/2014/chart" uri="{C3380CC4-5D6E-409C-BE32-E72D297353CC}">
              <c16:uniqueId val="{0000001A-A3D8-4E3B-99C4-32B6B634DE37}"/>
            </c:ext>
          </c:extLst>
        </c:ser>
        <c:ser>
          <c:idx val="7"/>
          <c:order val="7"/>
          <c:tx>
            <c:strRef>
              <c:f>Germany!$R$9</c:f>
              <c:strCache>
                <c:ptCount val="1"/>
                <c:pt idx="0">
                  <c:v>Interim storage </c:v>
                </c:pt>
              </c:strCache>
            </c:strRef>
          </c:tx>
          <c:spPr>
            <a:solidFill>
              <a:schemeClr val="accent2">
                <a:lumMod val="60000"/>
                <a:lumOff val="40000"/>
              </a:schemeClr>
            </a:solidFill>
            <a:ln>
              <a:noFill/>
            </a:ln>
            <a:effectLst/>
          </c:spPr>
          <c:invertIfNegative val="0"/>
          <c:dLbls>
            <c:dLbl>
              <c:idx val="18"/>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A3D8-4E3B-99C4-32B6B634DE37}"/>
                </c:ext>
              </c:extLst>
            </c:dLbl>
            <c:dLbl>
              <c:idx val="1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A3D8-4E3B-99C4-32B6B634DE37}"/>
                </c:ext>
              </c:extLst>
            </c:dLbl>
            <c:dLbl>
              <c:idx val="2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E9A-4C1D-8AEB-97FE14209C1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Germany!$A$10:$A$30</c:f>
              <c:strCache>
                <c:ptCount val="21"/>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2004</c:v>
                </c:pt>
                <c:pt idx="19">
                  <c:v>2001</c:v>
                </c:pt>
                <c:pt idx="20">
                  <c:v>1998</c:v>
                </c:pt>
              </c:strCache>
            </c:strRef>
          </c:cat>
          <c:val>
            <c:numRef>
              <c:f>Germany!$R$10:$R$30</c:f>
              <c:numCache>
                <c:formatCode>#,##0</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formatCode="0.0">
                  <c:v>2.8398219073744961</c:v>
                </c:pt>
                <c:pt idx="19" formatCode="0.0">
                  <c:v>3.3392154368789368</c:v>
                </c:pt>
                <c:pt idx="20" formatCode="0.0">
                  <c:v>4.6295976255470839</c:v>
                </c:pt>
              </c:numCache>
            </c:numRef>
          </c:val>
          <c:extLst>
            <c:ext xmlns:c16="http://schemas.microsoft.com/office/drawing/2014/chart" uri="{C3380CC4-5D6E-409C-BE32-E72D297353CC}">
              <c16:uniqueId val="{0000001E-A3D8-4E3B-99C4-32B6B634DE37}"/>
            </c:ext>
          </c:extLst>
        </c:ser>
        <c:dLbls>
          <c:showLegendKey val="0"/>
          <c:showVal val="0"/>
          <c:showCatName val="0"/>
          <c:showSerName val="0"/>
          <c:showPercent val="0"/>
          <c:showBubbleSize val="0"/>
        </c:dLbls>
        <c:gapWidth val="150"/>
        <c:overlap val="100"/>
        <c:axId val="1358469808"/>
        <c:axId val="1358470224"/>
      </c:barChart>
      <c:catAx>
        <c:axId val="13584698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58470224"/>
        <c:crosses val="autoZero"/>
        <c:auto val="1"/>
        <c:lblAlgn val="ctr"/>
        <c:lblOffset val="100"/>
        <c:noMultiLvlLbl val="0"/>
      </c:catAx>
      <c:valAx>
        <c:axId val="135847022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58469808"/>
        <c:crosses val="autoZero"/>
        <c:crossBetween val="between"/>
      </c:valAx>
      <c:spPr>
        <a:noFill/>
        <a:ln>
          <a:solidFill>
            <a:schemeClr val="bg1">
              <a:lumMod val="85000"/>
            </a:schemeClr>
          </a:solidFill>
        </a:ln>
        <a:effectLst/>
      </c:spPr>
    </c:plotArea>
    <c:legend>
      <c:legendPos val="b"/>
      <c:layout>
        <c:manualLayout>
          <c:xMode val="edge"/>
          <c:yMode val="edge"/>
          <c:x val="6.5072100824675017E-2"/>
          <c:y val="0.91194003575515303"/>
          <c:w val="0.89056574104272468"/>
          <c:h val="7.656588144951027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85000"/>
        </a:schemeClr>
      </a:solidFill>
      <a:round/>
    </a:ln>
    <a:effectLst/>
  </c:spPr>
  <c:txPr>
    <a:bodyPr/>
    <a:lstStyle/>
    <a:p>
      <a:pPr>
        <a:defRPr/>
      </a:pPr>
      <a:endParaRPr lang="en-DE"/>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Phosphorus</a:t>
            </a:r>
            <a:r>
              <a:rPr lang="es-ES" baseline="0"/>
              <a:t> content (g/kg) DM in Luxembourg</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Luxembourg!$C$90</c:f>
              <c:strCache>
                <c:ptCount val="1"/>
                <c:pt idx="0">
                  <c:v>Min</c:v>
                </c:pt>
              </c:strCache>
            </c:strRef>
          </c:tx>
          <c:spPr>
            <a:ln w="28575" cap="rnd">
              <a:solidFill>
                <a:schemeClr val="accent1"/>
              </a:solidFill>
              <a:round/>
            </a:ln>
            <a:effectLst/>
          </c:spPr>
          <c:marker>
            <c:symbol val="none"/>
          </c:marker>
          <c:cat>
            <c:numRef>
              <c:f>Luxembourg!$D$77:$O$77</c:f>
              <c:numCache>
                <c:formatCode>General</c:formatCod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numCache>
            </c:numRef>
          </c:cat>
          <c:val>
            <c:numRef>
              <c:f>Luxembourg!$D$90:$O$90</c:f>
              <c:numCache>
                <c:formatCode>0.0</c:formatCode>
                <c:ptCount val="12"/>
                <c:pt idx="0">
                  <c:v>9.2855454545454581</c:v>
                </c:pt>
                <c:pt idx="1">
                  <c:v>8.1347727272727273</c:v>
                </c:pt>
                <c:pt idx="2">
                  <c:v>8.0474727272727282</c:v>
                </c:pt>
                <c:pt idx="3">
                  <c:v>12.028303125000001</c:v>
                </c:pt>
                <c:pt idx="4">
                  <c:v>12.79236</c:v>
                </c:pt>
                <c:pt idx="5">
                  <c:v>10.933285714285713</c:v>
                </c:pt>
                <c:pt idx="6">
                  <c:v>16.787276470588232</c:v>
                </c:pt>
                <c:pt idx="7">
                  <c:v>14.170536</c:v>
                </c:pt>
                <c:pt idx="8">
                  <c:v>16.979849999999999</c:v>
                </c:pt>
                <c:pt idx="9">
                  <c:v>16.434225000000001</c:v>
                </c:pt>
                <c:pt idx="10">
                  <c:v>17.246599999999994</c:v>
                </c:pt>
                <c:pt idx="11">
                  <c:v>16.314623999999998</c:v>
                </c:pt>
              </c:numCache>
            </c:numRef>
          </c:val>
          <c:smooth val="0"/>
          <c:extLst>
            <c:ext xmlns:c16="http://schemas.microsoft.com/office/drawing/2014/chart" uri="{C3380CC4-5D6E-409C-BE32-E72D297353CC}">
              <c16:uniqueId val="{00000000-7822-4C75-A25C-D0868800C1AE}"/>
            </c:ext>
          </c:extLst>
        </c:ser>
        <c:ser>
          <c:idx val="1"/>
          <c:order val="1"/>
          <c:tx>
            <c:strRef>
              <c:f>Luxembourg!$C$91</c:f>
              <c:strCache>
                <c:ptCount val="1"/>
                <c:pt idx="0">
                  <c:v>Max</c:v>
                </c:pt>
              </c:strCache>
            </c:strRef>
          </c:tx>
          <c:spPr>
            <a:ln w="28575" cap="rnd">
              <a:solidFill>
                <a:schemeClr val="accent2"/>
              </a:solidFill>
              <a:round/>
            </a:ln>
            <a:effectLst/>
          </c:spPr>
          <c:marker>
            <c:symbol val="none"/>
          </c:marker>
          <c:cat>
            <c:numRef>
              <c:f>Luxembourg!$D$77:$O$77</c:f>
              <c:numCache>
                <c:formatCode>General</c:formatCod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numCache>
            </c:numRef>
          </c:cat>
          <c:val>
            <c:numRef>
              <c:f>Luxembourg!$D$91:$O$91</c:f>
              <c:numCache>
                <c:formatCode>0.0</c:formatCode>
                <c:ptCount val="12"/>
                <c:pt idx="0">
                  <c:v>12.313268181818181</c:v>
                </c:pt>
                <c:pt idx="1">
                  <c:v>11.551377272727272</c:v>
                </c:pt>
                <c:pt idx="2">
                  <c:v>10.880754545454545</c:v>
                </c:pt>
                <c:pt idx="3">
                  <c:v>15.924065625000001</c:v>
                </c:pt>
                <c:pt idx="4">
                  <c:v>16.982759999999999</c:v>
                </c:pt>
                <c:pt idx="5">
                  <c:v>15.408449999999998</c:v>
                </c:pt>
                <c:pt idx="6">
                  <c:v>20.790238235294115</c:v>
                </c:pt>
                <c:pt idx="7">
                  <c:v>20.622005999999999</c:v>
                </c:pt>
                <c:pt idx="8">
                  <c:v>20.812966666666672</c:v>
                </c:pt>
                <c:pt idx="9">
                  <c:v>20.522215384615386</c:v>
                </c:pt>
                <c:pt idx="10">
                  <c:v>20.833983333333332</c:v>
                </c:pt>
                <c:pt idx="11">
                  <c:v>21.781349999999993</c:v>
                </c:pt>
              </c:numCache>
            </c:numRef>
          </c:val>
          <c:smooth val="0"/>
          <c:extLst>
            <c:ext xmlns:c16="http://schemas.microsoft.com/office/drawing/2014/chart" uri="{C3380CC4-5D6E-409C-BE32-E72D297353CC}">
              <c16:uniqueId val="{00000001-7822-4C75-A25C-D0868800C1AE}"/>
            </c:ext>
          </c:extLst>
        </c:ser>
        <c:ser>
          <c:idx val="2"/>
          <c:order val="2"/>
          <c:tx>
            <c:strRef>
              <c:f>Luxembourg!$C$92</c:f>
              <c:strCache>
                <c:ptCount val="1"/>
                <c:pt idx="0">
                  <c:v>Medium value</c:v>
                </c:pt>
              </c:strCache>
            </c:strRef>
          </c:tx>
          <c:spPr>
            <a:ln w="28575" cap="rnd">
              <a:solidFill>
                <a:schemeClr val="accent3"/>
              </a:solidFill>
              <a:round/>
            </a:ln>
            <a:effectLst/>
          </c:spPr>
          <c:marker>
            <c:symbol val="none"/>
          </c:marker>
          <c:cat>
            <c:numRef>
              <c:f>Luxembourg!$D$77:$O$77</c:f>
              <c:numCache>
                <c:formatCode>General</c:formatCod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numCache>
            </c:numRef>
          </c:cat>
          <c:val>
            <c:numRef>
              <c:f>Luxembourg!$D$92:$O$92</c:f>
              <c:numCache>
                <c:formatCode>0.0</c:formatCode>
                <c:ptCount val="12"/>
                <c:pt idx="0">
                  <c:v>10.849009090909089</c:v>
                </c:pt>
                <c:pt idx="1">
                  <c:v>10.011722727272726</c:v>
                </c:pt>
                <c:pt idx="2">
                  <c:v>9.4085590909090921</c:v>
                </c:pt>
                <c:pt idx="3">
                  <c:v>13.613343750000002</c:v>
                </c:pt>
                <c:pt idx="4">
                  <c:v>14.97486</c:v>
                </c:pt>
                <c:pt idx="5">
                  <c:v>13.429649999999999</c:v>
                </c:pt>
                <c:pt idx="6">
                  <c:v>18.495128571428577</c:v>
                </c:pt>
                <c:pt idx="7">
                  <c:v>17.295936206896553</c:v>
                </c:pt>
                <c:pt idx="8">
                  <c:v>18.898833333333332</c:v>
                </c:pt>
                <c:pt idx="9">
                  <c:v>18.418621153846161</c:v>
                </c:pt>
                <c:pt idx="10">
                  <c:v>18.817999999999998</c:v>
                </c:pt>
                <c:pt idx="11">
                  <c:v>18.970290000000002</c:v>
                </c:pt>
              </c:numCache>
            </c:numRef>
          </c:val>
          <c:smooth val="0"/>
          <c:extLst>
            <c:ext xmlns:c16="http://schemas.microsoft.com/office/drawing/2014/chart" uri="{C3380CC4-5D6E-409C-BE32-E72D297353CC}">
              <c16:uniqueId val="{00000002-7822-4C75-A25C-D0868800C1AE}"/>
            </c:ext>
          </c:extLst>
        </c:ser>
        <c:dLbls>
          <c:showLegendKey val="0"/>
          <c:showVal val="0"/>
          <c:showCatName val="0"/>
          <c:showSerName val="0"/>
          <c:showPercent val="0"/>
          <c:showBubbleSize val="0"/>
        </c:dLbls>
        <c:smooth val="0"/>
        <c:axId val="1243305888"/>
        <c:axId val="1243307552"/>
      </c:lineChart>
      <c:catAx>
        <c:axId val="124330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243307552"/>
        <c:crosses val="autoZero"/>
        <c:auto val="1"/>
        <c:lblAlgn val="ctr"/>
        <c:lblOffset val="100"/>
        <c:noMultiLvlLbl val="0"/>
      </c:catAx>
      <c:valAx>
        <c:axId val="1243307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 (g/kg) DM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243305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baseline="0"/>
              <a:t>Magnesium content (g/kg) DM in Luxembourg</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Luxembourg!$C$81</c:f>
              <c:strCache>
                <c:ptCount val="1"/>
                <c:pt idx="0">
                  <c:v>Min</c:v>
                </c:pt>
              </c:strCache>
            </c:strRef>
          </c:tx>
          <c:spPr>
            <a:ln w="28575" cap="rnd">
              <a:solidFill>
                <a:schemeClr val="accent1"/>
              </a:solidFill>
              <a:round/>
            </a:ln>
            <a:effectLst/>
          </c:spPr>
          <c:marker>
            <c:symbol val="none"/>
          </c:marker>
          <c:cat>
            <c:numRef>
              <c:f>Luxembourg!$D$77:$O$77</c:f>
              <c:numCache>
                <c:formatCode>General</c:formatCod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numCache>
            </c:numRef>
          </c:cat>
          <c:val>
            <c:numRef>
              <c:f>Luxembourg!$D$81:$O$81</c:f>
              <c:numCache>
                <c:formatCode>#,##0.0</c:formatCode>
                <c:ptCount val="12"/>
                <c:pt idx="0">
                  <c:v>4.4000000000000004</c:v>
                </c:pt>
                <c:pt idx="1">
                  <c:v>4.7181818181818187</c:v>
                </c:pt>
                <c:pt idx="2">
                  <c:v>5.1181818181818173</c:v>
                </c:pt>
                <c:pt idx="6">
                  <c:v>5.0548159999999998</c:v>
                </c:pt>
                <c:pt idx="7">
                  <c:v>4.7853866666666667</c:v>
                </c:pt>
                <c:pt idx="8">
                  <c:v>4.7719822222222206</c:v>
                </c:pt>
                <c:pt idx="9">
                  <c:v>5.018624</c:v>
                </c:pt>
                <c:pt idx="10">
                  <c:v>4.9281439999999996</c:v>
                </c:pt>
                <c:pt idx="11">
                  <c:v>5.2947555555555557</c:v>
                </c:pt>
              </c:numCache>
            </c:numRef>
          </c:val>
          <c:smooth val="0"/>
          <c:extLst>
            <c:ext xmlns:c16="http://schemas.microsoft.com/office/drawing/2014/chart" uri="{C3380CC4-5D6E-409C-BE32-E72D297353CC}">
              <c16:uniqueId val="{00000000-0773-457B-AC17-106C2FEF3A1F}"/>
            </c:ext>
          </c:extLst>
        </c:ser>
        <c:ser>
          <c:idx val="1"/>
          <c:order val="1"/>
          <c:tx>
            <c:strRef>
              <c:f>Luxembourg!$C$82</c:f>
              <c:strCache>
                <c:ptCount val="1"/>
                <c:pt idx="0">
                  <c:v>Max</c:v>
                </c:pt>
              </c:strCache>
            </c:strRef>
          </c:tx>
          <c:spPr>
            <a:ln w="28575" cap="rnd">
              <a:solidFill>
                <a:schemeClr val="accent2"/>
              </a:solidFill>
              <a:round/>
            </a:ln>
            <a:effectLst/>
          </c:spPr>
          <c:marker>
            <c:symbol val="none"/>
          </c:marker>
          <c:cat>
            <c:numRef>
              <c:f>Luxembourg!$D$77:$O$77</c:f>
              <c:numCache>
                <c:formatCode>General</c:formatCod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numCache>
            </c:numRef>
          </c:cat>
          <c:val>
            <c:numRef>
              <c:f>Luxembourg!$D$82:$O$82</c:f>
              <c:numCache>
                <c:formatCode>#,##0.0</c:formatCode>
                <c:ptCount val="12"/>
                <c:pt idx="0">
                  <c:v>6.827272727272728</c:v>
                </c:pt>
                <c:pt idx="1">
                  <c:v>6.8272727272727272</c:v>
                </c:pt>
                <c:pt idx="2">
                  <c:v>6.9454545454545453</c:v>
                </c:pt>
                <c:pt idx="6">
                  <c:v>6.7437759999999995</c:v>
                </c:pt>
                <c:pt idx="7">
                  <c:v>7.1847822222222222</c:v>
                </c:pt>
                <c:pt idx="8">
                  <c:v>5.7840177777777768</c:v>
                </c:pt>
                <c:pt idx="9">
                  <c:v>6.0742240000000001</c:v>
                </c:pt>
                <c:pt idx="10">
                  <c:v>8.3120960000000004</c:v>
                </c:pt>
                <c:pt idx="11">
                  <c:v>6.487751111111109</c:v>
                </c:pt>
              </c:numCache>
            </c:numRef>
          </c:val>
          <c:smooth val="0"/>
          <c:extLst>
            <c:ext xmlns:c16="http://schemas.microsoft.com/office/drawing/2014/chart" uri="{C3380CC4-5D6E-409C-BE32-E72D297353CC}">
              <c16:uniqueId val="{00000001-0773-457B-AC17-106C2FEF3A1F}"/>
            </c:ext>
          </c:extLst>
        </c:ser>
        <c:ser>
          <c:idx val="2"/>
          <c:order val="2"/>
          <c:tx>
            <c:strRef>
              <c:f>Luxembourg!$C$83</c:f>
              <c:strCache>
                <c:ptCount val="1"/>
                <c:pt idx="0">
                  <c:v>Medium value</c:v>
                </c:pt>
              </c:strCache>
            </c:strRef>
          </c:tx>
          <c:spPr>
            <a:ln w="28575" cap="rnd">
              <a:solidFill>
                <a:schemeClr val="accent3"/>
              </a:solidFill>
              <a:round/>
            </a:ln>
            <a:effectLst/>
          </c:spPr>
          <c:marker>
            <c:symbol val="none"/>
          </c:marker>
          <c:cat>
            <c:numRef>
              <c:f>Luxembourg!$D$77:$O$77</c:f>
              <c:numCache>
                <c:formatCode>General</c:formatCod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numCache>
            </c:numRef>
          </c:cat>
          <c:val>
            <c:numRef>
              <c:f>Luxembourg!$D$83:$O$83</c:f>
              <c:numCache>
                <c:formatCode>#,##0.0</c:formatCode>
                <c:ptCount val="12"/>
                <c:pt idx="0">
                  <c:v>5.5363636363636362</c:v>
                </c:pt>
                <c:pt idx="1">
                  <c:v>5.6427272727272717</c:v>
                </c:pt>
                <c:pt idx="2">
                  <c:v>5.872727272727273</c:v>
                </c:pt>
                <c:pt idx="6">
                  <c:v>5.7505066666666655</c:v>
                </c:pt>
                <c:pt idx="7">
                  <c:v>5.9850844444444444</c:v>
                </c:pt>
                <c:pt idx="8">
                  <c:v>5.267946666666667</c:v>
                </c:pt>
                <c:pt idx="9">
                  <c:v>5.5615040000000002</c:v>
                </c:pt>
                <c:pt idx="10">
                  <c:v>6.2732799999999997</c:v>
                </c:pt>
                <c:pt idx="11">
                  <c:v>5.8309333333333333</c:v>
                </c:pt>
              </c:numCache>
            </c:numRef>
          </c:val>
          <c:smooth val="0"/>
          <c:extLst>
            <c:ext xmlns:c16="http://schemas.microsoft.com/office/drawing/2014/chart" uri="{C3380CC4-5D6E-409C-BE32-E72D297353CC}">
              <c16:uniqueId val="{00000002-0773-457B-AC17-106C2FEF3A1F}"/>
            </c:ext>
          </c:extLst>
        </c:ser>
        <c:dLbls>
          <c:showLegendKey val="0"/>
          <c:showVal val="0"/>
          <c:showCatName val="0"/>
          <c:showSerName val="0"/>
          <c:showPercent val="0"/>
          <c:showBubbleSize val="0"/>
        </c:dLbls>
        <c:smooth val="0"/>
        <c:axId val="1243305888"/>
        <c:axId val="1243307552"/>
      </c:lineChart>
      <c:catAx>
        <c:axId val="124330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243307552"/>
        <c:crosses val="autoZero"/>
        <c:auto val="1"/>
        <c:lblAlgn val="ctr"/>
        <c:lblOffset val="100"/>
        <c:noMultiLvlLbl val="0"/>
      </c:catAx>
      <c:valAx>
        <c:axId val="1243307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 (g/kg) DM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243305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Potassium</a:t>
            </a:r>
            <a:r>
              <a:rPr lang="es-ES" baseline="0"/>
              <a:t> content (g/kg) DM in Luxembourg</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Luxembourg!$C$78</c:f>
              <c:strCache>
                <c:ptCount val="1"/>
                <c:pt idx="0">
                  <c:v>Min</c:v>
                </c:pt>
              </c:strCache>
            </c:strRef>
          </c:tx>
          <c:spPr>
            <a:ln w="28575" cap="rnd">
              <a:solidFill>
                <a:schemeClr val="accent1"/>
              </a:solidFill>
              <a:round/>
            </a:ln>
            <a:effectLst/>
          </c:spPr>
          <c:marker>
            <c:symbol val="none"/>
          </c:marker>
          <c:cat>
            <c:numRef>
              <c:f>Luxembourg!$D$77:$O$77</c:f>
              <c:numCache>
                <c:formatCode>General</c:formatCod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numCache>
            </c:numRef>
          </c:cat>
          <c:val>
            <c:numRef>
              <c:f>Luxembourg!$D$78:$O$78</c:f>
              <c:numCache>
                <c:formatCode>#,##0.0</c:formatCode>
                <c:ptCount val="12"/>
                <c:pt idx="0">
                  <c:v>1.4</c:v>
                </c:pt>
                <c:pt idx="1">
                  <c:v>1.4545454545454548</c:v>
                </c:pt>
                <c:pt idx="2">
                  <c:v>1.5181818181818183</c:v>
                </c:pt>
                <c:pt idx="6">
                  <c:v>2.0337450000000001</c:v>
                </c:pt>
                <c:pt idx="7">
                  <c:v>2.3892443478260876</c:v>
                </c:pt>
                <c:pt idx="8">
                  <c:v>2.6470966666666671</c:v>
                </c:pt>
                <c:pt idx="9">
                  <c:v>2.6914396153846152</c:v>
                </c:pt>
                <c:pt idx="10">
                  <c:v>2.7270322222222219</c:v>
                </c:pt>
                <c:pt idx="11">
                  <c:v>2.6696016000000005</c:v>
                </c:pt>
              </c:numCache>
            </c:numRef>
          </c:val>
          <c:smooth val="0"/>
          <c:extLst>
            <c:ext xmlns:c16="http://schemas.microsoft.com/office/drawing/2014/chart" uri="{C3380CC4-5D6E-409C-BE32-E72D297353CC}">
              <c16:uniqueId val="{00000000-AEDD-4C15-AFF4-65D290093A3E}"/>
            </c:ext>
          </c:extLst>
        </c:ser>
        <c:ser>
          <c:idx val="1"/>
          <c:order val="1"/>
          <c:tx>
            <c:strRef>
              <c:f>Luxembourg!$C$79</c:f>
              <c:strCache>
                <c:ptCount val="1"/>
                <c:pt idx="0">
                  <c:v>Max</c:v>
                </c:pt>
              </c:strCache>
            </c:strRef>
          </c:tx>
          <c:spPr>
            <a:ln w="28575" cap="rnd">
              <a:solidFill>
                <a:schemeClr val="accent2"/>
              </a:solidFill>
              <a:round/>
            </a:ln>
            <a:effectLst/>
          </c:spPr>
          <c:marker>
            <c:symbol val="none"/>
          </c:marker>
          <c:cat>
            <c:numRef>
              <c:f>Luxembourg!$D$77:$O$77</c:f>
              <c:numCache>
                <c:formatCode>General</c:formatCod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numCache>
            </c:numRef>
          </c:cat>
          <c:val>
            <c:numRef>
              <c:f>Luxembourg!$D$79:$O$79</c:f>
              <c:numCache>
                <c:formatCode>#,##0.0</c:formatCode>
                <c:ptCount val="12"/>
                <c:pt idx="0">
                  <c:v>19.29</c:v>
                </c:pt>
                <c:pt idx="1">
                  <c:v>3.336363636363636</c:v>
                </c:pt>
                <c:pt idx="2">
                  <c:v>4.3181818181818183</c:v>
                </c:pt>
                <c:pt idx="6">
                  <c:v>3.0609937499999997</c:v>
                </c:pt>
                <c:pt idx="7">
                  <c:v>4.0422260869565214</c:v>
                </c:pt>
                <c:pt idx="8">
                  <c:v>3.5202388888888883</c:v>
                </c:pt>
                <c:pt idx="9">
                  <c:v>3.9270115384615383</c:v>
                </c:pt>
                <c:pt idx="10">
                  <c:v>3.8000133333333328</c:v>
                </c:pt>
                <c:pt idx="11">
                  <c:v>5.1499403999999993</c:v>
                </c:pt>
              </c:numCache>
            </c:numRef>
          </c:val>
          <c:smooth val="0"/>
          <c:extLst>
            <c:ext xmlns:c16="http://schemas.microsoft.com/office/drawing/2014/chart" uri="{C3380CC4-5D6E-409C-BE32-E72D297353CC}">
              <c16:uniqueId val="{00000001-AEDD-4C15-AFF4-65D290093A3E}"/>
            </c:ext>
          </c:extLst>
        </c:ser>
        <c:ser>
          <c:idx val="2"/>
          <c:order val="2"/>
          <c:tx>
            <c:strRef>
              <c:f>Luxembourg!$C$80</c:f>
              <c:strCache>
                <c:ptCount val="1"/>
                <c:pt idx="0">
                  <c:v>Medium value</c:v>
                </c:pt>
              </c:strCache>
            </c:strRef>
          </c:tx>
          <c:spPr>
            <a:ln w="28575" cap="rnd">
              <a:solidFill>
                <a:schemeClr val="accent3"/>
              </a:solidFill>
              <a:round/>
            </a:ln>
            <a:effectLst/>
          </c:spPr>
          <c:marker>
            <c:symbol val="none"/>
          </c:marker>
          <c:cat>
            <c:numRef>
              <c:f>Luxembourg!$D$77:$O$77</c:f>
              <c:numCache>
                <c:formatCode>General</c:formatCod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numCache>
            </c:numRef>
          </c:cat>
          <c:val>
            <c:numRef>
              <c:f>Luxembourg!$D$80:$O$80</c:f>
              <c:numCache>
                <c:formatCode>#,##0.0</c:formatCode>
                <c:ptCount val="12"/>
                <c:pt idx="0">
                  <c:v>5.5</c:v>
                </c:pt>
                <c:pt idx="1">
                  <c:v>2.1363636363636358</c:v>
                </c:pt>
                <c:pt idx="2">
                  <c:v>2.5545454545454542</c:v>
                </c:pt>
                <c:pt idx="6">
                  <c:v>2.6531273076923076</c:v>
                </c:pt>
                <c:pt idx="7">
                  <c:v>3.1069457142857133</c:v>
                </c:pt>
                <c:pt idx="8">
                  <c:v>3.0498488888888886</c:v>
                </c:pt>
                <c:pt idx="9">
                  <c:v>3.2597388461538457</c:v>
                </c:pt>
                <c:pt idx="10">
                  <c:v>3.2035711111111111</c:v>
                </c:pt>
                <c:pt idx="11">
                  <c:v>3.8317415999999986</c:v>
                </c:pt>
              </c:numCache>
            </c:numRef>
          </c:val>
          <c:smooth val="0"/>
          <c:extLst>
            <c:ext xmlns:c16="http://schemas.microsoft.com/office/drawing/2014/chart" uri="{C3380CC4-5D6E-409C-BE32-E72D297353CC}">
              <c16:uniqueId val="{00000002-AEDD-4C15-AFF4-65D290093A3E}"/>
            </c:ext>
          </c:extLst>
        </c:ser>
        <c:dLbls>
          <c:showLegendKey val="0"/>
          <c:showVal val="0"/>
          <c:showCatName val="0"/>
          <c:showSerName val="0"/>
          <c:showPercent val="0"/>
          <c:showBubbleSize val="0"/>
        </c:dLbls>
        <c:smooth val="0"/>
        <c:axId val="1243305888"/>
        <c:axId val="1243307552"/>
      </c:lineChart>
      <c:catAx>
        <c:axId val="124330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243307552"/>
        <c:crosses val="autoZero"/>
        <c:auto val="1"/>
        <c:lblAlgn val="ctr"/>
        <c:lblOffset val="100"/>
        <c:noMultiLvlLbl val="0"/>
      </c:catAx>
      <c:valAx>
        <c:axId val="1243307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 (g/kg) DM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243305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baseline="0"/>
              <a:t>Sodium content (g/kg) DM in Luxembourg</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Luxembourg!$C$84</c:f>
              <c:strCache>
                <c:ptCount val="1"/>
                <c:pt idx="0">
                  <c:v>Min</c:v>
                </c:pt>
              </c:strCache>
            </c:strRef>
          </c:tx>
          <c:spPr>
            <a:ln w="28575" cap="rnd">
              <a:solidFill>
                <a:schemeClr val="accent1"/>
              </a:solidFill>
              <a:round/>
            </a:ln>
            <a:effectLst/>
          </c:spPr>
          <c:marker>
            <c:symbol val="none"/>
          </c:marker>
          <c:cat>
            <c:numRef>
              <c:f>Luxembourg!$D$77:$O$77</c:f>
              <c:numCache>
                <c:formatCode>General</c:formatCod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numCache>
            </c:numRef>
          </c:cat>
          <c:val>
            <c:numRef>
              <c:f>Luxembourg!$D$84:$O$84</c:f>
              <c:numCache>
                <c:formatCode>#,##0.0</c:formatCode>
                <c:ptCount val="12"/>
                <c:pt idx="0">
                  <c:v>1.0454545454545454</c:v>
                </c:pt>
                <c:pt idx="1">
                  <c:v>0.88181818181818161</c:v>
                </c:pt>
                <c:pt idx="2">
                  <c:v>1.0545454545454547</c:v>
                </c:pt>
                <c:pt idx="6">
                  <c:v>0.6</c:v>
                </c:pt>
                <c:pt idx="7">
                  <c:v>0.70000000000000007</c:v>
                </c:pt>
                <c:pt idx="8">
                  <c:v>1.3333333333333335</c:v>
                </c:pt>
                <c:pt idx="9">
                  <c:v>0.91428571428571437</c:v>
                </c:pt>
                <c:pt idx="10">
                  <c:v>9.1142857142857139</c:v>
                </c:pt>
                <c:pt idx="11">
                  <c:v>0.3935555555555556</c:v>
                </c:pt>
              </c:numCache>
            </c:numRef>
          </c:val>
          <c:smooth val="0"/>
          <c:extLst>
            <c:ext xmlns:c16="http://schemas.microsoft.com/office/drawing/2014/chart" uri="{C3380CC4-5D6E-409C-BE32-E72D297353CC}">
              <c16:uniqueId val="{00000000-81B2-429B-A73A-91780933B3CA}"/>
            </c:ext>
          </c:extLst>
        </c:ser>
        <c:ser>
          <c:idx val="1"/>
          <c:order val="1"/>
          <c:tx>
            <c:strRef>
              <c:f>Luxembourg!$C$85</c:f>
              <c:strCache>
                <c:ptCount val="1"/>
                <c:pt idx="0">
                  <c:v>Max</c:v>
                </c:pt>
              </c:strCache>
            </c:strRef>
          </c:tx>
          <c:spPr>
            <a:ln w="28575" cap="rnd">
              <a:solidFill>
                <a:schemeClr val="accent2"/>
              </a:solidFill>
              <a:round/>
            </a:ln>
            <a:effectLst/>
          </c:spPr>
          <c:marker>
            <c:symbol val="none"/>
          </c:marker>
          <c:cat>
            <c:numRef>
              <c:f>Luxembourg!$D$77:$O$77</c:f>
              <c:numCache>
                <c:formatCode>General</c:formatCod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numCache>
            </c:numRef>
          </c:cat>
          <c:val>
            <c:numRef>
              <c:f>Luxembourg!$D$85:$O$85</c:f>
              <c:numCache>
                <c:formatCode>#,##0.0</c:formatCode>
                <c:ptCount val="12"/>
                <c:pt idx="0">
                  <c:v>2.9090909090909096</c:v>
                </c:pt>
                <c:pt idx="1">
                  <c:v>1.8636363636363642</c:v>
                </c:pt>
                <c:pt idx="2">
                  <c:v>3.4181818181818184</c:v>
                </c:pt>
                <c:pt idx="6">
                  <c:v>0.82000000000000006</c:v>
                </c:pt>
                <c:pt idx="7">
                  <c:v>6.0000000000000009</c:v>
                </c:pt>
                <c:pt idx="8">
                  <c:v>4.9016666666666664</c:v>
                </c:pt>
                <c:pt idx="9">
                  <c:v>2.6428571428571428</c:v>
                </c:pt>
                <c:pt idx="10">
                  <c:v>32.057142857142857</c:v>
                </c:pt>
                <c:pt idx="11">
                  <c:v>0.95277777777777783</c:v>
                </c:pt>
              </c:numCache>
            </c:numRef>
          </c:val>
          <c:smooth val="0"/>
          <c:extLst>
            <c:ext xmlns:c16="http://schemas.microsoft.com/office/drawing/2014/chart" uri="{C3380CC4-5D6E-409C-BE32-E72D297353CC}">
              <c16:uniqueId val="{00000001-81B2-429B-A73A-91780933B3CA}"/>
            </c:ext>
          </c:extLst>
        </c:ser>
        <c:ser>
          <c:idx val="2"/>
          <c:order val="2"/>
          <c:tx>
            <c:strRef>
              <c:f>Luxembourg!$C$86</c:f>
              <c:strCache>
                <c:ptCount val="1"/>
                <c:pt idx="0">
                  <c:v>Medium value</c:v>
                </c:pt>
              </c:strCache>
            </c:strRef>
          </c:tx>
          <c:spPr>
            <a:ln w="28575" cap="rnd">
              <a:solidFill>
                <a:schemeClr val="accent3"/>
              </a:solidFill>
              <a:round/>
            </a:ln>
            <a:effectLst/>
          </c:spPr>
          <c:marker>
            <c:symbol val="none"/>
          </c:marker>
          <c:cat>
            <c:numRef>
              <c:f>Luxembourg!$D$77:$O$77</c:f>
              <c:numCache>
                <c:formatCode>General</c:formatCod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numCache>
            </c:numRef>
          </c:cat>
          <c:val>
            <c:numRef>
              <c:f>Luxembourg!$D$86:$O$86</c:f>
              <c:numCache>
                <c:formatCode>#,##0.0</c:formatCode>
                <c:ptCount val="12"/>
                <c:pt idx="0">
                  <c:v>1.8363636363636362</c:v>
                </c:pt>
                <c:pt idx="1">
                  <c:v>1.2909090909090912</c:v>
                </c:pt>
                <c:pt idx="2">
                  <c:v>1.8999999999999997</c:v>
                </c:pt>
                <c:pt idx="6">
                  <c:v>2.2333333333333334</c:v>
                </c:pt>
                <c:pt idx="7">
                  <c:v>3.2833333333333337</c:v>
                </c:pt>
                <c:pt idx="8">
                  <c:v>2.9066666666666667</c:v>
                </c:pt>
                <c:pt idx="9">
                  <c:v>1.5742857142857145</c:v>
                </c:pt>
                <c:pt idx="10">
                  <c:v>17.214285714285715</c:v>
                </c:pt>
                <c:pt idx="11">
                  <c:v>0.71161555555555567</c:v>
                </c:pt>
              </c:numCache>
            </c:numRef>
          </c:val>
          <c:smooth val="0"/>
          <c:extLst>
            <c:ext xmlns:c16="http://schemas.microsoft.com/office/drawing/2014/chart" uri="{C3380CC4-5D6E-409C-BE32-E72D297353CC}">
              <c16:uniqueId val="{00000002-81B2-429B-A73A-91780933B3CA}"/>
            </c:ext>
          </c:extLst>
        </c:ser>
        <c:dLbls>
          <c:showLegendKey val="0"/>
          <c:showVal val="0"/>
          <c:showCatName val="0"/>
          <c:showSerName val="0"/>
          <c:showPercent val="0"/>
          <c:showBubbleSize val="0"/>
        </c:dLbls>
        <c:smooth val="0"/>
        <c:axId val="1243305888"/>
        <c:axId val="1243307552"/>
      </c:lineChart>
      <c:catAx>
        <c:axId val="124330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243307552"/>
        <c:crosses val="autoZero"/>
        <c:auto val="1"/>
        <c:lblAlgn val="ctr"/>
        <c:lblOffset val="100"/>
        <c:noMultiLvlLbl val="0"/>
      </c:catAx>
      <c:valAx>
        <c:axId val="1243307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 (g/kg) DM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243305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baseline="0"/>
              <a:t>Total nitrogen content (g/kg) DM in Luxembourg</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Luxembourg!$C$87</c:f>
              <c:strCache>
                <c:ptCount val="1"/>
                <c:pt idx="0">
                  <c:v>Min</c:v>
                </c:pt>
              </c:strCache>
            </c:strRef>
          </c:tx>
          <c:spPr>
            <a:ln w="28575" cap="rnd">
              <a:solidFill>
                <a:schemeClr val="accent1"/>
              </a:solidFill>
              <a:round/>
            </a:ln>
            <a:effectLst/>
          </c:spPr>
          <c:marker>
            <c:symbol val="none"/>
          </c:marker>
          <c:cat>
            <c:numRef>
              <c:f>Luxembourg!$D$77:$O$77</c:f>
              <c:numCache>
                <c:formatCode>General</c:formatCod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numCache>
            </c:numRef>
          </c:cat>
          <c:val>
            <c:numRef>
              <c:f>Luxembourg!$D$87:$O$87</c:f>
              <c:numCache>
                <c:formatCode>#,##0.0</c:formatCode>
                <c:ptCount val="12"/>
                <c:pt idx="0">
                  <c:v>30.345454545454544</c:v>
                </c:pt>
                <c:pt idx="1">
                  <c:v>29.309090909090912</c:v>
                </c:pt>
                <c:pt idx="2">
                  <c:v>31.918181818181818</c:v>
                </c:pt>
                <c:pt idx="3">
                  <c:v>34.59375</c:v>
                </c:pt>
                <c:pt idx="4">
                  <c:v>32.179999999999993</c:v>
                </c:pt>
                <c:pt idx="5">
                  <c:v>30.861904761904761</c:v>
                </c:pt>
                <c:pt idx="6">
                  <c:v>38.688888888888883</c:v>
                </c:pt>
                <c:pt idx="7">
                  <c:v>34.700000000000003</c:v>
                </c:pt>
                <c:pt idx="8">
                  <c:v>40.158620689655166</c:v>
                </c:pt>
                <c:pt idx="9">
                  <c:v>40.470370370370368</c:v>
                </c:pt>
                <c:pt idx="10">
                  <c:v>38.539285714285718</c:v>
                </c:pt>
                <c:pt idx="11">
                  <c:v>40.794117647058826</c:v>
                </c:pt>
              </c:numCache>
            </c:numRef>
          </c:val>
          <c:smooth val="0"/>
          <c:extLst>
            <c:ext xmlns:c16="http://schemas.microsoft.com/office/drawing/2014/chart" uri="{C3380CC4-5D6E-409C-BE32-E72D297353CC}">
              <c16:uniqueId val="{00000000-E2A1-4B1D-A6C3-CC73E373E82B}"/>
            </c:ext>
          </c:extLst>
        </c:ser>
        <c:ser>
          <c:idx val="1"/>
          <c:order val="1"/>
          <c:tx>
            <c:strRef>
              <c:f>Luxembourg!$C$88</c:f>
              <c:strCache>
                <c:ptCount val="1"/>
                <c:pt idx="0">
                  <c:v>Max</c:v>
                </c:pt>
              </c:strCache>
            </c:strRef>
          </c:tx>
          <c:spPr>
            <a:ln w="28575" cap="rnd">
              <a:solidFill>
                <a:schemeClr val="accent2"/>
              </a:solidFill>
              <a:round/>
            </a:ln>
            <a:effectLst/>
          </c:spPr>
          <c:marker>
            <c:symbol val="none"/>
          </c:marker>
          <c:cat>
            <c:numRef>
              <c:f>Luxembourg!$D$77:$O$77</c:f>
              <c:numCache>
                <c:formatCode>General</c:formatCod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numCache>
            </c:numRef>
          </c:cat>
          <c:val>
            <c:numRef>
              <c:f>Luxembourg!$D$88:$O$88</c:f>
              <c:numCache>
                <c:formatCode>#,##0.0</c:formatCode>
                <c:ptCount val="12"/>
                <c:pt idx="0">
                  <c:v>42.36363636363636</c:v>
                </c:pt>
                <c:pt idx="1">
                  <c:v>44.645454545454548</c:v>
                </c:pt>
                <c:pt idx="2">
                  <c:v>45.663636363636364</c:v>
                </c:pt>
                <c:pt idx="3">
                  <c:v>43.056249999999999</c:v>
                </c:pt>
                <c:pt idx="4">
                  <c:v>40.093333333333334</c:v>
                </c:pt>
                <c:pt idx="5">
                  <c:v>40.766666666666666</c:v>
                </c:pt>
                <c:pt idx="6">
                  <c:v>51.061111111111117</c:v>
                </c:pt>
                <c:pt idx="7">
                  <c:v>47.25200000000001</c:v>
                </c:pt>
                <c:pt idx="8">
                  <c:v>47.08620689655173</c:v>
                </c:pt>
                <c:pt idx="9">
                  <c:v>48.140740740740746</c:v>
                </c:pt>
                <c:pt idx="10">
                  <c:v>48.871428571428581</c:v>
                </c:pt>
                <c:pt idx="11">
                  <c:v>51.929411764705897</c:v>
                </c:pt>
              </c:numCache>
            </c:numRef>
          </c:val>
          <c:smooth val="0"/>
          <c:extLst>
            <c:ext xmlns:c16="http://schemas.microsoft.com/office/drawing/2014/chart" uri="{C3380CC4-5D6E-409C-BE32-E72D297353CC}">
              <c16:uniqueId val="{00000001-E2A1-4B1D-A6C3-CC73E373E82B}"/>
            </c:ext>
          </c:extLst>
        </c:ser>
        <c:ser>
          <c:idx val="2"/>
          <c:order val="2"/>
          <c:tx>
            <c:strRef>
              <c:f>Luxembourg!$C$89</c:f>
              <c:strCache>
                <c:ptCount val="1"/>
                <c:pt idx="0">
                  <c:v>Medium value</c:v>
                </c:pt>
              </c:strCache>
            </c:strRef>
          </c:tx>
          <c:spPr>
            <a:ln w="28575" cap="rnd">
              <a:solidFill>
                <a:schemeClr val="accent3"/>
              </a:solidFill>
              <a:round/>
            </a:ln>
            <a:effectLst/>
          </c:spPr>
          <c:marker>
            <c:symbol val="none"/>
          </c:marker>
          <c:cat>
            <c:numRef>
              <c:f>Luxembourg!$D$77:$O$77</c:f>
              <c:numCache>
                <c:formatCode>General</c:formatCod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numCache>
            </c:numRef>
          </c:cat>
          <c:val>
            <c:numRef>
              <c:f>Luxembourg!$D$89:$O$89</c:f>
              <c:numCache>
                <c:formatCode>#,##0.0</c:formatCode>
                <c:ptCount val="12"/>
                <c:pt idx="0">
                  <c:v>36.809090909090912</c:v>
                </c:pt>
                <c:pt idx="1">
                  <c:v>37.681818181818187</c:v>
                </c:pt>
                <c:pt idx="2">
                  <c:v>37.836363636363629</c:v>
                </c:pt>
                <c:pt idx="3">
                  <c:v>38.849999999999994</c:v>
                </c:pt>
                <c:pt idx="4">
                  <c:v>36.586666666666666</c:v>
                </c:pt>
                <c:pt idx="5">
                  <c:v>35.685714285714283</c:v>
                </c:pt>
                <c:pt idx="6">
                  <c:v>42.585714285714282</c:v>
                </c:pt>
                <c:pt idx="7">
                  <c:v>41.04137931034483</c:v>
                </c:pt>
                <c:pt idx="8">
                  <c:v>43.710344827586205</c:v>
                </c:pt>
                <c:pt idx="9">
                  <c:v>44.233333333333327</c:v>
                </c:pt>
                <c:pt idx="10">
                  <c:v>43.614285714285714</c:v>
                </c:pt>
                <c:pt idx="11">
                  <c:v>46.7529411764706</c:v>
                </c:pt>
              </c:numCache>
            </c:numRef>
          </c:val>
          <c:smooth val="0"/>
          <c:extLst>
            <c:ext xmlns:c16="http://schemas.microsoft.com/office/drawing/2014/chart" uri="{C3380CC4-5D6E-409C-BE32-E72D297353CC}">
              <c16:uniqueId val="{00000002-E2A1-4B1D-A6C3-CC73E373E82B}"/>
            </c:ext>
          </c:extLst>
        </c:ser>
        <c:dLbls>
          <c:showLegendKey val="0"/>
          <c:showVal val="0"/>
          <c:showCatName val="0"/>
          <c:showSerName val="0"/>
          <c:showPercent val="0"/>
          <c:showBubbleSize val="0"/>
        </c:dLbls>
        <c:smooth val="0"/>
        <c:axId val="1243305888"/>
        <c:axId val="1243307552"/>
      </c:lineChart>
      <c:catAx>
        <c:axId val="124330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243307552"/>
        <c:crosses val="autoZero"/>
        <c:auto val="1"/>
        <c:lblAlgn val="ctr"/>
        <c:lblOffset val="100"/>
        <c:noMultiLvlLbl val="0"/>
      </c:catAx>
      <c:valAx>
        <c:axId val="1243307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 (g/kg) DM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243305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'SS treatment'!$CE$5</c:f>
          <c:strCache>
            <c:ptCount val="1"/>
            <c:pt idx="0">
              <c:v>Sewage sludge generation in Belgium (2011 - 2022)</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barChart>
        <c:barDir val="col"/>
        <c:grouping val="clustered"/>
        <c:varyColors val="0"/>
        <c:ser>
          <c:idx val="0"/>
          <c:order val="0"/>
          <c:tx>
            <c:strRef>
              <c:f>'SS treatment'!$CE$15</c:f>
              <c:strCache>
                <c:ptCount val="1"/>
                <c:pt idx="0">
                  <c:v>Total sewage sludge generated</c:v>
                </c:pt>
              </c:strCache>
            </c:strRef>
          </c:tx>
          <c:spPr>
            <a:solidFill>
              <a:schemeClr val="accent2"/>
            </a:solidFill>
            <a:ln>
              <a:noFill/>
            </a:ln>
            <a:effectLst/>
          </c:spPr>
          <c:invertIfNegative val="0"/>
          <c:cat>
            <c:numRef>
              <c:f>'SS treatment'!$CF$9:$CQ$9</c:f>
              <c:numCache>
                <c:formatCode>General</c:formatCod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numCache>
            </c:numRef>
          </c:cat>
          <c:val>
            <c:numRef>
              <c:f>'SS treatment'!$CF$15:$CQ$15</c:f>
              <c:numCache>
                <c:formatCode>#,##0.00</c:formatCode>
                <c:ptCount val="12"/>
                <c:pt idx="0">
                  <c:v>153590</c:v>
                </c:pt>
                <c:pt idx="1">
                  <c:v>154060</c:v>
                </c:pt>
                <c:pt idx="2">
                  <c:v>154750</c:v>
                </c:pt>
                <c:pt idx="3">
                  <c:v>157930</c:v>
                </c:pt>
                <c:pt idx="4">
                  <c:v>154130</c:v>
                </c:pt>
                <c:pt idx="5">
                  <c:v>159550</c:v>
                </c:pt>
                <c:pt idx="6">
                  <c:v>153560</c:v>
                </c:pt>
                <c:pt idx="7">
                  <c:v>155770</c:v>
                </c:pt>
                <c:pt idx="8">
                  <c:v>154150</c:v>
                </c:pt>
                <c:pt idx="9">
                  <c:v>155710</c:v>
                </c:pt>
                <c:pt idx="10">
                  <c:v>166000</c:v>
                </c:pt>
                <c:pt idx="11">
                  <c:v>161240</c:v>
                </c:pt>
              </c:numCache>
            </c:numRef>
          </c:val>
          <c:extLst>
            <c:ext xmlns:c16="http://schemas.microsoft.com/office/drawing/2014/chart" uri="{C3380CC4-5D6E-409C-BE32-E72D297353CC}">
              <c16:uniqueId val="{00000000-3CE7-4867-840E-B539931AFC89}"/>
            </c:ext>
          </c:extLst>
        </c:ser>
        <c:dLbls>
          <c:showLegendKey val="0"/>
          <c:showVal val="0"/>
          <c:showCatName val="0"/>
          <c:showSerName val="0"/>
          <c:showPercent val="0"/>
          <c:showBubbleSize val="0"/>
        </c:dLbls>
        <c:gapWidth val="219"/>
        <c:overlap val="-27"/>
        <c:axId val="795492591"/>
        <c:axId val="795493839"/>
      </c:barChart>
      <c:lineChart>
        <c:grouping val="standard"/>
        <c:varyColors val="0"/>
        <c:ser>
          <c:idx val="1"/>
          <c:order val="1"/>
          <c:tx>
            <c:strRef>
              <c:f>'SS treatment'!$CE$17</c:f>
              <c:strCache>
                <c:ptCount val="1"/>
                <c:pt idx="0">
                  <c:v>Population served (%)</c:v>
                </c:pt>
              </c:strCache>
            </c:strRef>
          </c:tx>
          <c:spPr>
            <a:ln w="28575" cap="rnd">
              <a:solidFill>
                <a:srgbClr val="0070C0"/>
              </a:solidFill>
              <a:round/>
            </a:ln>
            <a:effectLst/>
          </c:spPr>
          <c:marker>
            <c:symbol val="circle"/>
            <c:size val="5"/>
            <c:spPr>
              <a:solidFill>
                <a:sysClr val="window" lastClr="FFFFFF"/>
              </a:solidFill>
              <a:ln w="9525">
                <a:solidFill>
                  <a:srgbClr val="0070C0"/>
                </a:solidFill>
              </a:ln>
              <a:effectLst/>
            </c:spPr>
          </c:marker>
          <c:cat>
            <c:numRef>
              <c:f>'SS treatment'!$CF$9:$CQ$9</c:f>
              <c:numCache>
                <c:formatCode>General</c:formatCod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numCache>
            </c:numRef>
          </c:cat>
          <c:val>
            <c:numRef>
              <c:f>'SS treatment'!$CF$17:$CQ$17</c:f>
              <c:numCache>
                <c:formatCode>#,##0.0</c:formatCode>
                <c:ptCount val="12"/>
                <c:pt idx="0">
                  <c:v>97.1</c:v>
                </c:pt>
                <c:pt idx="1">
                  <c:v>92.85</c:v>
                </c:pt>
                <c:pt idx="2">
                  <c:v>93.9</c:v>
                </c:pt>
                <c:pt idx="3">
                  <c:v>94.58</c:v>
                </c:pt>
                <c:pt idx="4">
                  <c:v>95.23</c:v>
                </c:pt>
                <c:pt idx="5">
                  <c:v>96.98</c:v>
                </c:pt>
                <c:pt idx="6">
                  <c:v>97.29</c:v>
                </c:pt>
                <c:pt idx="7">
                  <c:v>97.07</c:v>
                </c:pt>
                <c:pt idx="8">
                  <c:v>97.06</c:v>
                </c:pt>
                <c:pt idx="9">
                  <c:v>97.81</c:v>
                </c:pt>
                <c:pt idx="10">
                  <c:v>97.95</c:v>
                </c:pt>
                <c:pt idx="11">
                  <c:v>97.95</c:v>
                </c:pt>
              </c:numCache>
            </c:numRef>
          </c:val>
          <c:smooth val="0"/>
          <c:extLst>
            <c:ext xmlns:c16="http://schemas.microsoft.com/office/drawing/2014/chart" uri="{C3380CC4-5D6E-409C-BE32-E72D297353CC}">
              <c16:uniqueId val="{00000001-3CE7-4867-840E-B539931AFC89}"/>
            </c:ext>
          </c:extLst>
        </c:ser>
        <c:dLbls>
          <c:showLegendKey val="0"/>
          <c:showVal val="0"/>
          <c:showCatName val="0"/>
          <c:showSerName val="0"/>
          <c:showPercent val="0"/>
          <c:showBubbleSize val="0"/>
        </c:dLbls>
        <c:marker val="1"/>
        <c:smooth val="0"/>
        <c:axId val="2019449087"/>
        <c:axId val="2019448671"/>
      </c:lineChart>
      <c:catAx>
        <c:axId val="795492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95493839"/>
        <c:crosses val="autoZero"/>
        <c:auto val="1"/>
        <c:lblAlgn val="ctr"/>
        <c:lblOffset val="100"/>
        <c:noMultiLvlLbl val="0"/>
      </c:catAx>
      <c:valAx>
        <c:axId val="795493839"/>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Sewage sludge generated [Mg/a]</a:t>
                </a:r>
                <a:r>
                  <a:rPr lang="es-ES" baseline="0"/>
                  <a:t> in DM</a:t>
                </a:r>
                <a:endParaRPr lang="es-E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95492591"/>
        <c:crosses val="autoZero"/>
        <c:crossBetween val="between"/>
      </c:valAx>
      <c:valAx>
        <c:axId val="2019448671"/>
        <c:scaling>
          <c:orientation val="minMax"/>
          <c:max val="10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Population served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019449087"/>
        <c:crosses val="max"/>
        <c:crossBetween val="between"/>
      </c:valAx>
      <c:catAx>
        <c:axId val="2019449087"/>
        <c:scaling>
          <c:orientation val="minMax"/>
        </c:scaling>
        <c:delete val="1"/>
        <c:axPos val="b"/>
        <c:numFmt formatCode="General" sourceLinked="1"/>
        <c:majorTickMark val="out"/>
        <c:minorTickMark val="none"/>
        <c:tickLblPos val="nextTo"/>
        <c:crossAx val="201944867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Sewage sludge utilisation and disposal in Sweden (1998 - 2022)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5.5993790785445655E-2"/>
          <c:y val="5.6449896482018452E-2"/>
          <c:w val="0.9083725128997765"/>
          <c:h val="0.84304252946111757"/>
        </c:manualLayout>
      </c:layout>
      <c:barChart>
        <c:barDir val="bar"/>
        <c:grouping val="percentStacked"/>
        <c:varyColors val="0"/>
        <c:ser>
          <c:idx val="0"/>
          <c:order val="0"/>
          <c:tx>
            <c:strRef>
              <c:f>Sweden!$B$80</c:f>
              <c:strCache>
                <c:ptCount val="1"/>
                <c:pt idx="0">
                  <c:v>Agricultural use</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Sweden!$C$79:$U$79</c:f>
              <c:numCache>
                <c:formatCode>General</c:formatCode>
                <c:ptCount val="19"/>
                <c:pt idx="0">
                  <c:v>2022</c:v>
                </c:pt>
                <c:pt idx="1">
                  <c:v>2021</c:v>
                </c:pt>
                <c:pt idx="2">
                  <c:v>2020</c:v>
                </c:pt>
                <c:pt idx="3">
                  <c:v>2019</c:v>
                </c:pt>
                <c:pt idx="4">
                  <c:v>2018</c:v>
                </c:pt>
                <c:pt idx="5">
                  <c:v>2017</c:v>
                </c:pt>
                <c:pt idx="6">
                  <c:v>2016</c:v>
                </c:pt>
                <c:pt idx="7">
                  <c:v>2015</c:v>
                </c:pt>
                <c:pt idx="8">
                  <c:v>2014</c:v>
                </c:pt>
                <c:pt idx="9">
                  <c:v>2013</c:v>
                </c:pt>
                <c:pt idx="10">
                  <c:v>2012</c:v>
                </c:pt>
                <c:pt idx="11">
                  <c:v>2011</c:v>
                </c:pt>
                <c:pt idx="12">
                  <c:v>2010</c:v>
                </c:pt>
                <c:pt idx="13">
                  <c:v>2008</c:v>
                </c:pt>
                <c:pt idx="14">
                  <c:v>2006</c:v>
                </c:pt>
                <c:pt idx="15">
                  <c:v>2004</c:v>
                </c:pt>
                <c:pt idx="16">
                  <c:v>2002</c:v>
                </c:pt>
                <c:pt idx="17">
                  <c:v>2000</c:v>
                </c:pt>
                <c:pt idx="18">
                  <c:v>1998</c:v>
                </c:pt>
              </c:numCache>
            </c:numRef>
          </c:cat>
          <c:val>
            <c:numRef>
              <c:f>Sweden!$C$80:$U$80</c:f>
              <c:numCache>
                <c:formatCode>#,##0.0</c:formatCode>
                <c:ptCount val="19"/>
                <c:pt idx="0">
                  <c:v>51.810980006353134</c:v>
                </c:pt>
                <c:pt idx="1">
                  <c:v>49.267934257414566</c:v>
                </c:pt>
                <c:pt idx="2" formatCode="0.0">
                  <c:v>46.234407022899298</c:v>
                </c:pt>
                <c:pt idx="3" formatCode="0.0">
                  <c:v>42.266926462008257</c:v>
                </c:pt>
                <c:pt idx="4" formatCode="0.0">
                  <c:v>38.887733691234573</c:v>
                </c:pt>
                <c:pt idx="5" formatCode="0.0">
                  <c:v>34.693252146019745</c:v>
                </c:pt>
                <c:pt idx="6" formatCode="0.0">
                  <c:v>34.029365541754586</c:v>
                </c:pt>
                <c:pt idx="7" formatCode="0.0">
                  <c:v>29.421268458619448</c:v>
                </c:pt>
                <c:pt idx="8" formatCode="0.0">
                  <c:v>25.410203979851378</c:v>
                </c:pt>
                <c:pt idx="9" formatCode="0.0">
                  <c:v>27.177503066905729</c:v>
                </c:pt>
                <c:pt idx="10" formatCode="0.0">
                  <c:v>23.300877277547478</c:v>
                </c:pt>
                <c:pt idx="11" formatCode="0.0">
                  <c:v>20.560842790981731</c:v>
                </c:pt>
                <c:pt idx="12" formatCode="0.0">
                  <c:v>24.793632075471699</c:v>
                </c:pt>
                <c:pt idx="13" formatCode="0.0">
                  <c:v>26.021887568983257</c:v>
                </c:pt>
                <c:pt idx="14" formatCode="0.0">
                  <c:v>19.351923017800598</c:v>
                </c:pt>
                <c:pt idx="15" formatCode="0.0">
                  <c:v>12.389944175939455</c:v>
                </c:pt>
                <c:pt idx="16" formatCode="0.0">
                  <c:v>7.1818160966994657</c:v>
                </c:pt>
                <c:pt idx="17" formatCode="0.0">
                  <c:v>25.837261014954425</c:v>
                </c:pt>
                <c:pt idx="18" formatCode="0.0">
                  <c:v>35.778341309639572</c:v>
                </c:pt>
              </c:numCache>
            </c:numRef>
          </c:val>
          <c:extLst>
            <c:ext xmlns:c16="http://schemas.microsoft.com/office/drawing/2014/chart" uri="{C3380CC4-5D6E-409C-BE32-E72D297353CC}">
              <c16:uniqueId val="{00000000-0E01-4EDB-9F19-E8758A3AA015}"/>
            </c:ext>
          </c:extLst>
        </c:ser>
        <c:ser>
          <c:idx val="1"/>
          <c:order val="1"/>
          <c:tx>
            <c:strRef>
              <c:f>Sweden!$B$81</c:f>
              <c:strCache>
                <c:ptCount val="1"/>
                <c:pt idx="0">
                  <c:v>Compost and other applications</c:v>
                </c:pt>
              </c:strCache>
            </c:strRef>
          </c:tx>
          <c:spPr>
            <a:solidFill>
              <a:srgbClr val="FFC000"/>
            </a:solidFill>
            <a:ln>
              <a:noFill/>
            </a:ln>
            <a:effectLst/>
          </c:spPr>
          <c:invertIfNegative val="0"/>
          <c:dLbls>
            <c:dLbl>
              <c:idx val="14"/>
              <c:delete val="1"/>
              <c:extLst>
                <c:ext xmlns:c15="http://schemas.microsoft.com/office/drawing/2012/chart" uri="{CE6537A1-D6FC-4f65-9D91-7224C49458BB}"/>
                <c:ext xmlns:c16="http://schemas.microsoft.com/office/drawing/2014/chart" uri="{C3380CC4-5D6E-409C-BE32-E72D297353CC}">
                  <c16:uniqueId val="{00000000-754C-4F5B-8FFB-58B4C8836AD5}"/>
                </c:ext>
              </c:extLst>
            </c:dLbl>
            <c:dLbl>
              <c:idx val="15"/>
              <c:delete val="1"/>
              <c:extLst>
                <c:ext xmlns:c15="http://schemas.microsoft.com/office/drawing/2012/chart" uri="{CE6537A1-D6FC-4f65-9D91-7224C49458BB}"/>
                <c:ext xmlns:c16="http://schemas.microsoft.com/office/drawing/2014/chart" uri="{C3380CC4-5D6E-409C-BE32-E72D297353CC}">
                  <c16:uniqueId val="{00000001-754C-4F5B-8FFB-58B4C8836AD5}"/>
                </c:ext>
              </c:extLst>
            </c:dLbl>
            <c:dLbl>
              <c:idx val="16"/>
              <c:delete val="1"/>
              <c:extLst>
                <c:ext xmlns:c15="http://schemas.microsoft.com/office/drawing/2012/chart" uri="{CE6537A1-D6FC-4f65-9D91-7224C49458BB}"/>
                <c:ext xmlns:c16="http://schemas.microsoft.com/office/drawing/2014/chart" uri="{C3380CC4-5D6E-409C-BE32-E72D297353CC}">
                  <c16:uniqueId val="{00000002-754C-4F5B-8FFB-58B4C8836AD5}"/>
                </c:ext>
              </c:extLst>
            </c:dLbl>
            <c:dLbl>
              <c:idx val="17"/>
              <c:delete val="1"/>
              <c:extLst>
                <c:ext xmlns:c15="http://schemas.microsoft.com/office/drawing/2012/chart" uri="{CE6537A1-D6FC-4f65-9D91-7224C49458BB}"/>
                <c:ext xmlns:c16="http://schemas.microsoft.com/office/drawing/2014/chart" uri="{C3380CC4-5D6E-409C-BE32-E72D297353CC}">
                  <c16:uniqueId val="{00000003-754C-4F5B-8FFB-58B4C8836AD5}"/>
                </c:ext>
              </c:extLst>
            </c:dLbl>
            <c:dLbl>
              <c:idx val="18"/>
              <c:delete val="1"/>
              <c:extLst>
                <c:ext xmlns:c15="http://schemas.microsoft.com/office/drawing/2012/chart" uri="{CE6537A1-D6FC-4f65-9D91-7224C49458BB}"/>
                <c:ext xmlns:c16="http://schemas.microsoft.com/office/drawing/2014/chart" uri="{C3380CC4-5D6E-409C-BE32-E72D297353CC}">
                  <c16:uniqueId val="{00000004-754C-4F5B-8FFB-58B4C8836AD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Sweden!$C$79:$U$79</c:f>
              <c:numCache>
                <c:formatCode>General</c:formatCode>
                <c:ptCount val="19"/>
                <c:pt idx="0">
                  <c:v>2022</c:v>
                </c:pt>
                <c:pt idx="1">
                  <c:v>2021</c:v>
                </c:pt>
                <c:pt idx="2">
                  <c:v>2020</c:v>
                </c:pt>
                <c:pt idx="3">
                  <c:v>2019</c:v>
                </c:pt>
                <c:pt idx="4">
                  <c:v>2018</c:v>
                </c:pt>
                <c:pt idx="5">
                  <c:v>2017</c:v>
                </c:pt>
                <c:pt idx="6">
                  <c:v>2016</c:v>
                </c:pt>
                <c:pt idx="7">
                  <c:v>2015</c:v>
                </c:pt>
                <c:pt idx="8">
                  <c:v>2014</c:v>
                </c:pt>
                <c:pt idx="9">
                  <c:v>2013</c:v>
                </c:pt>
                <c:pt idx="10">
                  <c:v>2012</c:v>
                </c:pt>
                <c:pt idx="11">
                  <c:v>2011</c:v>
                </c:pt>
                <c:pt idx="12">
                  <c:v>2010</c:v>
                </c:pt>
                <c:pt idx="13">
                  <c:v>2008</c:v>
                </c:pt>
                <c:pt idx="14">
                  <c:v>2006</c:v>
                </c:pt>
                <c:pt idx="15">
                  <c:v>2004</c:v>
                </c:pt>
                <c:pt idx="16">
                  <c:v>2002</c:v>
                </c:pt>
                <c:pt idx="17">
                  <c:v>2000</c:v>
                </c:pt>
                <c:pt idx="18">
                  <c:v>1998</c:v>
                </c:pt>
              </c:numCache>
            </c:numRef>
          </c:cat>
          <c:val>
            <c:numRef>
              <c:f>Sweden!$C$81:$U$81</c:f>
              <c:numCache>
                <c:formatCode>#,##0.0</c:formatCode>
                <c:ptCount val="19"/>
                <c:pt idx="0">
                  <c:v>20.840617362459703</c:v>
                </c:pt>
                <c:pt idx="1">
                  <c:v>21.777672057327102</c:v>
                </c:pt>
                <c:pt idx="2" formatCode="0.0">
                  <c:v>22.895458057951398</c:v>
                </c:pt>
                <c:pt idx="3" formatCode="0.0">
                  <c:v>24.357384681933624</c:v>
                </c:pt>
                <c:pt idx="4" formatCode="0.0">
                  <c:v>25.602540594695753</c:v>
                </c:pt>
                <c:pt idx="5" formatCode="0.0">
                  <c:v>27.080696917786099</c:v>
                </c:pt>
                <c:pt idx="6" formatCode="0.0">
                  <c:v>27.314653885132653</c:v>
                </c:pt>
                <c:pt idx="7" formatCode="0.0">
                  <c:v>28.624211957289958</c:v>
                </c:pt>
                <c:pt idx="8" formatCode="0.0">
                  <c:v>29.764101541070268</c:v>
                </c:pt>
                <c:pt idx="9" formatCode="0.0">
                  <c:v>30.105218458054168</c:v>
                </c:pt>
                <c:pt idx="10" formatCode="0.0">
                  <c:v>32.743661428709153</c:v>
                </c:pt>
                <c:pt idx="11" formatCode="0.0">
                  <c:v>34.307089419308873</c:v>
                </c:pt>
                <c:pt idx="12" formatCode="0.0">
                  <c:v>32.866548742138363</c:v>
                </c:pt>
                <c:pt idx="13" formatCode="0.0">
                  <c:v>28.065662706949773</c:v>
                </c:pt>
                <c:pt idx="14" formatCode="0.0">
                  <c:v>0</c:v>
                </c:pt>
                <c:pt idx="15" formatCode="0.0">
                  <c:v>0</c:v>
                </c:pt>
                <c:pt idx="16" formatCode="0.0">
                  <c:v>0</c:v>
                </c:pt>
                <c:pt idx="17" formatCode="0.0">
                  <c:v>0</c:v>
                </c:pt>
                <c:pt idx="18" formatCode="0.0">
                  <c:v>0</c:v>
                </c:pt>
              </c:numCache>
            </c:numRef>
          </c:val>
          <c:extLst>
            <c:ext xmlns:c16="http://schemas.microsoft.com/office/drawing/2014/chart" uri="{C3380CC4-5D6E-409C-BE32-E72D297353CC}">
              <c16:uniqueId val="{00000001-0E01-4EDB-9F19-E8758A3AA015}"/>
            </c:ext>
          </c:extLst>
        </c:ser>
        <c:ser>
          <c:idx val="2"/>
          <c:order val="2"/>
          <c:tx>
            <c:strRef>
              <c:f>Sweden!$B$82</c:f>
              <c:strCache>
                <c:ptCount val="1"/>
                <c:pt idx="0">
                  <c:v>Incineration</c:v>
                </c:pt>
              </c:strCache>
            </c:strRef>
          </c:tx>
          <c:spPr>
            <a:solidFill>
              <a:srgbClr val="FF5050"/>
            </a:solidFill>
            <a:ln>
              <a:noFill/>
            </a:ln>
            <a:effectLst/>
          </c:spPr>
          <c:invertIfNegative val="0"/>
          <c:dLbls>
            <c:dLbl>
              <c:idx val="2"/>
              <c:layout>
                <c:manualLayout>
                  <c:x val="3.1521658036292685E-2"/>
                  <c:y val="-3.26241197909727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0E01-4EDB-9F19-E8758A3AA015}"/>
                </c:ext>
              </c:extLst>
            </c:dLbl>
            <c:dLbl>
              <c:idx val="4"/>
              <c:layout>
                <c:manualLayout>
                  <c:x val="3.1521658036292685E-2"/>
                  <c:y val="-3.044917847157454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0E01-4EDB-9F19-E8758A3AA015}"/>
                </c:ext>
              </c:extLst>
            </c:dLbl>
            <c:dLbl>
              <c:idx val="6"/>
              <c:layout>
                <c:manualLayout>
                  <c:x val="3.5230088393503591E-2"/>
                  <c:y val="-3.26241197909728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0E01-4EDB-9F19-E8758A3AA015}"/>
                </c:ext>
              </c:extLst>
            </c:dLbl>
            <c:dLbl>
              <c:idx val="8"/>
              <c:layout>
                <c:manualLayout>
                  <c:x val="2.6121073021562365E-2"/>
                  <c:y val="-2.23506500462952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0E01-4EDB-9F19-E8758A3AA015}"/>
                </c:ext>
              </c:extLst>
            </c:dLbl>
            <c:dLbl>
              <c:idx val="9"/>
              <c:layout>
                <c:manualLayout>
                  <c:x val="3.3844216669609038E-2"/>
                  <c:y val="-2.42954324586978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E01-4EDB-9F19-E8758A3AA015}"/>
                </c:ext>
              </c:extLst>
            </c:dLbl>
            <c:dLbl>
              <c:idx val="10"/>
              <c:layout>
                <c:manualLayout>
                  <c:x val="5.3151009830146007E-2"/>
                  <c:y val="-2.26687225321324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E01-4EDB-9F19-E8758A3AA015}"/>
                </c:ext>
              </c:extLst>
            </c:dLbl>
            <c:dLbl>
              <c:idx val="12"/>
              <c:layout>
                <c:manualLayout>
                  <c:x val="3.8634905512676593E-2"/>
                  <c:y val="-2.14206642537029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54C-4F5B-8FFB-58B4C8836AD5}"/>
                </c:ext>
              </c:extLst>
            </c:dLbl>
            <c:dLbl>
              <c:idx val="13"/>
              <c:layout>
                <c:manualLayout>
                  <c:x val="2.968459677667936E-2"/>
                  <c:y val="-3.38803599788247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54C-4F5B-8FFB-58B4C8836AD5}"/>
                </c:ext>
              </c:extLst>
            </c:dLbl>
            <c:dLbl>
              <c:idx val="14"/>
              <c:delete val="1"/>
              <c:extLst>
                <c:ext xmlns:c15="http://schemas.microsoft.com/office/drawing/2012/chart" uri="{CE6537A1-D6FC-4f65-9D91-7224C49458BB}"/>
                <c:ext xmlns:c16="http://schemas.microsoft.com/office/drawing/2014/chart" uri="{C3380CC4-5D6E-409C-BE32-E72D297353CC}">
                  <c16:uniqueId val="{00000007-754C-4F5B-8FFB-58B4C8836AD5}"/>
                </c:ext>
              </c:extLst>
            </c:dLbl>
            <c:dLbl>
              <c:idx val="15"/>
              <c:delete val="1"/>
              <c:extLst>
                <c:ext xmlns:c15="http://schemas.microsoft.com/office/drawing/2012/chart" uri="{CE6537A1-D6FC-4f65-9D91-7224C49458BB}"/>
                <c:ext xmlns:c16="http://schemas.microsoft.com/office/drawing/2014/chart" uri="{C3380CC4-5D6E-409C-BE32-E72D297353CC}">
                  <c16:uniqueId val="{00000008-754C-4F5B-8FFB-58B4C8836AD5}"/>
                </c:ext>
              </c:extLst>
            </c:dLbl>
            <c:dLbl>
              <c:idx val="16"/>
              <c:delete val="1"/>
              <c:extLst>
                <c:ext xmlns:c15="http://schemas.microsoft.com/office/drawing/2012/chart" uri="{CE6537A1-D6FC-4f65-9D91-7224C49458BB}"/>
                <c:ext xmlns:c16="http://schemas.microsoft.com/office/drawing/2014/chart" uri="{C3380CC4-5D6E-409C-BE32-E72D297353CC}">
                  <c16:uniqueId val="{00000009-754C-4F5B-8FFB-58B4C8836AD5}"/>
                </c:ext>
              </c:extLst>
            </c:dLbl>
            <c:dLbl>
              <c:idx val="17"/>
              <c:delete val="1"/>
              <c:extLst>
                <c:ext xmlns:c15="http://schemas.microsoft.com/office/drawing/2012/chart" uri="{CE6537A1-D6FC-4f65-9D91-7224C49458BB}"/>
                <c:ext xmlns:c16="http://schemas.microsoft.com/office/drawing/2014/chart" uri="{C3380CC4-5D6E-409C-BE32-E72D297353CC}">
                  <c16:uniqueId val="{0000000A-754C-4F5B-8FFB-58B4C8836AD5}"/>
                </c:ext>
              </c:extLst>
            </c:dLbl>
            <c:dLbl>
              <c:idx val="18"/>
              <c:delete val="1"/>
              <c:extLst>
                <c:ext xmlns:c15="http://schemas.microsoft.com/office/drawing/2012/chart" uri="{CE6537A1-D6FC-4f65-9D91-7224C49458BB}"/>
                <c:ext xmlns:c16="http://schemas.microsoft.com/office/drawing/2014/chart" uri="{C3380CC4-5D6E-409C-BE32-E72D297353CC}">
                  <c16:uniqueId val="{0000000B-754C-4F5B-8FFB-58B4C8836AD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Sweden!$C$79:$U$79</c:f>
              <c:numCache>
                <c:formatCode>General</c:formatCode>
                <c:ptCount val="19"/>
                <c:pt idx="0">
                  <c:v>2022</c:v>
                </c:pt>
                <c:pt idx="1">
                  <c:v>2021</c:v>
                </c:pt>
                <c:pt idx="2">
                  <c:v>2020</c:v>
                </c:pt>
                <c:pt idx="3">
                  <c:v>2019</c:v>
                </c:pt>
                <c:pt idx="4">
                  <c:v>2018</c:v>
                </c:pt>
                <c:pt idx="5">
                  <c:v>2017</c:v>
                </c:pt>
                <c:pt idx="6">
                  <c:v>2016</c:v>
                </c:pt>
                <c:pt idx="7">
                  <c:v>2015</c:v>
                </c:pt>
                <c:pt idx="8">
                  <c:v>2014</c:v>
                </c:pt>
                <c:pt idx="9">
                  <c:v>2013</c:v>
                </c:pt>
                <c:pt idx="10">
                  <c:v>2012</c:v>
                </c:pt>
                <c:pt idx="11">
                  <c:v>2011</c:v>
                </c:pt>
                <c:pt idx="12">
                  <c:v>2010</c:v>
                </c:pt>
                <c:pt idx="13">
                  <c:v>2008</c:v>
                </c:pt>
                <c:pt idx="14">
                  <c:v>2006</c:v>
                </c:pt>
                <c:pt idx="15">
                  <c:v>2004</c:v>
                </c:pt>
                <c:pt idx="16">
                  <c:v>2002</c:v>
                </c:pt>
                <c:pt idx="17">
                  <c:v>2000</c:v>
                </c:pt>
                <c:pt idx="18">
                  <c:v>1998</c:v>
                </c:pt>
              </c:numCache>
            </c:numRef>
          </c:cat>
          <c:val>
            <c:numRef>
              <c:f>Sweden!$C$82:$U$82</c:f>
              <c:numCache>
                <c:formatCode>#,##0.0</c:formatCode>
                <c:ptCount val="19"/>
                <c:pt idx="0">
                  <c:v>3.3447188315934446</c:v>
                </c:pt>
                <c:pt idx="1">
                  <c:v>2.948416007703115</c:v>
                </c:pt>
                <c:pt idx="2" formatCode="0.0">
                  <c:v>2.4756775955497319</c:v>
                </c:pt>
                <c:pt idx="3" formatCode="0.0">
                  <c:v>1.8573938896166473</c:v>
                </c:pt>
                <c:pt idx="4" formatCode="0.0">
                  <c:v>1.3307876977750894</c:v>
                </c:pt>
                <c:pt idx="5" formatCode="0.0">
                  <c:v>1.9376935116291898</c:v>
                </c:pt>
                <c:pt idx="6" formatCode="0.0">
                  <c:v>2.0337522582287653</c:v>
                </c:pt>
                <c:pt idx="7" formatCode="0.0">
                  <c:v>1.5250415783715547</c:v>
                </c:pt>
                <c:pt idx="8" formatCode="0.0">
                  <c:v>1.0822402872674679</c:v>
                </c:pt>
                <c:pt idx="9" formatCode="0.0">
                  <c:v>0.86109276210248187</c:v>
                </c:pt>
                <c:pt idx="10" formatCode="0.0">
                  <c:v>0.71339053311481726</c:v>
                </c:pt>
                <c:pt idx="11" formatCode="0.0">
                  <c:v>1.0000508931752252</c:v>
                </c:pt>
                <c:pt idx="12" formatCode="0.0">
                  <c:v>1.2038128930817611</c:v>
                </c:pt>
                <c:pt idx="13" formatCode="0.0">
                  <c:v>0.21513422504910673</c:v>
                </c:pt>
                <c:pt idx="14" formatCode="0.0">
                  <c:v>0</c:v>
                </c:pt>
                <c:pt idx="15" formatCode="0.0">
                  <c:v>0</c:v>
                </c:pt>
                <c:pt idx="16" formatCode="0.0">
                  <c:v>0</c:v>
                </c:pt>
                <c:pt idx="17" formatCode="0.0">
                  <c:v>0</c:v>
                </c:pt>
                <c:pt idx="18" formatCode="0.0">
                  <c:v>0</c:v>
                </c:pt>
              </c:numCache>
            </c:numRef>
          </c:val>
          <c:extLst>
            <c:ext xmlns:c16="http://schemas.microsoft.com/office/drawing/2014/chart" uri="{C3380CC4-5D6E-409C-BE32-E72D297353CC}">
              <c16:uniqueId val="{00000002-0E01-4EDB-9F19-E8758A3AA015}"/>
            </c:ext>
          </c:extLst>
        </c:ser>
        <c:ser>
          <c:idx val="3"/>
          <c:order val="3"/>
          <c:tx>
            <c:strRef>
              <c:f>Sweden!$B$83</c:f>
              <c:strCache>
                <c:ptCount val="1"/>
                <c:pt idx="0">
                  <c:v>Disposal on landfills</c:v>
                </c:pt>
              </c:strCache>
            </c:strRef>
          </c:tx>
          <c:spPr>
            <a:solidFill>
              <a:schemeClr val="bg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Sweden!$C$79:$U$79</c:f>
              <c:numCache>
                <c:formatCode>General</c:formatCode>
                <c:ptCount val="19"/>
                <c:pt idx="0">
                  <c:v>2022</c:v>
                </c:pt>
                <c:pt idx="1">
                  <c:v>2021</c:v>
                </c:pt>
                <c:pt idx="2">
                  <c:v>2020</c:v>
                </c:pt>
                <c:pt idx="3">
                  <c:v>2019</c:v>
                </c:pt>
                <c:pt idx="4">
                  <c:v>2018</c:v>
                </c:pt>
                <c:pt idx="5">
                  <c:v>2017</c:v>
                </c:pt>
                <c:pt idx="6">
                  <c:v>2016</c:v>
                </c:pt>
                <c:pt idx="7">
                  <c:v>2015</c:v>
                </c:pt>
                <c:pt idx="8">
                  <c:v>2014</c:v>
                </c:pt>
                <c:pt idx="9">
                  <c:v>2013</c:v>
                </c:pt>
                <c:pt idx="10">
                  <c:v>2012</c:v>
                </c:pt>
                <c:pt idx="11">
                  <c:v>2011</c:v>
                </c:pt>
                <c:pt idx="12">
                  <c:v>2010</c:v>
                </c:pt>
                <c:pt idx="13">
                  <c:v>2008</c:v>
                </c:pt>
                <c:pt idx="14">
                  <c:v>2006</c:v>
                </c:pt>
                <c:pt idx="15">
                  <c:v>2004</c:v>
                </c:pt>
                <c:pt idx="16">
                  <c:v>2002</c:v>
                </c:pt>
                <c:pt idx="17">
                  <c:v>2000</c:v>
                </c:pt>
                <c:pt idx="18">
                  <c:v>1998</c:v>
                </c:pt>
              </c:numCache>
            </c:numRef>
          </c:cat>
          <c:val>
            <c:numRef>
              <c:f>Sweden!$C$83:$U$83</c:f>
              <c:numCache>
                <c:formatCode>0.0</c:formatCode>
                <c:ptCount val="19"/>
                <c:pt idx="0">
                  <c:v>0.60807475666590594</c:v>
                </c:pt>
                <c:pt idx="1">
                  <c:v>0.70221241840818893</c:v>
                </c:pt>
                <c:pt idx="2">
                  <c:v>0.81450656836911495</c:v>
                </c:pt>
                <c:pt idx="3">
                  <c:v>0.96137350663246923</c:v>
                </c:pt>
                <c:pt idx="4">
                  <c:v>1.0864633938866941</c:v>
                </c:pt>
                <c:pt idx="5">
                  <c:v>1.4418869240442269</c:v>
                </c:pt>
                <c:pt idx="6">
                  <c:v>1.4981420101540737</c:v>
                </c:pt>
                <c:pt idx="7">
                  <c:v>1.6464123517129972</c:v>
                </c:pt>
                <c:pt idx="8">
                  <c:v>1.775472545010224</c:v>
                </c:pt>
                <c:pt idx="9">
                  <c:v>2.5219401717467207</c:v>
                </c:pt>
                <c:pt idx="10">
                  <c:v>3.4368070953436809</c:v>
                </c:pt>
                <c:pt idx="11">
                  <c:v>3.7330144027685885</c:v>
                </c:pt>
                <c:pt idx="12">
                  <c:v>3.7047955974842766</c:v>
                </c:pt>
                <c:pt idx="13">
                  <c:v>2.9183425311009259</c:v>
                </c:pt>
                <c:pt idx="14">
                  <c:v>3.675100685584284</c:v>
                </c:pt>
                <c:pt idx="15">
                  <c:v>14.186429882732007</c:v>
                </c:pt>
                <c:pt idx="16">
                  <c:v>11.018601344067525</c:v>
                </c:pt>
                <c:pt idx="17">
                  <c:v>43.196387853137715</c:v>
                </c:pt>
                <c:pt idx="18">
                  <c:v>64.221658690360428</c:v>
                </c:pt>
              </c:numCache>
            </c:numRef>
          </c:val>
          <c:extLst>
            <c:ext xmlns:c16="http://schemas.microsoft.com/office/drawing/2014/chart" uri="{C3380CC4-5D6E-409C-BE32-E72D297353CC}">
              <c16:uniqueId val="{00000004-0E01-4EDB-9F19-E8758A3AA015}"/>
            </c:ext>
          </c:extLst>
        </c:ser>
        <c:ser>
          <c:idx val="4"/>
          <c:order val="4"/>
          <c:tx>
            <c:strRef>
              <c:f>Sweden!$B$84</c:f>
              <c:strCache>
                <c:ptCount val="1"/>
                <c:pt idx="0">
                  <c:v>Other disposal</c:v>
                </c:pt>
              </c:strCache>
            </c:strRef>
          </c:tx>
          <c:spPr>
            <a:solidFill>
              <a:schemeClr val="accent5"/>
            </a:solidFill>
            <a:ln>
              <a:noFill/>
            </a:ln>
            <a:effectLst/>
          </c:spPr>
          <c:invertIfNegative val="0"/>
          <c:dLbls>
            <c:dLbl>
              <c:idx val="14"/>
              <c:delete val="1"/>
              <c:extLst>
                <c:ext xmlns:c15="http://schemas.microsoft.com/office/drawing/2012/chart" uri="{CE6537A1-D6FC-4f65-9D91-7224C49458BB}"/>
                <c:ext xmlns:c16="http://schemas.microsoft.com/office/drawing/2014/chart" uri="{C3380CC4-5D6E-409C-BE32-E72D297353CC}">
                  <c16:uniqueId val="{0000000C-754C-4F5B-8FFB-58B4C8836AD5}"/>
                </c:ext>
              </c:extLst>
            </c:dLbl>
            <c:dLbl>
              <c:idx val="15"/>
              <c:delete val="1"/>
              <c:extLst>
                <c:ext xmlns:c15="http://schemas.microsoft.com/office/drawing/2012/chart" uri="{CE6537A1-D6FC-4f65-9D91-7224C49458BB}"/>
                <c:ext xmlns:c16="http://schemas.microsoft.com/office/drawing/2014/chart" uri="{C3380CC4-5D6E-409C-BE32-E72D297353CC}">
                  <c16:uniqueId val="{0000000D-754C-4F5B-8FFB-58B4C8836AD5}"/>
                </c:ext>
              </c:extLst>
            </c:dLbl>
            <c:dLbl>
              <c:idx val="16"/>
              <c:delete val="1"/>
              <c:extLst>
                <c:ext xmlns:c15="http://schemas.microsoft.com/office/drawing/2012/chart" uri="{CE6537A1-D6FC-4f65-9D91-7224C49458BB}"/>
                <c:ext xmlns:c16="http://schemas.microsoft.com/office/drawing/2014/chart" uri="{C3380CC4-5D6E-409C-BE32-E72D297353CC}">
                  <c16:uniqueId val="{0000000E-754C-4F5B-8FFB-58B4C8836AD5}"/>
                </c:ext>
              </c:extLst>
            </c:dLbl>
            <c:dLbl>
              <c:idx val="17"/>
              <c:delete val="1"/>
              <c:extLst>
                <c:ext xmlns:c15="http://schemas.microsoft.com/office/drawing/2012/chart" uri="{CE6537A1-D6FC-4f65-9D91-7224C49458BB}"/>
                <c:ext xmlns:c16="http://schemas.microsoft.com/office/drawing/2014/chart" uri="{C3380CC4-5D6E-409C-BE32-E72D297353CC}">
                  <c16:uniqueId val="{0000000F-754C-4F5B-8FFB-58B4C8836AD5}"/>
                </c:ext>
              </c:extLst>
            </c:dLbl>
            <c:dLbl>
              <c:idx val="18"/>
              <c:delete val="1"/>
              <c:extLst>
                <c:ext xmlns:c15="http://schemas.microsoft.com/office/drawing/2012/chart" uri="{CE6537A1-D6FC-4f65-9D91-7224C49458BB}"/>
                <c:ext xmlns:c16="http://schemas.microsoft.com/office/drawing/2014/chart" uri="{C3380CC4-5D6E-409C-BE32-E72D297353CC}">
                  <c16:uniqueId val="{00000010-754C-4F5B-8FFB-58B4C8836AD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Sweden!$C$79:$U$79</c:f>
              <c:numCache>
                <c:formatCode>General</c:formatCode>
                <c:ptCount val="19"/>
                <c:pt idx="0">
                  <c:v>2022</c:v>
                </c:pt>
                <c:pt idx="1">
                  <c:v>2021</c:v>
                </c:pt>
                <c:pt idx="2">
                  <c:v>2020</c:v>
                </c:pt>
                <c:pt idx="3">
                  <c:v>2019</c:v>
                </c:pt>
                <c:pt idx="4">
                  <c:v>2018</c:v>
                </c:pt>
                <c:pt idx="5">
                  <c:v>2017</c:v>
                </c:pt>
                <c:pt idx="6">
                  <c:v>2016</c:v>
                </c:pt>
                <c:pt idx="7">
                  <c:v>2015</c:v>
                </c:pt>
                <c:pt idx="8">
                  <c:v>2014</c:v>
                </c:pt>
                <c:pt idx="9">
                  <c:v>2013</c:v>
                </c:pt>
                <c:pt idx="10">
                  <c:v>2012</c:v>
                </c:pt>
                <c:pt idx="11">
                  <c:v>2011</c:v>
                </c:pt>
                <c:pt idx="12">
                  <c:v>2010</c:v>
                </c:pt>
                <c:pt idx="13">
                  <c:v>2008</c:v>
                </c:pt>
                <c:pt idx="14">
                  <c:v>2006</c:v>
                </c:pt>
                <c:pt idx="15">
                  <c:v>2004</c:v>
                </c:pt>
                <c:pt idx="16">
                  <c:v>2002</c:v>
                </c:pt>
                <c:pt idx="17">
                  <c:v>2000</c:v>
                </c:pt>
                <c:pt idx="18">
                  <c:v>1998</c:v>
                </c:pt>
              </c:numCache>
            </c:numRef>
          </c:cat>
          <c:val>
            <c:numRef>
              <c:f>Sweden!$C$84:$U$84</c:f>
              <c:numCache>
                <c:formatCode>0.0</c:formatCode>
                <c:ptCount val="19"/>
                <c:pt idx="0">
                  <c:v>18.19058652332188</c:v>
                </c:pt>
                <c:pt idx="1">
                  <c:v>19.939073997107037</c:v>
                </c:pt>
                <c:pt idx="2">
                  <c:v>22.024795173436623</c:v>
                </c:pt>
                <c:pt idx="3">
                  <c:v>24.752661970996034</c:v>
                </c:pt>
                <c:pt idx="4">
                  <c:v>27.076047711763483</c:v>
                </c:pt>
                <c:pt idx="5">
                  <c:v>28.585194430387467</c:v>
                </c:pt>
                <c:pt idx="6">
                  <c:v>28.824056439807492</c:v>
                </c:pt>
                <c:pt idx="7">
                  <c:v>31.427736814354187</c:v>
                </c:pt>
                <c:pt idx="8">
                  <c:v>33.694080095755822</c:v>
                </c:pt>
                <c:pt idx="9">
                  <c:v>32.695574219118619</c:v>
                </c:pt>
                <c:pt idx="10">
                  <c:v>34.237925383206402</c:v>
                </c:pt>
                <c:pt idx="11">
                  <c:v>33.024581403633775</c:v>
                </c:pt>
                <c:pt idx="12">
                  <c:v>28.866941823899371</c:v>
                </c:pt>
                <c:pt idx="13">
                  <c:v>26.980637919745579</c:v>
                </c:pt>
                <c:pt idx="14">
                  <c:v>0</c:v>
                </c:pt>
                <c:pt idx="15">
                  <c:v>0</c:v>
                </c:pt>
                <c:pt idx="16">
                  <c:v>0</c:v>
                </c:pt>
                <c:pt idx="17">
                  <c:v>0</c:v>
                </c:pt>
                <c:pt idx="18">
                  <c:v>0</c:v>
                </c:pt>
              </c:numCache>
            </c:numRef>
          </c:val>
          <c:extLst>
            <c:ext xmlns:c16="http://schemas.microsoft.com/office/drawing/2014/chart" uri="{C3380CC4-5D6E-409C-BE32-E72D297353CC}">
              <c16:uniqueId val="{00000005-0E01-4EDB-9F19-E8758A3AA015}"/>
            </c:ext>
          </c:extLst>
        </c:ser>
        <c:ser>
          <c:idx val="5"/>
          <c:order val="5"/>
          <c:tx>
            <c:strRef>
              <c:f>Sweden!$B$85</c:f>
              <c:strCache>
                <c:ptCount val="1"/>
                <c:pt idx="0">
                  <c:v>Storage</c:v>
                </c:pt>
              </c:strCache>
            </c:strRef>
          </c:tx>
          <c:spPr>
            <a:solidFill>
              <a:schemeClr val="accent2">
                <a:lumMod val="60000"/>
                <a:lumOff val="40000"/>
              </a:schemeClr>
            </a:solidFill>
            <a:ln>
              <a:noFill/>
            </a:ln>
            <a:effectLst/>
          </c:spPr>
          <c:invertIfNegative val="0"/>
          <c:dLbls>
            <c:dLbl>
              <c:idx val="14"/>
              <c:delete val="1"/>
              <c:extLst>
                <c:ext xmlns:c15="http://schemas.microsoft.com/office/drawing/2012/chart" uri="{CE6537A1-D6FC-4f65-9D91-7224C49458BB}"/>
                <c:ext xmlns:c16="http://schemas.microsoft.com/office/drawing/2014/chart" uri="{C3380CC4-5D6E-409C-BE32-E72D297353CC}">
                  <c16:uniqueId val="{00000011-754C-4F5B-8FFB-58B4C8836AD5}"/>
                </c:ext>
              </c:extLst>
            </c:dLbl>
            <c:dLbl>
              <c:idx val="15"/>
              <c:delete val="1"/>
              <c:extLst>
                <c:ext xmlns:c15="http://schemas.microsoft.com/office/drawing/2012/chart" uri="{CE6537A1-D6FC-4f65-9D91-7224C49458BB}"/>
                <c:ext xmlns:c16="http://schemas.microsoft.com/office/drawing/2014/chart" uri="{C3380CC4-5D6E-409C-BE32-E72D297353CC}">
                  <c16:uniqueId val="{00000012-754C-4F5B-8FFB-58B4C8836AD5}"/>
                </c:ext>
              </c:extLst>
            </c:dLbl>
            <c:dLbl>
              <c:idx val="16"/>
              <c:delete val="1"/>
              <c:extLst>
                <c:ext xmlns:c15="http://schemas.microsoft.com/office/drawing/2012/chart" uri="{CE6537A1-D6FC-4f65-9D91-7224C49458BB}"/>
                <c:ext xmlns:c16="http://schemas.microsoft.com/office/drawing/2014/chart" uri="{C3380CC4-5D6E-409C-BE32-E72D297353CC}">
                  <c16:uniqueId val="{00000013-754C-4F5B-8FFB-58B4C8836AD5}"/>
                </c:ext>
              </c:extLst>
            </c:dLbl>
            <c:dLbl>
              <c:idx val="17"/>
              <c:delete val="1"/>
              <c:extLst>
                <c:ext xmlns:c15="http://schemas.microsoft.com/office/drawing/2012/chart" uri="{CE6537A1-D6FC-4f65-9D91-7224C49458BB}"/>
                <c:ext xmlns:c16="http://schemas.microsoft.com/office/drawing/2014/chart" uri="{C3380CC4-5D6E-409C-BE32-E72D297353CC}">
                  <c16:uniqueId val="{00000014-754C-4F5B-8FFB-58B4C8836AD5}"/>
                </c:ext>
              </c:extLst>
            </c:dLbl>
            <c:dLbl>
              <c:idx val="18"/>
              <c:delete val="1"/>
              <c:extLst>
                <c:ext xmlns:c15="http://schemas.microsoft.com/office/drawing/2012/chart" uri="{CE6537A1-D6FC-4f65-9D91-7224C49458BB}"/>
                <c:ext xmlns:c16="http://schemas.microsoft.com/office/drawing/2014/chart" uri="{C3380CC4-5D6E-409C-BE32-E72D297353CC}">
                  <c16:uniqueId val="{00000015-754C-4F5B-8FFB-58B4C8836AD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Sweden!$C$79:$U$79</c:f>
              <c:numCache>
                <c:formatCode>General</c:formatCode>
                <c:ptCount val="19"/>
                <c:pt idx="0">
                  <c:v>2022</c:v>
                </c:pt>
                <c:pt idx="1">
                  <c:v>2021</c:v>
                </c:pt>
                <c:pt idx="2">
                  <c:v>2020</c:v>
                </c:pt>
                <c:pt idx="3">
                  <c:v>2019</c:v>
                </c:pt>
                <c:pt idx="4">
                  <c:v>2018</c:v>
                </c:pt>
                <c:pt idx="5">
                  <c:v>2017</c:v>
                </c:pt>
                <c:pt idx="6">
                  <c:v>2016</c:v>
                </c:pt>
                <c:pt idx="7">
                  <c:v>2015</c:v>
                </c:pt>
                <c:pt idx="8">
                  <c:v>2014</c:v>
                </c:pt>
                <c:pt idx="9">
                  <c:v>2013</c:v>
                </c:pt>
                <c:pt idx="10">
                  <c:v>2012</c:v>
                </c:pt>
                <c:pt idx="11">
                  <c:v>2011</c:v>
                </c:pt>
                <c:pt idx="12">
                  <c:v>2010</c:v>
                </c:pt>
                <c:pt idx="13">
                  <c:v>2008</c:v>
                </c:pt>
                <c:pt idx="14">
                  <c:v>2006</c:v>
                </c:pt>
                <c:pt idx="15">
                  <c:v>2004</c:v>
                </c:pt>
                <c:pt idx="16">
                  <c:v>2002</c:v>
                </c:pt>
                <c:pt idx="17">
                  <c:v>2000</c:v>
                </c:pt>
                <c:pt idx="18">
                  <c:v>1998</c:v>
                </c:pt>
              </c:numCache>
            </c:numRef>
          </c:cat>
          <c:val>
            <c:numRef>
              <c:f>Sweden!$C$85:$U$85</c:f>
              <c:numCache>
                <c:formatCode>0.0</c:formatCode>
                <c:ptCount val="19"/>
                <c:pt idx="0">
                  <c:v>4.3358990953520422</c:v>
                </c:pt>
                <c:pt idx="1">
                  <c:v>4.6419509505279253</c:v>
                </c:pt>
                <c:pt idx="2">
                  <c:v>5.0070315387310593</c:v>
                </c:pt>
                <c:pt idx="3">
                  <c:v>5.4845120506494078</c:v>
                </c:pt>
                <c:pt idx="4">
                  <c:v>5.8911929831194119</c:v>
                </c:pt>
                <c:pt idx="5">
                  <c:v>5.5209447535673055</c:v>
                </c:pt>
                <c:pt idx="6">
                  <c:v>5.4623432703558823</c:v>
                </c:pt>
                <c:pt idx="7">
                  <c:v>6.181584959031035</c:v>
                </c:pt>
                <c:pt idx="8">
                  <c:v>6.8076405166824596</c:v>
                </c:pt>
                <c:pt idx="9">
                  <c:v>3.8029631027649335</c:v>
                </c:pt>
                <c:pt idx="10">
                  <c:v>1.190590957292972</c:v>
                </c:pt>
                <c:pt idx="11">
                  <c:v>5.0536922998625888</c:v>
                </c:pt>
                <c:pt idx="12">
                  <c:v>8.5446147798742142</c:v>
                </c:pt>
                <c:pt idx="13">
                  <c:v>3.1755682349639884</c:v>
                </c:pt>
                <c:pt idx="14">
                  <c:v>0</c:v>
                </c:pt>
                <c:pt idx="15">
                  <c:v>0</c:v>
                </c:pt>
                <c:pt idx="16">
                  <c:v>0</c:v>
                </c:pt>
                <c:pt idx="17">
                  <c:v>0</c:v>
                </c:pt>
                <c:pt idx="18">
                  <c:v>0</c:v>
                </c:pt>
              </c:numCache>
            </c:numRef>
          </c:val>
          <c:extLst>
            <c:ext xmlns:c16="http://schemas.microsoft.com/office/drawing/2014/chart" uri="{C3380CC4-5D6E-409C-BE32-E72D297353CC}">
              <c16:uniqueId val="{00000007-0E01-4EDB-9F19-E8758A3AA015}"/>
            </c:ext>
          </c:extLst>
        </c:ser>
        <c:ser>
          <c:idx val="6"/>
          <c:order val="6"/>
          <c:tx>
            <c:strRef>
              <c:f>Sweden!$B$86</c:f>
              <c:strCache>
                <c:ptCount val="1"/>
                <c:pt idx="0">
                  <c:v>Non-declared use</c:v>
                </c:pt>
              </c:strCache>
            </c:strRef>
          </c:tx>
          <c:spPr>
            <a:solidFill>
              <a:schemeClr val="accent5">
                <a:lumMod val="20000"/>
                <a:lumOff val="80000"/>
              </a:schemeClr>
            </a:solidFill>
            <a:ln>
              <a:noFill/>
            </a:ln>
            <a:effectLst/>
          </c:spPr>
          <c:invertIfNegative val="0"/>
          <c:dLbls>
            <c:dLbl>
              <c:idx val="12"/>
              <c:delete val="1"/>
              <c:extLst>
                <c:ext xmlns:c15="http://schemas.microsoft.com/office/drawing/2012/chart" uri="{CE6537A1-D6FC-4f65-9D91-7224C49458BB}"/>
                <c:ext xmlns:c16="http://schemas.microsoft.com/office/drawing/2014/chart" uri="{C3380CC4-5D6E-409C-BE32-E72D297353CC}">
                  <c16:uniqueId val="{00000016-754C-4F5B-8FFB-58B4C8836AD5}"/>
                </c:ext>
              </c:extLst>
            </c:dLbl>
            <c:dLbl>
              <c:idx val="17"/>
              <c:delete val="1"/>
              <c:extLst>
                <c:ext xmlns:c15="http://schemas.microsoft.com/office/drawing/2012/chart" uri="{CE6537A1-D6FC-4f65-9D91-7224C49458BB}"/>
                <c:ext xmlns:c16="http://schemas.microsoft.com/office/drawing/2014/chart" uri="{C3380CC4-5D6E-409C-BE32-E72D297353CC}">
                  <c16:uniqueId val="{00000017-754C-4F5B-8FFB-58B4C8836AD5}"/>
                </c:ext>
              </c:extLst>
            </c:dLbl>
            <c:dLbl>
              <c:idx val="18"/>
              <c:delete val="1"/>
              <c:extLst>
                <c:ext xmlns:c15="http://schemas.microsoft.com/office/drawing/2012/chart" uri="{CE6537A1-D6FC-4f65-9D91-7224C49458BB}"/>
                <c:ext xmlns:c16="http://schemas.microsoft.com/office/drawing/2014/chart" uri="{C3380CC4-5D6E-409C-BE32-E72D297353CC}">
                  <c16:uniqueId val="{00000018-754C-4F5B-8FFB-58B4C8836AD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Sweden!$C$79:$U$79</c:f>
              <c:numCache>
                <c:formatCode>General</c:formatCode>
                <c:ptCount val="19"/>
                <c:pt idx="0">
                  <c:v>2022</c:v>
                </c:pt>
                <c:pt idx="1">
                  <c:v>2021</c:v>
                </c:pt>
                <c:pt idx="2">
                  <c:v>2020</c:v>
                </c:pt>
                <c:pt idx="3">
                  <c:v>2019</c:v>
                </c:pt>
                <c:pt idx="4">
                  <c:v>2018</c:v>
                </c:pt>
                <c:pt idx="5">
                  <c:v>2017</c:v>
                </c:pt>
                <c:pt idx="6">
                  <c:v>2016</c:v>
                </c:pt>
                <c:pt idx="7">
                  <c:v>2015</c:v>
                </c:pt>
                <c:pt idx="8">
                  <c:v>2014</c:v>
                </c:pt>
                <c:pt idx="9">
                  <c:v>2013</c:v>
                </c:pt>
                <c:pt idx="10">
                  <c:v>2012</c:v>
                </c:pt>
                <c:pt idx="11">
                  <c:v>2011</c:v>
                </c:pt>
                <c:pt idx="12">
                  <c:v>2010</c:v>
                </c:pt>
                <c:pt idx="13">
                  <c:v>2008</c:v>
                </c:pt>
                <c:pt idx="14">
                  <c:v>2006</c:v>
                </c:pt>
                <c:pt idx="15">
                  <c:v>2004</c:v>
                </c:pt>
                <c:pt idx="16">
                  <c:v>2002</c:v>
                </c:pt>
                <c:pt idx="17">
                  <c:v>2000</c:v>
                </c:pt>
                <c:pt idx="18">
                  <c:v>1998</c:v>
                </c:pt>
              </c:numCache>
            </c:numRef>
          </c:cat>
          <c:val>
            <c:numRef>
              <c:f>Sweden!$C$86:$U$86</c:f>
              <c:numCache>
                <c:formatCode>0.0</c:formatCode>
                <c:ptCount val="19"/>
                <c:pt idx="0">
                  <c:v>0.86912342425388822</c:v>
                </c:pt>
                <c:pt idx="1">
                  <c:v>0.72274031151205764</c:v>
                </c:pt>
                <c:pt idx="2">
                  <c:v>0.54812404306277507</c:v>
                </c:pt>
                <c:pt idx="3">
                  <c:v>0.31974743816357398</c:v>
                </c:pt>
                <c:pt idx="4">
                  <c:v>0.12523392752499954</c:v>
                </c:pt>
                <c:pt idx="5">
                  <c:v>0.74033131656594564</c:v>
                </c:pt>
                <c:pt idx="6">
                  <c:v>0.83768659456654249</c:v>
                </c:pt>
                <c:pt idx="7">
                  <c:v>1.1737438806208131</c:v>
                </c:pt>
                <c:pt idx="8">
                  <c:v>1.4662610343623759</c:v>
                </c:pt>
                <c:pt idx="9">
                  <c:v>2.8357082193073513</c:v>
                </c:pt>
                <c:pt idx="10">
                  <c:v>4.3767473247855007</c:v>
                </c:pt>
                <c:pt idx="11">
                  <c:v>2.3207287902692251</c:v>
                </c:pt>
                <c:pt idx="12">
                  <c:v>1.9654088050314465E-2</c:v>
                </c:pt>
                <c:pt idx="13">
                  <c:v>12.62276681320737</c:v>
                </c:pt>
                <c:pt idx="14">
                  <c:v>43.307406154886706</c:v>
                </c:pt>
                <c:pt idx="15">
                  <c:v>24.425211994055424</c:v>
                </c:pt>
                <c:pt idx="16">
                  <c:v>49.032775981100485</c:v>
                </c:pt>
                <c:pt idx="17">
                  <c:v>0</c:v>
                </c:pt>
                <c:pt idx="18">
                  <c:v>0</c:v>
                </c:pt>
              </c:numCache>
            </c:numRef>
          </c:val>
          <c:extLst>
            <c:ext xmlns:c16="http://schemas.microsoft.com/office/drawing/2014/chart" uri="{C3380CC4-5D6E-409C-BE32-E72D297353CC}">
              <c16:uniqueId val="{00000008-0E01-4EDB-9F19-E8758A3AA015}"/>
            </c:ext>
          </c:extLst>
        </c:ser>
        <c:ser>
          <c:idx val="7"/>
          <c:order val="7"/>
          <c:tx>
            <c:strRef>
              <c:f>Sweden!$B$87</c:f>
              <c:strCache>
                <c:ptCount val="1"/>
                <c:pt idx="0">
                  <c:v>Sum of older categories</c:v>
                </c:pt>
              </c:strCache>
            </c:strRef>
          </c:tx>
          <c:spPr>
            <a:solidFill>
              <a:schemeClr val="accent5">
                <a:lumMod val="60000"/>
                <a:lumOff val="40000"/>
              </a:schemeClr>
            </a:solidFill>
            <a:ln>
              <a:noFill/>
            </a:ln>
            <a:effectLst/>
          </c:spPr>
          <c:invertIfNegative val="0"/>
          <c:cat>
            <c:numRef>
              <c:f>Sweden!$C$79:$U$79</c:f>
              <c:numCache>
                <c:formatCode>General</c:formatCode>
                <c:ptCount val="19"/>
                <c:pt idx="0">
                  <c:v>2022</c:v>
                </c:pt>
                <c:pt idx="1">
                  <c:v>2021</c:v>
                </c:pt>
                <c:pt idx="2">
                  <c:v>2020</c:v>
                </c:pt>
                <c:pt idx="3">
                  <c:v>2019</c:v>
                </c:pt>
                <c:pt idx="4">
                  <c:v>2018</c:v>
                </c:pt>
                <c:pt idx="5">
                  <c:v>2017</c:v>
                </c:pt>
                <c:pt idx="6">
                  <c:v>2016</c:v>
                </c:pt>
                <c:pt idx="7">
                  <c:v>2015</c:v>
                </c:pt>
                <c:pt idx="8">
                  <c:v>2014</c:v>
                </c:pt>
                <c:pt idx="9">
                  <c:v>2013</c:v>
                </c:pt>
                <c:pt idx="10">
                  <c:v>2012</c:v>
                </c:pt>
                <c:pt idx="11">
                  <c:v>2011</c:v>
                </c:pt>
                <c:pt idx="12">
                  <c:v>2010</c:v>
                </c:pt>
                <c:pt idx="13">
                  <c:v>2008</c:v>
                </c:pt>
                <c:pt idx="14">
                  <c:v>2006</c:v>
                </c:pt>
                <c:pt idx="15">
                  <c:v>2004</c:v>
                </c:pt>
                <c:pt idx="16">
                  <c:v>2002</c:v>
                </c:pt>
                <c:pt idx="17">
                  <c:v>2000</c:v>
                </c:pt>
                <c:pt idx="18">
                  <c:v>1998</c:v>
                </c:pt>
              </c:numCache>
            </c:numRef>
          </c:cat>
          <c:val>
            <c:numRef>
              <c:f>Sweden!$C$87:$U$87</c:f>
              <c:numCache>
                <c:formatCode>#,##0</c:formatCode>
                <c:ptCount val="19"/>
                <c:pt idx="0">
                  <c:v>0</c:v>
                </c:pt>
                <c:pt idx="1">
                  <c:v>0</c:v>
                </c:pt>
                <c:pt idx="2" formatCode="0.0">
                  <c:v>0</c:v>
                </c:pt>
                <c:pt idx="3" formatCode="0.0">
                  <c:v>0</c:v>
                </c:pt>
                <c:pt idx="4" formatCode="0.0">
                  <c:v>0</c:v>
                </c:pt>
                <c:pt idx="5" formatCode="0.0">
                  <c:v>0</c:v>
                </c:pt>
                <c:pt idx="6" formatCode="0.0">
                  <c:v>0</c:v>
                </c:pt>
                <c:pt idx="7" formatCode="0.0">
                  <c:v>0</c:v>
                </c:pt>
                <c:pt idx="8" formatCode="0.0">
                  <c:v>0</c:v>
                </c:pt>
                <c:pt idx="9" formatCode="0.0">
                  <c:v>0</c:v>
                </c:pt>
                <c:pt idx="10" formatCode="0.0">
                  <c:v>0</c:v>
                </c:pt>
                <c:pt idx="11" formatCode="0.0">
                  <c:v>0</c:v>
                </c:pt>
                <c:pt idx="12" formatCode="0.0">
                  <c:v>0</c:v>
                </c:pt>
                <c:pt idx="13" formatCode="0.0">
                  <c:v>0</c:v>
                </c:pt>
                <c:pt idx="14" formatCode="0.0">
                  <c:v>33.665570141728409</c:v>
                </c:pt>
                <c:pt idx="15" formatCode="0.0">
                  <c:v>48.998413947273114</c:v>
                </c:pt>
                <c:pt idx="16" formatCode="0.0">
                  <c:v>32.766806578132524</c:v>
                </c:pt>
                <c:pt idx="17" formatCode="0.0">
                  <c:v>30.966351131907864</c:v>
                </c:pt>
                <c:pt idx="18" formatCode="0.0">
                  <c:v>0</c:v>
                </c:pt>
              </c:numCache>
            </c:numRef>
          </c:val>
          <c:extLst>
            <c:ext xmlns:c16="http://schemas.microsoft.com/office/drawing/2014/chart" uri="{C3380CC4-5D6E-409C-BE32-E72D297353CC}">
              <c16:uniqueId val="{00000009-0E01-4EDB-9F19-E8758A3AA015}"/>
            </c:ext>
          </c:extLst>
        </c:ser>
        <c:dLbls>
          <c:showLegendKey val="0"/>
          <c:showVal val="0"/>
          <c:showCatName val="0"/>
          <c:showSerName val="0"/>
          <c:showPercent val="0"/>
          <c:showBubbleSize val="0"/>
        </c:dLbls>
        <c:gapWidth val="150"/>
        <c:overlap val="100"/>
        <c:axId val="1358469808"/>
        <c:axId val="1358470224"/>
      </c:barChart>
      <c:catAx>
        <c:axId val="13584698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58470224"/>
        <c:crosses val="autoZero"/>
        <c:auto val="1"/>
        <c:lblAlgn val="ctr"/>
        <c:lblOffset val="100"/>
        <c:noMultiLvlLbl val="0"/>
      </c:catAx>
      <c:valAx>
        <c:axId val="135847022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58469808"/>
        <c:crosses val="autoZero"/>
        <c:crossBetween val="between"/>
      </c:valAx>
      <c:spPr>
        <a:noFill/>
        <a:ln>
          <a:solidFill>
            <a:schemeClr val="bg1">
              <a:lumMod val="85000"/>
            </a:schemeClr>
          </a:solidFill>
        </a:ln>
        <a:effectLst/>
      </c:spPr>
    </c:plotArea>
    <c:legend>
      <c:legendPos val="b"/>
      <c:layout>
        <c:manualLayout>
          <c:xMode val="edge"/>
          <c:yMode val="edge"/>
          <c:x val="6.0184351279804926E-2"/>
          <c:y val="0.92737589981541479"/>
          <c:w val="0.8870523005489459"/>
          <c:h val="5.991894111235717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Sewage sludge utilisation and disposal in the UK (1992, 2008, 2010, 2012</a:t>
            </a:r>
            <a:r>
              <a:rPr lang="es-ES" baseline="0"/>
              <a:t> and</a:t>
            </a:r>
            <a:r>
              <a:rPr lang="es-ES"/>
              <a:t> 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5.5993790785445655E-2"/>
          <c:y val="9.0330371614989802E-2"/>
          <c:w val="0.9083725128997765"/>
          <c:h val="0.77422713134006216"/>
        </c:manualLayout>
      </c:layout>
      <c:barChart>
        <c:barDir val="bar"/>
        <c:grouping val="percentStacked"/>
        <c:varyColors val="0"/>
        <c:ser>
          <c:idx val="0"/>
          <c:order val="0"/>
          <c:tx>
            <c:strRef>
              <c:f>UK!$P$16</c:f>
              <c:strCache>
                <c:ptCount val="1"/>
                <c:pt idx="0">
                  <c:v>Application on agricultural land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UK!$Q$15:$U$15</c:f>
              <c:numCache>
                <c:formatCode>General</c:formatCode>
                <c:ptCount val="5"/>
                <c:pt idx="0">
                  <c:v>2022</c:v>
                </c:pt>
                <c:pt idx="1">
                  <c:v>2012</c:v>
                </c:pt>
                <c:pt idx="2">
                  <c:v>2010</c:v>
                </c:pt>
                <c:pt idx="3">
                  <c:v>2008</c:v>
                </c:pt>
                <c:pt idx="4">
                  <c:v>1992</c:v>
                </c:pt>
              </c:numCache>
            </c:numRef>
          </c:cat>
          <c:val>
            <c:numRef>
              <c:f>UK!$Q$16:$U$16</c:f>
              <c:numCache>
                <c:formatCode>#,##0.0</c:formatCode>
                <c:ptCount val="5"/>
                <c:pt idx="0">
                  <c:v>94.4</c:v>
                </c:pt>
                <c:pt idx="1">
                  <c:v>78.301186943620181</c:v>
                </c:pt>
                <c:pt idx="2">
                  <c:v>79.142872916601789</c:v>
                </c:pt>
                <c:pt idx="3">
                  <c:v>81.110941990121447</c:v>
                </c:pt>
                <c:pt idx="4">
                  <c:v>61.46435129907762</c:v>
                </c:pt>
              </c:numCache>
            </c:numRef>
          </c:val>
          <c:extLst>
            <c:ext xmlns:c16="http://schemas.microsoft.com/office/drawing/2014/chart" uri="{C3380CC4-5D6E-409C-BE32-E72D297353CC}">
              <c16:uniqueId val="{00000000-ED0F-4872-B84E-868E64C56257}"/>
            </c:ext>
          </c:extLst>
        </c:ser>
        <c:ser>
          <c:idx val="1"/>
          <c:order val="1"/>
          <c:tx>
            <c:strRef>
              <c:f>UK!$P$17</c:f>
              <c:strCache>
                <c:ptCount val="1"/>
                <c:pt idx="0">
                  <c:v>Compost and other applications</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UK!$Q$15:$U$15</c:f>
              <c:numCache>
                <c:formatCode>General</c:formatCode>
                <c:ptCount val="5"/>
                <c:pt idx="0">
                  <c:v>2022</c:v>
                </c:pt>
                <c:pt idx="1">
                  <c:v>2012</c:v>
                </c:pt>
                <c:pt idx="2">
                  <c:v>2010</c:v>
                </c:pt>
                <c:pt idx="3">
                  <c:v>2008</c:v>
                </c:pt>
                <c:pt idx="4">
                  <c:v>1992</c:v>
                </c:pt>
              </c:numCache>
            </c:numRef>
          </c:cat>
          <c:val>
            <c:numRef>
              <c:f>UK!$Q$17:$U$17</c:f>
              <c:numCache>
                <c:formatCode>#,##0.0</c:formatCode>
                <c:ptCount val="5"/>
                <c:pt idx="0">
                  <c:v>1.5</c:v>
                </c:pt>
                <c:pt idx="2">
                  <c:v>1.6551814931103115</c:v>
                </c:pt>
                <c:pt idx="3">
                  <c:v>5.9352975030556099</c:v>
                </c:pt>
                <c:pt idx="4">
                  <c:v>4.4827080584008883</c:v>
                </c:pt>
              </c:numCache>
            </c:numRef>
          </c:val>
          <c:extLst>
            <c:ext xmlns:c16="http://schemas.microsoft.com/office/drawing/2014/chart" uri="{C3380CC4-5D6E-409C-BE32-E72D297353CC}">
              <c16:uniqueId val="{00000001-ED0F-4872-B84E-868E64C56257}"/>
            </c:ext>
          </c:extLst>
        </c:ser>
        <c:ser>
          <c:idx val="2"/>
          <c:order val="2"/>
          <c:tx>
            <c:strRef>
              <c:f>UK!$P$19</c:f>
              <c:strCache>
                <c:ptCount val="1"/>
                <c:pt idx="0">
                  <c:v>Thermal Treatment</c:v>
                </c:pt>
              </c:strCache>
            </c:strRef>
          </c:tx>
          <c:spPr>
            <a:solidFill>
              <a:srgbClr val="FF5050"/>
            </a:solidFill>
            <a:ln>
              <a:noFill/>
            </a:ln>
            <a:effectLst/>
          </c:spPr>
          <c:invertIfNegative val="0"/>
          <c:dLbls>
            <c:dLbl>
              <c:idx val="4"/>
              <c:layout>
                <c:manualLayout>
                  <c:x val="-1.1008514943904363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D0F-4872-B84E-868E64C5625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UK!$Q$15:$U$15</c:f>
              <c:numCache>
                <c:formatCode>General</c:formatCode>
                <c:ptCount val="5"/>
                <c:pt idx="0">
                  <c:v>2022</c:v>
                </c:pt>
                <c:pt idx="1">
                  <c:v>2012</c:v>
                </c:pt>
                <c:pt idx="2">
                  <c:v>2010</c:v>
                </c:pt>
                <c:pt idx="3">
                  <c:v>2008</c:v>
                </c:pt>
                <c:pt idx="4">
                  <c:v>1992</c:v>
                </c:pt>
              </c:numCache>
            </c:numRef>
          </c:cat>
          <c:val>
            <c:numRef>
              <c:f>UK!$Q$19:$U$19</c:f>
              <c:numCache>
                <c:formatCode>#,##0.0</c:formatCode>
                <c:ptCount val="5"/>
                <c:pt idx="0">
                  <c:v>4.0999999999999996</c:v>
                </c:pt>
                <c:pt idx="1">
                  <c:v>21.225890207715132</c:v>
                </c:pt>
                <c:pt idx="2">
                  <c:v>18.377362977727067</c:v>
                </c:pt>
                <c:pt idx="3">
                  <c:v>12.143395146692136</c:v>
                </c:pt>
                <c:pt idx="4">
                  <c:v>12.540410705433015</c:v>
                </c:pt>
              </c:numCache>
            </c:numRef>
          </c:val>
          <c:extLst>
            <c:ext xmlns:c16="http://schemas.microsoft.com/office/drawing/2014/chart" uri="{C3380CC4-5D6E-409C-BE32-E72D297353CC}">
              <c16:uniqueId val="{00000003-ED0F-4872-B84E-868E64C56257}"/>
            </c:ext>
          </c:extLst>
        </c:ser>
        <c:ser>
          <c:idx val="3"/>
          <c:order val="3"/>
          <c:tx>
            <c:strRef>
              <c:f>UK!$P$18</c:f>
              <c:strCache>
                <c:ptCount val="1"/>
                <c:pt idx="0">
                  <c:v>Disposal on Landfills</c:v>
                </c:pt>
              </c:strCache>
            </c:strRef>
          </c:tx>
          <c:spPr>
            <a:solidFill>
              <a:schemeClr val="bg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UK!$Q$15:$U$15</c:f>
              <c:numCache>
                <c:formatCode>General</c:formatCode>
                <c:ptCount val="5"/>
                <c:pt idx="0">
                  <c:v>2022</c:v>
                </c:pt>
                <c:pt idx="1">
                  <c:v>2012</c:v>
                </c:pt>
                <c:pt idx="2">
                  <c:v>2010</c:v>
                </c:pt>
                <c:pt idx="3">
                  <c:v>2008</c:v>
                </c:pt>
                <c:pt idx="4">
                  <c:v>1992</c:v>
                </c:pt>
              </c:numCache>
            </c:numRef>
          </c:cat>
          <c:val>
            <c:numRef>
              <c:f>UK!$Q$18:$U$18</c:f>
              <c:numCache>
                <c:formatCode>#,##0.0</c:formatCode>
                <c:ptCount val="5"/>
                <c:pt idx="1">
                  <c:v>0.43583086053412462</c:v>
                </c:pt>
                <c:pt idx="2">
                  <c:v>0.62194055077871746</c:v>
                </c:pt>
                <c:pt idx="3">
                  <c:v>0.71087431269193513</c:v>
                </c:pt>
                <c:pt idx="4">
                  <c:v>18.119078042411168</c:v>
                </c:pt>
              </c:numCache>
            </c:numRef>
          </c:val>
          <c:extLst>
            <c:ext xmlns:c16="http://schemas.microsoft.com/office/drawing/2014/chart" uri="{C3380CC4-5D6E-409C-BE32-E72D297353CC}">
              <c16:uniqueId val="{00000004-ED0F-4872-B84E-868E64C56257}"/>
            </c:ext>
          </c:extLst>
        </c:ser>
        <c:ser>
          <c:idx val="4"/>
          <c:order val="4"/>
          <c:tx>
            <c:strRef>
              <c:f>UK!$P$20</c:f>
              <c:strCache>
                <c:ptCount val="1"/>
                <c:pt idx="0">
                  <c:v>Other sludge disposal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UK!$Q$15:$U$15</c:f>
              <c:numCache>
                <c:formatCode>General</c:formatCode>
                <c:ptCount val="5"/>
                <c:pt idx="0">
                  <c:v>2022</c:v>
                </c:pt>
                <c:pt idx="1">
                  <c:v>2012</c:v>
                </c:pt>
                <c:pt idx="2">
                  <c:v>2010</c:v>
                </c:pt>
                <c:pt idx="3">
                  <c:v>2008</c:v>
                </c:pt>
                <c:pt idx="4">
                  <c:v>1992</c:v>
                </c:pt>
              </c:numCache>
            </c:numRef>
          </c:cat>
          <c:val>
            <c:numRef>
              <c:f>UK!$Q$20:$U$20</c:f>
              <c:numCache>
                <c:formatCode>#,##0.0</c:formatCode>
                <c:ptCount val="5"/>
                <c:pt idx="1">
                  <c:v>3.7091988130563795E-2</c:v>
                </c:pt>
                <c:pt idx="2">
                  <c:v>0.20264206178211766</c:v>
                </c:pt>
                <c:pt idx="3">
                  <c:v>9.9491047438873104E-2</c:v>
                </c:pt>
                <c:pt idx="4">
                  <c:v>3.393451894677308</c:v>
                </c:pt>
              </c:numCache>
            </c:numRef>
          </c:val>
          <c:extLst>
            <c:ext xmlns:c16="http://schemas.microsoft.com/office/drawing/2014/chart" uri="{C3380CC4-5D6E-409C-BE32-E72D297353CC}">
              <c16:uniqueId val="{00000005-ED0F-4872-B84E-868E64C56257}"/>
            </c:ext>
          </c:extLst>
        </c:ser>
        <c:dLbls>
          <c:showLegendKey val="0"/>
          <c:showVal val="0"/>
          <c:showCatName val="0"/>
          <c:showSerName val="0"/>
          <c:showPercent val="0"/>
          <c:showBubbleSize val="0"/>
        </c:dLbls>
        <c:gapWidth val="150"/>
        <c:overlap val="100"/>
        <c:axId val="1358469808"/>
        <c:axId val="1358470224"/>
      </c:barChart>
      <c:catAx>
        <c:axId val="13584698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58470224"/>
        <c:crosses val="autoZero"/>
        <c:auto val="1"/>
        <c:lblAlgn val="ctr"/>
        <c:lblOffset val="100"/>
        <c:noMultiLvlLbl val="0"/>
      </c:catAx>
      <c:valAx>
        <c:axId val="135847022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58469808"/>
        <c:crosses val="autoZero"/>
        <c:crossBetween val="between"/>
      </c:valAx>
      <c:spPr>
        <a:noFill/>
        <a:ln>
          <a:solidFill>
            <a:schemeClr val="bg1">
              <a:lumMod val="85000"/>
            </a:schemeClr>
          </a:solidFill>
        </a:ln>
        <a:effectLst/>
      </c:spPr>
    </c:plotArea>
    <c:legend>
      <c:legendPos val="b"/>
      <c:layout>
        <c:manualLayout>
          <c:xMode val="edge"/>
          <c:yMode val="edge"/>
          <c:x val="6.0184351279804926E-2"/>
          <c:y val="0.92737589981541479"/>
          <c:w val="0.8870523005489459"/>
          <c:h val="5.991894111235717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Sewage sludge utilisation and disposal in Norway (2001 - 2022)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5.5993790785445655E-2"/>
          <c:y val="5.6449896482018452E-2"/>
          <c:w val="0.9083725128997765"/>
          <c:h val="0.84304252946111757"/>
        </c:manualLayout>
      </c:layout>
      <c:barChart>
        <c:barDir val="bar"/>
        <c:grouping val="percentStacked"/>
        <c:varyColors val="0"/>
        <c:ser>
          <c:idx val="0"/>
          <c:order val="0"/>
          <c:tx>
            <c:strRef>
              <c:f>Norway!$P$16</c:f>
              <c:strCache>
                <c:ptCount val="1"/>
                <c:pt idx="0">
                  <c:v>Application on agricultural land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Norway!$Q$15:$AL$15</c:f>
              <c:numCache>
                <c:formatCode>General</c:formatCode>
                <c:ptCount val="22"/>
                <c:pt idx="0">
                  <c:v>2022</c:v>
                </c:pt>
                <c:pt idx="1">
                  <c:v>2021</c:v>
                </c:pt>
                <c:pt idx="2">
                  <c:v>2020</c:v>
                </c:pt>
                <c:pt idx="3">
                  <c:v>2019</c:v>
                </c:pt>
                <c:pt idx="4">
                  <c:v>2018</c:v>
                </c:pt>
                <c:pt idx="5">
                  <c:v>2017</c:v>
                </c:pt>
                <c:pt idx="6">
                  <c:v>2016</c:v>
                </c:pt>
                <c:pt idx="7">
                  <c:v>2015</c:v>
                </c:pt>
                <c:pt idx="8">
                  <c:v>2014</c:v>
                </c:pt>
                <c:pt idx="9">
                  <c:v>2013</c:v>
                </c:pt>
                <c:pt idx="10">
                  <c:v>2012</c:v>
                </c:pt>
                <c:pt idx="11">
                  <c:v>2011</c:v>
                </c:pt>
                <c:pt idx="12">
                  <c:v>2010</c:v>
                </c:pt>
                <c:pt idx="13">
                  <c:v>2009</c:v>
                </c:pt>
                <c:pt idx="14">
                  <c:v>2008</c:v>
                </c:pt>
                <c:pt idx="15">
                  <c:v>2007</c:v>
                </c:pt>
                <c:pt idx="16">
                  <c:v>2006</c:v>
                </c:pt>
                <c:pt idx="17">
                  <c:v>2005</c:v>
                </c:pt>
                <c:pt idx="18">
                  <c:v>2004</c:v>
                </c:pt>
                <c:pt idx="19">
                  <c:v>2003</c:v>
                </c:pt>
                <c:pt idx="20">
                  <c:v>2002</c:v>
                </c:pt>
                <c:pt idx="21">
                  <c:v>2001</c:v>
                </c:pt>
              </c:numCache>
            </c:numRef>
          </c:cat>
          <c:val>
            <c:numRef>
              <c:f>Norway!$Q$16:$AL$16</c:f>
              <c:numCache>
                <c:formatCode>#,##0.0</c:formatCode>
                <c:ptCount val="22"/>
                <c:pt idx="0">
                  <c:v>52.003854870161646</c:v>
                </c:pt>
                <c:pt idx="1">
                  <c:v>51.116276636296369</c:v>
                </c:pt>
                <c:pt idx="2">
                  <c:v>54.853691039523767</c:v>
                </c:pt>
                <c:pt idx="3">
                  <c:v>52.218726066455666</c:v>
                </c:pt>
                <c:pt idx="4">
                  <c:v>58.512028352545286</c:v>
                </c:pt>
                <c:pt idx="5">
                  <c:v>54.385256373272234</c:v>
                </c:pt>
                <c:pt idx="6">
                  <c:v>57.746812978272899</c:v>
                </c:pt>
                <c:pt idx="7">
                  <c:v>62.008935987898816</c:v>
                </c:pt>
                <c:pt idx="8">
                  <c:v>64.000653968772994</c:v>
                </c:pt>
                <c:pt idx="9">
                  <c:v>63.017250583408327</c:v>
                </c:pt>
                <c:pt idx="10">
                  <c:v>57.440688383527963</c:v>
                </c:pt>
                <c:pt idx="11">
                  <c:v>56.419226318253692</c:v>
                </c:pt>
                <c:pt idx="12">
                  <c:v>54.120694708379425</c:v>
                </c:pt>
                <c:pt idx="13">
                  <c:v>56.370341081006742</c:v>
                </c:pt>
                <c:pt idx="14">
                  <c:v>61.452030335548685</c:v>
                </c:pt>
                <c:pt idx="15">
                  <c:v>63.947143905874881</c:v>
                </c:pt>
                <c:pt idx="16">
                  <c:v>48.959497475817948</c:v>
                </c:pt>
                <c:pt idx="17">
                  <c:v>51.281526527111836</c:v>
                </c:pt>
                <c:pt idx="18">
                  <c:v>49.507565940309817</c:v>
                </c:pt>
                <c:pt idx="19">
                  <c:v>47.215183821771767</c:v>
                </c:pt>
                <c:pt idx="20">
                  <c:v>42.236313921694105</c:v>
                </c:pt>
                <c:pt idx="21">
                  <c:v>43.275075210281805</c:v>
                </c:pt>
              </c:numCache>
            </c:numRef>
          </c:val>
          <c:extLst>
            <c:ext xmlns:c16="http://schemas.microsoft.com/office/drawing/2014/chart" uri="{C3380CC4-5D6E-409C-BE32-E72D297353CC}">
              <c16:uniqueId val="{00000000-D22A-4367-8C92-B8A857120E8F}"/>
            </c:ext>
          </c:extLst>
        </c:ser>
        <c:ser>
          <c:idx val="1"/>
          <c:order val="1"/>
          <c:tx>
            <c:strRef>
              <c:f>Norway!$P$17</c:f>
              <c:strCache>
                <c:ptCount val="1"/>
                <c:pt idx="0">
                  <c:v>Compost and other applications</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Norway!$Q$15:$AL$15</c:f>
              <c:numCache>
                <c:formatCode>General</c:formatCode>
                <c:ptCount val="22"/>
                <c:pt idx="0">
                  <c:v>2022</c:v>
                </c:pt>
                <c:pt idx="1">
                  <c:v>2021</c:v>
                </c:pt>
                <c:pt idx="2">
                  <c:v>2020</c:v>
                </c:pt>
                <c:pt idx="3">
                  <c:v>2019</c:v>
                </c:pt>
                <c:pt idx="4">
                  <c:v>2018</c:v>
                </c:pt>
                <c:pt idx="5">
                  <c:v>2017</c:v>
                </c:pt>
                <c:pt idx="6">
                  <c:v>2016</c:v>
                </c:pt>
                <c:pt idx="7">
                  <c:v>2015</c:v>
                </c:pt>
                <c:pt idx="8">
                  <c:v>2014</c:v>
                </c:pt>
                <c:pt idx="9">
                  <c:v>2013</c:v>
                </c:pt>
                <c:pt idx="10">
                  <c:v>2012</c:v>
                </c:pt>
                <c:pt idx="11">
                  <c:v>2011</c:v>
                </c:pt>
                <c:pt idx="12">
                  <c:v>2010</c:v>
                </c:pt>
                <c:pt idx="13">
                  <c:v>2009</c:v>
                </c:pt>
                <c:pt idx="14">
                  <c:v>2008</c:v>
                </c:pt>
                <c:pt idx="15">
                  <c:v>2007</c:v>
                </c:pt>
                <c:pt idx="16">
                  <c:v>2006</c:v>
                </c:pt>
                <c:pt idx="17">
                  <c:v>2005</c:v>
                </c:pt>
                <c:pt idx="18">
                  <c:v>2004</c:v>
                </c:pt>
                <c:pt idx="19">
                  <c:v>2003</c:v>
                </c:pt>
                <c:pt idx="20">
                  <c:v>2002</c:v>
                </c:pt>
                <c:pt idx="21">
                  <c:v>2001</c:v>
                </c:pt>
              </c:numCache>
            </c:numRef>
          </c:cat>
          <c:val>
            <c:numRef>
              <c:f>Norway!$Q$17:$AL$17</c:f>
              <c:numCache>
                <c:formatCode>#,##0.0</c:formatCode>
                <c:ptCount val="22"/>
                <c:pt idx="0">
                  <c:v>31.074620347992379</c:v>
                </c:pt>
                <c:pt idx="1">
                  <c:v>27.913269005104901</c:v>
                </c:pt>
                <c:pt idx="2">
                  <c:v>29.225883160305465</c:v>
                </c:pt>
                <c:pt idx="3">
                  <c:v>24.548549915569374</c:v>
                </c:pt>
                <c:pt idx="4">
                  <c:v>23.888451349609795</c:v>
                </c:pt>
                <c:pt idx="5">
                  <c:v>27.877554048150866</c:v>
                </c:pt>
                <c:pt idx="6">
                  <c:v>24.438372532309504</c:v>
                </c:pt>
                <c:pt idx="7">
                  <c:v>17.909573398385927</c:v>
                </c:pt>
                <c:pt idx="8">
                  <c:v>20.984223003351591</c:v>
                </c:pt>
                <c:pt idx="9">
                  <c:v>22.772752924667877</c:v>
                </c:pt>
                <c:pt idx="10">
                  <c:v>26.465888137676707</c:v>
                </c:pt>
                <c:pt idx="11">
                  <c:v>24.662762038533909</c:v>
                </c:pt>
                <c:pt idx="12">
                  <c:v>22.448497225137324</c:v>
                </c:pt>
                <c:pt idx="13">
                  <c:v>22.051643515334892</c:v>
                </c:pt>
                <c:pt idx="14">
                  <c:v>20.771374207569458</c:v>
                </c:pt>
                <c:pt idx="15">
                  <c:v>18.381579730560901</c:v>
                </c:pt>
                <c:pt idx="16">
                  <c:v>23.804385525453775</c:v>
                </c:pt>
                <c:pt idx="17">
                  <c:v>20.319260905157293</c:v>
                </c:pt>
                <c:pt idx="18">
                  <c:v>13.842979325744134</c:v>
                </c:pt>
                <c:pt idx="19">
                  <c:v>16.616149543433572</c:v>
                </c:pt>
                <c:pt idx="20">
                  <c:v>14.262028041189133</c:v>
                </c:pt>
                <c:pt idx="21">
                  <c:v>10.778093854245544</c:v>
                </c:pt>
              </c:numCache>
            </c:numRef>
          </c:val>
          <c:extLst>
            <c:ext xmlns:c16="http://schemas.microsoft.com/office/drawing/2014/chart" uri="{C3380CC4-5D6E-409C-BE32-E72D297353CC}">
              <c16:uniqueId val="{00000006-D22A-4367-8C92-B8A857120E8F}"/>
            </c:ext>
          </c:extLst>
        </c:ser>
        <c:ser>
          <c:idx val="2"/>
          <c:order val="2"/>
          <c:tx>
            <c:strRef>
              <c:f>Norway!$P$19</c:f>
              <c:strCache>
                <c:ptCount val="1"/>
                <c:pt idx="0">
                  <c:v>Thermal Treatment</c:v>
                </c:pt>
              </c:strCache>
            </c:strRef>
          </c:tx>
          <c:spPr>
            <a:solidFill>
              <a:srgbClr val="FF5050"/>
            </a:solidFill>
            <a:ln>
              <a:noFill/>
            </a:ln>
            <a:effectLst/>
          </c:spPr>
          <c:invertIfNegative val="0"/>
          <c:dLbls>
            <c:dLbl>
              <c:idx val="4"/>
              <c:layout>
                <c:manualLayout>
                  <c:x val="-1.1008514943904363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22A-4367-8C92-B8A857120E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Norway!$Q$15:$AL$15</c:f>
              <c:numCache>
                <c:formatCode>General</c:formatCode>
                <c:ptCount val="22"/>
                <c:pt idx="0">
                  <c:v>2022</c:v>
                </c:pt>
                <c:pt idx="1">
                  <c:v>2021</c:v>
                </c:pt>
                <c:pt idx="2">
                  <c:v>2020</c:v>
                </c:pt>
                <c:pt idx="3">
                  <c:v>2019</c:v>
                </c:pt>
                <c:pt idx="4">
                  <c:v>2018</c:v>
                </c:pt>
                <c:pt idx="5">
                  <c:v>2017</c:v>
                </c:pt>
                <c:pt idx="6">
                  <c:v>2016</c:v>
                </c:pt>
                <c:pt idx="7">
                  <c:v>2015</c:v>
                </c:pt>
                <c:pt idx="8">
                  <c:v>2014</c:v>
                </c:pt>
                <c:pt idx="9">
                  <c:v>2013</c:v>
                </c:pt>
                <c:pt idx="10">
                  <c:v>2012</c:v>
                </c:pt>
                <c:pt idx="11">
                  <c:v>2011</c:v>
                </c:pt>
                <c:pt idx="12">
                  <c:v>2010</c:v>
                </c:pt>
                <c:pt idx="13">
                  <c:v>2009</c:v>
                </c:pt>
                <c:pt idx="14">
                  <c:v>2008</c:v>
                </c:pt>
                <c:pt idx="15">
                  <c:v>2007</c:v>
                </c:pt>
                <c:pt idx="16">
                  <c:v>2006</c:v>
                </c:pt>
                <c:pt idx="17">
                  <c:v>2005</c:v>
                </c:pt>
                <c:pt idx="18">
                  <c:v>2004</c:v>
                </c:pt>
                <c:pt idx="19">
                  <c:v>2003</c:v>
                </c:pt>
                <c:pt idx="20">
                  <c:v>2002</c:v>
                </c:pt>
                <c:pt idx="21">
                  <c:v>2001</c:v>
                </c:pt>
              </c:numCache>
            </c:numRef>
          </c:cat>
          <c:val>
            <c:numRef>
              <c:f>Norway!$Q$19:$AL$19</c:f>
              <c:numCache>
                <c:formatCode>#,##0.0</c:formatCode>
                <c:ptCount val="22"/>
                <c:pt idx="0">
                  <c:v>3.007099887817255</c:v>
                </c:pt>
                <c:pt idx="1">
                  <c:v>3.2909046063695411</c:v>
                </c:pt>
                <c:pt idx="2">
                  <c:v>8.7777396522419147E-3</c:v>
                </c:pt>
                <c:pt idx="3">
                  <c:v>4.5251123434803873</c:v>
                </c:pt>
                <c:pt idx="4">
                  <c:v>0.58978306007016534</c:v>
                </c:pt>
              </c:numCache>
            </c:numRef>
          </c:val>
          <c:extLst>
            <c:ext xmlns:c16="http://schemas.microsoft.com/office/drawing/2014/chart" uri="{C3380CC4-5D6E-409C-BE32-E72D297353CC}">
              <c16:uniqueId val="{00000014-D22A-4367-8C92-B8A857120E8F}"/>
            </c:ext>
          </c:extLst>
        </c:ser>
        <c:ser>
          <c:idx val="3"/>
          <c:order val="3"/>
          <c:tx>
            <c:strRef>
              <c:f>Norway!$P$18</c:f>
              <c:strCache>
                <c:ptCount val="1"/>
                <c:pt idx="0">
                  <c:v>Disposal on Landfills</c:v>
                </c:pt>
              </c:strCache>
            </c:strRef>
          </c:tx>
          <c:spPr>
            <a:solidFill>
              <a:schemeClr val="bg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Norway!$Q$15:$AL$15</c:f>
              <c:numCache>
                <c:formatCode>General</c:formatCode>
                <c:ptCount val="22"/>
                <c:pt idx="0">
                  <c:v>2022</c:v>
                </c:pt>
                <c:pt idx="1">
                  <c:v>2021</c:v>
                </c:pt>
                <c:pt idx="2">
                  <c:v>2020</c:v>
                </c:pt>
                <c:pt idx="3">
                  <c:v>2019</c:v>
                </c:pt>
                <c:pt idx="4">
                  <c:v>2018</c:v>
                </c:pt>
                <c:pt idx="5">
                  <c:v>2017</c:v>
                </c:pt>
                <c:pt idx="6">
                  <c:v>2016</c:v>
                </c:pt>
                <c:pt idx="7">
                  <c:v>2015</c:v>
                </c:pt>
                <c:pt idx="8">
                  <c:v>2014</c:v>
                </c:pt>
                <c:pt idx="9">
                  <c:v>2013</c:v>
                </c:pt>
                <c:pt idx="10">
                  <c:v>2012</c:v>
                </c:pt>
                <c:pt idx="11">
                  <c:v>2011</c:v>
                </c:pt>
                <c:pt idx="12">
                  <c:v>2010</c:v>
                </c:pt>
                <c:pt idx="13">
                  <c:v>2009</c:v>
                </c:pt>
                <c:pt idx="14">
                  <c:v>2008</c:v>
                </c:pt>
                <c:pt idx="15">
                  <c:v>2007</c:v>
                </c:pt>
                <c:pt idx="16">
                  <c:v>2006</c:v>
                </c:pt>
                <c:pt idx="17">
                  <c:v>2005</c:v>
                </c:pt>
                <c:pt idx="18">
                  <c:v>2004</c:v>
                </c:pt>
                <c:pt idx="19">
                  <c:v>2003</c:v>
                </c:pt>
                <c:pt idx="20">
                  <c:v>2002</c:v>
                </c:pt>
                <c:pt idx="21">
                  <c:v>2001</c:v>
                </c:pt>
              </c:numCache>
            </c:numRef>
          </c:cat>
          <c:val>
            <c:numRef>
              <c:f>Norway!$Q$18:$AL$18</c:f>
              <c:numCache>
                <c:formatCode>#,##0.0</c:formatCode>
                <c:ptCount val="22"/>
                <c:pt idx="0">
                  <c:v>4.2764965855788706</c:v>
                </c:pt>
                <c:pt idx="1">
                  <c:v>6.0630974714671169</c:v>
                </c:pt>
                <c:pt idx="2">
                  <c:v>3.0187444640391967</c:v>
                </c:pt>
                <c:pt idx="3">
                  <c:v>1.7679680363190093</c:v>
                </c:pt>
                <c:pt idx="4">
                  <c:v>1.4212071310947232</c:v>
                </c:pt>
                <c:pt idx="5">
                  <c:v>6.5014382618872961</c:v>
                </c:pt>
                <c:pt idx="6">
                  <c:v>0.70285799632756696</c:v>
                </c:pt>
                <c:pt idx="7">
                  <c:v>2.7236401472426968</c:v>
                </c:pt>
                <c:pt idx="8">
                  <c:v>4.3578844110193735</c:v>
                </c:pt>
                <c:pt idx="9">
                  <c:v>1.1752055275078932</c:v>
                </c:pt>
                <c:pt idx="10">
                  <c:v>1.1718910059414054</c:v>
                </c:pt>
                <c:pt idx="11">
                  <c:v>2.0106184683610278</c:v>
                </c:pt>
                <c:pt idx="12">
                  <c:v>1.7537888457138535</c:v>
                </c:pt>
                <c:pt idx="13">
                  <c:v>2.8357516160088019</c:v>
                </c:pt>
                <c:pt idx="14">
                  <c:v>2.1976139161173385</c:v>
                </c:pt>
                <c:pt idx="15">
                  <c:v>1.9344854268764509</c:v>
                </c:pt>
                <c:pt idx="16">
                  <c:v>5.4009788431153414</c:v>
                </c:pt>
                <c:pt idx="17">
                  <c:v>3.7968268818461777</c:v>
                </c:pt>
                <c:pt idx="18">
                  <c:v>6.2999661077772684</c:v>
                </c:pt>
                <c:pt idx="20">
                  <c:v>9.6272810130509825</c:v>
                </c:pt>
                <c:pt idx="21">
                  <c:v>11.930294906166219</c:v>
                </c:pt>
              </c:numCache>
            </c:numRef>
          </c:val>
          <c:extLst>
            <c:ext xmlns:c16="http://schemas.microsoft.com/office/drawing/2014/chart" uri="{C3380CC4-5D6E-409C-BE32-E72D297353CC}">
              <c16:uniqueId val="{00000015-D22A-4367-8C92-B8A857120E8F}"/>
            </c:ext>
          </c:extLst>
        </c:ser>
        <c:ser>
          <c:idx val="4"/>
          <c:order val="4"/>
          <c:tx>
            <c:strRef>
              <c:f>Norway!$P$20</c:f>
              <c:strCache>
                <c:ptCount val="1"/>
                <c:pt idx="0">
                  <c:v>Other sludge disposal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Norway!$Q$15:$AL$15</c:f>
              <c:numCache>
                <c:formatCode>General</c:formatCode>
                <c:ptCount val="22"/>
                <c:pt idx="0">
                  <c:v>2022</c:v>
                </c:pt>
                <c:pt idx="1">
                  <c:v>2021</c:v>
                </c:pt>
                <c:pt idx="2">
                  <c:v>2020</c:v>
                </c:pt>
                <c:pt idx="3">
                  <c:v>2019</c:v>
                </c:pt>
                <c:pt idx="4">
                  <c:v>2018</c:v>
                </c:pt>
                <c:pt idx="5">
                  <c:v>2017</c:v>
                </c:pt>
                <c:pt idx="6">
                  <c:v>2016</c:v>
                </c:pt>
                <c:pt idx="7">
                  <c:v>2015</c:v>
                </c:pt>
                <c:pt idx="8">
                  <c:v>2014</c:v>
                </c:pt>
                <c:pt idx="9">
                  <c:v>2013</c:v>
                </c:pt>
                <c:pt idx="10">
                  <c:v>2012</c:v>
                </c:pt>
                <c:pt idx="11">
                  <c:v>2011</c:v>
                </c:pt>
                <c:pt idx="12">
                  <c:v>2010</c:v>
                </c:pt>
                <c:pt idx="13">
                  <c:v>2009</c:v>
                </c:pt>
                <c:pt idx="14">
                  <c:v>2008</c:v>
                </c:pt>
                <c:pt idx="15">
                  <c:v>2007</c:v>
                </c:pt>
                <c:pt idx="16">
                  <c:v>2006</c:v>
                </c:pt>
                <c:pt idx="17">
                  <c:v>2005</c:v>
                </c:pt>
                <c:pt idx="18">
                  <c:v>2004</c:v>
                </c:pt>
                <c:pt idx="19">
                  <c:v>2003</c:v>
                </c:pt>
                <c:pt idx="20">
                  <c:v>2002</c:v>
                </c:pt>
                <c:pt idx="21">
                  <c:v>2001</c:v>
                </c:pt>
              </c:numCache>
            </c:numRef>
          </c:cat>
          <c:val>
            <c:numRef>
              <c:f>Norway!$Q$20:$AL$20</c:f>
              <c:numCache>
                <c:formatCode>#,##0.0</c:formatCode>
                <c:ptCount val="22"/>
                <c:pt idx="0">
                  <c:v>9.6379283084498457</c:v>
                </c:pt>
                <c:pt idx="1">
                  <c:v>11.616452280762072</c:v>
                </c:pt>
                <c:pt idx="2">
                  <c:v>12.892903596479329</c:v>
                </c:pt>
                <c:pt idx="3">
                  <c:v>16.939643638175561</c:v>
                </c:pt>
                <c:pt idx="4">
                  <c:v>15.588530106680032</c:v>
                </c:pt>
                <c:pt idx="5">
                  <c:v>11.235751316689607</c:v>
                </c:pt>
                <c:pt idx="6">
                  <c:v>17.111956493090027</c:v>
                </c:pt>
                <c:pt idx="7">
                  <c:v>17.357850466472559</c:v>
                </c:pt>
                <c:pt idx="8">
                  <c:v>10.657238616856045</c:v>
                </c:pt>
                <c:pt idx="9">
                  <c:v>13.034790964415905</c:v>
                </c:pt>
                <c:pt idx="10">
                  <c:v>14.921532472853924</c:v>
                </c:pt>
                <c:pt idx="11">
                  <c:v>16.907393174851368</c:v>
                </c:pt>
                <c:pt idx="12">
                  <c:v>21.677019220769399</c:v>
                </c:pt>
                <c:pt idx="13">
                  <c:v>18.742263787649566</c:v>
                </c:pt>
                <c:pt idx="14">
                  <c:v>15.57898154076452</c:v>
                </c:pt>
                <c:pt idx="15">
                  <c:v>15.736790936687765</c:v>
                </c:pt>
                <c:pt idx="16">
                  <c:v>21.835138155612935</c:v>
                </c:pt>
                <c:pt idx="17">
                  <c:v>24.602385685884691</c:v>
                </c:pt>
                <c:pt idx="18">
                  <c:v>30.349488626168782</c:v>
                </c:pt>
                <c:pt idx="19">
                  <c:v>36.168666634794661</c:v>
                </c:pt>
                <c:pt idx="20">
                  <c:v>33.87437702406578</c:v>
                </c:pt>
                <c:pt idx="21">
                  <c:v>34.01653602930643</c:v>
                </c:pt>
              </c:numCache>
            </c:numRef>
          </c:val>
          <c:extLst>
            <c:ext xmlns:c16="http://schemas.microsoft.com/office/drawing/2014/chart" uri="{C3380CC4-5D6E-409C-BE32-E72D297353CC}">
              <c16:uniqueId val="{0000001B-D22A-4367-8C92-B8A857120E8F}"/>
            </c:ext>
          </c:extLst>
        </c:ser>
        <c:dLbls>
          <c:showLegendKey val="0"/>
          <c:showVal val="0"/>
          <c:showCatName val="0"/>
          <c:showSerName val="0"/>
          <c:showPercent val="0"/>
          <c:showBubbleSize val="0"/>
        </c:dLbls>
        <c:gapWidth val="150"/>
        <c:overlap val="100"/>
        <c:axId val="1358469808"/>
        <c:axId val="1358470224"/>
      </c:barChart>
      <c:catAx>
        <c:axId val="13584698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58470224"/>
        <c:crosses val="autoZero"/>
        <c:auto val="1"/>
        <c:lblAlgn val="ctr"/>
        <c:lblOffset val="100"/>
        <c:noMultiLvlLbl val="0"/>
      </c:catAx>
      <c:valAx>
        <c:axId val="135847022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58469808"/>
        <c:crosses val="autoZero"/>
        <c:crossBetween val="between"/>
      </c:valAx>
      <c:spPr>
        <a:noFill/>
        <a:ln>
          <a:solidFill>
            <a:schemeClr val="bg1">
              <a:lumMod val="85000"/>
            </a:schemeClr>
          </a:solidFill>
        </a:ln>
        <a:effectLst/>
      </c:spPr>
    </c:plotArea>
    <c:legend>
      <c:legendPos val="b"/>
      <c:layout>
        <c:manualLayout>
          <c:xMode val="edge"/>
          <c:yMode val="edge"/>
          <c:x val="6.0184351279804926E-2"/>
          <c:y val="0.92737589981541479"/>
          <c:w val="0.8870523005489459"/>
          <c:h val="5.991894111235717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'SS treatment'!$CE$5</c:f>
          <c:strCache>
            <c:ptCount val="1"/>
            <c:pt idx="0">
              <c:v>Sewage sludge generation in Belgium (2011 - 2022)</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barChart>
        <c:barDir val="col"/>
        <c:grouping val="clustered"/>
        <c:varyColors val="0"/>
        <c:ser>
          <c:idx val="0"/>
          <c:order val="0"/>
          <c:tx>
            <c:strRef>
              <c:f>'SS treatment'!$CE$15</c:f>
              <c:strCache>
                <c:ptCount val="1"/>
                <c:pt idx="0">
                  <c:v>Total sewage sludge generated</c:v>
                </c:pt>
              </c:strCache>
            </c:strRef>
          </c:tx>
          <c:spPr>
            <a:solidFill>
              <a:schemeClr val="accent2"/>
            </a:solidFill>
            <a:ln>
              <a:noFill/>
            </a:ln>
            <a:effectLst/>
          </c:spPr>
          <c:invertIfNegative val="0"/>
          <c:cat>
            <c:numRef>
              <c:f>'SS treatment'!$CF$9:$CQ$9</c:f>
              <c:numCache>
                <c:formatCode>General</c:formatCod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numCache>
            </c:numRef>
          </c:cat>
          <c:val>
            <c:numRef>
              <c:f>'SS treatment'!$CF$15:$CQ$15</c:f>
              <c:numCache>
                <c:formatCode>#,##0.00</c:formatCode>
                <c:ptCount val="12"/>
                <c:pt idx="0">
                  <c:v>153590</c:v>
                </c:pt>
                <c:pt idx="1">
                  <c:v>154060</c:v>
                </c:pt>
                <c:pt idx="2">
                  <c:v>154750</c:v>
                </c:pt>
                <c:pt idx="3">
                  <c:v>157930</c:v>
                </c:pt>
                <c:pt idx="4">
                  <c:v>154130</c:v>
                </c:pt>
                <c:pt idx="5">
                  <c:v>159550</c:v>
                </c:pt>
                <c:pt idx="6">
                  <c:v>153560</c:v>
                </c:pt>
                <c:pt idx="7">
                  <c:v>155770</c:v>
                </c:pt>
                <c:pt idx="8">
                  <c:v>154150</c:v>
                </c:pt>
                <c:pt idx="9">
                  <c:v>155710</c:v>
                </c:pt>
                <c:pt idx="10">
                  <c:v>166000</c:v>
                </c:pt>
                <c:pt idx="11">
                  <c:v>161240</c:v>
                </c:pt>
              </c:numCache>
            </c:numRef>
          </c:val>
          <c:extLst>
            <c:ext xmlns:c16="http://schemas.microsoft.com/office/drawing/2014/chart" uri="{C3380CC4-5D6E-409C-BE32-E72D297353CC}">
              <c16:uniqueId val="{00000000-64CD-40E3-BE8E-F5B8AD15A3FF}"/>
            </c:ext>
          </c:extLst>
        </c:ser>
        <c:dLbls>
          <c:showLegendKey val="0"/>
          <c:showVal val="0"/>
          <c:showCatName val="0"/>
          <c:showSerName val="0"/>
          <c:showPercent val="0"/>
          <c:showBubbleSize val="0"/>
        </c:dLbls>
        <c:gapWidth val="219"/>
        <c:overlap val="-27"/>
        <c:axId val="795492591"/>
        <c:axId val="795493839"/>
      </c:barChart>
      <c:lineChart>
        <c:grouping val="standard"/>
        <c:varyColors val="0"/>
        <c:ser>
          <c:idx val="1"/>
          <c:order val="1"/>
          <c:tx>
            <c:strRef>
              <c:f>'SS treatment'!$CE$18</c:f>
              <c:strCache>
                <c:ptCount val="1"/>
                <c:pt idx="0">
                  <c:v>Inequality-adjusted Human Development Index (value)</c:v>
                </c:pt>
              </c:strCache>
            </c:strRef>
          </c:tx>
          <c:spPr>
            <a:ln w="28575" cap="rnd">
              <a:solidFill>
                <a:schemeClr val="accent1"/>
              </a:solidFill>
              <a:round/>
            </a:ln>
            <a:effectLst/>
          </c:spPr>
          <c:marker>
            <c:symbol val="circle"/>
            <c:size val="5"/>
            <c:spPr>
              <a:solidFill>
                <a:sysClr val="window" lastClr="FFFFFF"/>
              </a:solidFill>
              <a:ln w="9525">
                <a:solidFill>
                  <a:srgbClr val="0070C0"/>
                </a:solidFill>
              </a:ln>
              <a:effectLst/>
            </c:spPr>
          </c:marker>
          <c:cat>
            <c:numRef>
              <c:f>'SS treatment'!$CF$9:$CQ$9</c:f>
              <c:numCache>
                <c:formatCode>General</c:formatCod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numCache>
            </c:numRef>
          </c:cat>
          <c:val>
            <c:numRef>
              <c:f>'SS treatment'!$CF$18:$CQ$18</c:f>
              <c:numCache>
                <c:formatCode>0.000</c:formatCode>
                <c:ptCount val="12"/>
                <c:pt idx="0">
                  <c:v>0.83599999999999997</c:v>
                </c:pt>
                <c:pt idx="1">
                  <c:v>0.83499999999999996</c:v>
                </c:pt>
                <c:pt idx="2">
                  <c:v>0.84199999999999997</c:v>
                </c:pt>
                <c:pt idx="3">
                  <c:v>0.84399999999999997</c:v>
                </c:pt>
                <c:pt idx="4">
                  <c:v>0.85099999999999998</c:v>
                </c:pt>
                <c:pt idx="5">
                  <c:v>0.85199999999999998</c:v>
                </c:pt>
                <c:pt idx="6">
                  <c:v>0.85699999999999998</c:v>
                </c:pt>
                <c:pt idx="7">
                  <c:v>0.85799999999999998</c:v>
                </c:pt>
                <c:pt idx="8">
                  <c:v>0.86699999999999999</c:v>
                </c:pt>
                <c:pt idx="9">
                  <c:v>0.86399999999999999</c:v>
                </c:pt>
                <c:pt idx="10">
                  <c:v>0.876</c:v>
                </c:pt>
                <c:pt idx="11">
                  <c:v>0.878</c:v>
                </c:pt>
              </c:numCache>
            </c:numRef>
          </c:val>
          <c:smooth val="0"/>
          <c:extLst>
            <c:ext xmlns:c16="http://schemas.microsoft.com/office/drawing/2014/chart" uri="{C3380CC4-5D6E-409C-BE32-E72D297353CC}">
              <c16:uniqueId val="{00000001-64CD-40E3-BE8E-F5B8AD15A3FF}"/>
            </c:ext>
          </c:extLst>
        </c:ser>
        <c:dLbls>
          <c:showLegendKey val="0"/>
          <c:showVal val="0"/>
          <c:showCatName val="0"/>
          <c:showSerName val="0"/>
          <c:showPercent val="0"/>
          <c:showBubbleSize val="0"/>
        </c:dLbls>
        <c:marker val="1"/>
        <c:smooth val="0"/>
        <c:axId val="2019449087"/>
        <c:axId val="2019448671"/>
      </c:lineChart>
      <c:catAx>
        <c:axId val="795492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95493839"/>
        <c:crosses val="autoZero"/>
        <c:auto val="1"/>
        <c:lblAlgn val="ctr"/>
        <c:lblOffset val="100"/>
        <c:noMultiLvlLbl val="0"/>
      </c:catAx>
      <c:valAx>
        <c:axId val="795493839"/>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Sewage sludge [Mg/a]</a:t>
                </a:r>
                <a:r>
                  <a:rPr lang="es-ES" baseline="0"/>
                  <a:t> in DM</a:t>
                </a:r>
                <a:endParaRPr lang="es-E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95492591"/>
        <c:crosses val="autoZero"/>
        <c:crossBetween val="between"/>
      </c:valAx>
      <c:valAx>
        <c:axId val="2019448671"/>
        <c:scaling>
          <c:orientation val="minMax"/>
        </c:scaling>
        <c:delete val="1"/>
        <c:axPos val="r"/>
        <c:numFmt formatCode="#,##0.00" sourceLinked="0"/>
        <c:majorTickMark val="out"/>
        <c:minorTickMark val="none"/>
        <c:tickLblPos val="nextTo"/>
        <c:crossAx val="2019449087"/>
        <c:crosses val="max"/>
        <c:crossBetween val="between"/>
      </c:valAx>
      <c:catAx>
        <c:axId val="2019449087"/>
        <c:scaling>
          <c:orientation val="minMax"/>
        </c:scaling>
        <c:delete val="1"/>
        <c:axPos val="b"/>
        <c:numFmt formatCode="General" sourceLinked="1"/>
        <c:majorTickMark val="out"/>
        <c:minorTickMark val="none"/>
        <c:tickLblPos val="nextTo"/>
        <c:crossAx val="201944867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'SS treatment'!$CE$15</c:f>
              <c:strCache>
                <c:ptCount val="1"/>
                <c:pt idx="0">
                  <c:v>Total sewage sludge generated</c:v>
                </c:pt>
              </c:strCache>
            </c:strRef>
          </c:tx>
          <c:spPr>
            <a:solidFill>
              <a:srgbClr val="C55A11"/>
            </a:solidFill>
            <a:ln>
              <a:noFill/>
            </a:ln>
            <a:effectLst/>
          </c:spPr>
          <c:invertIfNegative val="0"/>
          <c:cat>
            <c:numRef>
              <c:f>'SS treatment'!$CF$9:$CQ$9</c:f>
              <c:numCache>
                <c:formatCode>General</c:formatCod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numCache>
            </c:numRef>
          </c:cat>
          <c:val>
            <c:numRef>
              <c:f>'SS treatment'!$CF$15:$CQ$15</c:f>
              <c:numCache>
                <c:formatCode>#,##0.00</c:formatCode>
                <c:ptCount val="12"/>
                <c:pt idx="0">
                  <c:v>153590</c:v>
                </c:pt>
                <c:pt idx="1">
                  <c:v>154060</c:v>
                </c:pt>
                <c:pt idx="2">
                  <c:v>154750</c:v>
                </c:pt>
                <c:pt idx="3">
                  <c:v>157930</c:v>
                </c:pt>
                <c:pt idx="4">
                  <c:v>154130</c:v>
                </c:pt>
                <c:pt idx="5">
                  <c:v>159550</c:v>
                </c:pt>
                <c:pt idx="6">
                  <c:v>153560</c:v>
                </c:pt>
                <c:pt idx="7">
                  <c:v>155770</c:v>
                </c:pt>
                <c:pt idx="8">
                  <c:v>154150</c:v>
                </c:pt>
                <c:pt idx="9">
                  <c:v>155710</c:v>
                </c:pt>
                <c:pt idx="10">
                  <c:v>166000</c:v>
                </c:pt>
                <c:pt idx="11">
                  <c:v>161240</c:v>
                </c:pt>
              </c:numCache>
            </c:numRef>
          </c:val>
          <c:extLst>
            <c:ext xmlns:c16="http://schemas.microsoft.com/office/drawing/2014/chart" uri="{C3380CC4-5D6E-409C-BE32-E72D297353CC}">
              <c16:uniqueId val="{00000000-FFF5-4B07-B655-A719C91441FE}"/>
            </c:ext>
          </c:extLst>
        </c:ser>
        <c:dLbls>
          <c:showLegendKey val="0"/>
          <c:showVal val="0"/>
          <c:showCatName val="0"/>
          <c:showSerName val="0"/>
          <c:showPercent val="0"/>
          <c:showBubbleSize val="0"/>
        </c:dLbls>
        <c:gapWidth val="219"/>
        <c:overlap val="-27"/>
        <c:axId val="795492591"/>
        <c:axId val="795493839"/>
      </c:barChart>
      <c:catAx>
        <c:axId val="795492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95493839"/>
        <c:crosses val="autoZero"/>
        <c:auto val="1"/>
        <c:lblAlgn val="ctr"/>
        <c:lblOffset val="100"/>
        <c:noMultiLvlLbl val="0"/>
      </c:catAx>
      <c:valAx>
        <c:axId val="795493839"/>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Sewage sludge [Mg/a]</a:t>
                </a:r>
                <a:r>
                  <a:rPr lang="es-ES" baseline="0"/>
                  <a:t> in DM</a:t>
                </a:r>
                <a:endParaRPr lang="es-E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954925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Type of sewage sludge disposal in the European Union (2011 - 2022)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barChart>
        <c:barDir val="bar"/>
        <c:grouping val="percentStacked"/>
        <c:varyColors val="0"/>
        <c:ser>
          <c:idx val="0"/>
          <c:order val="0"/>
          <c:tx>
            <c:strRef>
              <c:f>'SS treatment (%)'!$CE$4</c:f>
              <c:strCache>
                <c:ptCount val="1"/>
                <c:pt idx="0">
                  <c:v>Agricultural use</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'SS treatment (%)'!$CF$3:$CQ$3</c:f>
              <c:numCache>
                <c:formatCode>General</c:formatCode>
                <c:ptCount val="12"/>
                <c:pt idx="0">
                  <c:v>2022</c:v>
                </c:pt>
                <c:pt idx="1">
                  <c:v>2021</c:v>
                </c:pt>
                <c:pt idx="2">
                  <c:v>2020</c:v>
                </c:pt>
                <c:pt idx="3">
                  <c:v>2019</c:v>
                </c:pt>
                <c:pt idx="4">
                  <c:v>2018</c:v>
                </c:pt>
                <c:pt idx="5">
                  <c:v>2017</c:v>
                </c:pt>
                <c:pt idx="6">
                  <c:v>2016</c:v>
                </c:pt>
                <c:pt idx="7">
                  <c:v>2015</c:v>
                </c:pt>
                <c:pt idx="8">
                  <c:v>2014</c:v>
                </c:pt>
                <c:pt idx="9">
                  <c:v>2013</c:v>
                </c:pt>
                <c:pt idx="10">
                  <c:v>2012</c:v>
                </c:pt>
                <c:pt idx="11">
                  <c:v>2011</c:v>
                </c:pt>
              </c:numCache>
            </c:numRef>
          </c:cat>
          <c:val>
            <c:numRef>
              <c:f>'SS treatment (%)'!$CF$4:$CQ$4</c:f>
              <c:numCache>
                <c:formatCode>0.0</c:formatCode>
                <c:ptCount val="12"/>
                <c:pt idx="0">
                  <c:v>31.19383213997164</c:v>
                </c:pt>
                <c:pt idx="1">
                  <c:v>31.699639416579153</c:v>
                </c:pt>
                <c:pt idx="2">
                  <c:v>31.589333161836915</c:v>
                </c:pt>
                <c:pt idx="3">
                  <c:v>33.294344172049954</c:v>
                </c:pt>
                <c:pt idx="4">
                  <c:v>31.632126253166771</c:v>
                </c:pt>
                <c:pt idx="5">
                  <c:v>31.26688346467348</c:v>
                </c:pt>
                <c:pt idx="6">
                  <c:v>32.849090205626801</c:v>
                </c:pt>
                <c:pt idx="7">
                  <c:v>34.026896869280762</c:v>
                </c:pt>
                <c:pt idx="8">
                  <c:v>34.244710414790276</c:v>
                </c:pt>
                <c:pt idx="9">
                  <c:v>34.648994674019768</c:v>
                </c:pt>
                <c:pt idx="10">
                  <c:v>34.585882373536677</c:v>
                </c:pt>
                <c:pt idx="11">
                  <c:v>35.589447047527649</c:v>
                </c:pt>
              </c:numCache>
            </c:numRef>
          </c:val>
          <c:extLst>
            <c:ext xmlns:c16="http://schemas.microsoft.com/office/drawing/2014/chart" uri="{C3380CC4-5D6E-409C-BE32-E72D297353CC}">
              <c16:uniqueId val="{00000000-B5C0-4E17-A7FB-D18378390B44}"/>
            </c:ext>
          </c:extLst>
        </c:ser>
        <c:ser>
          <c:idx val="1"/>
          <c:order val="1"/>
          <c:tx>
            <c:strRef>
              <c:f>'SS treatment (%)'!$CE$5</c:f>
              <c:strCache>
                <c:ptCount val="1"/>
                <c:pt idx="0">
                  <c:v>Compost and other applications</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'SS treatment (%)'!$CF$3:$CQ$3</c:f>
              <c:numCache>
                <c:formatCode>General</c:formatCode>
                <c:ptCount val="12"/>
                <c:pt idx="0">
                  <c:v>2022</c:v>
                </c:pt>
                <c:pt idx="1">
                  <c:v>2021</c:v>
                </c:pt>
                <c:pt idx="2">
                  <c:v>2020</c:v>
                </c:pt>
                <c:pt idx="3">
                  <c:v>2019</c:v>
                </c:pt>
                <c:pt idx="4">
                  <c:v>2018</c:v>
                </c:pt>
                <c:pt idx="5">
                  <c:v>2017</c:v>
                </c:pt>
                <c:pt idx="6">
                  <c:v>2016</c:v>
                </c:pt>
                <c:pt idx="7">
                  <c:v>2015</c:v>
                </c:pt>
                <c:pt idx="8">
                  <c:v>2014</c:v>
                </c:pt>
                <c:pt idx="9">
                  <c:v>2013</c:v>
                </c:pt>
                <c:pt idx="10">
                  <c:v>2012</c:v>
                </c:pt>
                <c:pt idx="11">
                  <c:v>2011</c:v>
                </c:pt>
              </c:numCache>
            </c:numRef>
          </c:cat>
          <c:val>
            <c:numRef>
              <c:f>'SS treatment (%)'!$CF$5:$CQ$5</c:f>
              <c:numCache>
                <c:formatCode>0.0</c:formatCode>
                <c:ptCount val="12"/>
                <c:pt idx="0">
                  <c:v>21.670332626770687</c:v>
                </c:pt>
                <c:pt idx="1">
                  <c:v>19.77817905498901</c:v>
                </c:pt>
                <c:pt idx="2">
                  <c:v>19.838170660250249</c:v>
                </c:pt>
                <c:pt idx="3">
                  <c:v>20.695643301511566</c:v>
                </c:pt>
                <c:pt idx="4">
                  <c:v>22.744991675640648</c:v>
                </c:pt>
                <c:pt idx="5">
                  <c:v>18.929711338554149</c:v>
                </c:pt>
                <c:pt idx="6">
                  <c:v>16.871960643110945</c:v>
                </c:pt>
                <c:pt idx="7">
                  <c:v>16.091367791976943</c:v>
                </c:pt>
                <c:pt idx="8">
                  <c:v>17.236330514968955</c:v>
                </c:pt>
                <c:pt idx="9">
                  <c:v>17.164191706295348</c:v>
                </c:pt>
                <c:pt idx="10">
                  <c:v>17.659025099216681</c:v>
                </c:pt>
                <c:pt idx="11">
                  <c:v>16.427857029484393</c:v>
                </c:pt>
              </c:numCache>
            </c:numRef>
          </c:val>
          <c:extLst>
            <c:ext xmlns:c16="http://schemas.microsoft.com/office/drawing/2014/chart" uri="{C3380CC4-5D6E-409C-BE32-E72D297353CC}">
              <c16:uniqueId val="{00000001-B5C0-4E17-A7FB-D18378390B44}"/>
            </c:ext>
          </c:extLst>
        </c:ser>
        <c:ser>
          <c:idx val="2"/>
          <c:order val="2"/>
          <c:tx>
            <c:strRef>
              <c:f>'SS treatment (%)'!$CE$6</c:f>
              <c:strCache>
                <c:ptCount val="1"/>
                <c:pt idx="0">
                  <c:v>Incineration</c:v>
                </c:pt>
              </c:strCache>
            </c:strRef>
          </c:tx>
          <c:spPr>
            <a:solidFill>
              <a:srgbClr val="FF5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'SS treatment (%)'!$CF$3:$CQ$3</c:f>
              <c:numCache>
                <c:formatCode>General</c:formatCode>
                <c:ptCount val="12"/>
                <c:pt idx="0">
                  <c:v>2022</c:v>
                </c:pt>
                <c:pt idx="1">
                  <c:v>2021</c:v>
                </c:pt>
                <c:pt idx="2">
                  <c:v>2020</c:v>
                </c:pt>
                <c:pt idx="3">
                  <c:v>2019</c:v>
                </c:pt>
                <c:pt idx="4">
                  <c:v>2018</c:v>
                </c:pt>
                <c:pt idx="5">
                  <c:v>2017</c:v>
                </c:pt>
                <c:pt idx="6">
                  <c:v>2016</c:v>
                </c:pt>
                <c:pt idx="7">
                  <c:v>2015</c:v>
                </c:pt>
                <c:pt idx="8">
                  <c:v>2014</c:v>
                </c:pt>
                <c:pt idx="9">
                  <c:v>2013</c:v>
                </c:pt>
                <c:pt idx="10">
                  <c:v>2012</c:v>
                </c:pt>
                <c:pt idx="11">
                  <c:v>2011</c:v>
                </c:pt>
              </c:numCache>
            </c:numRef>
          </c:cat>
          <c:val>
            <c:numRef>
              <c:f>'SS treatment (%)'!$CF$6:$CQ$6</c:f>
              <c:numCache>
                <c:formatCode>0.0</c:formatCode>
                <c:ptCount val="12"/>
                <c:pt idx="0">
                  <c:v>31.347187308159935</c:v>
                </c:pt>
                <c:pt idx="1">
                  <c:v>32.164918395418525</c:v>
                </c:pt>
                <c:pt idx="2">
                  <c:v>32.39509514313535</c:v>
                </c:pt>
                <c:pt idx="3">
                  <c:v>29.696512690816228</c:v>
                </c:pt>
                <c:pt idx="4">
                  <c:v>28.467179424082751</c:v>
                </c:pt>
                <c:pt idx="5">
                  <c:v>30.820316986765345</c:v>
                </c:pt>
                <c:pt idx="6">
                  <c:v>30.881199687509991</c:v>
                </c:pt>
                <c:pt idx="7">
                  <c:v>30.796712592787692</c:v>
                </c:pt>
                <c:pt idx="8">
                  <c:v>30.76091352232346</c:v>
                </c:pt>
                <c:pt idx="9">
                  <c:v>30.843156489201824</c:v>
                </c:pt>
                <c:pt idx="10">
                  <c:v>30.575531242819601</c:v>
                </c:pt>
                <c:pt idx="11">
                  <c:v>29.482152275624944</c:v>
                </c:pt>
              </c:numCache>
            </c:numRef>
          </c:val>
          <c:extLst>
            <c:ext xmlns:c16="http://schemas.microsoft.com/office/drawing/2014/chart" uri="{C3380CC4-5D6E-409C-BE32-E72D297353CC}">
              <c16:uniqueId val="{00000002-B5C0-4E17-A7FB-D18378390B44}"/>
            </c:ext>
          </c:extLst>
        </c:ser>
        <c:ser>
          <c:idx val="3"/>
          <c:order val="3"/>
          <c:tx>
            <c:strRef>
              <c:f>'SS treatment (%)'!$CE$7</c:f>
              <c:strCache>
                <c:ptCount val="1"/>
                <c:pt idx="0">
                  <c:v>Disposal on landfills</c:v>
                </c:pt>
              </c:strCache>
            </c:strRef>
          </c:tx>
          <c:spPr>
            <a:solidFill>
              <a:schemeClr val="bg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'SS treatment (%)'!$CF$3:$CQ$3</c:f>
              <c:numCache>
                <c:formatCode>General</c:formatCode>
                <c:ptCount val="12"/>
                <c:pt idx="0">
                  <c:v>2022</c:v>
                </c:pt>
                <c:pt idx="1">
                  <c:v>2021</c:v>
                </c:pt>
                <c:pt idx="2">
                  <c:v>2020</c:v>
                </c:pt>
                <c:pt idx="3">
                  <c:v>2019</c:v>
                </c:pt>
                <c:pt idx="4">
                  <c:v>2018</c:v>
                </c:pt>
                <c:pt idx="5">
                  <c:v>2017</c:v>
                </c:pt>
                <c:pt idx="6">
                  <c:v>2016</c:v>
                </c:pt>
                <c:pt idx="7">
                  <c:v>2015</c:v>
                </c:pt>
                <c:pt idx="8">
                  <c:v>2014</c:v>
                </c:pt>
                <c:pt idx="9">
                  <c:v>2013</c:v>
                </c:pt>
                <c:pt idx="10">
                  <c:v>2012</c:v>
                </c:pt>
                <c:pt idx="11">
                  <c:v>2011</c:v>
                </c:pt>
              </c:numCache>
            </c:numRef>
          </c:cat>
          <c:val>
            <c:numRef>
              <c:f>'SS treatment (%)'!$CF$7:$CQ$7</c:f>
              <c:numCache>
                <c:formatCode>0.0</c:formatCode>
                <c:ptCount val="12"/>
                <c:pt idx="0">
                  <c:v>4.0452928307693981</c:v>
                </c:pt>
                <c:pt idx="1">
                  <c:v>4.511078924467733</c:v>
                </c:pt>
                <c:pt idx="2">
                  <c:v>4.847174292429191</c:v>
                </c:pt>
                <c:pt idx="3">
                  <c:v>4.8895445729291351</c:v>
                </c:pt>
                <c:pt idx="4">
                  <c:v>5.6151560522669524</c:v>
                </c:pt>
                <c:pt idx="5">
                  <c:v>6.7724792918029051</c:v>
                </c:pt>
                <c:pt idx="6">
                  <c:v>7.2267580205715927</c:v>
                </c:pt>
                <c:pt idx="7">
                  <c:v>6.532945018523125</c:v>
                </c:pt>
                <c:pt idx="8">
                  <c:v>7.0675088274486582</c:v>
                </c:pt>
                <c:pt idx="9">
                  <c:v>7.2326417153611082</c:v>
                </c:pt>
                <c:pt idx="10">
                  <c:v>7.9393735785941209</c:v>
                </c:pt>
                <c:pt idx="11">
                  <c:v>8.3343139288502801</c:v>
                </c:pt>
              </c:numCache>
            </c:numRef>
          </c:val>
          <c:extLst>
            <c:ext xmlns:c16="http://schemas.microsoft.com/office/drawing/2014/chart" uri="{C3380CC4-5D6E-409C-BE32-E72D297353CC}">
              <c16:uniqueId val="{00000004-B5C0-4E17-A7FB-D18378390B44}"/>
            </c:ext>
          </c:extLst>
        </c:ser>
        <c:ser>
          <c:idx val="4"/>
          <c:order val="4"/>
          <c:tx>
            <c:strRef>
              <c:f>'SS treatment (%)'!$CE$8</c:f>
              <c:strCache>
                <c:ptCount val="1"/>
                <c:pt idx="0">
                  <c:v>Other disposal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'SS treatment (%)'!$CF$3:$CQ$3</c:f>
              <c:numCache>
                <c:formatCode>General</c:formatCode>
                <c:ptCount val="12"/>
                <c:pt idx="0">
                  <c:v>2022</c:v>
                </c:pt>
                <c:pt idx="1">
                  <c:v>2021</c:v>
                </c:pt>
                <c:pt idx="2">
                  <c:v>2020</c:v>
                </c:pt>
                <c:pt idx="3">
                  <c:v>2019</c:v>
                </c:pt>
                <c:pt idx="4">
                  <c:v>2018</c:v>
                </c:pt>
                <c:pt idx="5">
                  <c:v>2017</c:v>
                </c:pt>
                <c:pt idx="6">
                  <c:v>2016</c:v>
                </c:pt>
                <c:pt idx="7">
                  <c:v>2015</c:v>
                </c:pt>
                <c:pt idx="8">
                  <c:v>2014</c:v>
                </c:pt>
                <c:pt idx="9">
                  <c:v>2013</c:v>
                </c:pt>
                <c:pt idx="10">
                  <c:v>2012</c:v>
                </c:pt>
                <c:pt idx="11">
                  <c:v>2011</c:v>
                </c:pt>
              </c:numCache>
            </c:numRef>
          </c:cat>
          <c:val>
            <c:numRef>
              <c:f>'SS treatment (%)'!$CF$8:$CQ$8</c:f>
              <c:numCache>
                <c:formatCode>0.0</c:formatCode>
                <c:ptCount val="12"/>
                <c:pt idx="0">
                  <c:v>11.743355094328342</c:v>
                </c:pt>
                <c:pt idx="1">
                  <c:v>11.84618420854558</c:v>
                </c:pt>
                <c:pt idx="2">
                  <c:v>11.330226742348291</c:v>
                </c:pt>
                <c:pt idx="3">
                  <c:v>11.423955262693111</c:v>
                </c:pt>
                <c:pt idx="4">
                  <c:v>11.540546594842871</c:v>
                </c:pt>
                <c:pt idx="5">
                  <c:v>12.210608918204118</c:v>
                </c:pt>
                <c:pt idx="6">
                  <c:v>12.170991443180672</c:v>
                </c:pt>
                <c:pt idx="7">
                  <c:v>12.552077727431472</c:v>
                </c:pt>
                <c:pt idx="8">
                  <c:v>10.690536720468648</c:v>
                </c:pt>
                <c:pt idx="9">
                  <c:v>10.111015415121949</c:v>
                </c:pt>
                <c:pt idx="10">
                  <c:v>9.2401877058329198</c:v>
                </c:pt>
                <c:pt idx="11">
                  <c:v>10.166229718512735</c:v>
                </c:pt>
              </c:numCache>
            </c:numRef>
          </c:val>
          <c:extLst>
            <c:ext xmlns:c16="http://schemas.microsoft.com/office/drawing/2014/chart" uri="{C3380CC4-5D6E-409C-BE32-E72D297353CC}">
              <c16:uniqueId val="{00000005-B5C0-4E17-A7FB-D18378390B44}"/>
            </c:ext>
          </c:extLst>
        </c:ser>
        <c:dLbls>
          <c:showLegendKey val="0"/>
          <c:showVal val="0"/>
          <c:showCatName val="0"/>
          <c:showSerName val="0"/>
          <c:showPercent val="0"/>
          <c:showBubbleSize val="0"/>
        </c:dLbls>
        <c:gapWidth val="150"/>
        <c:overlap val="100"/>
        <c:axId val="1358469808"/>
        <c:axId val="1358470224"/>
      </c:barChart>
      <c:catAx>
        <c:axId val="13584698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58470224"/>
        <c:crosses val="autoZero"/>
        <c:auto val="1"/>
        <c:lblAlgn val="ctr"/>
        <c:lblOffset val="100"/>
        <c:noMultiLvlLbl val="0"/>
      </c:catAx>
      <c:valAx>
        <c:axId val="135847022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58469808"/>
        <c:crosses val="autoZero"/>
        <c:crossBetween val="between"/>
      </c:valAx>
      <c:spPr>
        <a:noFill/>
        <a:ln>
          <a:solidFill>
            <a:schemeClr val="bg1">
              <a:lumMod val="85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'SS treatment (%)'!$CE$34</c:f>
          <c:strCache>
            <c:ptCount val="1"/>
            <c:pt idx="0">
              <c:v>Sewage sludge utilisation and disposal in 27 EU countries (2011 - 2022)</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barChart>
        <c:barDir val="bar"/>
        <c:grouping val="percentStacked"/>
        <c:varyColors val="0"/>
        <c:ser>
          <c:idx val="0"/>
          <c:order val="0"/>
          <c:tx>
            <c:strRef>
              <c:f>'SS treatment (%)'!$CE$39</c:f>
              <c:strCache>
                <c:ptCount val="1"/>
                <c:pt idx="0">
                  <c:v>Agricultural use</c:v>
                </c:pt>
              </c:strCache>
            </c:strRef>
          </c:tx>
          <c:spPr>
            <a:solidFill>
              <a:srgbClr val="92D050">
                <a:alpha val="95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'SS treatment (%)'!$CF$38:$CQ$38</c:f>
              <c:numCache>
                <c:formatCode>General</c:formatCode>
                <c:ptCount val="12"/>
                <c:pt idx="0">
                  <c:v>2022</c:v>
                </c:pt>
                <c:pt idx="1">
                  <c:v>2021</c:v>
                </c:pt>
                <c:pt idx="2">
                  <c:v>2020</c:v>
                </c:pt>
                <c:pt idx="3">
                  <c:v>2019</c:v>
                </c:pt>
                <c:pt idx="4">
                  <c:v>2018</c:v>
                </c:pt>
                <c:pt idx="5">
                  <c:v>2017</c:v>
                </c:pt>
                <c:pt idx="6">
                  <c:v>2016</c:v>
                </c:pt>
                <c:pt idx="7">
                  <c:v>2015</c:v>
                </c:pt>
                <c:pt idx="8">
                  <c:v>2014</c:v>
                </c:pt>
                <c:pt idx="9">
                  <c:v>2013</c:v>
                </c:pt>
                <c:pt idx="10">
                  <c:v>2012</c:v>
                </c:pt>
                <c:pt idx="11">
                  <c:v>2011</c:v>
                </c:pt>
              </c:numCache>
            </c:numRef>
          </c:cat>
          <c:val>
            <c:numRef>
              <c:f>'SS treatment (%)'!$CF$39:$CQ$39</c:f>
              <c:numCache>
                <c:formatCode>0.0;;;</c:formatCode>
                <c:ptCount val="12"/>
                <c:pt idx="0">
                  <c:v>31.19383213997164</c:v>
                </c:pt>
                <c:pt idx="1">
                  <c:v>31.699639416579153</c:v>
                </c:pt>
                <c:pt idx="2">
                  <c:v>31.589333161836915</c:v>
                </c:pt>
                <c:pt idx="3">
                  <c:v>33.294344172049954</c:v>
                </c:pt>
                <c:pt idx="4">
                  <c:v>31.632126253166771</c:v>
                </c:pt>
                <c:pt idx="5">
                  <c:v>31.26688346467348</c:v>
                </c:pt>
                <c:pt idx="6">
                  <c:v>32.849090205626801</c:v>
                </c:pt>
                <c:pt idx="7">
                  <c:v>34.026896869280762</c:v>
                </c:pt>
                <c:pt idx="8">
                  <c:v>34.244710414790276</c:v>
                </c:pt>
                <c:pt idx="9">
                  <c:v>34.648994674019768</c:v>
                </c:pt>
                <c:pt idx="10">
                  <c:v>34.585882373536677</c:v>
                </c:pt>
                <c:pt idx="11">
                  <c:v>35.589447047527649</c:v>
                </c:pt>
              </c:numCache>
            </c:numRef>
          </c:val>
          <c:extLst>
            <c:ext xmlns:c16="http://schemas.microsoft.com/office/drawing/2014/chart" uri="{C3380CC4-5D6E-409C-BE32-E72D297353CC}">
              <c16:uniqueId val="{00000000-8E8A-4B02-95E7-E72EC2EF4A25}"/>
            </c:ext>
          </c:extLst>
        </c:ser>
        <c:ser>
          <c:idx val="1"/>
          <c:order val="1"/>
          <c:tx>
            <c:strRef>
              <c:f>'SS treatment (%)'!$CE$40</c:f>
              <c:strCache>
                <c:ptCount val="1"/>
                <c:pt idx="0">
                  <c:v>Compost and other applications</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'SS treatment (%)'!$CF$38:$CQ$38</c:f>
              <c:numCache>
                <c:formatCode>General</c:formatCode>
                <c:ptCount val="12"/>
                <c:pt idx="0">
                  <c:v>2022</c:v>
                </c:pt>
                <c:pt idx="1">
                  <c:v>2021</c:v>
                </c:pt>
                <c:pt idx="2">
                  <c:v>2020</c:v>
                </c:pt>
                <c:pt idx="3">
                  <c:v>2019</c:v>
                </c:pt>
                <c:pt idx="4">
                  <c:v>2018</c:v>
                </c:pt>
                <c:pt idx="5">
                  <c:v>2017</c:v>
                </c:pt>
                <c:pt idx="6">
                  <c:v>2016</c:v>
                </c:pt>
                <c:pt idx="7">
                  <c:v>2015</c:v>
                </c:pt>
                <c:pt idx="8">
                  <c:v>2014</c:v>
                </c:pt>
                <c:pt idx="9">
                  <c:v>2013</c:v>
                </c:pt>
                <c:pt idx="10">
                  <c:v>2012</c:v>
                </c:pt>
                <c:pt idx="11">
                  <c:v>2011</c:v>
                </c:pt>
              </c:numCache>
            </c:numRef>
          </c:cat>
          <c:val>
            <c:numRef>
              <c:f>'SS treatment (%)'!$CF$40:$CQ$40</c:f>
              <c:numCache>
                <c:formatCode>0.0;;;</c:formatCode>
                <c:ptCount val="12"/>
                <c:pt idx="0">
                  <c:v>21.670332626770687</c:v>
                </c:pt>
                <c:pt idx="1">
                  <c:v>19.77817905498901</c:v>
                </c:pt>
                <c:pt idx="2">
                  <c:v>19.838170660250249</c:v>
                </c:pt>
                <c:pt idx="3">
                  <c:v>20.695643301511566</c:v>
                </c:pt>
                <c:pt idx="4">
                  <c:v>22.744991675640648</c:v>
                </c:pt>
                <c:pt idx="5">
                  <c:v>18.929711338554149</c:v>
                </c:pt>
                <c:pt idx="6">
                  <c:v>16.871960643110945</c:v>
                </c:pt>
                <c:pt idx="7">
                  <c:v>16.091367791976943</c:v>
                </c:pt>
                <c:pt idx="8">
                  <c:v>17.236330514968955</c:v>
                </c:pt>
                <c:pt idx="9" formatCode="0.0;;">
                  <c:v>17.164191706295348</c:v>
                </c:pt>
                <c:pt idx="10">
                  <c:v>17.659025099216681</c:v>
                </c:pt>
                <c:pt idx="11">
                  <c:v>16.427857029484393</c:v>
                </c:pt>
              </c:numCache>
            </c:numRef>
          </c:val>
          <c:extLst>
            <c:ext xmlns:c16="http://schemas.microsoft.com/office/drawing/2014/chart" uri="{C3380CC4-5D6E-409C-BE32-E72D297353CC}">
              <c16:uniqueId val="{00000001-8E8A-4B02-95E7-E72EC2EF4A25}"/>
            </c:ext>
          </c:extLst>
        </c:ser>
        <c:ser>
          <c:idx val="2"/>
          <c:order val="2"/>
          <c:tx>
            <c:strRef>
              <c:f>'SS treatment (%)'!$CE$41</c:f>
              <c:strCache>
                <c:ptCount val="1"/>
                <c:pt idx="0">
                  <c:v>Incineration</c:v>
                </c:pt>
              </c:strCache>
            </c:strRef>
          </c:tx>
          <c:spPr>
            <a:solidFill>
              <a:srgbClr val="FF5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'SS treatment (%)'!$CF$38:$CQ$38</c:f>
              <c:numCache>
                <c:formatCode>General</c:formatCode>
                <c:ptCount val="12"/>
                <c:pt idx="0">
                  <c:v>2022</c:v>
                </c:pt>
                <c:pt idx="1">
                  <c:v>2021</c:v>
                </c:pt>
                <c:pt idx="2">
                  <c:v>2020</c:v>
                </c:pt>
                <c:pt idx="3">
                  <c:v>2019</c:v>
                </c:pt>
                <c:pt idx="4">
                  <c:v>2018</c:v>
                </c:pt>
                <c:pt idx="5">
                  <c:v>2017</c:v>
                </c:pt>
                <c:pt idx="6">
                  <c:v>2016</c:v>
                </c:pt>
                <c:pt idx="7">
                  <c:v>2015</c:v>
                </c:pt>
                <c:pt idx="8">
                  <c:v>2014</c:v>
                </c:pt>
                <c:pt idx="9">
                  <c:v>2013</c:v>
                </c:pt>
                <c:pt idx="10">
                  <c:v>2012</c:v>
                </c:pt>
                <c:pt idx="11">
                  <c:v>2011</c:v>
                </c:pt>
              </c:numCache>
            </c:numRef>
          </c:cat>
          <c:val>
            <c:numRef>
              <c:f>'SS treatment (%)'!$CF$41:$CQ$41</c:f>
              <c:numCache>
                <c:formatCode>0.0;;;</c:formatCode>
                <c:ptCount val="12"/>
                <c:pt idx="0">
                  <c:v>31.347187308159935</c:v>
                </c:pt>
                <c:pt idx="1">
                  <c:v>32.164918395418525</c:v>
                </c:pt>
                <c:pt idx="2">
                  <c:v>32.39509514313535</c:v>
                </c:pt>
                <c:pt idx="3">
                  <c:v>29.696512690816228</c:v>
                </c:pt>
                <c:pt idx="4">
                  <c:v>28.467179424082751</c:v>
                </c:pt>
                <c:pt idx="5">
                  <c:v>30.820316986765345</c:v>
                </c:pt>
                <c:pt idx="6">
                  <c:v>30.881199687509991</c:v>
                </c:pt>
                <c:pt idx="7">
                  <c:v>30.796712592787692</c:v>
                </c:pt>
                <c:pt idx="8">
                  <c:v>30.76091352232346</c:v>
                </c:pt>
                <c:pt idx="9">
                  <c:v>30.843156489201824</c:v>
                </c:pt>
                <c:pt idx="10">
                  <c:v>30.575531242819601</c:v>
                </c:pt>
                <c:pt idx="11">
                  <c:v>29.482152275624944</c:v>
                </c:pt>
              </c:numCache>
            </c:numRef>
          </c:val>
          <c:extLst>
            <c:ext xmlns:c16="http://schemas.microsoft.com/office/drawing/2014/chart" uri="{C3380CC4-5D6E-409C-BE32-E72D297353CC}">
              <c16:uniqueId val="{00000002-8E8A-4B02-95E7-E72EC2EF4A25}"/>
            </c:ext>
          </c:extLst>
        </c:ser>
        <c:ser>
          <c:idx val="3"/>
          <c:order val="3"/>
          <c:tx>
            <c:strRef>
              <c:f>'SS treatment (%)'!$CE$42</c:f>
              <c:strCache>
                <c:ptCount val="1"/>
                <c:pt idx="0">
                  <c:v>Disposal on landfills</c:v>
                </c:pt>
              </c:strCache>
            </c:strRef>
          </c:tx>
          <c:spPr>
            <a:solidFill>
              <a:schemeClr val="bg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'SS treatment (%)'!$CF$38:$CQ$38</c:f>
              <c:numCache>
                <c:formatCode>General</c:formatCode>
                <c:ptCount val="12"/>
                <c:pt idx="0">
                  <c:v>2022</c:v>
                </c:pt>
                <c:pt idx="1">
                  <c:v>2021</c:v>
                </c:pt>
                <c:pt idx="2">
                  <c:v>2020</c:v>
                </c:pt>
                <c:pt idx="3">
                  <c:v>2019</c:v>
                </c:pt>
                <c:pt idx="4">
                  <c:v>2018</c:v>
                </c:pt>
                <c:pt idx="5">
                  <c:v>2017</c:v>
                </c:pt>
                <c:pt idx="6">
                  <c:v>2016</c:v>
                </c:pt>
                <c:pt idx="7">
                  <c:v>2015</c:v>
                </c:pt>
                <c:pt idx="8">
                  <c:v>2014</c:v>
                </c:pt>
                <c:pt idx="9">
                  <c:v>2013</c:v>
                </c:pt>
                <c:pt idx="10">
                  <c:v>2012</c:v>
                </c:pt>
                <c:pt idx="11">
                  <c:v>2011</c:v>
                </c:pt>
              </c:numCache>
            </c:numRef>
          </c:cat>
          <c:val>
            <c:numRef>
              <c:f>'SS treatment (%)'!$CF$42:$CQ$42</c:f>
              <c:numCache>
                <c:formatCode>0.0;;;</c:formatCode>
                <c:ptCount val="12"/>
                <c:pt idx="0" formatCode="0.0;;">
                  <c:v>4.0452928307693981</c:v>
                </c:pt>
                <c:pt idx="1">
                  <c:v>4.511078924467733</c:v>
                </c:pt>
                <c:pt idx="2">
                  <c:v>4.847174292429191</c:v>
                </c:pt>
                <c:pt idx="3">
                  <c:v>4.8895445729291351</c:v>
                </c:pt>
                <c:pt idx="4">
                  <c:v>5.6151560522669524</c:v>
                </c:pt>
                <c:pt idx="5">
                  <c:v>6.7724792918029051</c:v>
                </c:pt>
                <c:pt idx="6">
                  <c:v>7.2267580205715927</c:v>
                </c:pt>
                <c:pt idx="7">
                  <c:v>6.532945018523125</c:v>
                </c:pt>
                <c:pt idx="8">
                  <c:v>7.0675088274486582</c:v>
                </c:pt>
                <c:pt idx="9">
                  <c:v>7.2326417153611082</c:v>
                </c:pt>
                <c:pt idx="10">
                  <c:v>7.9393735785941209</c:v>
                </c:pt>
                <c:pt idx="11">
                  <c:v>8.3343139288502801</c:v>
                </c:pt>
              </c:numCache>
            </c:numRef>
          </c:val>
          <c:extLst>
            <c:ext xmlns:c16="http://schemas.microsoft.com/office/drawing/2014/chart" uri="{C3380CC4-5D6E-409C-BE32-E72D297353CC}">
              <c16:uniqueId val="{00000003-8E8A-4B02-95E7-E72EC2EF4A25}"/>
            </c:ext>
          </c:extLst>
        </c:ser>
        <c:ser>
          <c:idx val="4"/>
          <c:order val="4"/>
          <c:tx>
            <c:strRef>
              <c:f>'SS treatment (%)'!$CE$43</c:f>
              <c:strCache>
                <c:ptCount val="1"/>
                <c:pt idx="0">
                  <c:v>Other disposal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'SS treatment (%)'!$CF$38:$CQ$38</c:f>
              <c:numCache>
                <c:formatCode>General</c:formatCode>
                <c:ptCount val="12"/>
                <c:pt idx="0">
                  <c:v>2022</c:v>
                </c:pt>
                <c:pt idx="1">
                  <c:v>2021</c:v>
                </c:pt>
                <c:pt idx="2">
                  <c:v>2020</c:v>
                </c:pt>
                <c:pt idx="3">
                  <c:v>2019</c:v>
                </c:pt>
                <c:pt idx="4">
                  <c:v>2018</c:v>
                </c:pt>
                <c:pt idx="5">
                  <c:v>2017</c:v>
                </c:pt>
                <c:pt idx="6">
                  <c:v>2016</c:v>
                </c:pt>
                <c:pt idx="7">
                  <c:v>2015</c:v>
                </c:pt>
                <c:pt idx="8">
                  <c:v>2014</c:v>
                </c:pt>
                <c:pt idx="9">
                  <c:v>2013</c:v>
                </c:pt>
                <c:pt idx="10">
                  <c:v>2012</c:v>
                </c:pt>
                <c:pt idx="11">
                  <c:v>2011</c:v>
                </c:pt>
              </c:numCache>
            </c:numRef>
          </c:cat>
          <c:val>
            <c:numRef>
              <c:f>'SS treatment (%)'!$CF$43:$CQ$43</c:f>
              <c:numCache>
                <c:formatCode>0.0;;;</c:formatCode>
                <c:ptCount val="12"/>
                <c:pt idx="0">
                  <c:v>11.743355094328342</c:v>
                </c:pt>
                <c:pt idx="1">
                  <c:v>11.84618420854558</c:v>
                </c:pt>
                <c:pt idx="2">
                  <c:v>11.330226742348291</c:v>
                </c:pt>
                <c:pt idx="3">
                  <c:v>11.423955262693111</c:v>
                </c:pt>
                <c:pt idx="4">
                  <c:v>11.540546594842871</c:v>
                </c:pt>
                <c:pt idx="5">
                  <c:v>12.210608918204118</c:v>
                </c:pt>
                <c:pt idx="6">
                  <c:v>12.170991443180672</c:v>
                </c:pt>
                <c:pt idx="7">
                  <c:v>12.552077727431472</c:v>
                </c:pt>
                <c:pt idx="8">
                  <c:v>10.690536720468648</c:v>
                </c:pt>
                <c:pt idx="9">
                  <c:v>10.111015415121949</c:v>
                </c:pt>
                <c:pt idx="10">
                  <c:v>9.2401877058329198</c:v>
                </c:pt>
                <c:pt idx="11">
                  <c:v>10.166229718512735</c:v>
                </c:pt>
              </c:numCache>
            </c:numRef>
          </c:val>
          <c:extLst>
            <c:ext xmlns:c16="http://schemas.microsoft.com/office/drawing/2014/chart" uri="{C3380CC4-5D6E-409C-BE32-E72D297353CC}">
              <c16:uniqueId val="{00000004-8E8A-4B02-95E7-E72EC2EF4A25}"/>
            </c:ext>
          </c:extLst>
        </c:ser>
        <c:dLbls>
          <c:showLegendKey val="0"/>
          <c:showVal val="0"/>
          <c:showCatName val="0"/>
          <c:showSerName val="0"/>
          <c:showPercent val="0"/>
          <c:showBubbleSize val="0"/>
        </c:dLbls>
        <c:gapWidth val="150"/>
        <c:overlap val="100"/>
        <c:axId val="1358469808"/>
        <c:axId val="1358470224"/>
      </c:barChart>
      <c:catAx>
        <c:axId val="13584698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58470224"/>
        <c:crosses val="autoZero"/>
        <c:auto val="1"/>
        <c:lblAlgn val="ctr"/>
        <c:lblOffset val="100"/>
        <c:noMultiLvlLbl val="0"/>
      </c:catAx>
      <c:valAx>
        <c:axId val="135847022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58469808"/>
        <c:crosses val="autoZero"/>
        <c:crossBetween val="between"/>
      </c:valAx>
      <c:spPr>
        <a:noFill/>
        <a:ln>
          <a:solidFill>
            <a:schemeClr val="bg1">
              <a:lumMod val="85000"/>
              <a:alpha val="97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showDLblsOverMax val="0"/>
    <c:extLst/>
  </c:chart>
  <c:spPr>
    <a:solidFill>
      <a:schemeClr val="bg1"/>
    </a:solid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'Potential P-recovery in EU'!$HE$9</c:f>
              <c:strCache>
                <c:ptCount val="1"/>
                <c:pt idx="0">
                  <c:v>Potential for P-Recovery</c:v>
                </c:pt>
              </c:strCache>
            </c:strRef>
          </c:tx>
          <c:spPr>
            <a:solidFill>
              <a:srgbClr val="C5E0B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'Potential P-recovery in EU'!$HF$8:$HQ$8</c:f>
              <c:numCache>
                <c:formatCode>General</c:formatCode>
                <c:ptCount val="12"/>
                <c:pt idx="0">
                  <c:v>2022</c:v>
                </c:pt>
                <c:pt idx="1">
                  <c:v>2021</c:v>
                </c:pt>
                <c:pt idx="2">
                  <c:v>2020</c:v>
                </c:pt>
                <c:pt idx="3">
                  <c:v>2019</c:v>
                </c:pt>
                <c:pt idx="4">
                  <c:v>2018</c:v>
                </c:pt>
                <c:pt idx="5">
                  <c:v>2017</c:v>
                </c:pt>
                <c:pt idx="6">
                  <c:v>2016</c:v>
                </c:pt>
                <c:pt idx="7">
                  <c:v>2015</c:v>
                </c:pt>
                <c:pt idx="8">
                  <c:v>2014</c:v>
                </c:pt>
                <c:pt idx="9">
                  <c:v>2013</c:v>
                </c:pt>
                <c:pt idx="10">
                  <c:v>2012</c:v>
                </c:pt>
                <c:pt idx="11">
                  <c:v>2011</c:v>
                </c:pt>
              </c:numCache>
            </c:numRef>
          </c:cat>
          <c:val>
            <c:numRef>
              <c:f>'Potential P-recovery in EU'!$HF$9:$HQ$9</c:f>
              <c:numCache>
                <c:formatCode>0.0</c:formatCode>
                <c:ptCount val="12"/>
                <c:pt idx="0">
                  <c:v>84.211352074902265</c:v>
                </c:pt>
                <c:pt idx="1">
                  <c:v>83.642736866986681</c:v>
                </c:pt>
                <c:pt idx="2">
                  <c:v>83.822598965222511</c:v>
                </c:pt>
                <c:pt idx="3">
                  <c:v>83.686500164377762</c:v>
                </c:pt>
                <c:pt idx="4">
                  <c:v>82.84429735289018</c:v>
                </c:pt>
                <c:pt idx="5">
                  <c:v>81.016911789992989</c:v>
                </c:pt>
                <c:pt idx="6">
                  <c:v>80.602250536247752</c:v>
                </c:pt>
                <c:pt idx="7">
                  <c:v>80.914977254045397</c:v>
                </c:pt>
                <c:pt idx="8">
                  <c:v>82.241954452082709</c:v>
                </c:pt>
                <c:pt idx="9">
                  <c:v>82.656342869516934</c:v>
                </c:pt>
                <c:pt idx="10">
                  <c:v>82.820438715572962</c:v>
                </c:pt>
                <c:pt idx="11">
                  <c:v>81.499456352636983</c:v>
                </c:pt>
              </c:numCache>
            </c:numRef>
          </c:val>
          <c:extLst>
            <c:ext xmlns:c16="http://schemas.microsoft.com/office/drawing/2014/chart" uri="{C3380CC4-5D6E-409C-BE32-E72D297353CC}">
              <c16:uniqueId val="{00000000-1211-48AC-B42A-0CA9F4DDCFA3}"/>
            </c:ext>
          </c:extLst>
        </c:ser>
        <c:ser>
          <c:idx val="1"/>
          <c:order val="1"/>
          <c:tx>
            <c:strRef>
              <c:f>'Potential P-recovery in EU'!$HE$10</c:f>
              <c:strCache>
                <c:ptCount val="1"/>
                <c:pt idx="0">
                  <c:v>P-missed</c:v>
                </c:pt>
              </c:strCache>
            </c:strRef>
          </c:tx>
          <c:spPr>
            <a:solidFill>
              <a:schemeClr val="bg1">
                <a:lumMod val="8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'Potential P-recovery in EU'!$HF$8:$HQ$8</c:f>
              <c:numCache>
                <c:formatCode>General</c:formatCode>
                <c:ptCount val="12"/>
                <c:pt idx="0">
                  <c:v>2022</c:v>
                </c:pt>
                <c:pt idx="1">
                  <c:v>2021</c:v>
                </c:pt>
                <c:pt idx="2">
                  <c:v>2020</c:v>
                </c:pt>
                <c:pt idx="3">
                  <c:v>2019</c:v>
                </c:pt>
                <c:pt idx="4">
                  <c:v>2018</c:v>
                </c:pt>
                <c:pt idx="5">
                  <c:v>2017</c:v>
                </c:pt>
                <c:pt idx="6">
                  <c:v>2016</c:v>
                </c:pt>
                <c:pt idx="7">
                  <c:v>2015</c:v>
                </c:pt>
                <c:pt idx="8">
                  <c:v>2014</c:v>
                </c:pt>
                <c:pt idx="9">
                  <c:v>2013</c:v>
                </c:pt>
                <c:pt idx="10">
                  <c:v>2012</c:v>
                </c:pt>
                <c:pt idx="11">
                  <c:v>2011</c:v>
                </c:pt>
              </c:numCache>
            </c:numRef>
          </c:cat>
          <c:val>
            <c:numRef>
              <c:f>'Potential P-recovery in EU'!$HF$10:$HQ$10</c:f>
              <c:numCache>
                <c:formatCode>0.0</c:formatCode>
                <c:ptCount val="12"/>
                <c:pt idx="0">
                  <c:v>15.788647925097731</c:v>
                </c:pt>
                <c:pt idx="1">
                  <c:v>16.357263133013316</c:v>
                </c:pt>
                <c:pt idx="2">
                  <c:v>16.177401034777489</c:v>
                </c:pt>
                <c:pt idx="3">
                  <c:v>16.313499835622245</c:v>
                </c:pt>
                <c:pt idx="4">
                  <c:v>17.15570264710982</c:v>
                </c:pt>
                <c:pt idx="5">
                  <c:v>18.983088210007018</c:v>
                </c:pt>
                <c:pt idx="6">
                  <c:v>19.397749463752252</c:v>
                </c:pt>
                <c:pt idx="7">
                  <c:v>19.08502274595461</c:v>
                </c:pt>
                <c:pt idx="8">
                  <c:v>17.758045547917302</c:v>
                </c:pt>
                <c:pt idx="9">
                  <c:v>17.343657130483063</c:v>
                </c:pt>
                <c:pt idx="10">
                  <c:v>17.179561284427045</c:v>
                </c:pt>
                <c:pt idx="11">
                  <c:v>18.50054364736301</c:v>
                </c:pt>
              </c:numCache>
            </c:numRef>
          </c:val>
          <c:extLst>
            <c:ext xmlns:c16="http://schemas.microsoft.com/office/drawing/2014/chart" uri="{C3380CC4-5D6E-409C-BE32-E72D297353CC}">
              <c16:uniqueId val="{00000001-1211-48AC-B42A-0CA9F4DDCFA3}"/>
            </c:ext>
          </c:extLst>
        </c:ser>
        <c:dLbls>
          <c:showLegendKey val="0"/>
          <c:showVal val="0"/>
          <c:showCatName val="0"/>
          <c:showSerName val="0"/>
          <c:showPercent val="0"/>
          <c:showBubbleSize val="0"/>
        </c:dLbls>
        <c:gapWidth val="150"/>
        <c:overlap val="100"/>
        <c:axId val="1358469808"/>
        <c:axId val="1358470224"/>
      </c:barChart>
      <c:catAx>
        <c:axId val="13584698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58470224"/>
        <c:crosses val="autoZero"/>
        <c:auto val="1"/>
        <c:lblAlgn val="ctr"/>
        <c:lblOffset val="100"/>
        <c:noMultiLvlLbl val="0"/>
      </c:catAx>
      <c:valAx>
        <c:axId val="135847022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58469808"/>
        <c:crosses val="autoZero"/>
        <c:crossBetween val="between"/>
      </c:valAx>
      <c:spPr>
        <a:noFill/>
        <a:ln>
          <a:solidFill>
            <a:schemeClr val="bg1">
              <a:lumMod val="85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'Potential P-recovery in EU'!$HT$9</c:f>
              <c:strCache>
                <c:ptCount val="1"/>
                <c:pt idx="0">
                  <c:v>SSA generated</c:v>
                </c:pt>
              </c:strCache>
            </c:strRef>
          </c:tx>
          <c:spPr>
            <a:solidFill>
              <a:srgbClr val="F4B183"/>
            </a:solidFill>
            <a:ln>
              <a:noFill/>
            </a:ln>
            <a:effectLst/>
          </c:spPr>
          <c:invertIfNegative val="0"/>
          <c:cat>
            <c:numRef>
              <c:f>'Potential P-recovery in EU'!$HU$8:$IF$8</c:f>
              <c:numCache>
                <c:formatCode>General</c:formatCod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numCache>
            </c:numRef>
          </c:cat>
          <c:val>
            <c:numRef>
              <c:f>'Potential P-recovery in EU'!$HU$9:$IF$9</c:f>
              <c:numCache>
                <c:formatCode>#,##0.00</c:formatCode>
                <c:ptCount val="12"/>
                <c:pt idx="0">
                  <c:v>875537.31182645541</c:v>
                </c:pt>
                <c:pt idx="1">
                  <c:v>881424.91920214635</c:v>
                </c:pt>
                <c:pt idx="2">
                  <c:v>850142.31484540203</c:v>
                </c:pt>
                <c:pt idx="3">
                  <c:v>870934.4025950064</c:v>
                </c:pt>
                <c:pt idx="4">
                  <c:v>886698.31501401169</c:v>
                </c:pt>
                <c:pt idx="5">
                  <c:v>911713.32</c:v>
                </c:pt>
                <c:pt idx="6">
                  <c:v>915757.08987951803</c:v>
                </c:pt>
                <c:pt idx="7">
                  <c:v>906059.51</c:v>
                </c:pt>
                <c:pt idx="8">
                  <c:v>924469.51958746428</c:v>
                </c:pt>
                <c:pt idx="9">
                  <c:v>968561.16600000008</c:v>
                </c:pt>
                <c:pt idx="10">
                  <c:v>954033.39999999991</c:v>
                </c:pt>
                <c:pt idx="11">
                  <c:v>929748.14726381772</c:v>
                </c:pt>
              </c:numCache>
            </c:numRef>
          </c:val>
          <c:extLst>
            <c:ext xmlns:c16="http://schemas.microsoft.com/office/drawing/2014/chart" uri="{C3380CC4-5D6E-409C-BE32-E72D297353CC}">
              <c16:uniqueId val="{00000000-0BDD-41A0-AA72-C4C4A4C8D8E1}"/>
            </c:ext>
          </c:extLst>
        </c:ser>
        <c:dLbls>
          <c:showLegendKey val="0"/>
          <c:showVal val="0"/>
          <c:showCatName val="0"/>
          <c:showSerName val="0"/>
          <c:showPercent val="0"/>
          <c:showBubbleSize val="0"/>
        </c:dLbls>
        <c:gapWidth val="219"/>
        <c:overlap val="-27"/>
        <c:axId val="795492591"/>
        <c:axId val="795493839"/>
      </c:barChart>
      <c:catAx>
        <c:axId val="795492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95493839"/>
        <c:crosses val="autoZero"/>
        <c:auto val="1"/>
        <c:lblAlgn val="ctr"/>
        <c:lblOffset val="100"/>
        <c:noMultiLvlLbl val="0"/>
      </c:catAx>
      <c:valAx>
        <c:axId val="795493839"/>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Sewage sludge ash [Mg/a]</a:t>
                </a:r>
                <a:r>
                  <a:rPr lang="es-ES" baseline="0"/>
                  <a:t> in DM</a:t>
                </a:r>
                <a:endParaRPr lang="es-E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954925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'Potential P-recovery in EU'!$HT$10</c:f>
              <c:strCache>
                <c:ptCount val="1"/>
                <c:pt idx="0">
                  <c:v>SSA generated</c:v>
                </c:pt>
              </c:strCache>
            </c:strRef>
          </c:tx>
          <c:spPr>
            <a:solidFill>
              <a:srgbClr val="F4B183"/>
            </a:solidFill>
            <a:ln>
              <a:noFill/>
            </a:ln>
            <a:effectLst/>
          </c:spPr>
          <c:invertIfNegative val="0"/>
          <c:cat>
            <c:numRef>
              <c:f>'Potential P-recovery in EU'!$HU$8:$IG$8</c:f>
              <c:numCache>
                <c:formatCode>General</c:formatCode>
                <c:ptCount val="13"/>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numCache>
            </c:numRef>
          </c:cat>
          <c:val>
            <c:numRef>
              <c:f>'Potential P-recovery in EU'!$HU$10:$IG$10</c:f>
              <c:numCache>
                <c:formatCode>#,##0.00</c:formatCode>
                <c:ptCount val="13"/>
                <c:pt idx="0">
                  <c:v>426972.4</c:v>
                </c:pt>
                <c:pt idx="1">
                  <c:v>403532</c:v>
                </c:pt>
                <c:pt idx="2">
                  <c:v>413908.4</c:v>
                </c:pt>
                <c:pt idx="3">
                  <c:v>431172</c:v>
                </c:pt>
                <c:pt idx="4">
                  <c:v>459471.60000000003</c:v>
                </c:pt>
                <c:pt idx="5">
                  <c:v>457157.19999999995</c:v>
                </c:pt>
                <c:pt idx="6">
                  <c:v>476062.4</c:v>
                </c:pt>
                <c:pt idx="7">
                  <c:v>518075.2</c:v>
                </c:pt>
                <c:pt idx="8">
                  <c:v>517298.4</c:v>
                </c:pt>
                <c:pt idx="9">
                  <c:v>534558.80000000005</c:v>
                </c:pt>
                <c:pt idx="10">
                  <c:v>545956</c:v>
                </c:pt>
                <c:pt idx="11">
                  <c:v>534648.4</c:v>
                </c:pt>
                <c:pt idx="12">
                  <c:v>528173.6</c:v>
                </c:pt>
              </c:numCache>
            </c:numRef>
          </c:val>
          <c:extLst>
            <c:ext xmlns:c16="http://schemas.microsoft.com/office/drawing/2014/chart" uri="{C3380CC4-5D6E-409C-BE32-E72D297353CC}">
              <c16:uniqueId val="{00000000-5131-4F13-BF82-69D432B72B1A}"/>
            </c:ext>
          </c:extLst>
        </c:ser>
        <c:dLbls>
          <c:showLegendKey val="0"/>
          <c:showVal val="0"/>
          <c:showCatName val="0"/>
          <c:showSerName val="0"/>
          <c:showPercent val="0"/>
          <c:showBubbleSize val="0"/>
        </c:dLbls>
        <c:gapWidth val="219"/>
        <c:overlap val="-27"/>
        <c:axId val="795492591"/>
        <c:axId val="795493839"/>
      </c:barChart>
      <c:catAx>
        <c:axId val="795492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95493839"/>
        <c:crosses val="autoZero"/>
        <c:auto val="1"/>
        <c:lblAlgn val="ctr"/>
        <c:lblOffset val="100"/>
        <c:noMultiLvlLbl val="0"/>
      </c:catAx>
      <c:valAx>
        <c:axId val="795493839"/>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Sewage sludge ash [Mg/a]</a:t>
                </a:r>
                <a:r>
                  <a:rPr lang="es-ES" baseline="0"/>
                  <a:t> in DM</a:t>
                </a:r>
                <a:endParaRPr lang="es-E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954925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5" Type="http://schemas.openxmlformats.org/officeDocument/2006/relationships/chart" Target="../charts/chart19.xml"/><Relationship Id="rId4" Type="http://schemas.openxmlformats.org/officeDocument/2006/relationships/chart" Target="../charts/chart1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81</xdr:col>
      <xdr:colOff>413658</xdr:colOff>
      <xdr:row>19</xdr:row>
      <xdr:rowOff>97972</xdr:rowOff>
    </xdr:from>
    <xdr:to>
      <xdr:col>89</xdr:col>
      <xdr:colOff>678544</xdr:colOff>
      <xdr:row>38</xdr:row>
      <xdr:rowOff>234042</xdr:rowOff>
    </xdr:to>
    <xdr:graphicFrame macro="">
      <xdr:nvGraphicFramePr>
        <xdr:cNvPr id="3" name="Chart 2">
          <a:extLst>
            <a:ext uri="{FF2B5EF4-FFF2-40B4-BE49-F238E27FC236}">
              <a16:creationId xmlns:a16="http://schemas.microsoft.com/office/drawing/2014/main" id="{3FC7B505-9A71-44DA-B055-91B5103A8F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81</xdr:col>
      <xdr:colOff>446316</xdr:colOff>
      <xdr:row>38</xdr:row>
      <xdr:rowOff>283029</xdr:rowOff>
    </xdr:from>
    <xdr:to>
      <xdr:col>89</xdr:col>
      <xdr:colOff>402772</xdr:colOff>
      <xdr:row>56</xdr:row>
      <xdr:rowOff>70757</xdr:rowOff>
    </xdr:to>
    <xdr:graphicFrame macro="">
      <xdr:nvGraphicFramePr>
        <xdr:cNvPr id="5" name="Chart 4">
          <a:extLst>
            <a:ext uri="{FF2B5EF4-FFF2-40B4-BE49-F238E27FC236}">
              <a16:creationId xmlns:a16="http://schemas.microsoft.com/office/drawing/2014/main" id="{8B0FAD6B-BF7B-462F-A7ED-D987C79F8E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81</xdr:col>
      <xdr:colOff>457200</xdr:colOff>
      <xdr:row>57</xdr:row>
      <xdr:rowOff>54429</xdr:rowOff>
    </xdr:from>
    <xdr:to>
      <xdr:col>89</xdr:col>
      <xdr:colOff>413656</xdr:colOff>
      <xdr:row>77</xdr:row>
      <xdr:rowOff>16328</xdr:rowOff>
    </xdr:to>
    <xdr:graphicFrame macro="">
      <xdr:nvGraphicFramePr>
        <xdr:cNvPr id="4" name="Chart 3">
          <a:extLst>
            <a:ext uri="{FF2B5EF4-FFF2-40B4-BE49-F238E27FC236}">
              <a16:creationId xmlns:a16="http://schemas.microsoft.com/office/drawing/2014/main" id="{06DE0470-0CDD-499B-A9F2-3988A42B85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82</xdr:col>
      <xdr:colOff>0</xdr:colOff>
      <xdr:row>79</xdr:row>
      <xdr:rowOff>0</xdr:rowOff>
    </xdr:from>
    <xdr:to>
      <xdr:col>89</xdr:col>
      <xdr:colOff>598713</xdr:colOff>
      <xdr:row>98</xdr:row>
      <xdr:rowOff>146956</xdr:rowOff>
    </xdr:to>
    <xdr:graphicFrame macro="">
      <xdr:nvGraphicFramePr>
        <xdr:cNvPr id="2" name="Chart 3">
          <a:extLst>
            <a:ext uri="{FF2B5EF4-FFF2-40B4-BE49-F238E27FC236}">
              <a16:creationId xmlns:a16="http://schemas.microsoft.com/office/drawing/2014/main" id="{1A085519-8217-459D-9871-EE011BA380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15</xdr:col>
      <xdr:colOff>1328057</xdr:colOff>
      <xdr:row>25</xdr:row>
      <xdr:rowOff>108858</xdr:rowOff>
    </xdr:from>
    <xdr:to>
      <xdr:col>26</xdr:col>
      <xdr:colOff>357596</xdr:colOff>
      <xdr:row>79</xdr:row>
      <xdr:rowOff>152401</xdr:rowOff>
    </xdr:to>
    <xdr:graphicFrame macro="">
      <xdr:nvGraphicFramePr>
        <xdr:cNvPr id="2" name="Chart 1">
          <a:extLst>
            <a:ext uri="{FF2B5EF4-FFF2-40B4-BE49-F238E27FC236}">
              <a16:creationId xmlns:a16="http://schemas.microsoft.com/office/drawing/2014/main" id="{512D469A-CFF3-4869-B8EE-3B4B6B8C3C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101765</xdr:colOff>
      <xdr:row>52</xdr:row>
      <xdr:rowOff>12700</xdr:rowOff>
    </xdr:from>
    <xdr:to>
      <xdr:col>0</xdr:col>
      <xdr:colOff>5481319</xdr:colOff>
      <xdr:row>66</xdr:row>
      <xdr:rowOff>33020</xdr:rowOff>
    </xdr:to>
    <xdr:pic>
      <xdr:nvPicPr>
        <xdr:cNvPr id="4" name="Picture 3">
          <a:extLst>
            <a:ext uri="{FF2B5EF4-FFF2-40B4-BE49-F238E27FC236}">
              <a16:creationId xmlns:a16="http://schemas.microsoft.com/office/drawing/2014/main" id="{94767FF4-1885-4945-AE91-57FBFA9F8A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765" y="9635671"/>
          <a:ext cx="5379554" cy="2611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96</xdr:col>
      <xdr:colOff>250370</xdr:colOff>
      <xdr:row>3</xdr:row>
      <xdr:rowOff>43543</xdr:rowOff>
    </xdr:from>
    <xdr:to>
      <xdr:col>107</xdr:col>
      <xdr:colOff>390071</xdr:colOff>
      <xdr:row>35</xdr:row>
      <xdr:rowOff>119290</xdr:rowOff>
    </xdr:to>
    <xdr:graphicFrame macro="">
      <xdr:nvGraphicFramePr>
        <xdr:cNvPr id="2" name="Chart 1">
          <a:extLst>
            <a:ext uri="{FF2B5EF4-FFF2-40B4-BE49-F238E27FC236}">
              <a16:creationId xmlns:a16="http://schemas.microsoft.com/office/drawing/2014/main" id="{5BD636FD-76B2-4A91-A941-473960189F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96</xdr:col>
      <xdr:colOff>315685</xdr:colOff>
      <xdr:row>37</xdr:row>
      <xdr:rowOff>21772</xdr:rowOff>
    </xdr:from>
    <xdr:to>
      <xdr:col>107</xdr:col>
      <xdr:colOff>455386</xdr:colOff>
      <xdr:row>69</xdr:row>
      <xdr:rowOff>97518</xdr:rowOff>
    </xdr:to>
    <xdr:graphicFrame macro="">
      <xdr:nvGraphicFramePr>
        <xdr:cNvPr id="3" name="Chart 2">
          <a:extLst>
            <a:ext uri="{FF2B5EF4-FFF2-40B4-BE49-F238E27FC236}">
              <a16:creationId xmlns:a16="http://schemas.microsoft.com/office/drawing/2014/main" id="{3983CB0E-E67D-40E1-A2E0-0C37BAE094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212</xdr:col>
      <xdr:colOff>224972</xdr:colOff>
      <xdr:row>21</xdr:row>
      <xdr:rowOff>18747</xdr:rowOff>
    </xdr:from>
    <xdr:to>
      <xdr:col>221</xdr:col>
      <xdr:colOff>658588</xdr:colOff>
      <xdr:row>50</xdr:row>
      <xdr:rowOff>629708</xdr:rowOff>
    </xdr:to>
    <xdr:graphicFrame macro="">
      <xdr:nvGraphicFramePr>
        <xdr:cNvPr id="2" name="Chart 1">
          <a:extLst>
            <a:ext uri="{FF2B5EF4-FFF2-40B4-BE49-F238E27FC236}">
              <a16:creationId xmlns:a16="http://schemas.microsoft.com/office/drawing/2014/main" id="{5D318273-2FB2-4102-9052-6CDE118360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226</xdr:col>
      <xdr:colOff>352114</xdr:colOff>
      <xdr:row>14</xdr:row>
      <xdr:rowOff>134719</xdr:rowOff>
    </xdr:from>
    <xdr:to>
      <xdr:col>240</xdr:col>
      <xdr:colOff>13102</xdr:colOff>
      <xdr:row>34</xdr:row>
      <xdr:rowOff>159758</xdr:rowOff>
    </xdr:to>
    <xdr:graphicFrame macro="">
      <xdr:nvGraphicFramePr>
        <xdr:cNvPr id="3" name="Chart 3">
          <a:extLst>
            <a:ext uri="{FF2B5EF4-FFF2-40B4-BE49-F238E27FC236}">
              <a16:creationId xmlns:a16="http://schemas.microsoft.com/office/drawing/2014/main" id="{043FEFD4-057F-4F66-9A48-37B45DA2CB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226</xdr:col>
      <xdr:colOff>465666</xdr:colOff>
      <xdr:row>36</xdr:row>
      <xdr:rowOff>148167</xdr:rowOff>
    </xdr:from>
    <xdr:to>
      <xdr:col>240</xdr:col>
      <xdr:colOff>126654</xdr:colOff>
      <xdr:row>51</xdr:row>
      <xdr:rowOff>164739</xdr:rowOff>
    </xdr:to>
    <xdr:graphicFrame macro="">
      <xdr:nvGraphicFramePr>
        <xdr:cNvPr id="4" name="Chart 3">
          <a:extLst>
            <a:ext uri="{FF2B5EF4-FFF2-40B4-BE49-F238E27FC236}">
              <a16:creationId xmlns:a16="http://schemas.microsoft.com/office/drawing/2014/main" id="{C8BC23F1-0B58-4B77-A500-DE3C86D217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242</xdr:col>
      <xdr:colOff>0</xdr:colOff>
      <xdr:row>15</xdr:row>
      <xdr:rowOff>0</xdr:rowOff>
    </xdr:from>
    <xdr:to>
      <xdr:col>254</xdr:col>
      <xdr:colOff>397588</xdr:colOff>
      <xdr:row>35</xdr:row>
      <xdr:rowOff>25039</xdr:rowOff>
    </xdr:to>
    <xdr:graphicFrame macro="">
      <xdr:nvGraphicFramePr>
        <xdr:cNvPr id="6" name="Chart 3">
          <a:extLst>
            <a:ext uri="{FF2B5EF4-FFF2-40B4-BE49-F238E27FC236}">
              <a16:creationId xmlns:a16="http://schemas.microsoft.com/office/drawing/2014/main" id="{7BD3DA28-546E-4756-B989-66B18D2EBB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242</xdr:col>
      <xdr:colOff>50799</xdr:colOff>
      <xdr:row>37</xdr:row>
      <xdr:rowOff>1</xdr:rowOff>
    </xdr:from>
    <xdr:to>
      <xdr:col>254</xdr:col>
      <xdr:colOff>448387</xdr:colOff>
      <xdr:row>52</xdr:row>
      <xdr:rowOff>16573</xdr:rowOff>
    </xdr:to>
    <xdr:graphicFrame macro="">
      <xdr:nvGraphicFramePr>
        <xdr:cNvPr id="7" name="Chart 3">
          <a:extLst>
            <a:ext uri="{FF2B5EF4-FFF2-40B4-BE49-F238E27FC236}">
              <a16:creationId xmlns:a16="http://schemas.microsoft.com/office/drawing/2014/main" id="{6CE1C2EE-FF75-4303-A9B2-672EB71AFF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212</xdr:col>
      <xdr:colOff>0</xdr:colOff>
      <xdr:row>53</xdr:row>
      <xdr:rowOff>0</xdr:rowOff>
    </xdr:from>
    <xdr:to>
      <xdr:col>221</xdr:col>
      <xdr:colOff>433616</xdr:colOff>
      <xdr:row>62</xdr:row>
      <xdr:rowOff>1187224</xdr:rowOff>
    </xdr:to>
    <xdr:graphicFrame macro="">
      <xdr:nvGraphicFramePr>
        <xdr:cNvPr id="8" name="Chart 1">
          <a:extLst>
            <a:ext uri="{FF2B5EF4-FFF2-40B4-BE49-F238E27FC236}">
              <a16:creationId xmlns:a16="http://schemas.microsoft.com/office/drawing/2014/main" id="{2D53E45A-FD85-43E5-8AAA-A1A953A018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18</xdr:col>
      <xdr:colOff>315685</xdr:colOff>
      <xdr:row>3</xdr:row>
      <xdr:rowOff>174171</xdr:rowOff>
    </xdr:from>
    <xdr:to>
      <xdr:col>34</xdr:col>
      <xdr:colOff>419100</xdr:colOff>
      <xdr:row>69</xdr:row>
      <xdr:rowOff>130628</xdr:rowOff>
    </xdr:to>
    <xdr:graphicFrame macro="">
      <xdr:nvGraphicFramePr>
        <xdr:cNvPr id="3" name="Chart 2">
          <a:extLst>
            <a:ext uri="{FF2B5EF4-FFF2-40B4-BE49-F238E27FC236}">
              <a16:creationId xmlns:a16="http://schemas.microsoft.com/office/drawing/2014/main" id="{DF8EB70E-FF25-468D-A9D9-7DB13D32FE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22</xdr:col>
      <xdr:colOff>71120</xdr:colOff>
      <xdr:row>13</xdr:row>
      <xdr:rowOff>33744</xdr:rowOff>
    </xdr:from>
    <xdr:to>
      <xdr:col>31</xdr:col>
      <xdr:colOff>838200</xdr:colOff>
      <xdr:row>60</xdr:row>
      <xdr:rowOff>167640</xdr:rowOff>
    </xdr:to>
    <xdr:graphicFrame macro="">
      <xdr:nvGraphicFramePr>
        <xdr:cNvPr id="2" name="Chart 1">
          <a:extLst>
            <a:ext uri="{FF2B5EF4-FFF2-40B4-BE49-F238E27FC236}">
              <a16:creationId xmlns:a16="http://schemas.microsoft.com/office/drawing/2014/main" id="{CB862E98-4432-457D-BCFA-756661608F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765810</xdr:colOff>
      <xdr:row>24</xdr:row>
      <xdr:rowOff>171450</xdr:rowOff>
    </xdr:from>
    <xdr:to>
      <xdr:col>7</xdr:col>
      <xdr:colOff>621030</xdr:colOff>
      <xdr:row>50</xdr:row>
      <xdr:rowOff>99060</xdr:rowOff>
    </xdr:to>
    <xdr:pic>
      <xdr:nvPicPr>
        <xdr:cNvPr id="2" name="Imagen 1">
          <a:extLst>
            <a:ext uri="{FF2B5EF4-FFF2-40B4-BE49-F238E27FC236}">
              <a16:creationId xmlns:a16="http://schemas.microsoft.com/office/drawing/2014/main" id="{7014037D-A537-6012-98C7-42F1109E36A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5810" y="7075170"/>
          <a:ext cx="6877050" cy="46824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27</xdr:col>
      <xdr:colOff>339280</xdr:colOff>
      <xdr:row>99</xdr:row>
      <xdr:rowOff>137159</xdr:rowOff>
    </xdr:from>
    <xdr:to>
      <xdr:col>38</xdr:col>
      <xdr:colOff>408940</xdr:colOff>
      <xdr:row>120</xdr:row>
      <xdr:rowOff>153851</xdr:rowOff>
    </xdr:to>
    <xdr:graphicFrame macro="">
      <xdr:nvGraphicFramePr>
        <xdr:cNvPr id="2" name="Chart 1">
          <a:extLst>
            <a:ext uri="{FF2B5EF4-FFF2-40B4-BE49-F238E27FC236}">
              <a16:creationId xmlns:a16="http://schemas.microsoft.com/office/drawing/2014/main" id="{C24631C4-05EF-431F-BFAE-9A5C2C6816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259080</xdr:colOff>
      <xdr:row>76</xdr:row>
      <xdr:rowOff>30480</xdr:rowOff>
    </xdr:from>
    <xdr:to>
      <xdr:col>38</xdr:col>
      <xdr:colOff>328740</xdr:colOff>
      <xdr:row>97</xdr:row>
      <xdr:rowOff>47172</xdr:rowOff>
    </xdr:to>
    <xdr:graphicFrame macro="">
      <xdr:nvGraphicFramePr>
        <xdr:cNvPr id="5" name="Chart 4">
          <a:extLst>
            <a:ext uri="{FF2B5EF4-FFF2-40B4-BE49-F238E27FC236}">
              <a16:creationId xmlns:a16="http://schemas.microsoft.com/office/drawing/2014/main" id="{B5D8F13A-722D-4F4A-AF96-4F4F4CA9DE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365760</xdr:colOff>
      <xdr:row>76</xdr:row>
      <xdr:rowOff>45720</xdr:rowOff>
    </xdr:from>
    <xdr:to>
      <xdr:col>27</xdr:col>
      <xdr:colOff>115380</xdr:colOff>
      <xdr:row>97</xdr:row>
      <xdr:rowOff>62412</xdr:rowOff>
    </xdr:to>
    <xdr:graphicFrame macro="">
      <xdr:nvGraphicFramePr>
        <xdr:cNvPr id="6" name="Chart 5">
          <a:extLst>
            <a:ext uri="{FF2B5EF4-FFF2-40B4-BE49-F238E27FC236}">
              <a16:creationId xmlns:a16="http://schemas.microsoft.com/office/drawing/2014/main" id="{39B6250C-98BE-4E0C-9B0C-B5D34C7178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38</xdr:col>
      <xdr:colOff>563880</xdr:colOff>
      <xdr:row>76</xdr:row>
      <xdr:rowOff>30480</xdr:rowOff>
    </xdr:from>
    <xdr:to>
      <xdr:col>49</xdr:col>
      <xdr:colOff>343980</xdr:colOff>
      <xdr:row>97</xdr:row>
      <xdr:rowOff>47172</xdr:rowOff>
    </xdr:to>
    <xdr:graphicFrame macro="">
      <xdr:nvGraphicFramePr>
        <xdr:cNvPr id="7" name="Chart 6">
          <a:extLst>
            <a:ext uri="{FF2B5EF4-FFF2-40B4-BE49-F238E27FC236}">
              <a16:creationId xmlns:a16="http://schemas.microsoft.com/office/drawing/2014/main" id="{5678A275-4C21-4849-8DCA-A6D938D0F8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335280</xdr:colOff>
      <xdr:row>99</xdr:row>
      <xdr:rowOff>137160</xdr:rowOff>
    </xdr:from>
    <xdr:to>
      <xdr:col>27</xdr:col>
      <xdr:colOff>84900</xdr:colOff>
      <xdr:row>120</xdr:row>
      <xdr:rowOff>153852</xdr:rowOff>
    </xdr:to>
    <xdr:graphicFrame macro="">
      <xdr:nvGraphicFramePr>
        <xdr:cNvPr id="8" name="Chart 7">
          <a:extLst>
            <a:ext uri="{FF2B5EF4-FFF2-40B4-BE49-F238E27FC236}">
              <a16:creationId xmlns:a16="http://schemas.microsoft.com/office/drawing/2014/main" id="{493A2286-42E4-482F-BC8E-9077428A60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22</xdr:col>
      <xdr:colOff>12519</xdr:colOff>
      <xdr:row>23</xdr:row>
      <xdr:rowOff>266699</xdr:rowOff>
    </xdr:from>
    <xdr:to>
      <xdr:col>28</xdr:col>
      <xdr:colOff>620486</xdr:colOff>
      <xdr:row>79</xdr:row>
      <xdr:rowOff>114300</xdr:rowOff>
    </xdr:to>
    <xdr:graphicFrame macro="">
      <xdr:nvGraphicFramePr>
        <xdr:cNvPr id="2" name="Chart 1">
          <a:extLst>
            <a:ext uri="{FF2B5EF4-FFF2-40B4-BE49-F238E27FC236}">
              <a16:creationId xmlns:a16="http://schemas.microsoft.com/office/drawing/2014/main" id="{A57A0002-44A5-416C-AAB0-CAD92293A5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15</xdr:col>
      <xdr:colOff>1048658</xdr:colOff>
      <xdr:row>22</xdr:row>
      <xdr:rowOff>117326</xdr:rowOff>
    </xdr:from>
    <xdr:to>
      <xdr:col>25</xdr:col>
      <xdr:colOff>512965</xdr:colOff>
      <xdr:row>45</xdr:row>
      <xdr:rowOff>61019</xdr:rowOff>
    </xdr:to>
    <xdr:graphicFrame macro="">
      <xdr:nvGraphicFramePr>
        <xdr:cNvPr id="2" name="Chart 1">
          <a:extLst>
            <a:ext uri="{FF2B5EF4-FFF2-40B4-BE49-F238E27FC236}">
              <a16:creationId xmlns:a16="http://schemas.microsoft.com/office/drawing/2014/main" id="{0E45774A-011C-4ADA-B8C6-38E2E2B407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5E7093-3115-4213-A177-0F617BC492DD}" name="Tabelle1" displayName="Tabelle1" ref="B83:P85" totalsRowShown="0" headerRowDxfId="17" dataDxfId="16" tableBorderDxfId="15">
  <autoFilter ref="B83:P85" xr:uid="{1B5E7093-3115-4213-A177-0F617BC492DD}"/>
  <tableColumns count="15">
    <tableColumn id="1" xr3:uid="{C1AE8DCA-3154-40BB-ACD1-0FD6D48FB3B1}" name="Spalte1" dataDxfId="14"/>
    <tableColumn id="2" xr3:uid="{D054EE9A-2551-48E6-8B28-FA9DAC64F548}" name="2010" dataDxfId="13"/>
    <tableColumn id="3" xr3:uid="{F779ADE0-E020-48D7-B441-CD430F8EA0EA}" name="2011" dataDxfId="12"/>
    <tableColumn id="4" xr3:uid="{E85364A0-171C-4911-99C3-197880E55F84}" name="2012" dataDxfId="11"/>
    <tableColumn id="5" xr3:uid="{A8A707B6-FFA4-4935-8895-1E7A90F0AFD1}" name="2013" dataDxfId="10"/>
    <tableColumn id="6" xr3:uid="{A6151C61-26B3-48BA-B266-188C66722580}" name="2014" dataDxfId="9"/>
    <tableColumn id="7" xr3:uid="{F5CD6017-D10A-4E22-B167-86D90CFBDC8F}" name="2015" dataDxfId="8"/>
    <tableColumn id="8" xr3:uid="{E5C80329-0CD8-4280-BFA9-05F695D12E5B}" name="2016" dataDxfId="7"/>
    <tableColumn id="9" xr3:uid="{24537AF6-B15E-41F3-9910-B6FCC7120E64}" name="2017" dataDxfId="6"/>
    <tableColumn id="10" xr3:uid="{E289592F-508C-4050-8E54-29DF33B81824}" name="2018" dataDxfId="5"/>
    <tableColumn id="11" xr3:uid="{B02D1848-C43E-44D0-9761-E61892330F91}" name="2019" dataDxfId="4"/>
    <tableColumn id="12" xr3:uid="{C99DCD5F-9A89-45B6-9C15-DFA862B361A9}" name="2020" dataDxfId="3"/>
    <tableColumn id="13" xr3:uid="{B19F0AE4-8668-4A3D-90C7-115E8FF2C3C9}" name="2021" dataDxfId="2"/>
    <tableColumn id="14" xr3:uid="{43657209-3AB6-487B-A620-BF8EAD32A9BF}" name="2022" dataDxfId="1"/>
    <tableColumn id="15" xr3:uid="{1EDE4227-8C13-449E-BCE6-55AA3FD3E8E8}" name="2023" dataDxfId="0"/>
  </tableColumns>
  <tableStyleInfo name="TableStyleLight11"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c.europa.eu/eurostat/databrowser/view/DEMO_GIND/default/table?lang=en"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umweltbundesamt.de/sites/default/files/medien/378/publikationen/sewage_sludge_management_in_germany.pdf"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ater.europa.eu/freshwater/countries/uwwt/european-union" TargetMode="External"/><Relationship Id="rId1" Type="http://schemas.openxmlformats.org/officeDocument/2006/relationships/hyperlink" Target="https://www-genesis.destatis.de/genesis/online?language=en&amp;sequenz=tabellen&amp;selectionname=322*" TargetMode="External"/><Relationship Id="rId4"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2.mst.dk/Udgiv/publikationer/2023/10/978-87-7038-566-4.pdf" TargetMode="Externa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s://www-genesis.destatis.de/genesis/online?language=en&amp;sequenz=tabellen&amp;selectionname=322*" TargetMode="External"/><Relationship Id="rId4" Type="http://schemas.openxmlformats.org/officeDocument/2006/relationships/comments" Target="../comments4.xml"/></Relationships>
</file>

<file path=xl/worksheets/_rels/sheet14.xml.rels><?xml version="1.0" encoding="UTF-8" standalone="yes"?>
<Relationships xmlns="http://schemas.openxmlformats.org/package/2006/relationships"><Relationship Id="rId3" Type="http://schemas.openxmlformats.org/officeDocument/2006/relationships/hyperlink" Target="https://www.ine.es/jaxi/Datos.htm?path=/t26/p067/p01/serie/l0/&amp;file=01008.px" TargetMode="External"/><Relationship Id="rId2" Type="http://schemas.openxmlformats.org/officeDocument/2006/relationships/hyperlink" Target="https://www.ine.es/jaxi/Tabla.htm?path=/t26/p067/p01/serie/l0/&amp;file=01005.px&amp;L=0" TargetMode="External"/><Relationship Id="rId1" Type="http://schemas.openxmlformats.org/officeDocument/2006/relationships/hyperlink" Target="https://www.miteco.gob.es/content/dam/miteco/es/calidad-y-evaluacion-ambiental/publicaciones/lodosdedepuraciondeaguasresiduales2019-2021_tcm30-560862.pdf"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mingo.gov.hr/UserDocsImages/UPRAVA-ZA-PROCJENU-UTJECAJA-NA-OKOLIS-ODRZIVO-GOSPODARENJE-OTPADOM/Sektor%20za%20odr%C5%BEivo%20gospodarenje%20otpadom/PGO%20eng_web%2011_12_2023.pdf"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www.isprambiente.gov.it/files/pubblicazioni/rapporti/RapportoRifiutiSpeciali_Ed.2015n.225_Vers.Integrale.pdf" TargetMode="External"/><Relationship Id="rId3" Type="http://schemas.openxmlformats.org/officeDocument/2006/relationships/hyperlink" Target="https://www.isprambiente.gov.it/files2019/pubblicazioni/rapporti/RapportoRifiutiSpecialiEd.2019n.311_DatiDiSintesi_Rev24Settembre2019.pdf" TargetMode="External"/><Relationship Id="rId7" Type="http://schemas.openxmlformats.org/officeDocument/2006/relationships/hyperlink" Target="https://www.isprambiente.gov.it/files/pubblicazioni/rapporti/RapportoRifiutiSpeciali_Ed.2016n.246_Vers.Integrale.pdf" TargetMode="External"/><Relationship Id="rId12" Type="http://schemas.openxmlformats.org/officeDocument/2006/relationships/comments" Target="../comments5.xml"/><Relationship Id="rId2" Type="http://schemas.openxmlformats.org/officeDocument/2006/relationships/hyperlink" Target="https://www.isprambiente.gov.it/files2022/pubblicazioni/rapporti/rapportorifiutispeciali_ed-2022_n-368_versionedati-di-sintesiit.pdf" TargetMode="External"/><Relationship Id="rId1" Type="http://schemas.openxmlformats.org/officeDocument/2006/relationships/hyperlink" Target="https://www.isprambiente.gov.it/files2024/pubblicazioni/rapporti/rapportorifiutispeciali_ed-2024_n-403_versionedati-di-sintesi_it.pdf" TargetMode="External"/><Relationship Id="rId6" Type="http://schemas.openxmlformats.org/officeDocument/2006/relationships/hyperlink" Target="https://www.isprambiente.gov.it/files2018/pubblicazioni/rapporti/Rapporto_285_2018.pdf" TargetMode="External"/><Relationship Id="rId11" Type="http://schemas.openxmlformats.org/officeDocument/2006/relationships/vmlDrawing" Target="../drawings/vmlDrawing5.vml"/><Relationship Id="rId5" Type="http://schemas.openxmlformats.org/officeDocument/2006/relationships/hyperlink" Target="https://www.isprambiente.gov.it/files/pubblicazioni/rapporti/rifiuti-urbani-2015/RapportoRifiutiUrbani_Ed.2015n.230_Vers.Integrale_agg22_12_2015.pdf" TargetMode="External"/><Relationship Id="rId10" Type="http://schemas.openxmlformats.org/officeDocument/2006/relationships/printerSettings" Target="../printerSettings/printerSettings9.bin"/><Relationship Id="rId4" Type="http://schemas.openxmlformats.org/officeDocument/2006/relationships/hyperlink" Target="https://www.isprambiente.gov.it/files/pubblicazioni/rapporti/rifiuti-urbani-2015/RapportoRifiutiUrbani_Ed.2015n.230_Vers.Integrale_agg22_12_2015.pdf" TargetMode="External"/><Relationship Id="rId9" Type="http://schemas.openxmlformats.org/officeDocument/2006/relationships/hyperlink" Target="https://www.isprambiente.gov.it/files/pubblicazioni/rapporti/rapporto-rifiuti-urbani-edizione-2013/cap3_rapporto_rifiuti_urbani_2013.pdf" TargetMode="Externa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hyperlink" Target="https://www.cbs.nl/en-gb/figures/detail/7477eng" TargetMode="External"/></Relationships>
</file>

<file path=xl/worksheets/_rels/sheet20.xml.rels><?xml version="1.0" encoding="UTF-8" standalone="yes"?>
<Relationships xmlns="http://schemas.openxmlformats.org/package/2006/relationships"><Relationship Id="rId2" Type="http://schemas.openxmlformats.org/officeDocument/2006/relationships/hyperlink" Target="https://info.bml.gv.at/service/publikationen/wasser/Kommunales-Abwasser----sterreichischer-Bericht-2016.html" TargetMode="External"/><Relationship Id="rId1" Type="http://schemas.openxmlformats.org/officeDocument/2006/relationships/hyperlink" Target="https://www.umweltbundesamt.at/fileadmin/site/publikationen/rep0805.pdf"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participa.pt/pt/consulta/estrategia-nacional-para-a-gestao-de-lamas-de-etar-urbanas-2030" TargetMode="External"/><Relationship Id="rId2" Type="http://schemas.openxmlformats.org/officeDocument/2006/relationships/hyperlink" Target="https://www.industriaeambiente.pt/noticias/operadores-reciclam-800-mil-toneladas-lamas-etar/" TargetMode="External"/><Relationship Id="rId1" Type="http://schemas.openxmlformats.org/officeDocument/2006/relationships/hyperlink" Target="https://www.ersar.pt/pt/site-publicacoes/Paginas/edicoes-anuais-do-RASARP.aspx" TargetMode="External"/><Relationship Id="rId4"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3" Type="http://schemas.openxmlformats.org/officeDocument/2006/relationships/hyperlink" Target="https://pxdata.stat.fi/PxWeb/pxweb/fi/StatFin/StatFin__jate/statfin_jate_pxt_12qy.px/table/tableViewLayout1/" TargetMode="External"/><Relationship Id="rId7" Type="http://schemas.openxmlformats.org/officeDocument/2006/relationships/comments" Target="../comments6.xml"/><Relationship Id="rId2" Type="http://schemas.openxmlformats.org/officeDocument/2006/relationships/hyperlink" Target="https://www.umweltbundesamt.de/sites/default/files/medien/378/publikationen/sewage_sludge_management_in_germany.pdf" TargetMode="External"/><Relationship Id="rId1" Type="http://schemas.openxmlformats.org/officeDocument/2006/relationships/hyperlink" Target="https://ec.europa.eu/eurostat/databrowser/view/ten00030/default/table?lang=en" TargetMode="External"/><Relationship Id="rId6" Type="http://schemas.openxmlformats.org/officeDocument/2006/relationships/vmlDrawing" Target="../drawings/vmlDrawing6.vml"/><Relationship Id="rId5" Type="http://schemas.openxmlformats.org/officeDocument/2006/relationships/printerSettings" Target="../printerSettings/printerSettings12.bin"/><Relationship Id="rId4" Type="http://schemas.openxmlformats.org/officeDocument/2006/relationships/hyperlink" Target="https://www.vvy.fi/site/assets/files/1621/yhdyskuntalietteen_ka_sittelyn_ja_hyo_dynta_misen_nykytilannekatsaus_26092017.pdf"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https://www.scb.se/hitta-statistik/statistik-efter-amne/miljo/utslapp/utslapp-till-vatten-och-slamproduktion--kommunala-reningsverk-skogsindustri-samt-viss-ovrig-industri/" TargetMode="External"/><Relationship Id="rId2" Type="http://schemas.openxmlformats.org/officeDocument/2006/relationships/hyperlink" Target="https://www.statistikdatabasen.scb.se/pxweb/en/ssd/START__MI__MI0106/MI0106T05/table/tableViewLayout1/" TargetMode="External"/><Relationship Id="rId1" Type="http://schemas.openxmlformats.org/officeDocument/2006/relationships/hyperlink" Target="https://www.statistikdatabasen.scb.se/pxweb/en/ssd/START__MI__MI0106/MI0106T03/table/tableViewLayout1/" TargetMode="External"/><Relationship Id="rId5" Type="http://schemas.openxmlformats.org/officeDocument/2006/relationships/drawing" Target="../drawings/drawing8.xml"/><Relationship Id="rId4"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3" Type="http://schemas.openxmlformats.org/officeDocument/2006/relationships/hyperlink" Target="https://www.gov.uk/government/publications/wastewater-treatment-in-england-data-for-2022/wastewater-treatment-in-england-data-for-2022" TargetMode="External"/><Relationship Id="rId7" Type="http://schemas.openxmlformats.org/officeDocument/2006/relationships/comments" Target="../comments7.xml"/><Relationship Id="rId2" Type="http://schemas.openxmlformats.org/officeDocument/2006/relationships/hyperlink" Target="https://ec.europa.eu/eurostat/databrowser/view/ten00030/default/table?lang=en" TargetMode="External"/><Relationship Id="rId1" Type="http://schemas.openxmlformats.org/officeDocument/2006/relationships/hyperlink" Target="https://assets.publishing.service.gov.uk/media/5a78d18840f0b62b22cbd0ab/pb13811-waste-water-2012.pdf" TargetMode="External"/><Relationship Id="rId6" Type="http://schemas.openxmlformats.org/officeDocument/2006/relationships/vmlDrawing" Target="../drawings/vmlDrawing7.vml"/><Relationship Id="rId5" Type="http://schemas.openxmlformats.org/officeDocument/2006/relationships/drawing" Target="../drawings/drawing9.xml"/><Relationship Id="rId4"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https://www.ssb.no/natur-og-miljo/vann-og-avlop/artikler/kommunale-avlop-2022.ressursinnsats-gebyrer-utslipp-rensing-og-slamdisp" TargetMode="External"/><Relationship Id="rId1" Type="http://schemas.openxmlformats.org/officeDocument/2006/relationships/hyperlink" Target="https://www.ssb.no/natur-og-miljo/vann-og-avlop/artikler/kommunale-avlop-2021.ressursinnsats-gebyrer-utslipp-rensing-og-slamdisponering" TargetMode="External"/><Relationship Id="rId4" Type="http://schemas.openxmlformats.org/officeDocument/2006/relationships/drawing" Target="../drawings/drawing10.xml"/></Relationships>
</file>

<file path=xl/worksheets/_rels/sheet26.xml.rels><?xml version="1.0" encoding="UTF-8" standalone="yes"?>
<Relationships xmlns="http://schemas.openxmlformats.org/package/2006/relationships"><Relationship Id="rId8" Type="http://schemas.openxmlformats.org/officeDocument/2006/relationships/hyperlink" Target="https://www.cemsuisse.ch/jahresberichte/" TargetMode="External"/><Relationship Id="rId13" Type="http://schemas.openxmlformats.org/officeDocument/2006/relationships/table" Target="../tables/table1.xml"/><Relationship Id="rId3" Type="http://schemas.openxmlformats.org/officeDocument/2006/relationships/hyperlink" Target="https://www.bafu.admin.ch/bafu/de/home/themen/abfall/abfallwegweiser-a-z/biogene-abfaelle/abfallarten/klaerschlamm.html" TargetMode="External"/><Relationship Id="rId7" Type="http://schemas.openxmlformats.org/officeDocument/2006/relationships/hyperlink" Target="https://report2023.cemsuisse.ch/" TargetMode="External"/><Relationship Id="rId12" Type="http://schemas.openxmlformats.org/officeDocument/2006/relationships/vmlDrawing" Target="../drawings/vmlDrawing8.vml"/><Relationship Id="rId2" Type="http://schemas.openxmlformats.org/officeDocument/2006/relationships/hyperlink" Target="https://www.cemsuisse.ch/jahresberichte/" TargetMode="External"/><Relationship Id="rId1" Type="http://schemas.openxmlformats.org/officeDocument/2006/relationships/hyperlink" Target="https://report2023.cemsuisse.ch/" TargetMode="External"/><Relationship Id="rId6" Type="http://schemas.openxmlformats.org/officeDocument/2006/relationships/hyperlink" Target="https://www.bafu.admin.ch/dam/bafu/de/dokumente/abfall/externe-studien-berichte/klaerschlammentsorgung-in-der-schweiz-in-hinblick-auf-die-rueckgewinnung-von-phosphor.pdf.download.pdf/Datenerhebung_Kl%C3%A4rschlamm-Entsorgung.pdf" TargetMode="External"/><Relationship Id="rId11" Type="http://schemas.openxmlformats.org/officeDocument/2006/relationships/printerSettings" Target="../printerSettings/printerSettings16.bin"/><Relationship Id="rId5" Type="http://schemas.openxmlformats.org/officeDocument/2006/relationships/hyperlink" Target="https://www.aramis.admin.ch/Default?DocumentID=49757&amp;Load=true" TargetMode="External"/><Relationship Id="rId10" Type="http://schemas.openxmlformats.org/officeDocument/2006/relationships/hyperlink" Target="https://www.bafu.admin.ch/dam/bafu/de/dokumente/abfall/externe-studien-berichte/bericht_ag_technik_swissphosphor.pdf.download.pdf/Bericht_AG_Technik_SwissPhosphor.pdf" TargetMode="External"/><Relationship Id="rId4" Type="http://schemas.openxmlformats.org/officeDocument/2006/relationships/hyperlink" Target="https://vsa.ch/wp-content/uploads/2020/04/Swiss-P_Grundlagenbericht_Januar_2020.pdf" TargetMode="External"/><Relationship Id="rId9" Type="http://schemas.openxmlformats.org/officeDocument/2006/relationships/hyperlink" Target="https://www.bafu.admin.ch/bafu/en/home/topics/waste/info-specialists/waste-policy-and-measures/phosphorrecycling/swissphosphor-kopie.html" TargetMode="External"/><Relationship Id="rId14" Type="http://schemas.openxmlformats.org/officeDocument/2006/relationships/comments" Target="../comments8.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hyperlink" Target="https://doi.org/10.2166/9781780401706"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ec.europa.eu/eurostat/databrowser/view/env_ww_con/default/table?lang=en"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hyperlink" Target="https://ec.europa.eu/eurostat/databrowser/view/env_ww_genv$defaultview/default/table?lang=en"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mingo.gov.hr/UserDocsImages/UPRAVA-ZA-PROCJENU-UTJECAJA-NA-OKOLIS-ODRZIVO-GOSPODARENJE-OTPADOM/Sektor%20za%20odr%C5%BEivo%20gospodarenje%20otpadom/PGO%20eng_web%2011_12_2023.pdf" TargetMode="External"/><Relationship Id="rId13" Type="http://schemas.openxmlformats.org/officeDocument/2006/relationships/hyperlink" Target="https://www.vvy.fi/site/assets/files/1621/yhdyskuntalietteen_ka_sittelyn_ja_hyo_dynta_misen_nykytilannekatsaus_26092017.pdf" TargetMode="External"/><Relationship Id="rId18" Type="http://schemas.openxmlformats.org/officeDocument/2006/relationships/hyperlink" Target="https://www.ssb.no/natur-og-miljo/artikler-og-publikasjoner/kommunale-avlop--41670?start=0" TargetMode="External"/><Relationship Id="rId26" Type="http://schemas.openxmlformats.org/officeDocument/2006/relationships/hyperlink" Target="https://www.gov.uk/government/publications/wastewater-treatment-in-england-data-for-2022/wastewater-treatment-in-england-data-for-2022" TargetMode="External"/><Relationship Id="rId3" Type="http://schemas.openxmlformats.org/officeDocument/2006/relationships/hyperlink" Target="https://data.public.lu/fr/datasets/waste-and-ressources-sewage-sludge/" TargetMode="External"/><Relationship Id="rId21" Type="http://schemas.openxmlformats.org/officeDocument/2006/relationships/hyperlink" Target="https://www.bafu.admin.ch/dam/bafu/de/dokumente/abfall/externe-studien-berichte/klaerschlammentsorgung-in-der-schweiz-in-hinblick-auf-die-rueckgewinnung-von-phosphor.pdf.download.pdf/Datenerhebung_Kl%C3%A4rschlamm-Entsorgung.pdf" TargetMode="External"/><Relationship Id="rId7" Type="http://schemas.openxmlformats.org/officeDocument/2006/relationships/hyperlink" Target="https://assainissement.developpement-durable.gouv.fr/pages/data/StatNat.php" TargetMode="External"/><Relationship Id="rId12" Type="http://schemas.openxmlformats.org/officeDocument/2006/relationships/hyperlink" Target="https://www.ersar.pt/pt/site-publicacoes/Paginas/edicoes-anuais-do-RASARP.aspx" TargetMode="External"/><Relationship Id="rId17" Type="http://schemas.openxmlformats.org/officeDocument/2006/relationships/hyperlink" Target="https://www.statistikdatabasen.scb.se/pxweb/en/ssd/START__MI__MI0106/MI0106T03/table/tableViewLayout1/" TargetMode="External"/><Relationship Id="rId25" Type="http://schemas.openxmlformats.org/officeDocument/2006/relationships/hyperlink" Target="https://www.ssb.no/natur-og-miljo/vann-og-avlop/artikler/kommunale-avlop-2022.ressursinnsats-gebyrer-utslipp-rensing-og-slamdisp" TargetMode="External"/><Relationship Id="rId2" Type="http://schemas.openxmlformats.org/officeDocument/2006/relationships/hyperlink" Target="https://www.isprambiente.gov.it/it/pubblicazioni" TargetMode="External"/><Relationship Id="rId16" Type="http://schemas.openxmlformats.org/officeDocument/2006/relationships/hyperlink" Target="https://www.scb.se/hitta-statistik/statistik-efter-amne/miljo/utslapp/utslapp-till-vatten-och-slamproduktion--kommunala-reningsverk-skogsindustri-samt-viss-ovrig-industri/" TargetMode="External"/><Relationship Id="rId20" Type="http://schemas.openxmlformats.org/officeDocument/2006/relationships/hyperlink" Target="https://vsa.ch/wp-content/uploads/2020/04/Swiss-P_Grundlagenbericht_Januar_2020.pdf" TargetMode="External"/><Relationship Id="rId29" Type="http://schemas.openxmlformats.org/officeDocument/2006/relationships/vmlDrawing" Target="../drawings/vmlDrawing1.vml"/><Relationship Id="rId1" Type="http://schemas.openxmlformats.org/officeDocument/2006/relationships/hyperlink" Target="https://ec.europa.eu/eurostat/databrowser/view/ten00030/default/table?lang=en" TargetMode="External"/><Relationship Id="rId6" Type="http://schemas.openxmlformats.org/officeDocument/2006/relationships/hyperlink" Target="https://www.ine.es/jaxi/Tabla.htm?path=/t26/p067/p01/serie/l0/&amp;file=01005.px&amp;L=0" TargetMode="External"/><Relationship Id="rId11" Type="http://schemas.openxmlformats.org/officeDocument/2006/relationships/hyperlink" Target="https://info.bml.gv.at/service/publikationen/wasser/Kommunales-Abwasser----sterreichischer-Bericht-2016.html" TargetMode="External"/><Relationship Id="rId24" Type="http://schemas.openxmlformats.org/officeDocument/2006/relationships/hyperlink" Target="https://www.ssb.no/natur-og-miljo/vann-og-avlop/artikler/kommunale-avlop-2021.ressursinnsats-gebyrer-utslipp-rensing-og-slamdisponering" TargetMode="External"/><Relationship Id="rId5" Type="http://schemas.openxmlformats.org/officeDocument/2006/relationships/hyperlink" Target="https://www-genesis.destatis.de/genesis/online?language=en&amp;sequenz=tabellen&amp;selectionname=322*" TargetMode="External"/><Relationship Id="rId15" Type="http://schemas.openxmlformats.org/officeDocument/2006/relationships/hyperlink" Target="https://www.umweltbundesamt.de/sites/default/files/medien/1410/publikationen/190116_uba_fb_klaerschlamm_engl_bf.pdf" TargetMode="External"/><Relationship Id="rId23" Type="http://schemas.openxmlformats.org/officeDocument/2006/relationships/hyperlink" Target="https://www.cemsuisse.ch/jahresberichte/" TargetMode="External"/><Relationship Id="rId28" Type="http://schemas.openxmlformats.org/officeDocument/2006/relationships/drawing" Target="../drawings/drawing1.xml"/><Relationship Id="rId10" Type="http://schemas.openxmlformats.org/officeDocument/2006/relationships/hyperlink" Target="https://www.umweltbundesamt.at/fileadmin/site/publikationen/rep0805.pdf" TargetMode="External"/><Relationship Id="rId19" Type="http://schemas.openxmlformats.org/officeDocument/2006/relationships/hyperlink" Target="https://www.bafu.admin.ch/bafu/de/home/themen/abfall/abfallwegweiser-a-z/biogene-abfaelle/abfallarten/klaerschlamm.html" TargetMode="External"/><Relationship Id="rId4" Type="http://schemas.openxmlformats.org/officeDocument/2006/relationships/hyperlink" Target="https://mst.dk/erhverv" TargetMode="External"/><Relationship Id="rId9" Type="http://schemas.openxmlformats.org/officeDocument/2006/relationships/hyperlink" Target="https://www.cbs.nl/en-gb/figures/detail/7477eng" TargetMode="External"/><Relationship Id="rId14" Type="http://schemas.openxmlformats.org/officeDocument/2006/relationships/hyperlink" Target="https://www.umweltbundesamt.de/sites/default/files/medien/378/publikationen/sewage_sludge_management_in_germany.pdf" TargetMode="External"/><Relationship Id="rId22" Type="http://schemas.openxmlformats.org/officeDocument/2006/relationships/hyperlink" Target="https://report2023.cemsuisse.ch/" TargetMode="External"/><Relationship Id="rId27" Type="http://schemas.openxmlformats.org/officeDocument/2006/relationships/printerSettings" Target="../printerSettings/printerSettings2.bin"/><Relationship Id="rId30" Type="http://schemas.openxmlformats.org/officeDocument/2006/relationships/comments" Target="../comments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8" Type="http://schemas.openxmlformats.org/officeDocument/2006/relationships/hyperlink" Target="https://doi.org/10.3390/w13212998" TargetMode="External"/><Relationship Id="rId13" Type="http://schemas.openxmlformats.org/officeDocument/2006/relationships/vmlDrawing" Target="../drawings/vmlDrawing2.vml"/><Relationship Id="rId3" Type="http://schemas.openxmlformats.org/officeDocument/2006/relationships/hyperlink" Target="https://www-genesis.destatis.de/genesis/online?language=en&amp;sequenz=tabellen&amp;selectionname=322*" TargetMode="External"/><Relationship Id="rId7" Type="http://schemas.openxmlformats.org/officeDocument/2006/relationships/hyperlink" Target="https://doi.org/10.1016/j.jclepro.2017.12.232" TargetMode="External"/><Relationship Id="rId12" Type="http://schemas.openxmlformats.org/officeDocument/2006/relationships/printerSettings" Target="../printerSettings/printerSettings4.bin"/><Relationship Id="rId2" Type="http://schemas.openxmlformats.org/officeDocument/2006/relationships/hyperlink" Target="https://op.europa.eu/en/publication-detail/-/publication/68de0e64-01a4-11ec-8f47-01aa75ed71a1/language-en" TargetMode="External"/><Relationship Id="rId1" Type="http://schemas.openxmlformats.org/officeDocument/2006/relationships/hyperlink" Target="https://ec.europa.eu/eurostat/databrowser/view/ten00030/default/table?lang=en" TargetMode="External"/><Relationship Id="rId6" Type="http://schemas.openxmlformats.org/officeDocument/2006/relationships/hyperlink" Target="https://doi.org/10.3390/en12101927" TargetMode="External"/><Relationship Id="rId11" Type="http://schemas.openxmlformats.org/officeDocument/2006/relationships/hyperlink" Target="https://www.umweltbundesamt.de/publikationen/abschaetzung-zusaetzlich-aus-abwasser" TargetMode="External"/><Relationship Id="rId5" Type="http://schemas.openxmlformats.org/officeDocument/2006/relationships/hyperlink" Target="https://www.ine.es/jaxi/Tabla.htm?path=/t26/p067/p01/serie/l0/&amp;file=01005.px&amp;L=0" TargetMode="External"/><Relationship Id="rId10" Type="http://schemas.openxmlformats.org/officeDocument/2006/relationships/hyperlink" Target="https://vsa.ch/wp-content/uploads/2020/04/Swiss-P_Grundlagenbericht_Januar_2020.pdf" TargetMode="External"/><Relationship Id="rId4" Type="http://schemas.openxmlformats.org/officeDocument/2006/relationships/hyperlink" Target="http://dx.doi.org/10.1016/j.wasman.2017.03.002" TargetMode="External"/><Relationship Id="rId9" Type="http://schemas.openxmlformats.org/officeDocument/2006/relationships/hyperlink" Target="https://data.public.lu/fr/datasets/waste-and-ressources-sewage-sludge/" TargetMode="External"/><Relationship Id="rId1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8" Type="http://schemas.openxmlformats.org/officeDocument/2006/relationships/hyperlink" Target="https://doi.org/10.3390/w13212998" TargetMode="External"/><Relationship Id="rId13" Type="http://schemas.openxmlformats.org/officeDocument/2006/relationships/hyperlink" Target="https://www.gov.uk/government/publications/wastewater-treatment-in-england-data-for-2022/wastewater-treatment-in-england-data-for-2022" TargetMode="External"/><Relationship Id="rId3" Type="http://schemas.openxmlformats.org/officeDocument/2006/relationships/hyperlink" Target="https://www-genesis.destatis.de/genesis/online?language=en&amp;sequenz=tabellen&amp;selectionname=322*" TargetMode="External"/><Relationship Id="rId7" Type="http://schemas.openxmlformats.org/officeDocument/2006/relationships/hyperlink" Target="https://doi.org/10.1016/j.jclepro.2017.12.232" TargetMode="External"/><Relationship Id="rId12" Type="http://schemas.openxmlformats.org/officeDocument/2006/relationships/hyperlink" Target="https://www.umweltbundesamt.de/publikationen/abschaetzung-zusaetzlich-aus-abwasser" TargetMode="External"/><Relationship Id="rId17" Type="http://schemas.openxmlformats.org/officeDocument/2006/relationships/comments" Target="../comments3.xml"/><Relationship Id="rId2" Type="http://schemas.openxmlformats.org/officeDocument/2006/relationships/hyperlink" Target="https://op.europa.eu/en/publication-detail/-/publication/68de0e64-01a4-11ec-8f47-01aa75ed71a1/language-en" TargetMode="External"/><Relationship Id="rId16" Type="http://schemas.openxmlformats.org/officeDocument/2006/relationships/vmlDrawing" Target="../drawings/vmlDrawing3.vml"/><Relationship Id="rId1" Type="http://schemas.openxmlformats.org/officeDocument/2006/relationships/hyperlink" Target="https://ec.europa.eu/eurostat/databrowser/view/ten00030/default/table?lang=en" TargetMode="External"/><Relationship Id="rId6" Type="http://schemas.openxmlformats.org/officeDocument/2006/relationships/hyperlink" Target="https://doi.org/10.3390/en12101927" TargetMode="External"/><Relationship Id="rId11" Type="http://schemas.openxmlformats.org/officeDocument/2006/relationships/hyperlink" Target="https://vsa.ch/wp-content/uploads/2020/04/Swiss-P_Grundlagenbericht_Januar_2020.pdf" TargetMode="External"/><Relationship Id="rId5" Type="http://schemas.openxmlformats.org/officeDocument/2006/relationships/hyperlink" Target="https://www.ine.es/jaxi/Tabla.htm?path=/t26/p067/p01/serie/l0/&amp;file=01005.px&amp;L=0" TargetMode="External"/><Relationship Id="rId15" Type="http://schemas.openxmlformats.org/officeDocument/2006/relationships/drawing" Target="../drawings/drawing3.xml"/><Relationship Id="rId10" Type="http://schemas.openxmlformats.org/officeDocument/2006/relationships/hyperlink" Target="https://data.public.lu/fr/datasets/waste-and-ressources-sewage-sludge/" TargetMode="External"/><Relationship Id="rId4" Type="http://schemas.openxmlformats.org/officeDocument/2006/relationships/hyperlink" Target="http://dx.doi.org/10.1016/j.wasman.2017.03.002" TargetMode="External"/><Relationship Id="rId9" Type="http://schemas.openxmlformats.org/officeDocument/2006/relationships/hyperlink" Target="https://edepot.wur.nl/289653" TargetMode="External"/><Relationship Id="rId14"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F1C96-3147-4264-9014-C708CAA48B52}">
  <dimension ref="A2:EA55"/>
  <sheetViews>
    <sheetView zoomScale="60" zoomScaleNormal="60" workbookViewId="0">
      <pane xSplit="1" ySplit="6" topLeftCell="CZ7" activePane="bottomRight" state="frozen"/>
      <selection pane="topRight" activeCell="B1" sqref="B1"/>
      <selection pane="bottomLeft" activeCell="A5" sqref="A5"/>
      <selection pane="bottomRight" activeCell="A27" sqref="A27"/>
    </sheetView>
  </sheetViews>
  <sheetFormatPr baseColWidth="10" defaultColWidth="8.89453125" defaultRowHeight="14.4"/>
  <cols>
    <col min="1" max="1" width="64.89453125" style="1" customWidth="1"/>
    <col min="2" max="2" width="14.3125" style="1" customWidth="1"/>
    <col min="3" max="3" width="2.5234375" style="1" customWidth="1"/>
    <col min="4" max="4" width="13.68359375" style="1" bestFit="1" customWidth="1"/>
    <col min="5" max="5" width="2.5234375" style="1" customWidth="1"/>
    <col min="6" max="6" width="14" style="1" bestFit="1" customWidth="1"/>
    <col min="7" max="7" width="2.5234375" style="1" customWidth="1"/>
    <col min="8" max="8" width="14.3125" style="1" bestFit="1" customWidth="1"/>
    <col min="9" max="9" width="2.5234375" style="1" customWidth="1"/>
    <col min="10" max="10" width="14.3125" style="1" bestFit="1" customWidth="1"/>
    <col min="11" max="11" width="2.5234375" style="1" customWidth="1"/>
    <col min="12" max="12" width="14.89453125" style="1" bestFit="1" customWidth="1"/>
    <col min="13" max="13" width="2.5234375" style="1" customWidth="1"/>
    <col min="14" max="14" width="14.3125" style="1" bestFit="1" customWidth="1"/>
    <col min="15" max="15" width="2.5234375" style="1" customWidth="1"/>
    <col min="16" max="16" width="14.3125" style="1" bestFit="1" customWidth="1"/>
    <col min="17" max="17" width="2.5234375" style="1" customWidth="1"/>
    <col min="18" max="18" width="14.89453125" style="1" bestFit="1" customWidth="1"/>
    <col min="19" max="19" width="2.5234375" style="1" customWidth="1"/>
    <col min="20" max="20" width="14.89453125" style="1" bestFit="1" customWidth="1"/>
    <col min="21" max="21" width="2.5234375" style="1" customWidth="1"/>
    <col min="22" max="22" width="14.3125" style="1" bestFit="1" customWidth="1"/>
    <col min="23" max="23" width="2.5234375" style="1" customWidth="1"/>
    <col min="24" max="24" width="14.89453125" style="1" bestFit="1" customWidth="1"/>
    <col min="25" max="25" width="2.5234375" style="1" customWidth="1"/>
    <col min="26" max="26" width="14.89453125" style="1" bestFit="1" customWidth="1"/>
    <col min="27" max="27" width="2.5234375" style="1" customWidth="1"/>
    <col min="28" max="28" width="14.89453125" style="1" bestFit="1" customWidth="1"/>
    <col min="29" max="29" width="2.5234375" style="1" customWidth="1"/>
    <col min="30" max="30" width="14.3125" style="1" bestFit="1" customWidth="1"/>
    <col min="31" max="31" width="2.5234375" style="1" customWidth="1"/>
    <col min="32" max="32" width="14.3125" style="1" bestFit="1" customWidth="1"/>
    <col min="33" max="33" width="2.5234375" style="1" bestFit="1" customWidth="1"/>
    <col min="34" max="34" width="14.3125" style="1" bestFit="1" customWidth="1"/>
    <col min="35" max="35" width="2.5234375" style="1" customWidth="1"/>
    <col min="36" max="36" width="14.3125" style="1" bestFit="1" customWidth="1"/>
    <col min="37" max="37" width="2.5234375" style="1" customWidth="1"/>
    <col min="38" max="38" width="14.89453125" style="1" bestFit="1" customWidth="1"/>
    <col min="39" max="39" width="2.5234375" style="1" customWidth="1"/>
    <col min="40" max="40" width="14.3125" style="1" bestFit="1" customWidth="1"/>
    <col min="41" max="41" width="2.5234375" style="1" customWidth="1"/>
    <col min="42" max="42" width="14.89453125" style="1" bestFit="1" customWidth="1"/>
    <col min="43" max="43" width="2.5234375" style="1" customWidth="1"/>
    <col min="44" max="44" width="14.3125" style="1" bestFit="1" customWidth="1"/>
    <col min="45" max="45" width="2.3125" style="1" bestFit="1" customWidth="1"/>
    <col min="46" max="46" width="14.89453125" style="1" bestFit="1" customWidth="1"/>
    <col min="47" max="47" width="2.3125" style="1" bestFit="1" customWidth="1"/>
    <col min="48" max="48" width="14.3125" style="1" bestFit="1" customWidth="1"/>
    <col min="49" max="49" width="2.3125" style="1" bestFit="1" customWidth="1"/>
    <col min="50" max="50" width="14.3125" style="1" bestFit="1" customWidth="1"/>
    <col min="51" max="51" width="2.3125" style="1" bestFit="1" customWidth="1"/>
    <col min="52" max="52" width="14.89453125" style="1" bestFit="1" customWidth="1"/>
    <col min="53" max="53" width="2.3125" style="1" bestFit="1" customWidth="1"/>
    <col min="54" max="54" width="14.3125" style="1" bestFit="1" customWidth="1"/>
    <col min="55" max="55" width="2.3125" style="1" bestFit="1" customWidth="1"/>
    <col min="56" max="56" width="14.3125" style="1" bestFit="1" customWidth="1"/>
    <col min="57" max="57" width="2.3125" style="1" bestFit="1" customWidth="1"/>
    <col min="58" max="58" width="14.3125" style="1" bestFit="1" customWidth="1"/>
    <col min="59" max="59" width="2.3125" style="1" bestFit="1" customWidth="1"/>
    <col min="60" max="60" width="14" style="1" bestFit="1" customWidth="1"/>
    <col min="61" max="61" width="2.3125" style="1" bestFit="1" customWidth="1"/>
    <col min="62" max="62" width="14.89453125" style="1" bestFit="1" customWidth="1"/>
    <col min="63" max="63" width="2.3125" style="1" bestFit="1" customWidth="1"/>
    <col min="64" max="64" width="14.3125" style="1" bestFit="1" customWidth="1"/>
    <col min="65" max="65" width="2.5234375" style="1" bestFit="1" customWidth="1"/>
    <col min="66" max="66" width="14.89453125" style="1" bestFit="1" customWidth="1"/>
    <col min="67" max="67" width="2.3125" style="1" bestFit="1" customWidth="1"/>
    <col min="68" max="68" width="14.89453125" style="1" bestFit="1" customWidth="1"/>
    <col min="69" max="69" width="2.3125" style="1" bestFit="1" customWidth="1"/>
    <col min="70" max="70" width="14.89453125" style="1" bestFit="1" customWidth="1"/>
    <col min="71" max="71" width="2.3125" style="1" bestFit="1" customWidth="1"/>
    <col min="72" max="72" width="14.89453125" style="1" bestFit="1" customWidth="1"/>
    <col min="73" max="73" width="2.3125" style="1" bestFit="1" customWidth="1"/>
    <col min="74" max="74" width="14.89453125" style="1" bestFit="1" customWidth="1"/>
    <col min="75" max="75" width="2.3125" style="1" bestFit="1" customWidth="1"/>
    <col min="76" max="76" width="14" style="1" bestFit="1" customWidth="1"/>
    <col min="77" max="77" width="2.3125" style="1" bestFit="1" customWidth="1"/>
    <col min="78" max="78" width="14.89453125" style="1" bestFit="1" customWidth="1"/>
    <col min="79" max="79" width="2.3125" style="1" bestFit="1" customWidth="1"/>
    <col min="80" max="80" width="14" style="1" bestFit="1" customWidth="1"/>
    <col min="81" max="81" width="2.3125" style="1" bestFit="1" customWidth="1"/>
    <col min="82" max="82" width="14.89453125" style="1" bestFit="1" customWidth="1"/>
    <col min="83" max="83" width="2.5234375" style="1" bestFit="1" customWidth="1"/>
    <col min="84" max="84" width="14.3125" style="1" bestFit="1" customWidth="1"/>
    <col min="85" max="85" width="2.5234375" style="1" bestFit="1" customWidth="1"/>
    <col min="86" max="86" width="14.89453125" style="1" bestFit="1" customWidth="1"/>
    <col min="87" max="87" width="2.89453125" style="1" bestFit="1" customWidth="1"/>
    <col min="88" max="88" width="13.68359375" style="1" bestFit="1" customWidth="1"/>
    <col min="89" max="89" width="2.89453125" style="1" bestFit="1" customWidth="1"/>
    <col min="90" max="90" width="14.3125" style="1" bestFit="1" customWidth="1"/>
    <col min="91" max="91" width="2.89453125" style="1" bestFit="1" customWidth="1"/>
    <col min="92" max="92" width="14" style="1" bestFit="1" customWidth="1"/>
    <col min="93" max="93" width="2.89453125" style="1" bestFit="1" customWidth="1"/>
    <col min="94" max="94" width="14.3125" style="1" bestFit="1" customWidth="1"/>
    <col min="95" max="95" width="2.89453125" style="1" bestFit="1" customWidth="1"/>
    <col min="96" max="96" width="14.89453125" style="1" bestFit="1" customWidth="1"/>
    <col min="97" max="97" width="2.89453125" style="1" bestFit="1" customWidth="1"/>
    <col min="98" max="98" width="14.89453125" style="1" bestFit="1" customWidth="1"/>
    <col min="99" max="99" width="2.5234375" style="1" bestFit="1" customWidth="1"/>
    <col min="100" max="100" width="14.89453125" style="1" bestFit="1" customWidth="1"/>
    <col min="101" max="101" width="2.89453125" style="1" bestFit="1" customWidth="1"/>
    <col min="102" max="102" width="14" style="1" bestFit="1" customWidth="1"/>
    <col min="103" max="103" width="2.5234375" style="1" bestFit="1" customWidth="1"/>
    <col min="104" max="104" width="14.89453125" style="1" bestFit="1" customWidth="1"/>
    <col min="105" max="105" width="2.5234375" style="1" bestFit="1" customWidth="1"/>
    <col min="106" max="106" width="14.3125" style="1" bestFit="1" customWidth="1"/>
    <col min="107" max="107" width="2.5234375" style="1" bestFit="1" customWidth="1"/>
    <col min="108" max="108" width="14" style="1" bestFit="1" customWidth="1"/>
    <col min="109" max="109" width="2.89453125" style="1" bestFit="1" customWidth="1"/>
    <col min="110" max="110" width="14.89453125" style="1" bestFit="1" customWidth="1"/>
    <col min="111" max="111" width="2.5234375" style="1" bestFit="1" customWidth="1"/>
    <col min="112" max="112" width="14.89453125" style="1" bestFit="1" customWidth="1"/>
    <col min="113" max="113" width="2.5234375" style="1" bestFit="1" customWidth="1"/>
    <col min="114" max="114" width="14.89453125" style="1" bestFit="1" customWidth="1"/>
    <col min="115" max="115" width="2.89453125" style="1" bestFit="1" customWidth="1"/>
    <col min="116" max="116" width="14.3125" style="1" bestFit="1" customWidth="1"/>
    <col min="117" max="117" width="2.5234375" style="1" bestFit="1" customWidth="1"/>
    <col min="118" max="118" width="14.89453125" style="1" bestFit="1" customWidth="1"/>
    <col min="119" max="119" width="2.3125" style="1" bestFit="1" customWidth="1"/>
    <col min="120" max="120" width="14.3125" style="1" bestFit="1" customWidth="1"/>
    <col min="121" max="121" width="2.5234375" style="1" bestFit="1" customWidth="1"/>
    <col min="122" max="122" width="14" style="1" bestFit="1" customWidth="1"/>
    <col min="123" max="123" width="3.68359375" style="1" bestFit="1" customWidth="1"/>
    <col min="124" max="124" width="14.89453125" style="1" bestFit="1" customWidth="1"/>
    <col min="125" max="125" width="2.5234375" style="1" bestFit="1" customWidth="1"/>
    <col min="126" max="126" width="14.89453125" style="1" bestFit="1" customWidth="1"/>
    <col min="127" max="127" width="2.5234375" style="1" bestFit="1" customWidth="1"/>
    <col min="128" max="128" width="14.89453125" style="1" bestFit="1" customWidth="1"/>
    <col min="129" max="129" width="3.68359375" style="1" bestFit="1" customWidth="1"/>
    <col min="130" max="130" width="1.7890625" style="1" bestFit="1" customWidth="1"/>
    <col min="131" max="16384" width="8.89453125" style="1"/>
  </cols>
  <sheetData>
    <row r="2" spans="1:131">
      <c r="A2" s="2" t="s">
        <v>131</v>
      </c>
    </row>
    <row r="6" spans="1:131">
      <c r="A6" s="3"/>
      <c r="B6" s="316" t="s">
        <v>50</v>
      </c>
      <c r="C6" s="316" t="s">
        <v>1</v>
      </c>
      <c r="D6" s="316" t="s">
        <v>51</v>
      </c>
      <c r="E6" s="316" t="s">
        <v>1</v>
      </c>
      <c r="F6" s="316" t="s">
        <v>52</v>
      </c>
      <c r="G6" s="316" t="s">
        <v>1</v>
      </c>
      <c r="H6" s="316" t="s">
        <v>53</v>
      </c>
      <c r="I6" s="316" t="s">
        <v>1</v>
      </c>
      <c r="J6" s="316" t="s">
        <v>54</v>
      </c>
      <c r="K6" s="316" t="s">
        <v>1</v>
      </c>
      <c r="L6" s="316" t="s">
        <v>55</v>
      </c>
      <c r="M6" s="316" t="s">
        <v>1</v>
      </c>
      <c r="N6" s="316" t="s">
        <v>56</v>
      </c>
      <c r="O6" s="316" t="s">
        <v>1</v>
      </c>
      <c r="P6" s="316" t="s">
        <v>57</v>
      </c>
      <c r="Q6" s="316" t="s">
        <v>1</v>
      </c>
      <c r="R6" s="316" t="s">
        <v>58</v>
      </c>
      <c r="S6" s="316" t="s">
        <v>1</v>
      </c>
      <c r="T6" s="316" t="s">
        <v>59</v>
      </c>
      <c r="U6" s="316" t="s">
        <v>1</v>
      </c>
      <c r="V6" s="316" t="s">
        <v>60</v>
      </c>
      <c r="W6" s="316" t="s">
        <v>1</v>
      </c>
      <c r="X6" s="316" t="s">
        <v>61</v>
      </c>
      <c r="Y6" s="316" t="s">
        <v>1</v>
      </c>
      <c r="Z6" s="316" t="s">
        <v>62</v>
      </c>
      <c r="AA6" s="316" t="s">
        <v>1</v>
      </c>
      <c r="AB6" s="316" t="s">
        <v>63</v>
      </c>
      <c r="AC6" s="316" t="s">
        <v>1</v>
      </c>
      <c r="AD6" s="316" t="s">
        <v>64</v>
      </c>
      <c r="AE6" s="316" t="s">
        <v>1</v>
      </c>
      <c r="AF6" s="316" t="s">
        <v>65</v>
      </c>
      <c r="AG6" s="316" t="s">
        <v>1</v>
      </c>
      <c r="AH6" s="316" t="s">
        <v>66</v>
      </c>
      <c r="AI6" s="316" t="s">
        <v>1</v>
      </c>
      <c r="AJ6" s="316" t="s">
        <v>67</v>
      </c>
      <c r="AK6" s="316" t="s">
        <v>1</v>
      </c>
      <c r="AL6" s="316" t="s">
        <v>68</v>
      </c>
      <c r="AM6" s="316" t="s">
        <v>1</v>
      </c>
      <c r="AN6" s="316" t="s">
        <v>69</v>
      </c>
      <c r="AO6" s="316" t="s">
        <v>1</v>
      </c>
      <c r="AP6" s="316" t="s">
        <v>70</v>
      </c>
      <c r="AQ6" s="316" t="s">
        <v>1</v>
      </c>
      <c r="AR6" s="316" t="s">
        <v>71</v>
      </c>
      <c r="AS6" s="316" t="s">
        <v>1</v>
      </c>
      <c r="AT6" s="316" t="s">
        <v>72</v>
      </c>
      <c r="AU6" s="316" t="s">
        <v>1</v>
      </c>
      <c r="AV6" s="316" t="s">
        <v>73</v>
      </c>
      <c r="AW6" s="316" t="s">
        <v>1</v>
      </c>
      <c r="AX6" s="316" t="s">
        <v>74</v>
      </c>
      <c r="AY6" s="316" t="s">
        <v>1</v>
      </c>
      <c r="AZ6" s="316" t="s">
        <v>75</v>
      </c>
      <c r="BA6" s="316" t="s">
        <v>1</v>
      </c>
      <c r="BB6" s="316" t="s">
        <v>76</v>
      </c>
      <c r="BC6" s="316" t="s">
        <v>1</v>
      </c>
      <c r="BD6" s="316" t="s">
        <v>77</v>
      </c>
      <c r="BE6" s="316" t="s">
        <v>1</v>
      </c>
      <c r="BF6" s="316" t="s">
        <v>78</v>
      </c>
      <c r="BG6" s="316" t="s">
        <v>1</v>
      </c>
      <c r="BH6" s="316" t="s">
        <v>79</v>
      </c>
      <c r="BI6" s="316" t="s">
        <v>1</v>
      </c>
      <c r="BJ6" s="316" t="s">
        <v>80</v>
      </c>
      <c r="BK6" s="316" t="s">
        <v>1</v>
      </c>
      <c r="BL6" s="316" t="s">
        <v>81</v>
      </c>
      <c r="BM6" s="316" t="s">
        <v>1</v>
      </c>
      <c r="BN6" s="316" t="s">
        <v>82</v>
      </c>
      <c r="BO6" s="316" t="s">
        <v>1</v>
      </c>
      <c r="BP6" s="316" t="s">
        <v>83</v>
      </c>
      <c r="BQ6" s="316" t="s">
        <v>1</v>
      </c>
      <c r="BR6" s="316" t="s">
        <v>84</v>
      </c>
      <c r="BS6" s="316" t="s">
        <v>1</v>
      </c>
      <c r="BT6" s="316" t="s">
        <v>85</v>
      </c>
      <c r="BU6" s="316" t="s">
        <v>1</v>
      </c>
      <c r="BV6" s="316" t="s">
        <v>86</v>
      </c>
      <c r="BW6" s="316" t="s">
        <v>1</v>
      </c>
      <c r="BX6" s="316" t="s">
        <v>87</v>
      </c>
      <c r="BY6" s="316" t="s">
        <v>1</v>
      </c>
      <c r="BZ6" s="316" t="s">
        <v>88</v>
      </c>
      <c r="CA6" s="316" t="s">
        <v>1</v>
      </c>
      <c r="CB6" s="316" t="s">
        <v>89</v>
      </c>
      <c r="CC6" s="316" t="s">
        <v>1</v>
      </c>
      <c r="CD6" s="316" t="s">
        <v>90</v>
      </c>
      <c r="CE6" s="316" t="s">
        <v>1</v>
      </c>
      <c r="CF6" s="316" t="s">
        <v>91</v>
      </c>
      <c r="CG6" s="316" t="s">
        <v>1</v>
      </c>
      <c r="CH6" s="316" t="s">
        <v>92</v>
      </c>
      <c r="CI6" s="316" t="s">
        <v>1</v>
      </c>
      <c r="CJ6" s="316" t="s">
        <v>93</v>
      </c>
      <c r="CK6" s="316" t="s">
        <v>1</v>
      </c>
      <c r="CL6" s="316" t="s">
        <v>94</v>
      </c>
      <c r="CM6" s="316" t="s">
        <v>1</v>
      </c>
      <c r="CN6" s="316" t="s">
        <v>95</v>
      </c>
      <c r="CO6" s="316" t="s">
        <v>1</v>
      </c>
      <c r="CP6" s="316" t="s">
        <v>96</v>
      </c>
      <c r="CQ6" s="316" t="s">
        <v>1</v>
      </c>
      <c r="CR6" s="316" t="s">
        <v>97</v>
      </c>
      <c r="CS6" s="316" t="s">
        <v>1</v>
      </c>
      <c r="CT6" s="316" t="s">
        <v>98</v>
      </c>
      <c r="CU6" s="316" t="s">
        <v>1</v>
      </c>
      <c r="CV6" s="316" t="s">
        <v>99</v>
      </c>
      <c r="CW6" s="316" t="s">
        <v>1</v>
      </c>
      <c r="CX6" s="316" t="s">
        <v>100</v>
      </c>
      <c r="CY6" s="316" t="s">
        <v>1</v>
      </c>
      <c r="CZ6" s="316" t="s">
        <v>0</v>
      </c>
      <c r="DA6" s="316" t="s">
        <v>1</v>
      </c>
      <c r="DB6" s="316" t="s">
        <v>2</v>
      </c>
      <c r="DC6" s="316" t="s">
        <v>1</v>
      </c>
      <c r="DD6" s="316" t="s">
        <v>3</v>
      </c>
      <c r="DE6" s="316" t="s">
        <v>1</v>
      </c>
      <c r="DF6" s="316" t="s">
        <v>4</v>
      </c>
      <c r="DG6" s="316" t="s">
        <v>1</v>
      </c>
      <c r="DH6" s="316" t="s">
        <v>5</v>
      </c>
      <c r="DI6" s="316" t="s">
        <v>1</v>
      </c>
      <c r="DJ6" s="316" t="s">
        <v>6</v>
      </c>
      <c r="DK6" s="316" t="s">
        <v>1</v>
      </c>
      <c r="DL6" s="316" t="s">
        <v>7</v>
      </c>
      <c r="DM6" s="316" t="s">
        <v>1</v>
      </c>
      <c r="DN6" s="316" t="s">
        <v>8</v>
      </c>
      <c r="DO6" s="316" t="s">
        <v>1</v>
      </c>
      <c r="DP6" s="316" t="s">
        <v>9</v>
      </c>
      <c r="DQ6" s="316" t="s">
        <v>1</v>
      </c>
      <c r="DR6" s="316" t="s">
        <v>10</v>
      </c>
      <c r="DS6" s="316" t="s">
        <v>1</v>
      </c>
      <c r="DT6" s="316" t="s">
        <v>11</v>
      </c>
      <c r="DU6" s="316" t="s">
        <v>1</v>
      </c>
      <c r="DV6" s="316" t="s">
        <v>12</v>
      </c>
      <c r="DW6" s="316" t="s">
        <v>1</v>
      </c>
      <c r="DX6" s="316" t="s">
        <v>101</v>
      </c>
      <c r="DY6" s="316" t="s">
        <v>1</v>
      </c>
      <c r="DZ6" s="316" t="s">
        <v>102</v>
      </c>
      <c r="EA6" s="316" t="s">
        <v>1</v>
      </c>
    </row>
    <row r="7" spans="1:131">
      <c r="A7" s="4" t="s">
        <v>993</v>
      </c>
      <c r="B7" s="5">
        <f>SUM(B8:B34)</f>
        <v>338760837</v>
      </c>
      <c r="C7" s="5"/>
      <c r="D7" s="5">
        <f>SUM(D8:D34)</f>
        <v>341813781</v>
      </c>
      <c r="E7" s="5"/>
      <c r="F7" s="5">
        <f t="shared" ref="F7" si="0">SUM(F8:F34)</f>
        <v>345184512</v>
      </c>
      <c r="G7" s="5"/>
      <c r="H7" s="5">
        <f t="shared" ref="H7" si="1">SUM(H8:H34)</f>
        <v>348595910</v>
      </c>
      <c r="I7" s="5"/>
      <c r="J7" s="5">
        <f t="shared" ref="J7" si="2">SUM(J8:J34)</f>
        <v>351846032</v>
      </c>
      <c r="K7" s="5"/>
      <c r="L7" s="5">
        <f t="shared" ref="L7" si="3">SUM(L8:L34)</f>
        <v>354960660</v>
      </c>
      <c r="M7" s="5"/>
      <c r="N7" s="5">
        <f t="shared" ref="N7" si="4">SUM(N8:N34)</f>
        <v>357826815</v>
      </c>
      <c r="O7" s="5"/>
      <c r="P7" s="5">
        <f t="shared" ref="P7" si="5">SUM(P8:P34)</f>
        <v>360617998</v>
      </c>
      <c r="Q7" s="5"/>
      <c r="R7" s="5">
        <f t="shared" ref="R7" si="6">SUM(R8:R34)</f>
        <v>363262584</v>
      </c>
      <c r="S7" s="5"/>
      <c r="T7" s="5">
        <f t="shared" ref="T7" si="7">SUM(T8:T34)</f>
        <v>365895534</v>
      </c>
      <c r="U7" s="5"/>
      <c r="V7" s="5">
        <f t="shared" ref="V7" si="8">SUM(V8:V34)</f>
        <v>368066416</v>
      </c>
      <c r="W7" s="5"/>
      <c r="X7" s="5">
        <f t="shared" ref="X7" si="9">SUM(X8:X34)</f>
        <v>370209854</v>
      </c>
      <c r="Y7" s="5"/>
      <c r="Z7" s="5">
        <f t="shared" ref="Z7" si="10">SUM(Z8:Z34)</f>
        <v>372869678</v>
      </c>
      <c r="AA7" s="5"/>
      <c r="AB7" s="5">
        <f t="shared" ref="AB7" si="11">SUM(AB8:AB34)</f>
        <v>375453687</v>
      </c>
      <c r="AC7" s="5"/>
      <c r="AD7" s="5">
        <f t="shared" ref="AD7" si="12">SUM(AD8:AD34)</f>
        <v>377883881</v>
      </c>
      <c r="AE7" s="5"/>
      <c r="AF7" s="5">
        <f t="shared" ref="AF7" si="13">SUM(AF8:AF34)</f>
        <v>380080891</v>
      </c>
      <c r="AG7" s="5"/>
      <c r="AH7" s="5">
        <f t="shared" ref="AH7" si="14">SUM(AH8:AH34)</f>
        <v>382208712</v>
      </c>
      <c r="AI7" s="5"/>
      <c r="AJ7" s="5">
        <f t="shared" ref="AJ7" si="15">SUM(AJ8:AJ34)</f>
        <v>384172906</v>
      </c>
      <c r="AK7" s="5"/>
      <c r="AL7" s="5">
        <f t="shared" ref="AL7" si="16">SUM(AL8:AL34)</f>
        <v>386028024</v>
      </c>
      <c r="AM7" s="5"/>
      <c r="AN7" s="5">
        <f t="shared" ref="AN7" si="17">SUM(AN8:AN34)</f>
        <v>387818693</v>
      </c>
      <c r="AO7" s="5"/>
      <c r="AP7" s="5">
        <f t="shared" ref="AP7" si="18">SUM(AP8:AP34)</f>
        <v>389678048</v>
      </c>
      <c r="AQ7" s="5"/>
      <c r="AR7" s="5">
        <f t="shared" ref="AR7" si="19">SUM(AR8:AR34)</f>
        <v>391409265</v>
      </c>
      <c r="AS7" s="5"/>
      <c r="AT7" s="5">
        <f t="shared" ref="AT7" si="20">SUM(AT8:AT34)</f>
        <v>394055603</v>
      </c>
      <c r="AU7" s="5"/>
      <c r="AV7" s="5">
        <f t="shared" ref="AV7" si="21">SUM(AV8:AV34)</f>
        <v>395132082</v>
      </c>
      <c r="AW7" s="5"/>
      <c r="AX7" s="5">
        <f t="shared" ref="AX7" si="22">SUM(AX8:AX34)</f>
        <v>396071080</v>
      </c>
      <c r="AY7" s="5"/>
      <c r="AZ7" s="5">
        <f t="shared" ref="AZ7" si="23">SUM(AZ8:AZ34)</f>
        <v>397057626</v>
      </c>
      <c r="BA7" s="5"/>
      <c r="BB7" s="5">
        <f t="shared" ref="BB7" si="24">SUM(BB8:BB34)</f>
        <v>398182068</v>
      </c>
      <c r="BC7" s="5"/>
      <c r="BD7" s="5">
        <f t="shared" ref="BD7" si="25">SUM(BD8:BD34)</f>
        <v>399370851</v>
      </c>
      <c r="BE7" s="5"/>
      <c r="BF7" s="5">
        <f t="shared" ref="BF7" si="26">SUM(BF8:BF34)</f>
        <v>400700147</v>
      </c>
      <c r="BG7" s="5"/>
      <c r="BH7" s="5">
        <f t="shared" ref="BH7" si="27">SUM(BH8:BH34)</f>
        <v>402254151</v>
      </c>
      <c r="BI7" s="5"/>
      <c r="BJ7" s="5">
        <f t="shared" ref="BJ7" si="28">SUM(BJ8:BJ34)</f>
        <v>403996299</v>
      </c>
      <c r="BK7" s="5"/>
      <c r="BL7" s="5">
        <f t="shared" ref="BL7" si="29">SUM(BL8:BL34)</f>
        <v>421442340</v>
      </c>
      <c r="BM7" s="5"/>
      <c r="BN7" s="5">
        <f t="shared" ref="BN7" si="30">SUM(BN8:BN34)</f>
        <v>422668604</v>
      </c>
      <c r="BO7" s="5"/>
      <c r="BP7" s="5">
        <f t="shared" ref="BP7" si="31">SUM(BP8:BP34)</f>
        <v>424036829</v>
      </c>
      <c r="BQ7" s="5"/>
      <c r="BR7" s="5">
        <f t="shared" ref="BR7" si="32">SUM(BR8:BR34)</f>
        <v>425083724</v>
      </c>
      <c r="BS7" s="5"/>
      <c r="BT7" s="5">
        <f t="shared" ref="BT7" si="33">SUM(BT8:BT34)</f>
        <v>425875645</v>
      </c>
      <c r="BU7" s="5"/>
      <c r="BV7" s="5">
        <f t="shared" ref="BV7" si="34">SUM(BV8:BV34)</f>
        <v>426556005</v>
      </c>
      <c r="BW7" s="5"/>
      <c r="BX7" s="5">
        <f t="shared" ref="BX7" si="35">SUM(BX8:BX34)</f>
        <v>427183416</v>
      </c>
      <c r="BY7" s="5"/>
      <c r="BZ7" s="5">
        <f t="shared" ref="BZ7" si="36">SUM(BZ8:BZ34)</f>
        <v>427740622</v>
      </c>
      <c r="CA7" s="5"/>
      <c r="CB7" s="5">
        <f t="shared" ref="CB7" si="37">SUM(CB8:CB34)</f>
        <v>428431188</v>
      </c>
      <c r="CC7" s="5"/>
      <c r="CD7" s="5">
        <f t="shared" ref="CD7" si="38">SUM(CD8:CD34)</f>
        <v>428929026</v>
      </c>
      <c r="CE7" s="5"/>
      <c r="CF7" s="5">
        <f t="shared" ref="CF7" si="39">SUM(CF8:CF34)</f>
        <v>429481950</v>
      </c>
      <c r="CG7" s="5"/>
      <c r="CH7" s="5">
        <f t="shared" ref="CH7" si="40">SUM(CH8:CH34)</f>
        <v>430456670</v>
      </c>
      <c r="CI7" s="5"/>
      <c r="CJ7" s="5">
        <f t="shared" ref="CJ7" si="41">SUM(CJ8:CJ34)</f>
        <v>431976118</v>
      </c>
      <c r="CK7" s="5"/>
      <c r="CL7" s="5">
        <f t="shared" ref="CL7" si="42">SUM(CL8:CL34)</f>
        <v>433589162</v>
      </c>
      <c r="CM7" s="5"/>
      <c r="CN7" s="5">
        <f t="shared" ref="CN7" si="43">SUM(CN8:CN34)</f>
        <v>435116258</v>
      </c>
      <c r="CO7" s="5"/>
      <c r="CP7" s="5">
        <f t="shared" ref="CP7" si="44">SUM(CP8:CP34)</f>
        <v>436521872</v>
      </c>
      <c r="CQ7" s="5"/>
      <c r="CR7" s="5">
        <f t="shared" ref="CR7" si="45">SUM(CR8:CR34)</f>
        <v>437984248</v>
      </c>
      <c r="CS7" s="5"/>
      <c r="CT7" s="5">
        <f t="shared" ref="CT7" si="46">SUM(CT8:CT34)</f>
        <v>439386646</v>
      </c>
      <c r="CU7" s="5"/>
      <c r="CV7" s="5">
        <f t="shared" ref="CV7" si="47">SUM(CV8:CV34)</f>
        <v>440426394</v>
      </c>
      <c r="CW7" s="5"/>
      <c r="CX7" s="5">
        <f t="shared" ref="CX7" si="48">SUM(CX8:CX34)</f>
        <v>441041453</v>
      </c>
      <c r="CY7" s="5"/>
      <c r="CZ7" s="5">
        <f t="shared" ref="CZ7" si="49">SUM(CZ8:CZ34)</f>
        <v>440260395</v>
      </c>
      <c r="DA7" s="5"/>
      <c r="DB7" s="5">
        <f t="shared" ref="DB7" si="50">SUM(DB8:DB34)</f>
        <v>440905193</v>
      </c>
      <c r="DC7" s="5"/>
      <c r="DD7" s="5">
        <f t="shared" ref="DD7" si="51">SUM(DD8:DD34)</f>
        <v>441891288</v>
      </c>
      <c r="DE7" s="5"/>
      <c r="DF7" s="5">
        <f t="shared" ref="DF7" si="52">SUM(DF8:DF34)</f>
        <v>442587743</v>
      </c>
      <c r="DG7" s="5"/>
      <c r="DH7" s="5">
        <f t="shared" ref="DH7" si="53">SUM(DH8:DH34)</f>
        <v>443449432</v>
      </c>
      <c r="DI7" s="5"/>
      <c r="DJ7" s="5">
        <f t="shared" ref="DJ7" si="54">SUM(DJ8:DJ34)</f>
        <v>444320240</v>
      </c>
      <c r="DK7" s="5"/>
      <c r="DL7" s="5">
        <f t="shared" ref="DL7" si="55">SUM(DL8:DL34)</f>
        <v>444971276</v>
      </c>
      <c r="DM7" s="5"/>
      <c r="DN7" s="5">
        <f t="shared" ref="DN7" si="56">SUM(DN8:DN34)</f>
        <v>445982766</v>
      </c>
      <c r="DO7" s="5"/>
      <c r="DP7" s="5">
        <f t="shared" ref="DP7" si="57">SUM(DP8:DP34)</f>
        <v>446575621</v>
      </c>
      <c r="DQ7" s="5"/>
      <c r="DR7" s="5">
        <f t="shared" ref="DR7" si="58">SUM(DR8:DR34)</f>
        <v>446919518</v>
      </c>
      <c r="DS7" s="5"/>
      <c r="DT7" s="5">
        <f t="shared" ref="DT7" si="59">SUM(DT8:DT34)</f>
        <v>445854953</v>
      </c>
      <c r="DU7" s="5"/>
      <c r="DV7" s="5">
        <f t="shared" ref="DV7" si="60">SUM(DV8:DV34)</f>
        <v>447320232</v>
      </c>
      <c r="DW7" s="5"/>
      <c r="DX7" s="5">
        <f t="shared" ref="DX7" si="61">SUM(DX8:DX34)</f>
        <v>449004837</v>
      </c>
      <c r="DY7" s="5"/>
      <c r="DZ7" s="5"/>
      <c r="EA7" s="5"/>
    </row>
    <row r="8" spans="1:131">
      <c r="A8" s="7" t="s">
        <v>14</v>
      </c>
      <c r="B8" s="8">
        <v>9153489</v>
      </c>
      <c r="C8" s="8" t="s">
        <v>1</v>
      </c>
      <c r="D8" s="8">
        <v>9183948</v>
      </c>
      <c r="E8" s="8" t="s">
        <v>1</v>
      </c>
      <c r="F8" s="8">
        <v>9220578</v>
      </c>
      <c r="G8" s="8" t="s">
        <v>1</v>
      </c>
      <c r="H8" s="8">
        <v>9289770</v>
      </c>
      <c r="I8" s="8" t="s">
        <v>1</v>
      </c>
      <c r="J8" s="8">
        <v>9378113</v>
      </c>
      <c r="K8" s="8" t="s">
        <v>1</v>
      </c>
      <c r="L8" s="8">
        <v>9463667</v>
      </c>
      <c r="M8" s="8" t="s">
        <v>1</v>
      </c>
      <c r="N8" s="8">
        <v>9527807</v>
      </c>
      <c r="O8" s="8" t="s">
        <v>1</v>
      </c>
      <c r="P8" s="8">
        <v>9580991</v>
      </c>
      <c r="Q8" s="8" t="s">
        <v>1</v>
      </c>
      <c r="R8" s="8">
        <v>9618756</v>
      </c>
      <c r="S8" s="8" t="s">
        <v>1</v>
      </c>
      <c r="T8" s="8">
        <v>9646032</v>
      </c>
      <c r="U8" s="8" t="s">
        <v>1</v>
      </c>
      <c r="V8" s="8">
        <v>9655549</v>
      </c>
      <c r="W8" s="8" t="s">
        <v>1</v>
      </c>
      <c r="X8" s="8">
        <v>9673162</v>
      </c>
      <c r="Y8" s="8" t="s">
        <v>1</v>
      </c>
      <c r="Z8" s="8">
        <v>9711115</v>
      </c>
      <c r="AA8" s="8" t="s">
        <v>1</v>
      </c>
      <c r="AB8" s="8">
        <v>9741720</v>
      </c>
      <c r="AC8" s="8" t="s">
        <v>1</v>
      </c>
      <c r="AD8" s="8">
        <v>9772419</v>
      </c>
      <c r="AE8" s="8" t="s">
        <v>1</v>
      </c>
      <c r="AF8" s="8">
        <v>9800700</v>
      </c>
      <c r="AG8" s="8" t="s">
        <v>1</v>
      </c>
      <c r="AH8" s="8">
        <v>9818227</v>
      </c>
      <c r="AI8" s="8" t="s">
        <v>1</v>
      </c>
      <c r="AJ8" s="8">
        <v>9830358</v>
      </c>
      <c r="AK8" s="8" t="s">
        <v>1</v>
      </c>
      <c r="AL8" s="8">
        <v>9839534</v>
      </c>
      <c r="AM8" s="8" t="s">
        <v>1</v>
      </c>
      <c r="AN8" s="8">
        <v>9848382</v>
      </c>
      <c r="AO8" s="8" t="s">
        <v>1</v>
      </c>
      <c r="AP8" s="8">
        <v>9859242</v>
      </c>
      <c r="AQ8" s="8" t="s">
        <v>1</v>
      </c>
      <c r="AR8" s="8">
        <v>9858982</v>
      </c>
      <c r="AS8" s="8" t="s">
        <v>1</v>
      </c>
      <c r="AT8" s="8">
        <v>9856303</v>
      </c>
      <c r="AU8" s="8" t="s">
        <v>1</v>
      </c>
      <c r="AV8" s="8">
        <v>9855520</v>
      </c>
      <c r="AW8" s="8" t="s">
        <v>1</v>
      </c>
      <c r="AX8" s="8">
        <v>9855372</v>
      </c>
      <c r="AY8" s="8" t="s">
        <v>1</v>
      </c>
      <c r="AZ8" s="8">
        <v>9858308</v>
      </c>
      <c r="BA8" s="8" t="s">
        <v>1</v>
      </c>
      <c r="BB8" s="8">
        <v>9861823</v>
      </c>
      <c r="BC8" s="8" t="s">
        <v>1</v>
      </c>
      <c r="BD8" s="8">
        <v>9870234</v>
      </c>
      <c r="BE8" s="8" t="s">
        <v>1</v>
      </c>
      <c r="BF8" s="8">
        <v>9901664</v>
      </c>
      <c r="BG8" s="8" t="s">
        <v>1</v>
      </c>
      <c r="BH8" s="8">
        <v>9937697</v>
      </c>
      <c r="BI8" s="8" t="s">
        <v>1</v>
      </c>
      <c r="BJ8" s="8">
        <v>9967379</v>
      </c>
      <c r="BK8" s="8" t="s">
        <v>1</v>
      </c>
      <c r="BL8" s="8">
        <v>10004486</v>
      </c>
      <c r="BM8" s="8" t="s">
        <v>1</v>
      </c>
      <c r="BN8" s="8">
        <v>10045158</v>
      </c>
      <c r="BO8" s="8" t="s">
        <v>1</v>
      </c>
      <c r="BP8" s="8">
        <v>10084475</v>
      </c>
      <c r="BQ8" s="8" t="s">
        <v>1</v>
      </c>
      <c r="BR8" s="8">
        <v>10115603</v>
      </c>
      <c r="BS8" s="8" t="s">
        <v>1</v>
      </c>
      <c r="BT8" s="8">
        <v>10136811</v>
      </c>
      <c r="BU8" s="8" t="s">
        <v>1</v>
      </c>
      <c r="BV8" s="8">
        <v>10156637</v>
      </c>
      <c r="BW8" s="8" t="s">
        <v>1</v>
      </c>
      <c r="BX8" s="8">
        <v>10181245</v>
      </c>
      <c r="BY8" s="8" t="s">
        <v>1</v>
      </c>
      <c r="BZ8" s="8">
        <v>10203008</v>
      </c>
      <c r="CA8" s="8" t="s">
        <v>1</v>
      </c>
      <c r="CB8" s="8">
        <v>10226419</v>
      </c>
      <c r="CC8" s="8" t="s">
        <v>1</v>
      </c>
      <c r="CD8" s="8">
        <v>10251250</v>
      </c>
      <c r="CE8" s="8" t="s">
        <v>1</v>
      </c>
      <c r="CF8" s="8">
        <v>10286570</v>
      </c>
      <c r="CG8" s="8" t="s">
        <v>1</v>
      </c>
      <c r="CH8" s="8">
        <v>10332785</v>
      </c>
      <c r="CI8" s="8" t="s">
        <v>1</v>
      </c>
      <c r="CJ8" s="8">
        <v>10376133</v>
      </c>
      <c r="CK8" s="8" t="s">
        <v>1</v>
      </c>
      <c r="CL8" s="8">
        <v>10421137</v>
      </c>
      <c r="CM8" s="8" t="s">
        <v>1</v>
      </c>
      <c r="CN8" s="8">
        <v>10478617</v>
      </c>
      <c r="CO8" s="8" t="s">
        <v>1</v>
      </c>
      <c r="CP8" s="8">
        <v>10547958</v>
      </c>
      <c r="CQ8" s="8" t="s">
        <v>1</v>
      </c>
      <c r="CR8" s="8">
        <v>10625700</v>
      </c>
      <c r="CS8" s="8" t="s">
        <v>1</v>
      </c>
      <c r="CT8" s="8">
        <v>10709973</v>
      </c>
      <c r="CU8" s="8" t="s">
        <v>1</v>
      </c>
      <c r="CV8" s="8">
        <v>10796493</v>
      </c>
      <c r="CW8" s="8" t="s">
        <v>1</v>
      </c>
      <c r="CX8" s="8">
        <v>10895586</v>
      </c>
      <c r="CY8" s="8" t="s">
        <v>1</v>
      </c>
      <c r="CZ8" s="8">
        <v>11038264</v>
      </c>
      <c r="DA8" s="8" t="s">
        <v>24</v>
      </c>
      <c r="DB8" s="8">
        <v>11106932</v>
      </c>
      <c r="DC8" s="8" t="s">
        <v>24</v>
      </c>
      <c r="DD8" s="8">
        <v>11159407</v>
      </c>
      <c r="DE8" s="8" t="s">
        <v>1</v>
      </c>
      <c r="DF8" s="8">
        <v>11209057</v>
      </c>
      <c r="DG8" s="8" t="s">
        <v>1</v>
      </c>
      <c r="DH8" s="8">
        <v>11274196</v>
      </c>
      <c r="DI8" s="8" t="s">
        <v>1</v>
      </c>
      <c r="DJ8" s="8">
        <v>11331422</v>
      </c>
      <c r="DK8" s="8" t="s">
        <v>1</v>
      </c>
      <c r="DL8" s="8">
        <v>11375158</v>
      </c>
      <c r="DM8" s="8" t="s">
        <v>1</v>
      </c>
      <c r="DN8" s="8">
        <v>11427054</v>
      </c>
      <c r="DO8" s="8" t="s">
        <v>1</v>
      </c>
      <c r="DP8" s="8">
        <v>11488980</v>
      </c>
      <c r="DQ8" s="8" t="s">
        <v>1</v>
      </c>
      <c r="DR8" s="8">
        <v>11538604</v>
      </c>
      <c r="DS8" s="8" t="s">
        <v>1</v>
      </c>
      <c r="DT8" s="8">
        <v>11586195</v>
      </c>
      <c r="DU8" s="8" t="s">
        <v>1</v>
      </c>
      <c r="DV8" s="8">
        <v>11680210</v>
      </c>
      <c r="DW8" s="8" t="s">
        <v>1</v>
      </c>
      <c r="DX8" s="8">
        <v>11787423</v>
      </c>
      <c r="DY8" s="8" t="s">
        <v>103</v>
      </c>
      <c r="DZ8" s="8" t="s">
        <v>13</v>
      </c>
      <c r="EA8" s="8" t="s">
        <v>1</v>
      </c>
    </row>
    <row r="9" spans="1:131">
      <c r="A9" s="7" t="s">
        <v>15</v>
      </c>
      <c r="B9" s="8">
        <v>7867374</v>
      </c>
      <c r="C9" s="8" t="s">
        <v>1</v>
      </c>
      <c r="D9" s="8">
        <v>7943118</v>
      </c>
      <c r="E9" s="8" t="s">
        <v>1</v>
      </c>
      <c r="F9" s="8">
        <v>8012946</v>
      </c>
      <c r="G9" s="8" t="s">
        <v>1</v>
      </c>
      <c r="H9" s="8">
        <v>8078145</v>
      </c>
      <c r="I9" s="8" t="s">
        <v>1</v>
      </c>
      <c r="J9" s="8">
        <v>8144340</v>
      </c>
      <c r="K9" s="8" t="s">
        <v>1</v>
      </c>
      <c r="L9" s="8">
        <v>8204168</v>
      </c>
      <c r="M9" s="8" t="s">
        <v>1</v>
      </c>
      <c r="N9" s="8">
        <v>8258057</v>
      </c>
      <c r="O9" s="8" t="s">
        <v>1</v>
      </c>
      <c r="P9" s="8">
        <v>8310226</v>
      </c>
      <c r="Q9" s="8" t="s">
        <v>1</v>
      </c>
      <c r="R9" s="8">
        <v>8369603</v>
      </c>
      <c r="S9" s="8" t="s">
        <v>1</v>
      </c>
      <c r="T9" s="8">
        <v>8434172</v>
      </c>
      <c r="U9" s="8" t="s">
        <v>1</v>
      </c>
      <c r="V9" s="8">
        <v>8489574</v>
      </c>
      <c r="W9" s="8" t="s">
        <v>1</v>
      </c>
      <c r="X9" s="8">
        <v>8536395</v>
      </c>
      <c r="Y9" s="8" t="s">
        <v>1</v>
      </c>
      <c r="Z9" s="8">
        <v>8576200</v>
      </c>
      <c r="AA9" s="8" t="s">
        <v>1</v>
      </c>
      <c r="AB9" s="8">
        <v>8620967</v>
      </c>
      <c r="AC9" s="8" t="s">
        <v>1</v>
      </c>
      <c r="AD9" s="8">
        <v>8678745</v>
      </c>
      <c r="AE9" s="8" t="s">
        <v>1</v>
      </c>
      <c r="AF9" s="8">
        <v>8720742</v>
      </c>
      <c r="AG9" s="8" t="s">
        <v>1</v>
      </c>
      <c r="AH9" s="8">
        <v>8758599</v>
      </c>
      <c r="AI9" s="8" t="s">
        <v>1</v>
      </c>
      <c r="AJ9" s="8">
        <v>8804183</v>
      </c>
      <c r="AK9" s="8" t="s">
        <v>1</v>
      </c>
      <c r="AL9" s="8">
        <v>8814032</v>
      </c>
      <c r="AM9" s="8" t="s">
        <v>1</v>
      </c>
      <c r="AN9" s="8">
        <v>8825940</v>
      </c>
      <c r="AO9" s="8" t="s">
        <v>1</v>
      </c>
      <c r="AP9" s="8">
        <v>8861535</v>
      </c>
      <c r="AQ9" s="8" t="s">
        <v>1</v>
      </c>
      <c r="AR9" s="8">
        <v>8891117</v>
      </c>
      <c r="AS9" s="8" t="s">
        <v>1</v>
      </c>
      <c r="AT9" s="8">
        <v>8917457</v>
      </c>
      <c r="AU9" s="8" t="s">
        <v>1</v>
      </c>
      <c r="AV9" s="8">
        <v>8939738</v>
      </c>
      <c r="AW9" s="8" t="s">
        <v>1</v>
      </c>
      <c r="AX9" s="8">
        <v>8960679</v>
      </c>
      <c r="AY9" s="8" t="s">
        <v>1</v>
      </c>
      <c r="AZ9" s="8">
        <v>8960547</v>
      </c>
      <c r="BA9" s="8" t="s">
        <v>1</v>
      </c>
      <c r="BB9" s="8">
        <v>8958171</v>
      </c>
      <c r="BC9" s="8" t="s">
        <v>1</v>
      </c>
      <c r="BD9" s="8">
        <v>8971359</v>
      </c>
      <c r="BE9" s="8" t="s">
        <v>1</v>
      </c>
      <c r="BF9" s="8">
        <v>8981446</v>
      </c>
      <c r="BG9" s="8" t="s">
        <v>1</v>
      </c>
      <c r="BH9" s="8">
        <v>8876972</v>
      </c>
      <c r="BI9" s="8" t="s">
        <v>1</v>
      </c>
      <c r="BJ9" s="8">
        <v>8718289</v>
      </c>
      <c r="BK9" s="8" t="s">
        <v>1</v>
      </c>
      <c r="BL9" s="8">
        <v>8632367</v>
      </c>
      <c r="BM9" s="8" t="s">
        <v>1</v>
      </c>
      <c r="BN9" s="8">
        <v>8540164</v>
      </c>
      <c r="BO9" s="8" t="s">
        <v>1</v>
      </c>
      <c r="BP9" s="8">
        <v>8472313</v>
      </c>
      <c r="BQ9" s="8" t="s">
        <v>1</v>
      </c>
      <c r="BR9" s="8">
        <v>8443591</v>
      </c>
      <c r="BS9" s="8" t="s">
        <v>1</v>
      </c>
      <c r="BT9" s="8">
        <v>8406067</v>
      </c>
      <c r="BU9" s="8" t="s">
        <v>1</v>
      </c>
      <c r="BV9" s="8">
        <v>8362826</v>
      </c>
      <c r="BW9" s="8" t="s">
        <v>1</v>
      </c>
      <c r="BX9" s="8">
        <v>8312068</v>
      </c>
      <c r="BY9" s="8" t="s">
        <v>1</v>
      </c>
      <c r="BZ9" s="8">
        <v>8256786</v>
      </c>
      <c r="CA9" s="8" t="s">
        <v>1</v>
      </c>
      <c r="CB9" s="8">
        <v>8210624</v>
      </c>
      <c r="CC9" s="8" t="s">
        <v>1</v>
      </c>
      <c r="CD9" s="8">
        <v>8170172</v>
      </c>
      <c r="CE9" s="8" t="s">
        <v>1</v>
      </c>
      <c r="CF9" s="8">
        <v>8009142</v>
      </c>
      <c r="CG9" s="8" t="s">
        <v>1</v>
      </c>
      <c r="CH9" s="8">
        <v>7837161</v>
      </c>
      <c r="CI9" s="8" t="s">
        <v>1</v>
      </c>
      <c r="CJ9" s="8">
        <v>7775327</v>
      </c>
      <c r="CK9" s="8" t="s">
        <v>1</v>
      </c>
      <c r="CL9" s="8">
        <v>7716860</v>
      </c>
      <c r="CM9" s="8" t="s">
        <v>1</v>
      </c>
      <c r="CN9" s="8">
        <v>7658972</v>
      </c>
      <c r="CO9" s="8" t="s">
        <v>1</v>
      </c>
      <c r="CP9" s="8">
        <v>7601022</v>
      </c>
      <c r="CQ9" s="8" t="s">
        <v>1</v>
      </c>
      <c r="CR9" s="8">
        <v>7545338</v>
      </c>
      <c r="CS9" s="8" t="s">
        <v>1</v>
      </c>
      <c r="CT9" s="8">
        <v>7492561</v>
      </c>
      <c r="CU9" s="8" t="s">
        <v>1</v>
      </c>
      <c r="CV9" s="8">
        <v>7444443</v>
      </c>
      <c r="CW9" s="8" t="s">
        <v>1</v>
      </c>
      <c r="CX9" s="8">
        <v>7395599</v>
      </c>
      <c r="CY9" s="8" t="s">
        <v>1</v>
      </c>
      <c r="CZ9" s="8">
        <v>7348328</v>
      </c>
      <c r="DA9" s="8" t="s">
        <v>1</v>
      </c>
      <c r="DB9" s="8">
        <v>7305888</v>
      </c>
      <c r="DC9" s="8" t="s">
        <v>1</v>
      </c>
      <c r="DD9" s="8">
        <v>7160005</v>
      </c>
      <c r="DE9" s="8" t="s">
        <v>1</v>
      </c>
      <c r="DF9" s="8">
        <v>7073572</v>
      </c>
      <c r="DG9" s="8" t="s">
        <v>1</v>
      </c>
      <c r="DH9" s="8">
        <v>6984225</v>
      </c>
      <c r="DI9" s="8" t="s">
        <v>1</v>
      </c>
      <c r="DJ9" s="8">
        <v>6894139</v>
      </c>
      <c r="DK9" s="8" t="s">
        <v>1</v>
      </c>
      <c r="DL9" s="8">
        <v>6803468</v>
      </c>
      <c r="DM9" s="8" t="s">
        <v>1</v>
      </c>
      <c r="DN9" s="8">
        <v>6710798</v>
      </c>
      <c r="DO9" s="8" t="s">
        <v>1</v>
      </c>
      <c r="DP9" s="8">
        <v>6616726</v>
      </c>
      <c r="DQ9" s="8" t="s">
        <v>1</v>
      </c>
      <c r="DR9" s="8">
        <v>6550696</v>
      </c>
      <c r="DS9" s="8" t="s">
        <v>1</v>
      </c>
      <c r="DT9" s="8">
        <v>6507301</v>
      </c>
      <c r="DU9" s="8" t="s">
        <v>1</v>
      </c>
      <c r="DV9" s="8">
        <v>6465097</v>
      </c>
      <c r="DW9" s="8" t="s">
        <v>1</v>
      </c>
      <c r="DX9" s="8">
        <v>6446596</v>
      </c>
      <c r="DY9" s="8" t="s">
        <v>1</v>
      </c>
      <c r="DZ9" s="8" t="s">
        <v>13</v>
      </c>
      <c r="EA9" s="8" t="s">
        <v>1</v>
      </c>
    </row>
    <row r="10" spans="1:131">
      <c r="A10" s="7" t="s">
        <v>16</v>
      </c>
      <c r="B10" s="8">
        <v>9602006</v>
      </c>
      <c r="C10" s="8" t="s">
        <v>1</v>
      </c>
      <c r="D10" s="8">
        <v>9586651</v>
      </c>
      <c r="E10" s="8" t="s">
        <v>1</v>
      </c>
      <c r="F10" s="8">
        <v>9624660</v>
      </c>
      <c r="G10" s="8" t="s">
        <v>1</v>
      </c>
      <c r="H10" s="8">
        <v>9670685</v>
      </c>
      <c r="I10" s="8" t="s">
        <v>1</v>
      </c>
      <c r="J10" s="8">
        <v>9727804</v>
      </c>
      <c r="K10" s="8" t="s">
        <v>1</v>
      </c>
      <c r="L10" s="8">
        <v>9779358</v>
      </c>
      <c r="M10" s="8" t="s">
        <v>1</v>
      </c>
      <c r="N10" s="8">
        <v>9821040</v>
      </c>
      <c r="O10" s="8" t="s">
        <v>1</v>
      </c>
      <c r="P10" s="8">
        <v>9852899</v>
      </c>
      <c r="Q10" s="8" t="s">
        <v>1</v>
      </c>
      <c r="R10" s="8">
        <v>9876346</v>
      </c>
      <c r="S10" s="8" t="s">
        <v>1</v>
      </c>
      <c r="T10" s="8">
        <v>9896580</v>
      </c>
      <c r="U10" s="8" t="s">
        <v>1</v>
      </c>
      <c r="V10" s="8">
        <v>9858071</v>
      </c>
      <c r="W10" s="8" t="s">
        <v>1</v>
      </c>
      <c r="X10" s="8">
        <v>9826815</v>
      </c>
      <c r="Y10" s="8" t="s">
        <v>1</v>
      </c>
      <c r="Z10" s="8">
        <v>9867632</v>
      </c>
      <c r="AA10" s="8" t="s">
        <v>1</v>
      </c>
      <c r="AB10" s="8">
        <v>9922266</v>
      </c>
      <c r="AC10" s="8" t="s">
        <v>1</v>
      </c>
      <c r="AD10" s="8">
        <v>9988459</v>
      </c>
      <c r="AE10" s="8" t="s">
        <v>1</v>
      </c>
      <c r="AF10" s="8">
        <v>10058620</v>
      </c>
      <c r="AG10" s="8" t="s">
        <v>1</v>
      </c>
      <c r="AH10" s="8">
        <v>10125939</v>
      </c>
      <c r="AI10" s="8" t="s">
        <v>1</v>
      </c>
      <c r="AJ10" s="8">
        <v>10186755</v>
      </c>
      <c r="AK10" s="8" t="s">
        <v>1</v>
      </c>
      <c r="AL10" s="8">
        <v>10242098</v>
      </c>
      <c r="AM10" s="8" t="s">
        <v>1</v>
      </c>
      <c r="AN10" s="8">
        <v>10292341</v>
      </c>
      <c r="AO10" s="8" t="s">
        <v>1</v>
      </c>
      <c r="AP10" s="8">
        <v>10304193</v>
      </c>
      <c r="AQ10" s="8" t="s">
        <v>1</v>
      </c>
      <c r="AR10" s="8">
        <v>10300591</v>
      </c>
      <c r="AS10" s="8" t="s">
        <v>1</v>
      </c>
      <c r="AT10" s="8">
        <v>10314826</v>
      </c>
      <c r="AU10" s="8" t="s">
        <v>1</v>
      </c>
      <c r="AV10" s="8">
        <v>10323856</v>
      </c>
      <c r="AW10" s="8" t="s">
        <v>1</v>
      </c>
      <c r="AX10" s="8">
        <v>10330213</v>
      </c>
      <c r="AY10" s="8" t="s">
        <v>1</v>
      </c>
      <c r="AZ10" s="8">
        <v>10337118</v>
      </c>
      <c r="BA10" s="8" t="s">
        <v>1</v>
      </c>
      <c r="BB10" s="8">
        <v>10342227</v>
      </c>
      <c r="BC10" s="8" t="s">
        <v>1</v>
      </c>
      <c r="BD10" s="8">
        <v>10347318</v>
      </c>
      <c r="BE10" s="8" t="s">
        <v>1</v>
      </c>
      <c r="BF10" s="8">
        <v>10355276</v>
      </c>
      <c r="BG10" s="8" t="s">
        <v>1</v>
      </c>
      <c r="BH10" s="8">
        <v>10361068</v>
      </c>
      <c r="BI10" s="8" t="s">
        <v>1</v>
      </c>
      <c r="BJ10" s="8">
        <v>10333355</v>
      </c>
      <c r="BK10" s="8" t="s">
        <v>1</v>
      </c>
      <c r="BL10" s="8">
        <v>10308578</v>
      </c>
      <c r="BM10" s="8" t="s">
        <v>1</v>
      </c>
      <c r="BN10" s="8">
        <v>10319123</v>
      </c>
      <c r="BO10" s="8" t="s">
        <v>1</v>
      </c>
      <c r="BP10" s="8">
        <v>10329855</v>
      </c>
      <c r="BQ10" s="8" t="s">
        <v>1</v>
      </c>
      <c r="BR10" s="8">
        <v>10333587</v>
      </c>
      <c r="BS10" s="8" t="s">
        <v>1</v>
      </c>
      <c r="BT10" s="8">
        <v>10327253</v>
      </c>
      <c r="BU10" s="8" t="s">
        <v>1</v>
      </c>
      <c r="BV10" s="8">
        <v>10315241</v>
      </c>
      <c r="BW10" s="8" t="s">
        <v>1</v>
      </c>
      <c r="BX10" s="8">
        <v>10304131</v>
      </c>
      <c r="BY10" s="8" t="s">
        <v>1</v>
      </c>
      <c r="BZ10" s="8">
        <v>10294373</v>
      </c>
      <c r="CA10" s="8" t="s">
        <v>1</v>
      </c>
      <c r="CB10" s="8">
        <v>10283860</v>
      </c>
      <c r="CC10" s="8" t="s">
        <v>1</v>
      </c>
      <c r="CD10" s="8">
        <v>10255063</v>
      </c>
      <c r="CE10" s="8" t="s">
        <v>1</v>
      </c>
      <c r="CF10" s="8">
        <v>10216605</v>
      </c>
      <c r="CG10" s="8" t="s">
        <v>1</v>
      </c>
      <c r="CH10" s="8">
        <v>10196916</v>
      </c>
      <c r="CI10" s="8" t="s">
        <v>1</v>
      </c>
      <c r="CJ10" s="8">
        <v>10193998</v>
      </c>
      <c r="CK10" s="8" t="s">
        <v>1</v>
      </c>
      <c r="CL10" s="8">
        <v>10197101</v>
      </c>
      <c r="CM10" s="8" t="s">
        <v>1</v>
      </c>
      <c r="CN10" s="8">
        <v>10211216</v>
      </c>
      <c r="CO10" s="8" t="s">
        <v>1</v>
      </c>
      <c r="CP10" s="8">
        <v>10238905</v>
      </c>
      <c r="CQ10" s="8" t="s">
        <v>1</v>
      </c>
      <c r="CR10" s="8">
        <v>10298828</v>
      </c>
      <c r="CS10" s="8" t="s">
        <v>1</v>
      </c>
      <c r="CT10" s="8">
        <v>10384603</v>
      </c>
      <c r="CU10" s="8" t="s">
        <v>1</v>
      </c>
      <c r="CV10" s="8">
        <v>10443936</v>
      </c>
      <c r="CW10" s="8" t="s">
        <v>1</v>
      </c>
      <c r="CX10" s="8">
        <v>10474410</v>
      </c>
      <c r="CY10" s="8" t="s">
        <v>1</v>
      </c>
      <c r="CZ10" s="8">
        <v>10496088</v>
      </c>
      <c r="DA10" s="8" t="s">
        <v>1</v>
      </c>
      <c r="DB10" s="8">
        <v>10510785</v>
      </c>
      <c r="DC10" s="8" t="s">
        <v>1</v>
      </c>
      <c r="DD10" s="8">
        <v>10514272</v>
      </c>
      <c r="DE10" s="8" t="s">
        <v>1</v>
      </c>
      <c r="DF10" s="8">
        <v>10525347</v>
      </c>
      <c r="DG10" s="8" t="s">
        <v>1</v>
      </c>
      <c r="DH10" s="8">
        <v>10546059</v>
      </c>
      <c r="DI10" s="8" t="s">
        <v>1</v>
      </c>
      <c r="DJ10" s="8">
        <v>10566332</v>
      </c>
      <c r="DK10" s="8" t="s">
        <v>1</v>
      </c>
      <c r="DL10" s="8">
        <v>10594438</v>
      </c>
      <c r="DM10" s="8" t="s">
        <v>1</v>
      </c>
      <c r="DN10" s="8">
        <v>10629928</v>
      </c>
      <c r="DO10" s="8" t="s">
        <v>1</v>
      </c>
      <c r="DP10" s="8">
        <v>10671870</v>
      </c>
      <c r="DQ10" s="8" t="s">
        <v>1</v>
      </c>
      <c r="DR10" s="8">
        <v>10697858</v>
      </c>
      <c r="DS10" s="8" t="s">
        <v>1</v>
      </c>
      <c r="DT10" s="8">
        <v>10505772</v>
      </c>
      <c r="DU10" s="8" t="s">
        <v>24</v>
      </c>
      <c r="DV10" s="8">
        <v>10672118</v>
      </c>
      <c r="DW10" s="8" t="s">
        <v>24</v>
      </c>
      <c r="DX10" s="8">
        <v>10864042</v>
      </c>
      <c r="DY10" s="8" t="s">
        <v>1</v>
      </c>
      <c r="DZ10" s="8" t="s">
        <v>13</v>
      </c>
      <c r="EA10" s="8" t="s">
        <v>1</v>
      </c>
    </row>
    <row r="11" spans="1:131">
      <c r="A11" s="7" t="s">
        <v>17</v>
      </c>
      <c r="B11" s="8">
        <v>4579603</v>
      </c>
      <c r="C11" s="8" t="s">
        <v>1</v>
      </c>
      <c r="D11" s="8">
        <v>4611687</v>
      </c>
      <c r="E11" s="8" t="s">
        <v>1</v>
      </c>
      <c r="F11" s="8">
        <v>4647727</v>
      </c>
      <c r="G11" s="8" t="s">
        <v>1</v>
      </c>
      <c r="H11" s="8">
        <v>4684483</v>
      </c>
      <c r="I11" s="8" t="s">
        <v>1</v>
      </c>
      <c r="J11" s="8">
        <v>4722072</v>
      </c>
      <c r="K11" s="8" t="s">
        <v>1</v>
      </c>
      <c r="L11" s="8">
        <v>4759012</v>
      </c>
      <c r="M11" s="8" t="s">
        <v>1</v>
      </c>
      <c r="N11" s="8">
        <v>4797381</v>
      </c>
      <c r="O11" s="8" t="s">
        <v>1</v>
      </c>
      <c r="P11" s="8">
        <v>4835354</v>
      </c>
      <c r="Q11" s="8" t="s">
        <v>1</v>
      </c>
      <c r="R11" s="8">
        <v>4864883</v>
      </c>
      <c r="S11" s="8" t="s">
        <v>1</v>
      </c>
      <c r="T11" s="8">
        <v>4891860</v>
      </c>
      <c r="U11" s="8" t="s">
        <v>1</v>
      </c>
      <c r="V11" s="8">
        <v>4928757</v>
      </c>
      <c r="W11" s="8" t="s">
        <v>1</v>
      </c>
      <c r="X11" s="8">
        <v>4963126</v>
      </c>
      <c r="Y11" s="8" t="s">
        <v>1</v>
      </c>
      <c r="Z11" s="8">
        <v>4991596</v>
      </c>
      <c r="AA11" s="8" t="s">
        <v>1</v>
      </c>
      <c r="AB11" s="8">
        <v>5021861</v>
      </c>
      <c r="AC11" s="8" t="s">
        <v>1</v>
      </c>
      <c r="AD11" s="8">
        <v>5045297</v>
      </c>
      <c r="AE11" s="8" t="s">
        <v>1</v>
      </c>
      <c r="AF11" s="8">
        <v>5059862</v>
      </c>
      <c r="AG11" s="8" t="s">
        <v>1</v>
      </c>
      <c r="AH11" s="8">
        <v>5072596</v>
      </c>
      <c r="AI11" s="8" t="s">
        <v>1</v>
      </c>
      <c r="AJ11" s="8">
        <v>5088419</v>
      </c>
      <c r="AK11" s="8" t="s">
        <v>1</v>
      </c>
      <c r="AL11" s="8">
        <v>5104248</v>
      </c>
      <c r="AM11" s="8" t="s">
        <v>1</v>
      </c>
      <c r="AN11" s="8">
        <v>5116801</v>
      </c>
      <c r="AO11" s="8" t="s">
        <v>1</v>
      </c>
      <c r="AP11" s="8">
        <v>5123027</v>
      </c>
      <c r="AQ11" s="8" t="s">
        <v>1</v>
      </c>
      <c r="AR11" s="8">
        <v>5121572</v>
      </c>
      <c r="AS11" s="8" t="s">
        <v>1</v>
      </c>
      <c r="AT11" s="8">
        <v>5117810</v>
      </c>
      <c r="AU11" s="8" t="s">
        <v>1</v>
      </c>
      <c r="AV11" s="8">
        <v>5114297</v>
      </c>
      <c r="AW11" s="8" t="s">
        <v>1</v>
      </c>
      <c r="AX11" s="8">
        <v>5111619</v>
      </c>
      <c r="AY11" s="8" t="s">
        <v>1</v>
      </c>
      <c r="AZ11" s="8">
        <v>5113691</v>
      </c>
      <c r="BA11" s="8" t="s">
        <v>1</v>
      </c>
      <c r="BB11" s="8">
        <v>5120534</v>
      </c>
      <c r="BC11" s="8" t="s">
        <v>1</v>
      </c>
      <c r="BD11" s="8">
        <v>5127024</v>
      </c>
      <c r="BE11" s="8" t="s">
        <v>1</v>
      </c>
      <c r="BF11" s="8">
        <v>5129516</v>
      </c>
      <c r="BG11" s="8" t="s">
        <v>1</v>
      </c>
      <c r="BH11" s="8">
        <v>5132594</v>
      </c>
      <c r="BI11" s="8" t="s">
        <v>1</v>
      </c>
      <c r="BJ11" s="8">
        <v>5140939</v>
      </c>
      <c r="BK11" s="8" t="s">
        <v>1</v>
      </c>
      <c r="BL11" s="8">
        <v>5154298</v>
      </c>
      <c r="BM11" s="8" t="s">
        <v>1</v>
      </c>
      <c r="BN11" s="8">
        <v>5171370</v>
      </c>
      <c r="BO11" s="8" t="s">
        <v>1</v>
      </c>
      <c r="BP11" s="8">
        <v>5188628</v>
      </c>
      <c r="BQ11" s="8" t="s">
        <v>1</v>
      </c>
      <c r="BR11" s="8">
        <v>5206180</v>
      </c>
      <c r="BS11" s="8" t="s">
        <v>1</v>
      </c>
      <c r="BT11" s="8">
        <v>5233373</v>
      </c>
      <c r="BU11" s="8" t="s">
        <v>1</v>
      </c>
      <c r="BV11" s="8">
        <v>5263074</v>
      </c>
      <c r="BW11" s="8" t="s">
        <v>1</v>
      </c>
      <c r="BX11" s="8">
        <v>5284991</v>
      </c>
      <c r="BY11" s="8" t="s">
        <v>1</v>
      </c>
      <c r="BZ11" s="8">
        <v>5304219</v>
      </c>
      <c r="CA11" s="8" t="s">
        <v>1</v>
      </c>
      <c r="CB11" s="8">
        <v>5321799</v>
      </c>
      <c r="CC11" s="8" t="s">
        <v>1</v>
      </c>
      <c r="CD11" s="8">
        <v>5339616</v>
      </c>
      <c r="CE11" s="8" t="s">
        <v>1</v>
      </c>
      <c r="CF11" s="8">
        <v>5358783</v>
      </c>
      <c r="CG11" s="8" t="s">
        <v>1</v>
      </c>
      <c r="CH11" s="8">
        <v>5375931</v>
      </c>
      <c r="CI11" s="8" t="s">
        <v>1</v>
      </c>
      <c r="CJ11" s="8">
        <v>5390574</v>
      </c>
      <c r="CK11" s="8" t="s">
        <v>1</v>
      </c>
      <c r="CL11" s="8">
        <v>5404523</v>
      </c>
      <c r="CM11" s="8" t="s">
        <v>1</v>
      </c>
      <c r="CN11" s="8">
        <v>5419432</v>
      </c>
      <c r="CO11" s="8" t="s">
        <v>1</v>
      </c>
      <c r="CP11" s="8">
        <v>5437272</v>
      </c>
      <c r="CQ11" s="8" t="s">
        <v>1</v>
      </c>
      <c r="CR11" s="8">
        <v>5461438</v>
      </c>
      <c r="CS11" s="8" t="s">
        <v>1</v>
      </c>
      <c r="CT11" s="8">
        <v>5493621</v>
      </c>
      <c r="CU11" s="8" t="s">
        <v>1</v>
      </c>
      <c r="CV11" s="8">
        <v>5523095</v>
      </c>
      <c r="CW11" s="8" t="s">
        <v>1</v>
      </c>
      <c r="CX11" s="8">
        <v>5547683</v>
      </c>
      <c r="CY11" s="8" t="s">
        <v>1</v>
      </c>
      <c r="CZ11" s="8">
        <v>5570572</v>
      </c>
      <c r="DA11" s="8" t="s">
        <v>1</v>
      </c>
      <c r="DB11" s="8">
        <v>5591572</v>
      </c>
      <c r="DC11" s="8" t="s">
        <v>1</v>
      </c>
      <c r="DD11" s="8">
        <v>5614932</v>
      </c>
      <c r="DE11" s="8" t="s">
        <v>1</v>
      </c>
      <c r="DF11" s="8">
        <v>5643475</v>
      </c>
      <c r="DG11" s="8" t="s">
        <v>1</v>
      </c>
      <c r="DH11" s="8">
        <v>5683483</v>
      </c>
      <c r="DI11" s="8" t="s">
        <v>1</v>
      </c>
      <c r="DJ11" s="8">
        <v>5728010</v>
      </c>
      <c r="DK11" s="8" t="s">
        <v>1</v>
      </c>
      <c r="DL11" s="8">
        <v>5764980</v>
      </c>
      <c r="DM11" s="8" t="s">
        <v>1</v>
      </c>
      <c r="DN11" s="8">
        <v>5793636</v>
      </c>
      <c r="DO11" s="8" t="s">
        <v>1</v>
      </c>
      <c r="DP11" s="8">
        <v>5814422</v>
      </c>
      <c r="DQ11" s="8" t="s">
        <v>1</v>
      </c>
      <c r="DR11" s="8">
        <v>5831404</v>
      </c>
      <c r="DS11" s="8" t="s">
        <v>1</v>
      </c>
      <c r="DT11" s="8">
        <v>5856733</v>
      </c>
      <c r="DU11" s="8" t="s">
        <v>1</v>
      </c>
      <c r="DV11" s="8">
        <v>5903037</v>
      </c>
      <c r="DW11" s="8" t="s">
        <v>1</v>
      </c>
      <c r="DX11" s="8">
        <v>5946952</v>
      </c>
      <c r="DY11" s="8" t="s">
        <v>1</v>
      </c>
      <c r="DZ11" s="8" t="s">
        <v>13</v>
      </c>
      <c r="EA11" s="8" t="s">
        <v>1</v>
      </c>
    </row>
    <row r="12" spans="1:131">
      <c r="A12" s="7" t="s">
        <v>18</v>
      </c>
      <c r="B12" s="8">
        <v>55607705</v>
      </c>
      <c r="C12" s="8" t="s">
        <v>1</v>
      </c>
      <c r="D12" s="8">
        <v>56273735</v>
      </c>
      <c r="E12" s="8" t="s">
        <v>1</v>
      </c>
      <c r="F12" s="8">
        <v>56918197</v>
      </c>
      <c r="G12" s="8" t="s">
        <v>1</v>
      </c>
      <c r="H12" s="8">
        <v>57555878</v>
      </c>
      <c r="I12" s="8" t="s">
        <v>1</v>
      </c>
      <c r="J12" s="8">
        <v>58225980</v>
      </c>
      <c r="K12" s="8" t="s">
        <v>1</v>
      </c>
      <c r="L12" s="8">
        <v>58942021</v>
      </c>
      <c r="M12" s="8" t="s">
        <v>1</v>
      </c>
      <c r="N12" s="8">
        <v>59544763</v>
      </c>
      <c r="O12" s="8" t="s">
        <v>1</v>
      </c>
      <c r="P12" s="8">
        <v>59870704</v>
      </c>
      <c r="Q12" s="8" t="s">
        <v>1</v>
      </c>
      <c r="R12" s="8">
        <v>60205754</v>
      </c>
      <c r="S12" s="8" t="s">
        <v>1</v>
      </c>
      <c r="T12" s="8">
        <v>60828812</v>
      </c>
      <c r="U12" s="8" t="s">
        <v>1</v>
      </c>
      <c r="V12" s="8">
        <v>61097878</v>
      </c>
      <c r="W12" s="8" t="s">
        <v>1</v>
      </c>
      <c r="X12" s="8">
        <v>61251834</v>
      </c>
      <c r="Y12" s="8" t="s">
        <v>1</v>
      </c>
      <c r="Z12" s="8">
        <v>61655931</v>
      </c>
      <c r="AA12" s="8" t="s">
        <v>1</v>
      </c>
      <c r="AB12" s="8">
        <v>61955369</v>
      </c>
      <c r="AC12" s="8" t="s">
        <v>1</v>
      </c>
      <c r="AD12" s="8">
        <v>62046427</v>
      </c>
      <c r="AE12" s="8" t="s">
        <v>1</v>
      </c>
      <c r="AF12" s="8">
        <v>61818050</v>
      </c>
      <c r="AG12" s="8" t="s">
        <v>1</v>
      </c>
      <c r="AH12" s="8">
        <v>61543310</v>
      </c>
      <c r="AI12" s="8" t="s">
        <v>1</v>
      </c>
      <c r="AJ12" s="8">
        <v>61397371</v>
      </c>
      <c r="AK12" s="8" t="s">
        <v>1</v>
      </c>
      <c r="AL12" s="8">
        <v>61337204</v>
      </c>
      <c r="AM12" s="8" t="s">
        <v>1</v>
      </c>
      <c r="AN12" s="8">
        <v>61380501</v>
      </c>
      <c r="AO12" s="8" t="s">
        <v>1</v>
      </c>
      <c r="AP12" s="8">
        <v>61548645</v>
      </c>
      <c r="AQ12" s="8" t="s">
        <v>1</v>
      </c>
      <c r="AR12" s="8">
        <v>61685321</v>
      </c>
      <c r="AS12" s="8" t="s">
        <v>1</v>
      </c>
      <c r="AT12" s="8">
        <v>61629395</v>
      </c>
      <c r="AU12" s="8" t="s">
        <v>1</v>
      </c>
      <c r="AV12" s="8">
        <v>61426385</v>
      </c>
      <c r="AW12" s="8" t="s">
        <v>1</v>
      </c>
      <c r="AX12" s="8">
        <v>61177963</v>
      </c>
      <c r="AY12" s="8" t="s">
        <v>1</v>
      </c>
      <c r="AZ12" s="8">
        <v>61034865</v>
      </c>
      <c r="BA12" s="8" t="s">
        <v>1</v>
      </c>
      <c r="BB12" s="8">
        <v>61080468</v>
      </c>
      <c r="BC12" s="8" t="s">
        <v>1</v>
      </c>
      <c r="BD12" s="8">
        <v>61189270</v>
      </c>
      <c r="BE12" s="8" t="s">
        <v>1</v>
      </c>
      <c r="BF12" s="8">
        <v>61476591</v>
      </c>
      <c r="BG12" s="8" t="s">
        <v>1</v>
      </c>
      <c r="BH12" s="8">
        <v>62197069</v>
      </c>
      <c r="BI12" s="8" t="s">
        <v>1</v>
      </c>
      <c r="BJ12" s="8">
        <v>63202344</v>
      </c>
      <c r="BK12" s="8" t="s">
        <v>1</v>
      </c>
      <c r="BL12" s="8">
        <v>80013896</v>
      </c>
      <c r="BM12" s="8" t="s">
        <v>24</v>
      </c>
      <c r="BN12" s="8">
        <v>80624598</v>
      </c>
      <c r="BO12" s="8" t="s">
        <v>1</v>
      </c>
      <c r="BP12" s="8">
        <v>81156363</v>
      </c>
      <c r="BQ12" s="8" t="s">
        <v>1</v>
      </c>
      <c r="BR12" s="8">
        <v>81438348</v>
      </c>
      <c r="BS12" s="8" t="s">
        <v>1</v>
      </c>
      <c r="BT12" s="8">
        <v>81678051</v>
      </c>
      <c r="BU12" s="8" t="s">
        <v>1</v>
      </c>
      <c r="BV12" s="8">
        <v>81914831</v>
      </c>
      <c r="BW12" s="8" t="s">
        <v>1</v>
      </c>
      <c r="BX12" s="8">
        <v>82034771</v>
      </c>
      <c r="BY12" s="8" t="s">
        <v>1</v>
      </c>
      <c r="BZ12" s="8">
        <v>82047195</v>
      </c>
      <c r="CA12" s="8" t="s">
        <v>1</v>
      </c>
      <c r="CB12" s="8">
        <v>82100243</v>
      </c>
      <c r="CC12" s="8" t="s">
        <v>1</v>
      </c>
      <c r="CD12" s="8">
        <v>82211508</v>
      </c>
      <c r="CE12" s="8" t="s">
        <v>1</v>
      </c>
      <c r="CF12" s="8">
        <v>82349925</v>
      </c>
      <c r="CG12" s="8" t="s">
        <v>1</v>
      </c>
      <c r="CH12" s="8">
        <v>82488495</v>
      </c>
      <c r="CI12" s="8" t="s">
        <v>1</v>
      </c>
      <c r="CJ12" s="8">
        <v>82534176</v>
      </c>
      <c r="CK12" s="8" t="s">
        <v>1</v>
      </c>
      <c r="CL12" s="8">
        <v>82516260</v>
      </c>
      <c r="CM12" s="8" t="s">
        <v>1</v>
      </c>
      <c r="CN12" s="8">
        <v>82469422</v>
      </c>
      <c r="CO12" s="8" t="s">
        <v>1</v>
      </c>
      <c r="CP12" s="8">
        <v>82376451</v>
      </c>
      <c r="CQ12" s="8" t="s">
        <v>1</v>
      </c>
      <c r="CR12" s="8">
        <v>82266372</v>
      </c>
      <c r="CS12" s="8" t="s">
        <v>1</v>
      </c>
      <c r="CT12" s="8">
        <v>82110097</v>
      </c>
      <c r="CU12" s="8" t="s">
        <v>1</v>
      </c>
      <c r="CV12" s="8">
        <v>81902307</v>
      </c>
      <c r="CW12" s="8" t="s">
        <v>1</v>
      </c>
      <c r="CX12" s="8">
        <v>81776930</v>
      </c>
      <c r="CY12" s="8" t="s">
        <v>1</v>
      </c>
      <c r="CZ12" s="8">
        <v>80274983</v>
      </c>
      <c r="DA12" s="8" t="s">
        <v>24</v>
      </c>
      <c r="DB12" s="8">
        <v>80425823</v>
      </c>
      <c r="DC12" s="8" t="s">
        <v>1</v>
      </c>
      <c r="DD12" s="8">
        <v>80645605</v>
      </c>
      <c r="DE12" s="8" t="s">
        <v>1</v>
      </c>
      <c r="DF12" s="8">
        <v>80982500</v>
      </c>
      <c r="DG12" s="8" t="s">
        <v>1</v>
      </c>
      <c r="DH12" s="8">
        <v>81686611</v>
      </c>
      <c r="DI12" s="8" t="s">
        <v>1</v>
      </c>
      <c r="DJ12" s="8">
        <v>82348669</v>
      </c>
      <c r="DK12" s="8" t="s">
        <v>1</v>
      </c>
      <c r="DL12" s="8">
        <v>82657002</v>
      </c>
      <c r="DM12" s="8" t="s">
        <v>1</v>
      </c>
      <c r="DN12" s="8">
        <v>82905782</v>
      </c>
      <c r="DO12" s="8" t="s">
        <v>1</v>
      </c>
      <c r="DP12" s="8">
        <v>83092962</v>
      </c>
      <c r="DQ12" s="8" t="s">
        <v>1</v>
      </c>
      <c r="DR12" s="8">
        <v>83160871</v>
      </c>
      <c r="DS12" s="8" t="s">
        <v>1</v>
      </c>
      <c r="DT12" s="8">
        <v>83196078</v>
      </c>
      <c r="DU12" s="8" t="s">
        <v>1</v>
      </c>
      <c r="DV12" s="8">
        <v>83797985</v>
      </c>
      <c r="DW12" s="8" t="s">
        <v>1</v>
      </c>
      <c r="DX12" s="8">
        <v>83901923</v>
      </c>
      <c r="DY12" s="8" t="s">
        <v>104</v>
      </c>
      <c r="DZ12" s="8" t="s">
        <v>13</v>
      </c>
      <c r="EA12" s="8" t="s">
        <v>1</v>
      </c>
    </row>
    <row r="13" spans="1:131">
      <c r="A13" s="7" t="s">
        <v>19</v>
      </c>
      <c r="B13" s="8">
        <v>1211537</v>
      </c>
      <c r="C13" s="8" t="s">
        <v>1</v>
      </c>
      <c r="D13" s="8">
        <v>1225077</v>
      </c>
      <c r="E13" s="8" t="s">
        <v>1</v>
      </c>
      <c r="F13" s="8">
        <v>1241623</v>
      </c>
      <c r="G13" s="8" t="s">
        <v>1</v>
      </c>
      <c r="H13" s="8">
        <v>1258857</v>
      </c>
      <c r="I13" s="8" t="s">
        <v>1</v>
      </c>
      <c r="J13" s="8">
        <v>1277086</v>
      </c>
      <c r="K13" s="8" t="s">
        <v>1</v>
      </c>
      <c r="L13" s="8">
        <v>1294566</v>
      </c>
      <c r="M13" s="8" t="s">
        <v>1</v>
      </c>
      <c r="N13" s="8">
        <v>1308597</v>
      </c>
      <c r="O13" s="8" t="s">
        <v>1</v>
      </c>
      <c r="P13" s="8">
        <v>1318946</v>
      </c>
      <c r="Q13" s="8" t="s">
        <v>1</v>
      </c>
      <c r="R13" s="8">
        <v>1331214</v>
      </c>
      <c r="S13" s="8" t="s">
        <v>1</v>
      </c>
      <c r="T13" s="8">
        <v>1345249</v>
      </c>
      <c r="U13" s="8" t="s">
        <v>1</v>
      </c>
      <c r="V13" s="8">
        <v>1360076</v>
      </c>
      <c r="W13" s="8" t="s">
        <v>1</v>
      </c>
      <c r="X13" s="8">
        <v>1376955</v>
      </c>
      <c r="Y13" s="8" t="s">
        <v>1</v>
      </c>
      <c r="Z13" s="8">
        <v>1392518</v>
      </c>
      <c r="AA13" s="8" t="s">
        <v>1</v>
      </c>
      <c r="AB13" s="8">
        <v>1405951</v>
      </c>
      <c r="AC13" s="8" t="s">
        <v>1</v>
      </c>
      <c r="AD13" s="8">
        <v>1418169</v>
      </c>
      <c r="AE13" s="8" t="s">
        <v>1</v>
      </c>
      <c r="AF13" s="8">
        <v>1429352</v>
      </c>
      <c r="AG13" s="8" t="s">
        <v>1</v>
      </c>
      <c r="AH13" s="8">
        <v>1439576</v>
      </c>
      <c r="AI13" s="8" t="s">
        <v>1</v>
      </c>
      <c r="AJ13" s="8">
        <v>1450211</v>
      </c>
      <c r="AK13" s="8" t="s">
        <v>1</v>
      </c>
      <c r="AL13" s="8">
        <v>1460188</v>
      </c>
      <c r="AM13" s="8" t="s">
        <v>1</v>
      </c>
      <c r="AN13" s="8">
        <v>1468333</v>
      </c>
      <c r="AO13" s="8" t="s">
        <v>1</v>
      </c>
      <c r="AP13" s="8">
        <v>1477219</v>
      </c>
      <c r="AQ13" s="8" t="s">
        <v>1</v>
      </c>
      <c r="AR13" s="8">
        <v>1487666</v>
      </c>
      <c r="AS13" s="8" t="s">
        <v>1</v>
      </c>
      <c r="AT13" s="8">
        <v>1498414</v>
      </c>
      <c r="AU13" s="8" t="s">
        <v>1</v>
      </c>
      <c r="AV13" s="8">
        <v>1508745</v>
      </c>
      <c r="AW13" s="8" t="s">
        <v>1</v>
      </c>
      <c r="AX13" s="8">
        <v>1518617</v>
      </c>
      <c r="AY13" s="8" t="s">
        <v>1</v>
      </c>
      <c r="AZ13" s="8">
        <v>1528781</v>
      </c>
      <c r="BA13" s="8" t="s">
        <v>1</v>
      </c>
      <c r="BB13" s="8">
        <v>1540190</v>
      </c>
      <c r="BC13" s="8" t="s">
        <v>1</v>
      </c>
      <c r="BD13" s="8">
        <v>1552221</v>
      </c>
      <c r="BE13" s="8" t="s">
        <v>1</v>
      </c>
      <c r="BF13" s="8">
        <v>1561900</v>
      </c>
      <c r="BG13" s="8" t="s">
        <v>1</v>
      </c>
      <c r="BH13" s="8">
        <v>1568131</v>
      </c>
      <c r="BI13" s="8" t="s">
        <v>1</v>
      </c>
      <c r="BJ13" s="8">
        <v>1569174</v>
      </c>
      <c r="BK13" s="8" t="s">
        <v>1</v>
      </c>
      <c r="BL13" s="8">
        <v>1561314</v>
      </c>
      <c r="BM13" s="8" t="s">
        <v>1</v>
      </c>
      <c r="BN13" s="8">
        <v>1533091</v>
      </c>
      <c r="BO13" s="8" t="s">
        <v>1</v>
      </c>
      <c r="BP13" s="8">
        <v>1494128</v>
      </c>
      <c r="BQ13" s="8" t="s">
        <v>1</v>
      </c>
      <c r="BR13" s="8">
        <v>1462514</v>
      </c>
      <c r="BS13" s="8" t="s">
        <v>1</v>
      </c>
      <c r="BT13" s="8">
        <v>1436634</v>
      </c>
      <c r="BU13" s="8" t="s">
        <v>1</v>
      </c>
      <c r="BV13" s="8">
        <v>1415594</v>
      </c>
      <c r="BW13" s="8" t="s">
        <v>1</v>
      </c>
      <c r="BX13" s="8">
        <v>1399535</v>
      </c>
      <c r="BY13" s="8" t="s">
        <v>1</v>
      </c>
      <c r="BZ13" s="8">
        <v>1386156</v>
      </c>
      <c r="CA13" s="8" t="s">
        <v>1</v>
      </c>
      <c r="CB13" s="8">
        <v>1390244</v>
      </c>
      <c r="CC13" s="8" t="s">
        <v>1</v>
      </c>
      <c r="CD13" s="8">
        <v>1396985</v>
      </c>
      <c r="CE13" s="8" t="s">
        <v>1</v>
      </c>
      <c r="CF13" s="8">
        <v>1388115</v>
      </c>
      <c r="CG13" s="8" t="s">
        <v>1</v>
      </c>
      <c r="CH13" s="8">
        <v>1379350</v>
      </c>
      <c r="CI13" s="8" t="s">
        <v>1</v>
      </c>
      <c r="CJ13" s="8">
        <v>1370720</v>
      </c>
      <c r="CK13" s="8" t="s">
        <v>1</v>
      </c>
      <c r="CL13" s="8">
        <v>1362550</v>
      </c>
      <c r="CM13" s="8" t="s">
        <v>1</v>
      </c>
      <c r="CN13" s="8">
        <v>1354775</v>
      </c>
      <c r="CO13" s="8" t="s">
        <v>1</v>
      </c>
      <c r="CP13" s="8">
        <v>1346810</v>
      </c>
      <c r="CQ13" s="8" t="s">
        <v>1</v>
      </c>
      <c r="CR13" s="8">
        <v>1340680</v>
      </c>
      <c r="CS13" s="8" t="s">
        <v>1</v>
      </c>
      <c r="CT13" s="8">
        <v>1337090</v>
      </c>
      <c r="CU13" s="8" t="s">
        <v>1</v>
      </c>
      <c r="CV13" s="8">
        <v>1334515</v>
      </c>
      <c r="CW13" s="8" t="s">
        <v>1</v>
      </c>
      <c r="CX13" s="8">
        <v>1331475</v>
      </c>
      <c r="CY13" s="8" t="s">
        <v>1</v>
      </c>
      <c r="CZ13" s="8">
        <v>1327439</v>
      </c>
      <c r="DA13" s="8" t="s">
        <v>1</v>
      </c>
      <c r="DB13" s="8">
        <v>1322696</v>
      </c>
      <c r="DC13" s="8" t="s">
        <v>1</v>
      </c>
      <c r="DD13" s="8">
        <v>1317997</v>
      </c>
      <c r="DE13" s="8" t="s">
        <v>1</v>
      </c>
      <c r="DF13" s="8">
        <v>1314545</v>
      </c>
      <c r="DG13" s="8" t="s">
        <v>1</v>
      </c>
      <c r="DH13" s="8">
        <v>1315407</v>
      </c>
      <c r="DI13" s="8" t="s">
        <v>24</v>
      </c>
      <c r="DJ13" s="8">
        <v>1315790</v>
      </c>
      <c r="DK13" s="8" t="s">
        <v>1</v>
      </c>
      <c r="DL13" s="8">
        <v>1317384</v>
      </c>
      <c r="DM13" s="8" t="s">
        <v>1</v>
      </c>
      <c r="DN13" s="8">
        <v>1321977</v>
      </c>
      <c r="DO13" s="8" t="s">
        <v>1</v>
      </c>
      <c r="DP13" s="8">
        <v>1326898</v>
      </c>
      <c r="DQ13" s="8" t="s">
        <v>1</v>
      </c>
      <c r="DR13" s="8">
        <v>1329522</v>
      </c>
      <c r="DS13" s="8" t="s">
        <v>1</v>
      </c>
      <c r="DT13" s="8">
        <v>1330932</v>
      </c>
      <c r="DU13" s="8" t="s">
        <v>1</v>
      </c>
      <c r="DV13" s="8">
        <v>1348840</v>
      </c>
      <c r="DW13" s="8" t="s">
        <v>1</v>
      </c>
      <c r="DX13" s="8">
        <v>1370286</v>
      </c>
      <c r="DY13" s="8" t="s">
        <v>1</v>
      </c>
      <c r="DZ13" s="8" t="s">
        <v>13</v>
      </c>
      <c r="EA13" s="8" t="s">
        <v>1</v>
      </c>
    </row>
    <row r="14" spans="1:131">
      <c r="A14" s="7" t="s">
        <v>20</v>
      </c>
      <c r="B14" s="8">
        <v>2828600</v>
      </c>
      <c r="C14" s="8" t="s">
        <v>1</v>
      </c>
      <c r="D14" s="8">
        <v>2824400</v>
      </c>
      <c r="E14" s="8" t="s">
        <v>1</v>
      </c>
      <c r="F14" s="8">
        <v>2836050</v>
      </c>
      <c r="G14" s="8" t="s">
        <v>1</v>
      </c>
      <c r="H14" s="8">
        <v>2852650</v>
      </c>
      <c r="I14" s="8" t="s">
        <v>1</v>
      </c>
      <c r="J14" s="8">
        <v>2866550</v>
      </c>
      <c r="K14" s="8" t="s">
        <v>1</v>
      </c>
      <c r="L14" s="8">
        <v>2877300</v>
      </c>
      <c r="M14" s="8" t="s">
        <v>1</v>
      </c>
      <c r="N14" s="8">
        <v>2888800</v>
      </c>
      <c r="O14" s="8" t="s">
        <v>1</v>
      </c>
      <c r="P14" s="8">
        <v>2902450</v>
      </c>
      <c r="Q14" s="8" t="s">
        <v>1</v>
      </c>
      <c r="R14" s="8">
        <v>2915550</v>
      </c>
      <c r="S14" s="8" t="s">
        <v>1</v>
      </c>
      <c r="T14" s="8">
        <v>2932650</v>
      </c>
      <c r="U14" s="8" t="s">
        <v>1</v>
      </c>
      <c r="V14" s="8">
        <v>2957250</v>
      </c>
      <c r="W14" s="8" t="s">
        <v>1</v>
      </c>
      <c r="X14" s="8">
        <v>2992050</v>
      </c>
      <c r="Y14" s="8" t="s">
        <v>1</v>
      </c>
      <c r="Z14" s="8">
        <v>3036850</v>
      </c>
      <c r="AA14" s="8" t="s">
        <v>1</v>
      </c>
      <c r="AB14" s="8">
        <v>3085950</v>
      </c>
      <c r="AC14" s="8" t="s">
        <v>1</v>
      </c>
      <c r="AD14" s="8">
        <v>3137500</v>
      </c>
      <c r="AE14" s="8" t="s">
        <v>1</v>
      </c>
      <c r="AF14" s="8">
        <v>3189550</v>
      </c>
      <c r="AG14" s="8" t="s">
        <v>1</v>
      </c>
      <c r="AH14" s="8">
        <v>3238050</v>
      </c>
      <c r="AI14" s="8" t="s">
        <v>1</v>
      </c>
      <c r="AJ14" s="8">
        <v>3282200</v>
      </c>
      <c r="AK14" s="8" t="s">
        <v>1</v>
      </c>
      <c r="AL14" s="8">
        <v>3329100</v>
      </c>
      <c r="AM14" s="8" t="s">
        <v>1</v>
      </c>
      <c r="AN14" s="8">
        <v>3373750</v>
      </c>
      <c r="AO14" s="8" t="s">
        <v>1</v>
      </c>
      <c r="AP14" s="8">
        <v>3412800</v>
      </c>
      <c r="AQ14" s="8" t="s">
        <v>1</v>
      </c>
      <c r="AR14" s="8">
        <v>3453000</v>
      </c>
      <c r="AS14" s="8" t="s">
        <v>1</v>
      </c>
      <c r="AT14" s="8">
        <v>3485800</v>
      </c>
      <c r="AU14" s="8" t="s">
        <v>1</v>
      </c>
      <c r="AV14" s="8">
        <v>3510600</v>
      </c>
      <c r="AW14" s="8" t="s">
        <v>1</v>
      </c>
      <c r="AX14" s="8">
        <v>3532423</v>
      </c>
      <c r="AY14" s="8" t="s">
        <v>1</v>
      </c>
      <c r="AZ14" s="8">
        <v>3538082</v>
      </c>
      <c r="BA14" s="8" t="s">
        <v>1</v>
      </c>
      <c r="BB14" s="8">
        <v>3539690</v>
      </c>
      <c r="BC14" s="8" t="s">
        <v>1</v>
      </c>
      <c r="BD14" s="8">
        <v>3540057</v>
      </c>
      <c r="BE14" s="8" t="s">
        <v>1</v>
      </c>
      <c r="BF14" s="8">
        <v>3524949</v>
      </c>
      <c r="BG14" s="8" t="s">
        <v>1</v>
      </c>
      <c r="BH14" s="8">
        <v>3511009</v>
      </c>
      <c r="BI14" s="8" t="s">
        <v>1</v>
      </c>
      <c r="BJ14" s="8">
        <v>3513974</v>
      </c>
      <c r="BK14" s="8" t="s">
        <v>1</v>
      </c>
      <c r="BL14" s="8">
        <v>3534235</v>
      </c>
      <c r="BM14" s="8" t="s">
        <v>1</v>
      </c>
      <c r="BN14" s="8">
        <v>3558430</v>
      </c>
      <c r="BO14" s="8" t="s">
        <v>1</v>
      </c>
      <c r="BP14" s="8">
        <v>3576261</v>
      </c>
      <c r="BQ14" s="8" t="s">
        <v>1</v>
      </c>
      <c r="BR14" s="8">
        <v>3590386</v>
      </c>
      <c r="BS14" s="8" t="s">
        <v>1</v>
      </c>
      <c r="BT14" s="8">
        <v>3608841</v>
      </c>
      <c r="BU14" s="8" t="s">
        <v>1</v>
      </c>
      <c r="BV14" s="8">
        <v>3637510</v>
      </c>
      <c r="BW14" s="8" t="s">
        <v>1</v>
      </c>
      <c r="BX14" s="8">
        <v>3674171</v>
      </c>
      <c r="BY14" s="8" t="s">
        <v>1</v>
      </c>
      <c r="BZ14" s="8">
        <v>3712696</v>
      </c>
      <c r="CA14" s="8" t="s">
        <v>1</v>
      </c>
      <c r="CB14" s="8">
        <v>3754786</v>
      </c>
      <c r="CC14" s="8" t="s">
        <v>1</v>
      </c>
      <c r="CD14" s="8">
        <v>3805174</v>
      </c>
      <c r="CE14" s="8" t="s">
        <v>1</v>
      </c>
      <c r="CF14" s="8">
        <v>3866243</v>
      </c>
      <c r="CG14" s="8" t="s">
        <v>1</v>
      </c>
      <c r="CH14" s="8">
        <v>3931947</v>
      </c>
      <c r="CI14" s="8" t="s">
        <v>1</v>
      </c>
      <c r="CJ14" s="8">
        <v>3996521</v>
      </c>
      <c r="CK14" s="8" t="s">
        <v>1</v>
      </c>
      <c r="CL14" s="8">
        <v>4070262</v>
      </c>
      <c r="CM14" s="8" t="s">
        <v>1</v>
      </c>
      <c r="CN14" s="8">
        <v>4159914</v>
      </c>
      <c r="CO14" s="8" t="s">
        <v>1</v>
      </c>
      <c r="CP14" s="8">
        <v>4274137</v>
      </c>
      <c r="CQ14" s="8" t="s">
        <v>1</v>
      </c>
      <c r="CR14" s="8">
        <v>4398942</v>
      </c>
      <c r="CS14" s="8" t="s">
        <v>1</v>
      </c>
      <c r="CT14" s="8">
        <v>4489544</v>
      </c>
      <c r="CU14" s="8" t="s">
        <v>1</v>
      </c>
      <c r="CV14" s="8">
        <v>4535375</v>
      </c>
      <c r="CW14" s="8" t="s">
        <v>1</v>
      </c>
      <c r="CX14" s="8">
        <v>4560155</v>
      </c>
      <c r="CY14" s="8" t="s">
        <v>1</v>
      </c>
      <c r="CZ14" s="8">
        <v>4580084</v>
      </c>
      <c r="DA14" s="8" t="s">
        <v>1</v>
      </c>
      <c r="DB14" s="8">
        <v>4599533</v>
      </c>
      <c r="DC14" s="8" t="s">
        <v>1</v>
      </c>
      <c r="DD14" s="8">
        <v>4623816</v>
      </c>
      <c r="DE14" s="8" t="s">
        <v>1</v>
      </c>
      <c r="DF14" s="8">
        <v>4657740</v>
      </c>
      <c r="DG14" s="8" t="s">
        <v>1</v>
      </c>
      <c r="DH14" s="8">
        <v>4701957</v>
      </c>
      <c r="DI14" s="8" t="s">
        <v>1</v>
      </c>
      <c r="DJ14" s="8">
        <v>4762722</v>
      </c>
      <c r="DK14" s="8" t="s">
        <v>1</v>
      </c>
      <c r="DL14" s="8">
        <v>4827445</v>
      </c>
      <c r="DM14" s="8" t="s">
        <v>1</v>
      </c>
      <c r="DN14" s="8">
        <v>4898022</v>
      </c>
      <c r="DO14" s="8" t="s">
        <v>1</v>
      </c>
      <c r="DP14" s="8">
        <v>4976456</v>
      </c>
      <c r="DQ14" s="8" t="s">
        <v>1</v>
      </c>
      <c r="DR14" s="8">
        <v>5039747</v>
      </c>
      <c r="DS14" s="8" t="s">
        <v>1</v>
      </c>
      <c r="DT14" s="8">
        <v>5110585</v>
      </c>
      <c r="DU14" s="8" t="s">
        <v>1</v>
      </c>
      <c r="DV14" s="8">
        <v>5212836</v>
      </c>
      <c r="DW14" s="8" t="s">
        <v>1</v>
      </c>
      <c r="DX14" s="8">
        <v>5307600</v>
      </c>
      <c r="DY14" s="8" t="s">
        <v>1</v>
      </c>
      <c r="DZ14" s="8" t="s">
        <v>13</v>
      </c>
      <c r="EA14" s="8" t="s">
        <v>1</v>
      </c>
    </row>
    <row r="15" spans="1:131">
      <c r="A15" s="7" t="s">
        <v>21</v>
      </c>
      <c r="B15" s="8">
        <v>8331725</v>
      </c>
      <c r="C15" s="8" t="s">
        <v>1</v>
      </c>
      <c r="D15" s="8">
        <v>8398050</v>
      </c>
      <c r="E15" s="8" t="s">
        <v>1</v>
      </c>
      <c r="F15" s="8">
        <v>8448233</v>
      </c>
      <c r="G15" s="8" t="s">
        <v>1</v>
      </c>
      <c r="H15" s="8">
        <v>8479625</v>
      </c>
      <c r="I15" s="8" t="s">
        <v>1</v>
      </c>
      <c r="J15" s="8">
        <v>8510429</v>
      </c>
      <c r="K15" s="8" t="s">
        <v>1</v>
      </c>
      <c r="L15" s="8">
        <v>8550333</v>
      </c>
      <c r="M15" s="8" t="s">
        <v>1</v>
      </c>
      <c r="N15" s="8">
        <v>8613651</v>
      </c>
      <c r="O15" s="8" t="s">
        <v>1</v>
      </c>
      <c r="P15" s="8">
        <v>8684088</v>
      </c>
      <c r="Q15" s="8" t="s">
        <v>1</v>
      </c>
      <c r="R15" s="8">
        <v>8740765</v>
      </c>
      <c r="S15" s="8" t="s">
        <v>1</v>
      </c>
      <c r="T15" s="8">
        <v>8772764</v>
      </c>
      <c r="U15" s="8" t="s">
        <v>1</v>
      </c>
      <c r="V15" s="8">
        <v>8792806</v>
      </c>
      <c r="W15" s="8" t="s">
        <v>1</v>
      </c>
      <c r="X15" s="8">
        <v>8831036</v>
      </c>
      <c r="Y15" s="8" t="s">
        <v>1</v>
      </c>
      <c r="Z15" s="8">
        <v>8888628</v>
      </c>
      <c r="AA15" s="8" t="s">
        <v>1</v>
      </c>
      <c r="AB15" s="8">
        <v>8929086</v>
      </c>
      <c r="AC15" s="8" t="s">
        <v>1</v>
      </c>
      <c r="AD15" s="8">
        <v>8962022</v>
      </c>
      <c r="AE15" s="8" t="s">
        <v>1</v>
      </c>
      <c r="AF15" s="8">
        <v>9046541</v>
      </c>
      <c r="AG15" s="8" t="s">
        <v>1</v>
      </c>
      <c r="AH15" s="8">
        <v>9188150</v>
      </c>
      <c r="AI15" s="8" t="s">
        <v>1</v>
      </c>
      <c r="AJ15" s="8">
        <v>9308479</v>
      </c>
      <c r="AK15" s="8" t="s">
        <v>1</v>
      </c>
      <c r="AL15" s="8">
        <v>9429959</v>
      </c>
      <c r="AM15" s="8" t="s">
        <v>1</v>
      </c>
      <c r="AN15" s="8">
        <v>9548258</v>
      </c>
      <c r="AO15" s="8" t="s">
        <v>1</v>
      </c>
      <c r="AP15" s="8">
        <v>9642505</v>
      </c>
      <c r="AQ15" s="8" t="s">
        <v>1</v>
      </c>
      <c r="AR15" s="8">
        <v>9729350</v>
      </c>
      <c r="AS15" s="8" t="s">
        <v>1</v>
      </c>
      <c r="AT15" s="8">
        <v>9789513</v>
      </c>
      <c r="AU15" s="8" t="s">
        <v>1</v>
      </c>
      <c r="AV15" s="8">
        <v>9846627</v>
      </c>
      <c r="AW15" s="8" t="s">
        <v>1</v>
      </c>
      <c r="AX15" s="8">
        <v>9895801</v>
      </c>
      <c r="AY15" s="8" t="s">
        <v>1</v>
      </c>
      <c r="AZ15" s="8">
        <v>9934300</v>
      </c>
      <c r="BA15" s="8" t="s">
        <v>1</v>
      </c>
      <c r="BB15" s="8">
        <v>9967213</v>
      </c>
      <c r="BC15" s="8" t="s">
        <v>1</v>
      </c>
      <c r="BD15" s="8">
        <v>10000595</v>
      </c>
      <c r="BE15" s="8" t="s">
        <v>1</v>
      </c>
      <c r="BF15" s="8">
        <v>10036983</v>
      </c>
      <c r="BG15" s="8" t="s">
        <v>1</v>
      </c>
      <c r="BH15" s="8">
        <v>10089498</v>
      </c>
      <c r="BI15" s="8" t="s">
        <v>1</v>
      </c>
      <c r="BJ15" s="8">
        <v>10196792</v>
      </c>
      <c r="BK15" s="8" t="s">
        <v>1</v>
      </c>
      <c r="BL15" s="8">
        <v>10319927</v>
      </c>
      <c r="BM15" s="8" t="s">
        <v>1</v>
      </c>
      <c r="BN15" s="8">
        <v>10399061</v>
      </c>
      <c r="BO15" s="8" t="s">
        <v>1</v>
      </c>
      <c r="BP15" s="8">
        <v>10460415</v>
      </c>
      <c r="BQ15" s="8" t="s">
        <v>1</v>
      </c>
      <c r="BR15" s="8">
        <v>10512922</v>
      </c>
      <c r="BS15" s="8" t="s">
        <v>1</v>
      </c>
      <c r="BT15" s="8">
        <v>10562153</v>
      </c>
      <c r="BU15" s="8" t="s">
        <v>1</v>
      </c>
      <c r="BV15" s="8">
        <v>10608800</v>
      </c>
      <c r="BW15" s="8" t="s">
        <v>1</v>
      </c>
      <c r="BX15" s="8">
        <v>10661259</v>
      </c>
      <c r="BY15" s="8" t="s">
        <v>1</v>
      </c>
      <c r="BZ15" s="8">
        <v>10720509</v>
      </c>
      <c r="CA15" s="8" t="s">
        <v>1</v>
      </c>
      <c r="CB15" s="8">
        <v>10761698</v>
      </c>
      <c r="CC15" s="8" t="s">
        <v>1</v>
      </c>
      <c r="CD15" s="8">
        <v>10805808</v>
      </c>
      <c r="CE15" s="8" t="s">
        <v>1</v>
      </c>
      <c r="CF15" s="8">
        <v>10862132</v>
      </c>
      <c r="CG15" s="8" t="s">
        <v>1</v>
      </c>
      <c r="CH15" s="8">
        <v>10902022</v>
      </c>
      <c r="CI15" s="8" t="s">
        <v>1</v>
      </c>
      <c r="CJ15" s="8">
        <v>10928070</v>
      </c>
      <c r="CK15" s="8" t="s">
        <v>1</v>
      </c>
      <c r="CL15" s="8">
        <v>10955141</v>
      </c>
      <c r="CM15" s="8" t="s">
        <v>1</v>
      </c>
      <c r="CN15" s="8">
        <v>10987314</v>
      </c>
      <c r="CO15" s="8" t="s">
        <v>1</v>
      </c>
      <c r="CP15" s="8">
        <v>11020362</v>
      </c>
      <c r="CQ15" s="8" t="s">
        <v>1</v>
      </c>
      <c r="CR15" s="8">
        <v>11048473</v>
      </c>
      <c r="CS15" s="8" t="s">
        <v>1</v>
      </c>
      <c r="CT15" s="8">
        <v>11077841</v>
      </c>
      <c r="CU15" s="8" t="s">
        <v>1</v>
      </c>
      <c r="CV15" s="8">
        <v>11107017</v>
      </c>
      <c r="CW15" s="8" t="s">
        <v>1</v>
      </c>
      <c r="CX15" s="8">
        <v>11121341</v>
      </c>
      <c r="CY15" s="8" t="s">
        <v>1</v>
      </c>
      <c r="CZ15" s="8">
        <v>11104899</v>
      </c>
      <c r="DA15" s="8" t="s">
        <v>1</v>
      </c>
      <c r="DB15" s="8">
        <v>11045011</v>
      </c>
      <c r="DC15" s="8" t="s">
        <v>1</v>
      </c>
      <c r="DD15" s="8">
        <v>10965211</v>
      </c>
      <c r="DE15" s="8" t="s">
        <v>1</v>
      </c>
      <c r="DF15" s="8">
        <v>10892413</v>
      </c>
      <c r="DG15" s="8" t="s">
        <v>1</v>
      </c>
      <c r="DH15" s="8">
        <v>10820883</v>
      </c>
      <c r="DI15" s="8" t="s">
        <v>1</v>
      </c>
      <c r="DJ15" s="8">
        <v>10775971</v>
      </c>
      <c r="DK15" s="8" t="s">
        <v>1</v>
      </c>
      <c r="DL15" s="8">
        <v>10754679</v>
      </c>
      <c r="DM15" s="8" t="s">
        <v>1</v>
      </c>
      <c r="DN15" s="8">
        <v>10732882</v>
      </c>
      <c r="DO15" s="8" t="s">
        <v>1</v>
      </c>
      <c r="DP15" s="8">
        <v>10721582</v>
      </c>
      <c r="DQ15" s="8" t="s">
        <v>1</v>
      </c>
      <c r="DR15" s="8">
        <v>10698599</v>
      </c>
      <c r="DS15" s="8" t="s">
        <v>1</v>
      </c>
      <c r="DT15" s="8">
        <v>10569207</v>
      </c>
      <c r="DU15" s="8" t="s">
        <v>1</v>
      </c>
      <c r="DV15" s="8">
        <v>10436882</v>
      </c>
      <c r="DW15" s="8" t="s">
        <v>1</v>
      </c>
      <c r="DX15" s="8">
        <v>10405588</v>
      </c>
      <c r="DY15" s="8" t="s">
        <v>104</v>
      </c>
      <c r="DZ15" s="8" t="s">
        <v>13</v>
      </c>
      <c r="EA15" s="8" t="s">
        <v>1</v>
      </c>
    </row>
    <row r="16" spans="1:131">
      <c r="A16" s="7" t="s">
        <v>22</v>
      </c>
      <c r="B16" s="8">
        <v>30455000</v>
      </c>
      <c r="C16" s="8" t="s">
        <v>1</v>
      </c>
      <c r="D16" s="8">
        <v>30739250</v>
      </c>
      <c r="E16" s="8" t="s">
        <v>1</v>
      </c>
      <c r="F16" s="8">
        <v>31023366</v>
      </c>
      <c r="G16" s="8" t="s">
        <v>1</v>
      </c>
      <c r="H16" s="8">
        <v>31296651</v>
      </c>
      <c r="I16" s="8" t="s">
        <v>1</v>
      </c>
      <c r="J16" s="8">
        <v>31609195</v>
      </c>
      <c r="K16" s="8" t="s">
        <v>1</v>
      </c>
      <c r="L16" s="8">
        <v>31954292</v>
      </c>
      <c r="M16" s="8" t="s">
        <v>1</v>
      </c>
      <c r="N16" s="8">
        <v>32283194</v>
      </c>
      <c r="O16" s="8" t="s">
        <v>1</v>
      </c>
      <c r="P16" s="8">
        <v>32682947</v>
      </c>
      <c r="Q16" s="8" t="s">
        <v>1</v>
      </c>
      <c r="R16" s="8">
        <v>33113134</v>
      </c>
      <c r="S16" s="8" t="s">
        <v>1</v>
      </c>
      <c r="T16" s="8">
        <v>33441054</v>
      </c>
      <c r="U16" s="8" t="s">
        <v>1</v>
      </c>
      <c r="V16" s="8">
        <v>33814126</v>
      </c>
      <c r="W16" s="8" t="s">
        <v>1</v>
      </c>
      <c r="X16" s="8">
        <v>34224490</v>
      </c>
      <c r="Y16" s="8" t="s">
        <v>1</v>
      </c>
      <c r="Z16" s="8">
        <v>34604469</v>
      </c>
      <c r="AA16" s="8" t="s">
        <v>1</v>
      </c>
      <c r="AB16" s="8">
        <v>34988947</v>
      </c>
      <c r="AC16" s="8" t="s">
        <v>1</v>
      </c>
      <c r="AD16" s="8">
        <v>35373335</v>
      </c>
      <c r="AE16" s="8" t="s">
        <v>1</v>
      </c>
      <c r="AF16" s="8">
        <v>35757900</v>
      </c>
      <c r="AG16" s="8" t="s">
        <v>1</v>
      </c>
      <c r="AH16" s="8">
        <v>36137812</v>
      </c>
      <c r="AI16" s="8" t="s">
        <v>1</v>
      </c>
      <c r="AJ16" s="8">
        <v>36511638</v>
      </c>
      <c r="AK16" s="8" t="s">
        <v>1</v>
      </c>
      <c r="AL16" s="8">
        <v>36864898</v>
      </c>
      <c r="AM16" s="8" t="s">
        <v>1</v>
      </c>
      <c r="AN16" s="8">
        <v>37191330</v>
      </c>
      <c r="AO16" s="8" t="s">
        <v>1</v>
      </c>
      <c r="AP16" s="8">
        <v>37491165</v>
      </c>
      <c r="AQ16" s="8" t="s">
        <v>1</v>
      </c>
      <c r="AR16" s="8">
        <v>37758631</v>
      </c>
      <c r="AS16" s="8" t="s">
        <v>1</v>
      </c>
      <c r="AT16" s="8">
        <v>37986012</v>
      </c>
      <c r="AU16" s="8" t="s">
        <v>1</v>
      </c>
      <c r="AV16" s="8">
        <v>38171525</v>
      </c>
      <c r="AW16" s="8" t="s">
        <v>1</v>
      </c>
      <c r="AX16" s="8">
        <v>38330364</v>
      </c>
      <c r="AY16" s="8" t="s">
        <v>1</v>
      </c>
      <c r="AZ16" s="8">
        <v>38469512</v>
      </c>
      <c r="BA16" s="8" t="s">
        <v>1</v>
      </c>
      <c r="BB16" s="8">
        <v>38584624</v>
      </c>
      <c r="BC16" s="8" t="s">
        <v>1</v>
      </c>
      <c r="BD16" s="8">
        <v>38684815</v>
      </c>
      <c r="BE16" s="8" t="s">
        <v>1</v>
      </c>
      <c r="BF16" s="8">
        <v>38766939</v>
      </c>
      <c r="BG16" s="8" t="s">
        <v>1</v>
      </c>
      <c r="BH16" s="8">
        <v>38827764</v>
      </c>
      <c r="BI16" s="8" t="s">
        <v>1</v>
      </c>
      <c r="BJ16" s="8">
        <v>38867322</v>
      </c>
      <c r="BK16" s="8" t="s">
        <v>1</v>
      </c>
      <c r="BL16" s="8">
        <v>38966376</v>
      </c>
      <c r="BM16" s="8" t="s">
        <v>1</v>
      </c>
      <c r="BN16" s="8">
        <v>39157685</v>
      </c>
      <c r="BO16" s="8" t="s">
        <v>1</v>
      </c>
      <c r="BP16" s="8">
        <v>39361262</v>
      </c>
      <c r="BQ16" s="8" t="s">
        <v>1</v>
      </c>
      <c r="BR16" s="8">
        <v>39549108</v>
      </c>
      <c r="BS16" s="8" t="s">
        <v>1</v>
      </c>
      <c r="BT16" s="8">
        <v>39724050</v>
      </c>
      <c r="BU16" s="8" t="s">
        <v>1</v>
      </c>
      <c r="BV16" s="8">
        <v>39889852</v>
      </c>
      <c r="BW16" s="8" t="s">
        <v>1</v>
      </c>
      <c r="BX16" s="8">
        <v>40057389</v>
      </c>
      <c r="BY16" s="8" t="s">
        <v>1</v>
      </c>
      <c r="BZ16" s="8">
        <v>40223509</v>
      </c>
      <c r="CA16" s="8" t="s">
        <v>1</v>
      </c>
      <c r="CB16" s="8">
        <v>40386875</v>
      </c>
      <c r="CC16" s="8" t="s">
        <v>1</v>
      </c>
      <c r="CD16" s="8">
        <v>40567864</v>
      </c>
      <c r="CE16" s="8" t="s">
        <v>1</v>
      </c>
      <c r="CF16" s="8">
        <v>40850412</v>
      </c>
      <c r="CG16" s="8" t="s">
        <v>1</v>
      </c>
      <c r="CH16" s="8">
        <v>41431558</v>
      </c>
      <c r="CI16" s="8" t="s">
        <v>1</v>
      </c>
      <c r="CJ16" s="8">
        <v>42187645</v>
      </c>
      <c r="CK16" s="8" t="s">
        <v>1</v>
      </c>
      <c r="CL16" s="8">
        <v>42921895</v>
      </c>
      <c r="CM16" s="8" t="s">
        <v>1</v>
      </c>
      <c r="CN16" s="8">
        <v>43653155</v>
      </c>
      <c r="CO16" s="8" t="s">
        <v>1</v>
      </c>
      <c r="CP16" s="8">
        <v>44397319</v>
      </c>
      <c r="CQ16" s="8" t="s">
        <v>1</v>
      </c>
      <c r="CR16" s="8">
        <v>45226803</v>
      </c>
      <c r="CS16" s="8" t="s">
        <v>1</v>
      </c>
      <c r="CT16" s="8">
        <v>45954106</v>
      </c>
      <c r="CU16" s="8" t="s">
        <v>1</v>
      </c>
      <c r="CV16" s="8">
        <v>46362946</v>
      </c>
      <c r="CW16" s="8" t="s">
        <v>1</v>
      </c>
      <c r="CX16" s="8">
        <v>46576897</v>
      </c>
      <c r="CY16" s="8" t="s">
        <v>1</v>
      </c>
      <c r="CZ16" s="8">
        <v>46742697</v>
      </c>
      <c r="DA16" s="8" t="s">
        <v>1</v>
      </c>
      <c r="DB16" s="8">
        <v>46773055</v>
      </c>
      <c r="DC16" s="8" t="s">
        <v>1</v>
      </c>
      <c r="DD16" s="8">
        <v>46604197</v>
      </c>
      <c r="DE16" s="8" t="s">
        <v>1</v>
      </c>
      <c r="DF16" s="8">
        <v>46460733</v>
      </c>
      <c r="DG16" s="8" t="s">
        <v>1</v>
      </c>
      <c r="DH16" s="8">
        <v>46422303</v>
      </c>
      <c r="DI16" s="8" t="s">
        <v>1</v>
      </c>
      <c r="DJ16" s="8">
        <v>46458139</v>
      </c>
      <c r="DK16" s="8" t="s">
        <v>1</v>
      </c>
      <c r="DL16" s="8">
        <v>46571232</v>
      </c>
      <c r="DM16" s="8" t="s">
        <v>1</v>
      </c>
      <c r="DN16" s="8">
        <v>46782011</v>
      </c>
      <c r="DO16" s="8" t="s">
        <v>1</v>
      </c>
      <c r="DP16" s="8">
        <v>47118501</v>
      </c>
      <c r="DQ16" s="8" t="s">
        <v>1</v>
      </c>
      <c r="DR16" s="8">
        <v>47359424</v>
      </c>
      <c r="DS16" s="8" t="s">
        <v>1</v>
      </c>
      <c r="DT16" s="8">
        <v>47443821</v>
      </c>
      <c r="DU16" s="8" t="s">
        <v>1</v>
      </c>
      <c r="DV16" s="8">
        <v>47786102</v>
      </c>
      <c r="DW16" s="8" t="s">
        <v>1</v>
      </c>
      <c r="DX16" s="8">
        <v>48347910</v>
      </c>
      <c r="DY16" s="8" t="s">
        <v>103</v>
      </c>
      <c r="DZ16" s="8" t="s">
        <v>13</v>
      </c>
      <c r="EA16" s="8" t="s">
        <v>1</v>
      </c>
    </row>
    <row r="17" spans="1:131">
      <c r="A17" s="7" t="s">
        <v>105</v>
      </c>
      <c r="B17" s="8">
        <v>45684227</v>
      </c>
      <c r="C17" s="8" t="s">
        <v>1</v>
      </c>
      <c r="D17" s="8">
        <v>46162828</v>
      </c>
      <c r="E17" s="8" t="s">
        <v>1</v>
      </c>
      <c r="F17" s="8">
        <v>46997703</v>
      </c>
      <c r="G17" s="8" t="s">
        <v>1</v>
      </c>
      <c r="H17" s="8">
        <v>47816218</v>
      </c>
      <c r="I17" s="8" t="s">
        <v>1</v>
      </c>
      <c r="J17" s="8">
        <v>48310415</v>
      </c>
      <c r="K17" s="8" t="s">
        <v>1</v>
      </c>
      <c r="L17" s="8">
        <v>48757796</v>
      </c>
      <c r="M17" s="8" t="s">
        <v>1</v>
      </c>
      <c r="N17" s="8">
        <v>49163665</v>
      </c>
      <c r="O17" s="8" t="s">
        <v>1</v>
      </c>
      <c r="P17" s="8">
        <v>49548305</v>
      </c>
      <c r="Q17" s="8" t="s">
        <v>1</v>
      </c>
      <c r="R17" s="8">
        <v>49915404</v>
      </c>
      <c r="S17" s="8" t="s">
        <v>1</v>
      </c>
      <c r="T17" s="8">
        <v>50317977</v>
      </c>
      <c r="U17" s="8" t="s">
        <v>1</v>
      </c>
      <c r="V17" s="8">
        <v>50772227</v>
      </c>
      <c r="W17" s="8" t="s">
        <v>1</v>
      </c>
      <c r="X17" s="8">
        <v>51251094</v>
      </c>
      <c r="Y17" s="8" t="s">
        <v>1</v>
      </c>
      <c r="Z17" s="8">
        <v>51700913</v>
      </c>
      <c r="AA17" s="8" t="s">
        <v>1</v>
      </c>
      <c r="AB17" s="8">
        <v>52118299</v>
      </c>
      <c r="AC17" s="8" t="s">
        <v>1</v>
      </c>
      <c r="AD17" s="8">
        <v>52460363</v>
      </c>
      <c r="AE17" s="8" t="s">
        <v>1</v>
      </c>
      <c r="AF17" s="8">
        <v>52699169</v>
      </c>
      <c r="AG17" s="8" t="s">
        <v>1</v>
      </c>
      <c r="AH17" s="8">
        <v>52908672</v>
      </c>
      <c r="AI17" s="8" t="s">
        <v>1</v>
      </c>
      <c r="AJ17" s="8">
        <v>53145286</v>
      </c>
      <c r="AK17" s="8" t="s">
        <v>1</v>
      </c>
      <c r="AL17" s="8">
        <v>53376320</v>
      </c>
      <c r="AM17" s="8" t="s">
        <v>1</v>
      </c>
      <c r="AN17" s="8">
        <v>53606230</v>
      </c>
      <c r="AO17" s="8" t="s">
        <v>1</v>
      </c>
      <c r="AP17" s="8">
        <v>53880009</v>
      </c>
      <c r="AQ17" s="8" t="s">
        <v>1</v>
      </c>
      <c r="AR17" s="8">
        <v>54181815</v>
      </c>
      <c r="AS17" s="8" t="s">
        <v>1</v>
      </c>
      <c r="AT17" s="8">
        <v>55750888</v>
      </c>
      <c r="AU17" s="8" t="s">
        <v>1</v>
      </c>
      <c r="AV17" s="8">
        <v>56049335</v>
      </c>
      <c r="AW17" s="8" t="s">
        <v>1</v>
      </c>
      <c r="AX17" s="8">
        <v>56320913</v>
      </c>
      <c r="AY17" s="8" t="s">
        <v>1</v>
      </c>
      <c r="AZ17" s="8">
        <v>56600031</v>
      </c>
      <c r="BA17" s="8" t="s">
        <v>1</v>
      </c>
      <c r="BB17" s="8">
        <v>56886383</v>
      </c>
      <c r="BC17" s="8" t="s">
        <v>1</v>
      </c>
      <c r="BD17" s="8">
        <v>57191948</v>
      </c>
      <c r="BE17" s="8" t="s">
        <v>1</v>
      </c>
      <c r="BF17" s="8">
        <v>57519072</v>
      </c>
      <c r="BG17" s="8" t="s">
        <v>1</v>
      </c>
      <c r="BH17" s="8">
        <v>57858794</v>
      </c>
      <c r="BI17" s="8" t="s">
        <v>1</v>
      </c>
      <c r="BJ17" s="8">
        <v>58171419</v>
      </c>
      <c r="BK17" s="8" t="s">
        <v>1</v>
      </c>
      <c r="BL17" s="8">
        <v>58459145</v>
      </c>
      <c r="BM17" s="8" t="s">
        <v>1</v>
      </c>
      <c r="BN17" s="8">
        <v>58745390</v>
      </c>
      <c r="BO17" s="8" t="s">
        <v>1</v>
      </c>
      <c r="BP17" s="8">
        <v>58995125</v>
      </c>
      <c r="BQ17" s="8" t="s">
        <v>1</v>
      </c>
      <c r="BR17" s="8">
        <v>59209730</v>
      </c>
      <c r="BS17" s="8" t="s">
        <v>1</v>
      </c>
      <c r="BT17" s="8">
        <v>59418718</v>
      </c>
      <c r="BU17" s="8" t="s">
        <v>1</v>
      </c>
      <c r="BV17" s="8">
        <v>59624342</v>
      </c>
      <c r="BW17" s="8" t="s">
        <v>1</v>
      </c>
      <c r="BX17" s="8">
        <v>59830635</v>
      </c>
      <c r="BY17" s="8" t="s">
        <v>1</v>
      </c>
      <c r="BZ17" s="8">
        <v>60046709</v>
      </c>
      <c r="CA17" s="8" t="s">
        <v>1</v>
      </c>
      <c r="CB17" s="8">
        <v>60351778</v>
      </c>
      <c r="CC17" s="8" t="s">
        <v>1</v>
      </c>
      <c r="CD17" s="8">
        <v>60762169</v>
      </c>
      <c r="CE17" s="8" t="s">
        <v>1</v>
      </c>
      <c r="CF17" s="8">
        <v>61201676</v>
      </c>
      <c r="CG17" s="8" t="s">
        <v>1</v>
      </c>
      <c r="CH17" s="8">
        <v>61644062</v>
      </c>
      <c r="CI17" s="8" t="s">
        <v>1</v>
      </c>
      <c r="CJ17" s="8">
        <v>62078165</v>
      </c>
      <c r="CK17" s="8" t="s">
        <v>1</v>
      </c>
      <c r="CL17" s="8">
        <v>62532556</v>
      </c>
      <c r="CM17" s="8" t="s">
        <v>1</v>
      </c>
      <c r="CN17" s="8">
        <v>63001253</v>
      </c>
      <c r="CO17" s="8" t="s">
        <v>1</v>
      </c>
      <c r="CP17" s="8">
        <v>63437350</v>
      </c>
      <c r="CQ17" s="8" t="s">
        <v>1</v>
      </c>
      <c r="CR17" s="8">
        <v>63826129</v>
      </c>
      <c r="CS17" s="8" t="s">
        <v>1</v>
      </c>
      <c r="CT17" s="8">
        <v>64178710</v>
      </c>
      <c r="CU17" s="8" t="s">
        <v>1</v>
      </c>
      <c r="CV17" s="8">
        <v>64504541</v>
      </c>
      <c r="CW17" s="8" t="s">
        <v>1</v>
      </c>
      <c r="CX17" s="8">
        <v>64818789</v>
      </c>
      <c r="CY17" s="8" t="s">
        <v>1</v>
      </c>
      <c r="CZ17" s="8">
        <v>65127852</v>
      </c>
      <c r="DA17" s="8" t="s">
        <v>1</v>
      </c>
      <c r="DB17" s="8">
        <v>65438667</v>
      </c>
      <c r="DC17" s="8" t="s">
        <v>1</v>
      </c>
      <c r="DD17" s="8">
        <v>65771309</v>
      </c>
      <c r="DE17" s="8" t="s">
        <v>1</v>
      </c>
      <c r="DF17" s="8">
        <v>66312067</v>
      </c>
      <c r="DG17" s="8" t="s">
        <v>24</v>
      </c>
      <c r="DH17" s="8">
        <v>66548272</v>
      </c>
      <c r="DI17" s="8" t="s">
        <v>1</v>
      </c>
      <c r="DJ17" s="8">
        <v>66724104</v>
      </c>
      <c r="DK17" s="8" t="s">
        <v>1</v>
      </c>
      <c r="DL17" s="8">
        <v>66918020</v>
      </c>
      <c r="DM17" s="8" t="s">
        <v>1</v>
      </c>
      <c r="DN17" s="8">
        <v>67158348</v>
      </c>
      <c r="DO17" s="8" t="s">
        <v>1</v>
      </c>
      <c r="DP17" s="8">
        <v>67382061</v>
      </c>
      <c r="DQ17" s="8" t="s">
        <v>1</v>
      </c>
      <c r="DR17" s="8">
        <v>67601110</v>
      </c>
      <c r="DS17" s="8" t="s">
        <v>1</v>
      </c>
      <c r="DT17" s="8">
        <v>67842811</v>
      </c>
      <c r="DU17" s="8" t="s">
        <v>103</v>
      </c>
      <c r="DV17" s="8">
        <v>68065015</v>
      </c>
      <c r="DW17" s="8" t="s">
        <v>103</v>
      </c>
      <c r="DX17" s="8">
        <v>68287487</v>
      </c>
      <c r="DY17" s="8" t="s">
        <v>103</v>
      </c>
      <c r="DZ17" s="8" t="s">
        <v>13</v>
      </c>
      <c r="EA17" s="8" t="s">
        <v>1</v>
      </c>
    </row>
    <row r="18" spans="1:131">
      <c r="A18" s="7" t="s">
        <v>23</v>
      </c>
      <c r="B18" s="8">
        <v>4140181</v>
      </c>
      <c r="C18" s="8" t="s">
        <v>1</v>
      </c>
      <c r="D18" s="8">
        <v>4167292</v>
      </c>
      <c r="E18" s="8" t="s">
        <v>1</v>
      </c>
      <c r="F18" s="8">
        <v>4196712</v>
      </c>
      <c r="G18" s="8" t="s">
        <v>1</v>
      </c>
      <c r="H18" s="8">
        <v>4225675</v>
      </c>
      <c r="I18" s="8" t="s">
        <v>1</v>
      </c>
      <c r="J18" s="8">
        <v>4252876</v>
      </c>
      <c r="K18" s="8" t="s">
        <v>1</v>
      </c>
      <c r="L18" s="8">
        <v>4280923</v>
      </c>
      <c r="M18" s="8" t="s">
        <v>1</v>
      </c>
      <c r="N18" s="8">
        <v>4310701</v>
      </c>
      <c r="O18" s="8" t="s">
        <v>1</v>
      </c>
      <c r="P18" s="8">
        <v>4338683</v>
      </c>
      <c r="Q18" s="8" t="s">
        <v>1</v>
      </c>
      <c r="R18" s="8">
        <v>4365628</v>
      </c>
      <c r="S18" s="8" t="s">
        <v>1</v>
      </c>
      <c r="T18" s="8">
        <v>4391490</v>
      </c>
      <c r="U18" s="8" t="s">
        <v>1</v>
      </c>
      <c r="V18" s="8">
        <v>4412252</v>
      </c>
      <c r="W18" s="8" t="s">
        <v>1</v>
      </c>
      <c r="X18" s="8">
        <v>4431275</v>
      </c>
      <c r="Y18" s="8" t="s">
        <v>1</v>
      </c>
      <c r="Z18" s="8">
        <v>4450564</v>
      </c>
      <c r="AA18" s="8" t="s">
        <v>1</v>
      </c>
      <c r="AB18" s="8">
        <v>4470161</v>
      </c>
      <c r="AC18" s="8" t="s">
        <v>1</v>
      </c>
      <c r="AD18" s="8">
        <v>4490660</v>
      </c>
      <c r="AE18" s="8" t="s">
        <v>1</v>
      </c>
      <c r="AF18" s="8">
        <v>4512082</v>
      </c>
      <c r="AG18" s="8" t="s">
        <v>1</v>
      </c>
      <c r="AH18" s="8">
        <v>4535934</v>
      </c>
      <c r="AI18" s="8" t="s">
        <v>1</v>
      </c>
      <c r="AJ18" s="8">
        <v>4559571</v>
      </c>
      <c r="AK18" s="8" t="s">
        <v>1</v>
      </c>
      <c r="AL18" s="8">
        <v>4581085</v>
      </c>
      <c r="AM18" s="8" t="s">
        <v>1</v>
      </c>
      <c r="AN18" s="8">
        <v>4594778</v>
      </c>
      <c r="AO18" s="8" t="s">
        <v>1</v>
      </c>
      <c r="AP18" s="8">
        <v>4599782</v>
      </c>
      <c r="AQ18" s="8" t="s">
        <v>1</v>
      </c>
      <c r="AR18" s="8">
        <v>4611509</v>
      </c>
      <c r="AS18" s="8" t="s">
        <v>30</v>
      </c>
      <c r="AT18" s="8">
        <v>4634234</v>
      </c>
      <c r="AU18" s="8" t="s">
        <v>30</v>
      </c>
      <c r="AV18" s="8">
        <v>4658254</v>
      </c>
      <c r="AW18" s="8" t="s">
        <v>30</v>
      </c>
      <c r="AX18" s="8">
        <v>4680285</v>
      </c>
      <c r="AY18" s="8" t="s">
        <v>30</v>
      </c>
      <c r="AZ18" s="8">
        <v>4701417</v>
      </c>
      <c r="BA18" s="8" t="s">
        <v>30</v>
      </c>
      <c r="BB18" s="8">
        <v>4721446</v>
      </c>
      <c r="BC18" s="8" t="s">
        <v>30</v>
      </c>
      <c r="BD18" s="8">
        <v>4739745</v>
      </c>
      <c r="BE18" s="8" t="s">
        <v>30</v>
      </c>
      <c r="BF18" s="8">
        <v>4755207</v>
      </c>
      <c r="BG18" s="8" t="s">
        <v>30</v>
      </c>
      <c r="BH18" s="8">
        <v>4767260</v>
      </c>
      <c r="BI18" s="8" t="s">
        <v>30</v>
      </c>
      <c r="BJ18" s="8">
        <v>4777368</v>
      </c>
      <c r="BK18" s="8" t="s">
        <v>30</v>
      </c>
      <c r="BL18" s="8">
        <v>4689022</v>
      </c>
      <c r="BM18" s="8" t="s">
        <v>30</v>
      </c>
      <c r="BN18" s="8">
        <v>4575818</v>
      </c>
      <c r="BO18" s="8" t="s">
        <v>30</v>
      </c>
      <c r="BP18" s="8">
        <v>4600463</v>
      </c>
      <c r="BQ18" s="8" t="s">
        <v>30</v>
      </c>
      <c r="BR18" s="8">
        <v>4652024</v>
      </c>
      <c r="BS18" s="8" t="s">
        <v>30</v>
      </c>
      <c r="BT18" s="8">
        <v>4620030</v>
      </c>
      <c r="BU18" s="8" t="s">
        <v>30</v>
      </c>
      <c r="BV18" s="8">
        <v>4557097</v>
      </c>
      <c r="BW18" s="8" t="s">
        <v>30</v>
      </c>
      <c r="BX18" s="8">
        <v>4534920</v>
      </c>
      <c r="BY18" s="8" t="s">
        <v>30</v>
      </c>
      <c r="BZ18" s="8">
        <v>4532136</v>
      </c>
      <c r="CA18" s="8" t="s">
        <v>30</v>
      </c>
      <c r="CB18" s="8">
        <v>4512598</v>
      </c>
      <c r="CC18" s="8" t="s">
        <v>30</v>
      </c>
      <c r="CD18" s="8">
        <v>4468302</v>
      </c>
      <c r="CE18" s="8" t="s">
        <v>30</v>
      </c>
      <c r="CF18" s="8">
        <v>4300450</v>
      </c>
      <c r="CG18" s="8" t="s">
        <v>24</v>
      </c>
      <c r="CH18" s="8">
        <v>4305439</v>
      </c>
      <c r="CI18" s="8" t="s">
        <v>1</v>
      </c>
      <c r="CJ18" s="8">
        <v>4305555</v>
      </c>
      <c r="CK18" s="8" t="s">
        <v>1</v>
      </c>
      <c r="CL18" s="8">
        <v>4308293</v>
      </c>
      <c r="CM18" s="8" t="s">
        <v>1</v>
      </c>
      <c r="CN18" s="8">
        <v>4311674</v>
      </c>
      <c r="CO18" s="8" t="s">
        <v>1</v>
      </c>
      <c r="CP18" s="8">
        <v>4313009</v>
      </c>
      <c r="CQ18" s="8" t="s">
        <v>1</v>
      </c>
      <c r="CR18" s="8">
        <v>4312749</v>
      </c>
      <c r="CS18" s="8" t="s">
        <v>1</v>
      </c>
      <c r="CT18" s="8">
        <v>4310882</v>
      </c>
      <c r="CU18" s="8" t="s">
        <v>1</v>
      </c>
      <c r="CV18" s="8">
        <v>4306322</v>
      </c>
      <c r="CW18" s="8" t="s">
        <v>1</v>
      </c>
      <c r="CX18" s="8">
        <v>4296352</v>
      </c>
      <c r="CY18" s="8" t="s">
        <v>1</v>
      </c>
      <c r="CZ18" s="8">
        <v>4282921</v>
      </c>
      <c r="DA18" s="8" t="s">
        <v>1</v>
      </c>
      <c r="DB18" s="8">
        <v>4269062</v>
      </c>
      <c r="DC18" s="8" t="s">
        <v>1</v>
      </c>
      <c r="DD18" s="8">
        <v>4232718</v>
      </c>
      <c r="DE18" s="8" t="s">
        <v>1</v>
      </c>
      <c r="DF18" s="8">
        <v>4199274</v>
      </c>
      <c r="DG18" s="8" t="s">
        <v>1</v>
      </c>
      <c r="DH18" s="8">
        <v>4156015</v>
      </c>
      <c r="DI18" s="8" t="s">
        <v>1</v>
      </c>
      <c r="DJ18" s="8">
        <v>4104942</v>
      </c>
      <c r="DK18" s="8" t="s">
        <v>1</v>
      </c>
      <c r="DL18" s="8">
        <v>4046555</v>
      </c>
      <c r="DM18" s="8" t="s">
        <v>1</v>
      </c>
      <c r="DN18" s="8">
        <v>3991509</v>
      </c>
      <c r="DO18" s="8" t="s">
        <v>1</v>
      </c>
      <c r="DP18" s="8">
        <v>3951094</v>
      </c>
      <c r="DQ18" s="8" t="s">
        <v>1</v>
      </c>
      <c r="DR18" s="8">
        <v>3913269</v>
      </c>
      <c r="DS18" s="8" t="s">
        <v>1</v>
      </c>
      <c r="DT18" s="8">
        <v>3877666</v>
      </c>
      <c r="DU18" s="8" t="s">
        <v>1</v>
      </c>
      <c r="DV18" s="8">
        <v>3856600</v>
      </c>
      <c r="DW18" s="8" t="s">
        <v>1</v>
      </c>
      <c r="DX18" s="8">
        <v>3856431</v>
      </c>
      <c r="DY18" s="8" t="s">
        <v>1</v>
      </c>
      <c r="DZ18" s="8" t="s">
        <v>13</v>
      </c>
      <c r="EA18" s="8" t="s">
        <v>1</v>
      </c>
    </row>
    <row r="19" spans="1:131">
      <c r="A19" s="7" t="s">
        <v>25</v>
      </c>
      <c r="B19" s="8">
        <v>50199700</v>
      </c>
      <c r="C19" s="8" t="s">
        <v>1</v>
      </c>
      <c r="D19" s="8">
        <v>50536350</v>
      </c>
      <c r="E19" s="8" t="s">
        <v>1</v>
      </c>
      <c r="F19" s="8">
        <v>50879450</v>
      </c>
      <c r="G19" s="8" t="s">
        <v>1</v>
      </c>
      <c r="H19" s="8">
        <v>51252000</v>
      </c>
      <c r="I19" s="8" t="s">
        <v>1</v>
      </c>
      <c r="J19" s="8">
        <v>51675350</v>
      </c>
      <c r="K19" s="8" t="s">
        <v>1</v>
      </c>
      <c r="L19" s="8">
        <v>52112350</v>
      </c>
      <c r="M19" s="8" t="s">
        <v>1</v>
      </c>
      <c r="N19" s="8">
        <v>52519000</v>
      </c>
      <c r="O19" s="8" t="s">
        <v>1</v>
      </c>
      <c r="P19" s="8">
        <v>52900500</v>
      </c>
      <c r="Q19" s="8" t="s">
        <v>1</v>
      </c>
      <c r="R19" s="8">
        <v>53235750</v>
      </c>
      <c r="S19" s="8" t="s">
        <v>1</v>
      </c>
      <c r="T19" s="8">
        <v>53537950</v>
      </c>
      <c r="U19" s="8" t="s">
        <v>1</v>
      </c>
      <c r="V19" s="8">
        <v>53821850</v>
      </c>
      <c r="W19" s="8" t="s">
        <v>1</v>
      </c>
      <c r="X19" s="8">
        <v>54073490</v>
      </c>
      <c r="Y19" s="8" t="s">
        <v>1</v>
      </c>
      <c r="Z19" s="8">
        <v>54381345</v>
      </c>
      <c r="AA19" s="8" t="s">
        <v>1</v>
      </c>
      <c r="AB19" s="8">
        <v>54751406</v>
      </c>
      <c r="AC19" s="8" t="s">
        <v>1</v>
      </c>
      <c r="AD19" s="8">
        <v>55110868</v>
      </c>
      <c r="AE19" s="8" t="s">
        <v>1</v>
      </c>
      <c r="AF19" s="8">
        <v>55441001</v>
      </c>
      <c r="AG19" s="8" t="s">
        <v>1</v>
      </c>
      <c r="AH19" s="8">
        <v>55718260</v>
      </c>
      <c r="AI19" s="8" t="s">
        <v>1</v>
      </c>
      <c r="AJ19" s="8">
        <v>55955411</v>
      </c>
      <c r="AK19" s="8" t="s">
        <v>1</v>
      </c>
      <c r="AL19" s="8">
        <v>56155143</v>
      </c>
      <c r="AM19" s="8" t="s">
        <v>1</v>
      </c>
      <c r="AN19" s="8">
        <v>56317749</v>
      </c>
      <c r="AO19" s="8" t="s">
        <v>1</v>
      </c>
      <c r="AP19" s="8">
        <v>56433883</v>
      </c>
      <c r="AQ19" s="8" t="s">
        <v>1</v>
      </c>
      <c r="AR19" s="8">
        <v>56501675</v>
      </c>
      <c r="AS19" s="8" t="s">
        <v>1</v>
      </c>
      <c r="AT19" s="8">
        <v>56543548</v>
      </c>
      <c r="AU19" s="8" t="s">
        <v>1</v>
      </c>
      <c r="AV19" s="8">
        <v>56564074</v>
      </c>
      <c r="AW19" s="8" t="s">
        <v>1</v>
      </c>
      <c r="AX19" s="8">
        <v>56576718</v>
      </c>
      <c r="AY19" s="8" t="s">
        <v>1</v>
      </c>
      <c r="AZ19" s="8">
        <v>56593071</v>
      </c>
      <c r="BA19" s="8" t="s">
        <v>1</v>
      </c>
      <c r="BB19" s="8">
        <v>56596155</v>
      </c>
      <c r="BC19" s="8" t="s">
        <v>1</v>
      </c>
      <c r="BD19" s="8">
        <v>56601931</v>
      </c>
      <c r="BE19" s="8" t="s">
        <v>1</v>
      </c>
      <c r="BF19" s="8">
        <v>56629288</v>
      </c>
      <c r="BG19" s="8" t="s">
        <v>1</v>
      </c>
      <c r="BH19" s="8">
        <v>56671781</v>
      </c>
      <c r="BI19" s="8" t="s">
        <v>1</v>
      </c>
      <c r="BJ19" s="8">
        <v>56719240</v>
      </c>
      <c r="BK19" s="8" t="s">
        <v>1</v>
      </c>
      <c r="BL19" s="8">
        <v>56758521</v>
      </c>
      <c r="BM19" s="8" t="s">
        <v>1</v>
      </c>
      <c r="BN19" s="8">
        <v>56797087</v>
      </c>
      <c r="BO19" s="8" t="s">
        <v>1</v>
      </c>
      <c r="BP19" s="8">
        <v>56831821</v>
      </c>
      <c r="BQ19" s="8" t="s">
        <v>1</v>
      </c>
      <c r="BR19" s="8">
        <v>56843400</v>
      </c>
      <c r="BS19" s="8" t="s">
        <v>1</v>
      </c>
      <c r="BT19" s="8">
        <v>56844303</v>
      </c>
      <c r="BU19" s="8" t="s">
        <v>1</v>
      </c>
      <c r="BV19" s="8">
        <v>56860281</v>
      </c>
      <c r="BW19" s="8" t="s">
        <v>1</v>
      </c>
      <c r="BX19" s="8">
        <v>56890372</v>
      </c>
      <c r="BY19" s="8" t="s">
        <v>1</v>
      </c>
      <c r="BZ19" s="8">
        <v>56906744</v>
      </c>
      <c r="CA19" s="8" t="s">
        <v>1</v>
      </c>
      <c r="CB19" s="8">
        <v>56916317</v>
      </c>
      <c r="CC19" s="8" t="s">
        <v>1</v>
      </c>
      <c r="CD19" s="8">
        <v>56942108</v>
      </c>
      <c r="CE19" s="8" t="s">
        <v>1</v>
      </c>
      <c r="CF19" s="8">
        <v>56974100</v>
      </c>
      <c r="CG19" s="8" t="s">
        <v>1</v>
      </c>
      <c r="CH19" s="8">
        <v>57059007</v>
      </c>
      <c r="CI19" s="8" t="s">
        <v>1</v>
      </c>
      <c r="CJ19" s="8">
        <v>57313203</v>
      </c>
      <c r="CK19" s="8" t="s">
        <v>1</v>
      </c>
      <c r="CL19" s="8">
        <v>57685327</v>
      </c>
      <c r="CM19" s="8" t="s">
        <v>1</v>
      </c>
      <c r="CN19" s="8">
        <v>57969484</v>
      </c>
      <c r="CO19" s="8" t="s">
        <v>1</v>
      </c>
      <c r="CP19" s="8">
        <v>58143979</v>
      </c>
      <c r="CQ19" s="8" t="s">
        <v>1</v>
      </c>
      <c r="CR19" s="8">
        <v>58438310</v>
      </c>
      <c r="CS19" s="8" t="s">
        <v>1</v>
      </c>
      <c r="CT19" s="8">
        <v>58826731</v>
      </c>
      <c r="CU19" s="8" t="s">
        <v>1</v>
      </c>
      <c r="CV19" s="8">
        <v>59095365</v>
      </c>
      <c r="CW19" s="8" t="s">
        <v>1</v>
      </c>
      <c r="CX19" s="8">
        <v>59277417</v>
      </c>
      <c r="CY19" s="8" t="s">
        <v>1</v>
      </c>
      <c r="CZ19" s="8">
        <v>59379449</v>
      </c>
      <c r="DA19" s="8" t="s">
        <v>1</v>
      </c>
      <c r="DB19" s="8">
        <v>59539717</v>
      </c>
      <c r="DC19" s="8" t="s">
        <v>1</v>
      </c>
      <c r="DD19" s="8">
        <v>60311613</v>
      </c>
      <c r="DE19" s="8" t="s">
        <v>1</v>
      </c>
      <c r="DF19" s="8">
        <v>60320707</v>
      </c>
      <c r="DG19" s="8" t="s">
        <v>1</v>
      </c>
      <c r="DH19" s="8">
        <v>60229605</v>
      </c>
      <c r="DI19" s="8" t="s">
        <v>1</v>
      </c>
      <c r="DJ19" s="8">
        <v>60115223</v>
      </c>
      <c r="DK19" s="8" t="s">
        <v>1</v>
      </c>
      <c r="DL19" s="8">
        <v>60002252</v>
      </c>
      <c r="DM19" s="8" t="s">
        <v>1</v>
      </c>
      <c r="DN19" s="8">
        <v>60148658</v>
      </c>
      <c r="DO19" s="8" t="s">
        <v>1</v>
      </c>
      <c r="DP19" s="8">
        <v>59729081</v>
      </c>
      <c r="DQ19" s="8" t="s">
        <v>24</v>
      </c>
      <c r="DR19" s="8">
        <v>59438851</v>
      </c>
      <c r="DS19" s="8" t="s">
        <v>1</v>
      </c>
      <c r="DT19" s="8">
        <v>59133173</v>
      </c>
      <c r="DU19" s="8" t="s">
        <v>1</v>
      </c>
      <c r="DV19" s="8">
        <v>59013667</v>
      </c>
      <c r="DW19" s="8" t="s">
        <v>1</v>
      </c>
      <c r="DX19" s="8">
        <v>58993475</v>
      </c>
      <c r="DY19" s="8" t="s">
        <v>103</v>
      </c>
      <c r="DZ19" s="8" t="s">
        <v>13</v>
      </c>
      <c r="EA19" s="8" t="s">
        <v>1</v>
      </c>
    </row>
    <row r="20" spans="1:131">
      <c r="A20" s="7" t="s">
        <v>26</v>
      </c>
      <c r="B20" s="8">
        <v>572783</v>
      </c>
      <c r="C20" s="8" t="s">
        <v>1</v>
      </c>
      <c r="D20" s="8">
        <v>574733</v>
      </c>
      <c r="E20" s="8" t="s">
        <v>1</v>
      </c>
      <c r="F20" s="8">
        <v>577400</v>
      </c>
      <c r="G20" s="8" t="s">
        <v>1</v>
      </c>
      <c r="H20" s="8">
        <v>582200</v>
      </c>
      <c r="I20" s="8" t="s">
        <v>1</v>
      </c>
      <c r="J20" s="8">
        <v>586950</v>
      </c>
      <c r="K20" s="8" t="s">
        <v>1</v>
      </c>
      <c r="L20" s="8">
        <v>590800</v>
      </c>
      <c r="M20" s="8" t="s">
        <v>1</v>
      </c>
      <c r="N20" s="8">
        <v>595150</v>
      </c>
      <c r="O20" s="8" t="s">
        <v>1</v>
      </c>
      <c r="P20" s="8">
        <v>599450</v>
      </c>
      <c r="Q20" s="8" t="s">
        <v>1</v>
      </c>
      <c r="R20" s="8">
        <v>604300</v>
      </c>
      <c r="S20" s="8" t="s">
        <v>1</v>
      </c>
      <c r="T20" s="8">
        <v>609400</v>
      </c>
      <c r="U20" s="8" t="s">
        <v>1</v>
      </c>
      <c r="V20" s="8">
        <v>614450</v>
      </c>
      <c r="W20" s="8" t="s">
        <v>1</v>
      </c>
      <c r="X20" s="8">
        <v>620000</v>
      </c>
      <c r="Y20" s="8" t="s">
        <v>1</v>
      </c>
      <c r="Z20" s="8">
        <v>627439</v>
      </c>
      <c r="AA20" s="8" t="s">
        <v>1</v>
      </c>
      <c r="AB20" s="8">
        <v>634789</v>
      </c>
      <c r="AC20" s="8" t="s">
        <v>1</v>
      </c>
      <c r="AD20" s="8">
        <v>629700</v>
      </c>
      <c r="AE20" s="8" t="s">
        <v>1</v>
      </c>
      <c r="AF20" s="8">
        <v>501790</v>
      </c>
      <c r="AG20" s="8" t="s">
        <v>24</v>
      </c>
      <c r="AH20" s="8">
        <v>497740</v>
      </c>
      <c r="AI20" s="8" t="s">
        <v>1</v>
      </c>
      <c r="AJ20" s="8">
        <v>497800</v>
      </c>
      <c r="AK20" s="8" t="s">
        <v>1</v>
      </c>
      <c r="AL20" s="8">
        <v>499650</v>
      </c>
      <c r="AM20" s="8" t="s">
        <v>1</v>
      </c>
      <c r="AN20" s="8">
        <v>503550</v>
      </c>
      <c r="AO20" s="8" t="s">
        <v>1</v>
      </c>
      <c r="AP20" s="8">
        <v>509050</v>
      </c>
      <c r="AQ20" s="8" t="s">
        <v>1</v>
      </c>
      <c r="AR20" s="8">
        <v>517573</v>
      </c>
      <c r="AS20" s="8" t="s">
        <v>1</v>
      </c>
      <c r="AT20" s="8">
        <v>523734</v>
      </c>
      <c r="AU20" s="8" t="s">
        <v>1</v>
      </c>
      <c r="AV20" s="8">
        <v>528071</v>
      </c>
      <c r="AW20" s="8" t="s">
        <v>1</v>
      </c>
      <c r="AX20" s="8">
        <v>534958</v>
      </c>
      <c r="AY20" s="8" t="s">
        <v>1</v>
      </c>
      <c r="AZ20" s="8">
        <v>541501</v>
      </c>
      <c r="BA20" s="8" t="s">
        <v>1</v>
      </c>
      <c r="BB20" s="8">
        <v>547747</v>
      </c>
      <c r="BC20" s="8" t="s">
        <v>1</v>
      </c>
      <c r="BD20" s="8">
        <v>553736</v>
      </c>
      <c r="BE20" s="8" t="s">
        <v>1</v>
      </c>
      <c r="BF20" s="8">
        <v>559639</v>
      </c>
      <c r="BG20" s="8" t="s">
        <v>1</v>
      </c>
      <c r="BH20" s="8">
        <v>567674</v>
      </c>
      <c r="BI20" s="8" t="s">
        <v>1</v>
      </c>
      <c r="BJ20" s="8">
        <v>579898</v>
      </c>
      <c r="BK20" s="8" t="s">
        <v>1</v>
      </c>
      <c r="BL20" s="8">
        <v>595105</v>
      </c>
      <c r="BM20" s="8" t="s">
        <v>1</v>
      </c>
      <c r="BN20" s="8">
        <v>611150</v>
      </c>
      <c r="BO20" s="8" t="s">
        <v>1</v>
      </c>
      <c r="BP20" s="8">
        <v>626088</v>
      </c>
      <c r="BQ20" s="8" t="s">
        <v>1</v>
      </c>
      <c r="BR20" s="8">
        <v>639172</v>
      </c>
      <c r="BS20" s="8" t="s">
        <v>1</v>
      </c>
      <c r="BT20" s="8">
        <v>650866</v>
      </c>
      <c r="BU20" s="8" t="s">
        <v>1</v>
      </c>
      <c r="BV20" s="8">
        <v>661323</v>
      </c>
      <c r="BW20" s="8" t="s">
        <v>1</v>
      </c>
      <c r="BX20" s="8">
        <v>670764</v>
      </c>
      <c r="BY20" s="8" t="s">
        <v>1</v>
      </c>
      <c r="BZ20" s="8">
        <v>679039</v>
      </c>
      <c r="CA20" s="8" t="s">
        <v>1</v>
      </c>
      <c r="CB20" s="8">
        <v>686680</v>
      </c>
      <c r="CC20" s="8" t="s">
        <v>1</v>
      </c>
      <c r="CD20" s="8">
        <v>694023</v>
      </c>
      <c r="CE20" s="8" t="s">
        <v>1</v>
      </c>
      <c r="CF20" s="8">
        <v>701544</v>
      </c>
      <c r="CG20" s="8" t="s">
        <v>1</v>
      </c>
      <c r="CH20" s="8">
        <v>709630</v>
      </c>
      <c r="CI20" s="8" t="s">
        <v>1</v>
      </c>
      <c r="CJ20" s="8">
        <v>718307</v>
      </c>
      <c r="CK20" s="8" t="s">
        <v>1</v>
      </c>
      <c r="CL20" s="8">
        <v>727980</v>
      </c>
      <c r="CM20" s="8" t="s">
        <v>1</v>
      </c>
      <c r="CN20" s="8">
        <v>738540</v>
      </c>
      <c r="CO20" s="8" t="s">
        <v>1</v>
      </c>
      <c r="CP20" s="8">
        <v>750965</v>
      </c>
      <c r="CQ20" s="8" t="s">
        <v>1</v>
      </c>
      <c r="CR20" s="8">
        <v>767125</v>
      </c>
      <c r="CS20" s="8" t="s">
        <v>1</v>
      </c>
      <c r="CT20" s="8">
        <v>786632</v>
      </c>
      <c r="CU20" s="8" t="s">
        <v>1</v>
      </c>
      <c r="CV20" s="8">
        <v>808035</v>
      </c>
      <c r="CW20" s="8" t="s">
        <v>1</v>
      </c>
      <c r="CX20" s="8">
        <v>829446</v>
      </c>
      <c r="CY20" s="8" t="s">
        <v>1</v>
      </c>
      <c r="CZ20" s="8">
        <v>850881</v>
      </c>
      <c r="DA20" s="8" t="s">
        <v>1</v>
      </c>
      <c r="DB20" s="8">
        <v>863945</v>
      </c>
      <c r="DC20" s="8" t="s">
        <v>1</v>
      </c>
      <c r="DD20" s="8">
        <v>861939</v>
      </c>
      <c r="DE20" s="8" t="s">
        <v>1</v>
      </c>
      <c r="DF20" s="8">
        <v>852504</v>
      </c>
      <c r="DG20" s="8" t="s">
        <v>1</v>
      </c>
      <c r="DH20" s="8">
        <v>847664</v>
      </c>
      <c r="DI20" s="8" t="s">
        <v>1</v>
      </c>
      <c r="DJ20" s="8">
        <v>851561</v>
      </c>
      <c r="DK20" s="8" t="s">
        <v>1</v>
      </c>
      <c r="DL20" s="8">
        <v>859519</v>
      </c>
      <c r="DM20" s="8" t="s">
        <v>1</v>
      </c>
      <c r="DN20" s="8">
        <v>870068</v>
      </c>
      <c r="DO20" s="8" t="s">
        <v>1</v>
      </c>
      <c r="DP20" s="8">
        <v>881952</v>
      </c>
      <c r="DQ20" s="8" t="s">
        <v>1</v>
      </c>
      <c r="DR20" s="8">
        <v>892006</v>
      </c>
      <c r="DS20" s="8" t="s">
        <v>1</v>
      </c>
      <c r="DT20" s="8">
        <v>900356</v>
      </c>
      <c r="DU20" s="8" t="s">
        <v>1</v>
      </c>
      <c r="DV20" s="8">
        <v>912703</v>
      </c>
      <c r="DW20" s="8" t="s">
        <v>1</v>
      </c>
      <c r="DX20" s="8">
        <v>927103</v>
      </c>
      <c r="DY20" s="8" t="s">
        <v>103</v>
      </c>
      <c r="DZ20" s="8" t="s">
        <v>13</v>
      </c>
      <c r="EA20" s="8" t="s">
        <v>1</v>
      </c>
    </row>
    <row r="21" spans="1:131">
      <c r="A21" s="7" t="s">
        <v>27</v>
      </c>
      <c r="B21" s="8">
        <v>2120979</v>
      </c>
      <c r="C21" s="8" t="s">
        <v>1</v>
      </c>
      <c r="D21" s="8">
        <v>2152681</v>
      </c>
      <c r="E21" s="8" t="s">
        <v>1</v>
      </c>
      <c r="F21" s="8">
        <v>2181586</v>
      </c>
      <c r="G21" s="8" t="s">
        <v>1</v>
      </c>
      <c r="H21" s="8">
        <v>2210919</v>
      </c>
      <c r="I21" s="8" t="s">
        <v>1</v>
      </c>
      <c r="J21" s="8">
        <v>2240623</v>
      </c>
      <c r="K21" s="8" t="s">
        <v>1</v>
      </c>
      <c r="L21" s="8">
        <v>2265919</v>
      </c>
      <c r="M21" s="8" t="s">
        <v>1</v>
      </c>
      <c r="N21" s="8">
        <v>2283217</v>
      </c>
      <c r="O21" s="8" t="s">
        <v>1</v>
      </c>
      <c r="P21" s="8">
        <v>2301220</v>
      </c>
      <c r="Q21" s="8" t="s">
        <v>1</v>
      </c>
      <c r="R21" s="8">
        <v>2323619</v>
      </c>
      <c r="S21" s="8" t="s">
        <v>1</v>
      </c>
      <c r="T21" s="8">
        <v>2343173</v>
      </c>
      <c r="U21" s="8" t="s">
        <v>1</v>
      </c>
      <c r="V21" s="8">
        <v>2359164</v>
      </c>
      <c r="W21" s="8" t="s">
        <v>1</v>
      </c>
      <c r="X21" s="8">
        <v>2376389</v>
      </c>
      <c r="Y21" s="8" t="s">
        <v>1</v>
      </c>
      <c r="Z21" s="8">
        <v>2395674</v>
      </c>
      <c r="AA21" s="8" t="s">
        <v>1</v>
      </c>
      <c r="AB21" s="8">
        <v>2415819</v>
      </c>
      <c r="AC21" s="8" t="s">
        <v>1</v>
      </c>
      <c r="AD21" s="8">
        <v>2437186</v>
      </c>
      <c r="AE21" s="8" t="s">
        <v>1</v>
      </c>
      <c r="AF21" s="8">
        <v>2456130</v>
      </c>
      <c r="AG21" s="8" t="s">
        <v>1</v>
      </c>
      <c r="AH21" s="8">
        <v>2470989</v>
      </c>
      <c r="AI21" s="8" t="s">
        <v>1</v>
      </c>
      <c r="AJ21" s="8">
        <v>2485073</v>
      </c>
      <c r="AK21" s="8" t="s">
        <v>1</v>
      </c>
      <c r="AL21" s="8">
        <v>2497921</v>
      </c>
      <c r="AM21" s="8" t="s">
        <v>1</v>
      </c>
      <c r="AN21" s="8">
        <v>2505953</v>
      </c>
      <c r="AO21" s="8" t="s">
        <v>1</v>
      </c>
      <c r="AP21" s="8">
        <v>2511701</v>
      </c>
      <c r="AQ21" s="8" t="s">
        <v>1</v>
      </c>
      <c r="AR21" s="8">
        <v>2519421</v>
      </c>
      <c r="AS21" s="8" t="s">
        <v>1</v>
      </c>
      <c r="AT21" s="8">
        <v>2531080</v>
      </c>
      <c r="AU21" s="8" t="s">
        <v>1</v>
      </c>
      <c r="AV21" s="8">
        <v>2546011</v>
      </c>
      <c r="AW21" s="8" t="s">
        <v>1</v>
      </c>
      <c r="AX21" s="8">
        <v>2562047</v>
      </c>
      <c r="AY21" s="8" t="s">
        <v>1</v>
      </c>
      <c r="AZ21" s="8">
        <v>2578873</v>
      </c>
      <c r="BA21" s="8" t="s">
        <v>1</v>
      </c>
      <c r="BB21" s="8">
        <v>2599892</v>
      </c>
      <c r="BC21" s="8" t="s">
        <v>1</v>
      </c>
      <c r="BD21" s="8">
        <v>2626583</v>
      </c>
      <c r="BE21" s="8" t="s">
        <v>1</v>
      </c>
      <c r="BF21" s="8">
        <v>2653434</v>
      </c>
      <c r="BG21" s="8" t="s">
        <v>1</v>
      </c>
      <c r="BH21" s="8">
        <v>2666955</v>
      </c>
      <c r="BI21" s="8" t="s">
        <v>1</v>
      </c>
      <c r="BJ21" s="8">
        <v>2663151</v>
      </c>
      <c r="BK21" s="8" t="s">
        <v>1</v>
      </c>
      <c r="BL21" s="8">
        <v>2650581</v>
      </c>
      <c r="BM21" s="8" t="s">
        <v>1</v>
      </c>
      <c r="BN21" s="8">
        <v>2614338</v>
      </c>
      <c r="BO21" s="8" t="s">
        <v>1</v>
      </c>
      <c r="BP21" s="8">
        <v>2563290</v>
      </c>
      <c r="BQ21" s="8" t="s">
        <v>1</v>
      </c>
      <c r="BR21" s="8">
        <v>2520742</v>
      </c>
      <c r="BS21" s="8" t="s">
        <v>1</v>
      </c>
      <c r="BT21" s="8">
        <v>2485056</v>
      </c>
      <c r="BU21" s="8" t="s">
        <v>1</v>
      </c>
      <c r="BV21" s="8">
        <v>2457222</v>
      </c>
      <c r="BW21" s="8" t="s">
        <v>1</v>
      </c>
      <c r="BX21" s="8">
        <v>2432851</v>
      </c>
      <c r="BY21" s="8" t="s">
        <v>1</v>
      </c>
      <c r="BZ21" s="8">
        <v>2410019</v>
      </c>
      <c r="CA21" s="8" t="s">
        <v>1</v>
      </c>
      <c r="CB21" s="8">
        <v>2390482</v>
      </c>
      <c r="CC21" s="8" t="s">
        <v>1</v>
      </c>
      <c r="CD21" s="8">
        <v>2367550</v>
      </c>
      <c r="CE21" s="8" t="s">
        <v>1</v>
      </c>
      <c r="CF21" s="8">
        <v>2337170</v>
      </c>
      <c r="CG21" s="8" t="s">
        <v>1</v>
      </c>
      <c r="CH21" s="8">
        <v>2310173</v>
      </c>
      <c r="CI21" s="8" t="s">
        <v>1</v>
      </c>
      <c r="CJ21" s="8">
        <v>2287955</v>
      </c>
      <c r="CK21" s="8" t="s">
        <v>1</v>
      </c>
      <c r="CL21" s="8">
        <v>2263122</v>
      </c>
      <c r="CM21" s="8" t="s">
        <v>1</v>
      </c>
      <c r="CN21" s="8">
        <v>2238799</v>
      </c>
      <c r="CO21" s="8" t="s">
        <v>1</v>
      </c>
      <c r="CP21" s="8">
        <v>2218357</v>
      </c>
      <c r="CQ21" s="8" t="s">
        <v>1</v>
      </c>
      <c r="CR21" s="8">
        <v>2200325</v>
      </c>
      <c r="CS21" s="8" t="s">
        <v>1</v>
      </c>
      <c r="CT21" s="8">
        <v>2177322</v>
      </c>
      <c r="CU21" s="8" t="s">
        <v>1</v>
      </c>
      <c r="CV21" s="8">
        <v>2141669</v>
      </c>
      <c r="CW21" s="8" t="s">
        <v>1</v>
      </c>
      <c r="CX21" s="8">
        <v>2097555</v>
      </c>
      <c r="CY21" s="8" t="s">
        <v>1</v>
      </c>
      <c r="CZ21" s="8">
        <v>2059709</v>
      </c>
      <c r="DA21" s="8" t="s">
        <v>1</v>
      </c>
      <c r="DB21" s="8">
        <v>2034319</v>
      </c>
      <c r="DC21" s="8" t="s">
        <v>1</v>
      </c>
      <c r="DD21" s="8">
        <v>2012647</v>
      </c>
      <c r="DE21" s="8" t="s">
        <v>1</v>
      </c>
      <c r="DF21" s="8">
        <v>1993782</v>
      </c>
      <c r="DG21" s="8" t="s">
        <v>1</v>
      </c>
      <c r="DH21" s="8">
        <v>1977527</v>
      </c>
      <c r="DI21" s="8" t="s">
        <v>1</v>
      </c>
      <c r="DJ21" s="8">
        <v>1959537</v>
      </c>
      <c r="DK21" s="8" t="s">
        <v>1</v>
      </c>
      <c r="DL21" s="8">
        <v>1942248</v>
      </c>
      <c r="DM21" s="8" t="s">
        <v>1</v>
      </c>
      <c r="DN21" s="8">
        <v>1927174</v>
      </c>
      <c r="DO21" s="8" t="s">
        <v>1</v>
      </c>
      <c r="DP21" s="8">
        <v>1913822</v>
      </c>
      <c r="DQ21" s="8" t="s">
        <v>1</v>
      </c>
      <c r="DR21" s="8">
        <v>1900449</v>
      </c>
      <c r="DS21" s="8" t="s">
        <v>1</v>
      </c>
      <c r="DT21" s="8">
        <v>1884490</v>
      </c>
      <c r="DU21" s="8" t="s">
        <v>1</v>
      </c>
      <c r="DV21" s="8">
        <v>1879383</v>
      </c>
      <c r="DW21" s="8" t="s">
        <v>1</v>
      </c>
      <c r="DX21" s="8">
        <v>1877445</v>
      </c>
      <c r="DY21" s="8" t="s">
        <v>1</v>
      </c>
      <c r="DZ21" s="8" t="s">
        <v>13</v>
      </c>
      <c r="EA21" s="8" t="s">
        <v>1</v>
      </c>
    </row>
    <row r="22" spans="1:131">
      <c r="A22" s="7" t="s">
        <v>28</v>
      </c>
      <c r="B22" s="8">
        <v>2778550</v>
      </c>
      <c r="C22" s="8" t="s">
        <v>1</v>
      </c>
      <c r="D22" s="8">
        <v>2823550</v>
      </c>
      <c r="E22" s="8" t="s">
        <v>1</v>
      </c>
      <c r="F22" s="8">
        <v>2863350</v>
      </c>
      <c r="G22" s="8" t="s">
        <v>1</v>
      </c>
      <c r="H22" s="8">
        <v>2898950</v>
      </c>
      <c r="I22" s="8" t="s">
        <v>1</v>
      </c>
      <c r="J22" s="8">
        <v>2935200</v>
      </c>
      <c r="K22" s="8" t="s">
        <v>1</v>
      </c>
      <c r="L22" s="8">
        <v>2971450</v>
      </c>
      <c r="M22" s="8" t="s">
        <v>1</v>
      </c>
      <c r="N22" s="8">
        <v>3008050</v>
      </c>
      <c r="O22" s="8" t="s">
        <v>1</v>
      </c>
      <c r="P22" s="8">
        <v>3044400</v>
      </c>
      <c r="Q22" s="8" t="s">
        <v>1</v>
      </c>
      <c r="R22" s="8">
        <v>3078850</v>
      </c>
      <c r="S22" s="8" t="s">
        <v>1</v>
      </c>
      <c r="T22" s="8">
        <v>3107321</v>
      </c>
      <c r="U22" s="8" t="s">
        <v>1</v>
      </c>
      <c r="V22" s="8">
        <v>3139689</v>
      </c>
      <c r="W22" s="8" t="s">
        <v>1</v>
      </c>
      <c r="X22" s="8">
        <v>3179041</v>
      </c>
      <c r="Y22" s="8" t="s">
        <v>1</v>
      </c>
      <c r="Z22" s="8">
        <v>3213622</v>
      </c>
      <c r="AA22" s="8" t="s">
        <v>1</v>
      </c>
      <c r="AB22" s="8">
        <v>3244438</v>
      </c>
      <c r="AC22" s="8" t="s">
        <v>1</v>
      </c>
      <c r="AD22" s="8">
        <v>3273894</v>
      </c>
      <c r="AE22" s="8" t="s">
        <v>1</v>
      </c>
      <c r="AF22" s="8">
        <v>3301652</v>
      </c>
      <c r="AG22" s="8" t="s">
        <v>1</v>
      </c>
      <c r="AH22" s="8">
        <v>3328664</v>
      </c>
      <c r="AI22" s="8" t="s">
        <v>1</v>
      </c>
      <c r="AJ22" s="8">
        <v>3355036</v>
      </c>
      <c r="AK22" s="8" t="s">
        <v>1</v>
      </c>
      <c r="AL22" s="8">
        <v>3379514</v>
      </c>
      <c r="AM22" s="8" t="s">
        <v>1</v>
      </c>
      <c r="AN22" s="8">
        <v>3397842</v>
      </c>
      <c r="AO22" s="8" t="s">
        <v>1</v>
      </c>
      <c r="AP22" s="8">
        <v>3413202</v>
      </c>
      <c r="AQ22" s="8" t="s">
        <v>1</v>
      </c>
      <c r="AR22" s="8">
        <v>3432947</v>
      </c>
      <c r="AS22" s="8" t="s">
        <v>1</v>
      </c>
      <c r="AT22" s="8">
        <v>3457179</v>
      </c>
      <c r="AU22" s="8" t="s">
        <v>1</v>
      </c>
      <c r="AV22" s="8">
        <v>3485192</v>
      </c>
      <c r="AW22" s="8" t="s">
        <v>1</v>
      </c>
      <c r="AX22" s="8">
        <v>3514205</v>
      </c>
      <c r="AY22" s="8" t="s">
        <v>1</v>
      </c>
      <c r="AZ22" s="8">
        <v>3544543</v>
      </c>
      <c r="BA22" s="8" t="s">
        <v>1</v>
      </c>
      <c r="BB22" s="8">
        <v>3578914</v>
      </c>
      <c r="BC22" s="8" t="s">
        <v>1</v>
      </c>
      <c r="BD22" s="8">
        <v>3616367</v>
      </c>
      <c r="BE22" s="8" t="s">
        <v>1</v>
      </c>
      <c r="BF22" s="8">
        <v>3655049</v>
      </c>
      <c r="BG22" s="8" t="s">
        <v>1</v>
      </c>
      <c r="BH22" s="8">
        <v>3684255</v>
      </c>
      <c r="BI22" s="8" t="s">
        <v>1</v>
      </c>
      <c r="BJ22" s="8">
        <v>3697838</v>
      </c>
      <c r="BK22" s="8" t="s">
        <v>1</v>
      </c>
      <c r="BL22" s="8">
        <v>3704134</v>
      </c>
      <c r="BM22" s="8" t="s">
        <v>1</v>
      </c>
      <c r="BN22" s="8">
        <v>3700114</v>
      </c>
      <c r="BO22" s="8" t="s">
        <v>1</v>
      </c>
      <c r="BP22" s="8">
        <v>3682613</v>
      </c>
      <c r="BQ22" s="8" t="s">
        <v>1</v>
      </c>
      <c r="BR22" s="8">
        <v>3657144</v>
      </c>
      <c r="BS22" s="8" t="s">
        <v>1</v>
      </c>
      <c r="BT22" s="8">
        <v>3629102</v>
      </c>
      <c r="BU22" s="8" t="s">
        <v>1</v>
      </c>
      <c r="BV22" s="8">
        <v>3601613</v>
      </c>
      <c r="BW22" s="8" t="s">
        <v>1</v>
      </c>
      <c r="BX22" s="8">
        <v>3575137</v>
      </c>
      <c r="BY22" s="8" t="s">
        <v>1</v>
      </c>
      <c r="BZ22" s="8">
        <v>3549331</v>
      </c>
      <c r="CA22" s="8" t="s">
        <v>1</v>
      </c>
      <c r="CB22" s="8">
        <v>3524238</v>
      </c>
      <c r="CC22" s="8" t="s">
        <v>1</v>
      </c>
      <c r="CD22" s="8">
        <v>3499536</v>
      </c>
      <c r="CE22" s="8" t="s">
        <v>1</v>
      </c>
      <c r="CF22" s="8">
        <v>3470818</v>
      </c>
      <c r="CG22" s="8" t="s">
        <v>1</v>
      </c>
      <c r="CH22" s="8">
        <v>3443067</v>
      </c>
      <c r="CI22" s="8" t="s">
        <v>1</v>
      </c>
      <c r="CJ22" s="8">
        <v>3415213</v>
      </c>
      <c r="CK22" s="8" t="s">
        <v>1</v>
      </c>
      <c r="CL22" s="8">
        <v>3377075</v>
      </c>
      <c r="CM22" s="8" t="s">
        <v>1</v>
      </c>
      <c r="CN22" s="8">
        <v>3322528</v>
      </c>
      <c r="CO22" s="8" t="s">
        <v>1</v>
      </c>
      <c r="CP22" s="8">
        <v>3269909</v>
      </c>
      <c r="CQ22" s="8" t="s">
        <v>1</v>
      </c>
      <c r="CR22" s="8">
        <v>3231294</v>
      </c>
      <c r="CS22" s="8" t="s">
        <v>1</v>
      </c>
      <c r="CT22" s="8">
        <v>3198231</v>
      </c>
      <c r="CU22" s="8" t="s">
        <v>1</v>
      </c>
      <c r="CV22" s="8">
        <v>3162916</v>
      </c>
      <c r="CW22" s="8" t="s">
        <v>1</v>
      </c>
      <c r="CX22" s="8">
        <v>3097282</v>
      </c>
      <c r="CY22" s="8" t="s">
        <v>1</v>
      </c>
      <c r="CZ22" s="8">
        <v>3028115</v>
      </c>
      <c r="DA22" s="8" t="s">
        <v>1</v>
      </c>
      <c r="DB22" s="8">
        <v>2987773</v>
      </c>
      <c r="DC22" s="8" t="s">
        <v>1</v>
      </c>
      <c r="DD22" s="8">
        <v>2959884</v>
      </c>
      <c r="DE22" s="8" t="s">
        <v>1</v>
      </c>
      <c r="DF22" s="8">
        <v>2937253</v>
      </c>
      <c r="DG22" s="8" t="s">
        <v>1</v>
      </c>
      <c r="DH22" s="8">
        <v>2911109</v>
      </c>
      <c r="DI22" s="8" t="s">
        <v>1</v>
      </c>
      <c r="DJ22" s="8">
        <v>2877325</v>
      </c>
      <c r="DK22" s="8" t="s">
        <v>1</v>
      </c>
      <c r="DL22" s="8">
        <v>2842639</v>
      </c>
      <c r="DM22" s="8" t="s">
        <v>1</v>
      </c>
      <c r="DN22" s="8">
        <v>2819200</v>
      </c>
      <c r="DO22" s="8" t="s">
        <v>1</v>
      </c>
      <c r="DP22" s="8">
        <v>2811089</v>
      </c>
      <c r="DQ22" s="8" t="s">
        <v>1</v>
      </c>
      <c r="DR22" s="8">
        <v>2810369</v>
      </c>
      <c r="DS22" s="8" t="s">
        <v>1</v>
      </c>
      <c r="DT22" s="8">
        <v>2808380</v>
      </c>
      <c r="DU22" s="8" t="s">
        <v>1</v>
      </c>
      <c r="DV22" s="8">
        <v>2831639</v>
      </c>
      <c r="DW22" s="8" t="s">
        <v>1</v>
      </c>
      <c r="DX22" s="8">
        <v>2871585</v>
      </c>
      <c r="DY22" s="8" t="s">
        <v>1</v>
      </c>
      <c r="DZ22" s="8" t="s">
        <v>13</v>
      </c>
      <c r="EA22" s="8" t="s">
        <v>1</v>
      </c>
    </row>
    <row r="23" spans="1:131">
      <c r="A23" s="7" t="s">
        <v>29</v>
      </c>
      <c r="B23" s="8">
        <v>313970</v>
      </c>
      <c r="C23" s="8" t="s">
        <v>1</v>
      </c>
      <c r="D23" s="8">
        <v>316845</v>
      </c>
      <c r="E23" s="8" t="s">
        <v>1</v>
      </c>
      <c r="F23" s="8">
        <v>320750</v>
      </c>
      <c r="G23" s="8" t="s">
        <v>1</v>
      </c>
      <c r="H23" s="8">
        <v>324100</v>
      </c>
      <c r="I23" s="8" t="s">
        <v>1</v>
      </c>
      <c r="J23" s="8">
        <v>327750</v>
      </c>
      <c r="K23" s="8" t="s">
        <v>1</v>
      </c>
      <c r="L23" s="8">
        <v>331500</v>
      </c>
      <c r="M23" s="8" t="s">
        <v>1</v>
      </c>
      <c r="N23" s="8">
        <v>333895</v>
      </c>
      <c r="O23" s="8" t="s">
        <v>1</v>
      </c>
      <c r="P23" s="8">
        <v>334995</v>
      </c>
      <c r="Q23" s="8" t="s">
        <v>1</v>
      </c>
      <c r="R23" s="8">
        <v>335850</v>
      </c>
      <c r="S23" s="8" t="s">
        <v>1</v>
      </c>
      <c r="T23" s="8">
        <v>337504</v>
      </c>
      <c r="U23" s="8" t="s">
        <v>1</v>
      </c>
      <c r="V23" s="8">
        <v>339174</v>
      </c>
      <c r="W23" s="8" t="s">
        <v>1</v>
      </c>
      <c r="X23" s="8">
        <v>342421</v>
      </c>
      <c r="Y23" s="8" t="s">
        <v>1</v>
      </c>
      <c r="Z23" s="8">
        <v>346600</v>
      </c>
      <c r="AA23" s="8" t="s">
        <v>1</v>
      </c>
      <c r="AB23" s="8">
        <v>350450</v>
      </c>
      <c r="AC23" s="8" t="s">
        <v>1</v>
      </c>
      <c r="AD23" s="8">
        <v>355050</v>
      </c>
      <c r="AE23" s="8" t="s">
        <v>1</v>
      </c>
      <c r="AF23" s="8">
        <v>358950</v>
      </c>
      <c r="AG23" s="8" t="s">
        <v>1</v>
      </c>
      <c r="AH23" s="8">
        <v>360731</v>
      </c>
      <c r="AI23" s="8" t="s">
        <v>1</v>
      </c>
      <c r="AJ23" s="8">
        <v>361358</v>
      </c>
      <c r="AK23" s="8" t="s">
        <v>1</v>
      </c>
      <c r="AL23" s="8">
        <v>362007</v>
      </c>
      <c r="AM23" s="8" t="s">
        <v>1</v>
      </c>
      <c r="AN23" s="8">
        <v>362856</v>
      </c>
      <c r="AO23" s="8" t="s">
        <v>1</v>
      </c>
      <c r="AP23" s="8">
        <v>364150</v>
      </c>
      <c r="AQ23" s="8" t="s">
        <v>1</v>
      </c>
      <c r="AR23" s="8">
        <v>365225</v>
      </c>
      <c r="AS23" s="8" t="s">
        <v>1</v>
      </c>
      <c r="AT23" s="8">
        <v>365525</v>
      </c>
      <c r="AU23" s="8" t="s">
        <v>1</v>
      </c>
      <c r="AV23" s="8">
        <v>365622</v>
      </c>
      <c r="AW23" s="8" t="s">
        <v>1</v>
      </c>
      <c r="AX23" s="8">
        <v>365998</v>
      </c>
      <c r="AY23" s="8" t="s">
        <v>1</v>
      </c>
      <c r="AZ23" s="8">
        <v>366706</v>
      </c>
      <c r="BA23" s="8" t="s">
        <v>1</v>
      </c>
      <c r="BB23" s="8">
        <v>368355</v>
      </c>
      <c r="BC23" s="8" t="s">
        <v>1</v>
      </c>
      <c r="BD23" s="8">
        <v>370750</v>
      </c>
      <c r="BE23" s="8" t="s">
        <v>1</v>
      </c>
      <c r="BF23" s="8">
        <v>373450</v>
      </c>
      <c r="BG23" s="8" t="s">
        <v>1</v>
      </c>
      <c r="BH23" s="8">
        <v>377100</v>
      </c>
      <c r="BI23" s="8" t="s">
        <v>1</v>
      </c>
      <c r="BJ23" s="8">
        <v>381850</v>
      </c>
      <c r="BK23" s="8" t="s">
        <v>1</v>
      </c>
      <c r="BL23" s="8">
        <v>387000</v>
      </c>
      <c r="BM23" s="8" t="s">
        <v>1</v>
      </c>
      <c r="BN23" s="8">
        <v>392175</v>
      </c>
      <c r="BO23" s="8" t="s">
        <v>1</v>
      </c>
      <c r="BP23" s="8">
        <v>397475</v>
      </c>
      <c r="BQ23" s="8" t="s">
        <v>1</v>
      </c>
      <c r="BR23" s="8">
        <v>402925</v>
      </c>
      <c r="BS23" s="8" t="s">
        <v>1</v>
      </c>
      <c r="BT23" s="8">
        <v>408625</v>
      </c>
      <c r="BU23" s="8" t="s">
        <v>1</v>
      </c>
      <c r="BV23" s="8">
        <v>414225</v>
      </c>
      <c r="BW23" s="8" t="s">
        <v>1</v>
      </c>
      <c r="BX23" s="8">
        <v>419450</v>
      </c>
      <c r="BY23" s="8" t="s">
        <v>1</v>
      </c>
      <c r="BZ23" s="8">
        <v>424700</v>
      </c>
      <c r="CA23" s="8" t="s">
        <v>1</v>
      </c>
      <c r="CB23" s="8">
        <v>430475</v>
      </c>
      <c r="CC23" s="8" t="s">
        <v>1</v>
      </c>
      <c r="CD23" s="8">
        <v>436300</v>
      </c>
      <c r="CE23" s="8" t="s">
        <v>1</v>
      </c>
      <c r="CF23" s="8">
        <v>441525</v>
      </c>
      <c r="CG23" s="8" t="s">
        <v>1</v>
      </c>
      <c r="CH23" s="8">
        <v>446175</v>
      </c>
      <c r="CI23" s="8" t="s">
        <v>1</v>
      </c>
      <c r="CJ23" s="8">
        <v>451630</v>
      </c>
      <c r="CK23" s="8" t="s">
        <v>1</v>
      </c>
      <c r="CL23" s="8">
        <v>458095</v>
      </c>
      <c r="CM23" s="8" t="s">
        <v>1</v>
      </c>
      <c r="CN23" s="8">
        <v>465158</v>
      </c>
      <c r="CO23" s="8" t="s">
        <v>1</v>
      </c>
      <c r="CP23" s="8">
        <v>472637</v>
      </c>
      <c r="CQ23" s="8" t="s">
        <v>1</v>
      </c>
      <c r="CR23" s="8">
        <v>479993</v>
      </c>
      <c r="CS23" s="8" t="s">
        <v>1</v>
      </c>
      <c r="CT23" s="8">
        <v>488650</v>
      </c>
      <c r="CU23" s="8" t="s">
        <v>1</v>
      </c>
      <c r="CV23" s="8">
        <v>497783</v>
      </c>
      <c r="CW23" s="8" t="s">
        <v>1</v>
      </c>
      <c r="CX23" s="8">
        <v>506953</v>
      </c>
      <c r="CY23" s="8" t="s">
        <v>1</v>
      </c>
      <c r="CZ23" s="8">
        <v>518347</v>
      </c>
      <c r="DA23" s="8" t="s">
        <v>1</v>
      </c>
      <c r="DB23" s="8">
        <v>530946</v>
      </c>
      <c r="DC23" s="8" t="s">
        <v>24</v>
      </c>
      <c r="DD23" s="8">
        <v>543360</v>
      </c>
      <c r="DE23" s="8" t="s">
        <v>1</v>
      </c>
      <c r="DF23" s="8">
        <v>556319</v>
      </c>
      <c r="DG23" s="8" t="s">
        <v>1</v>
      </c>
      <c r="DH23" s="8">
        <v>569604</v>
      </c>
      <c r="DI23" s="8" t="s">
        <v>1</v>
      </c>
      <c r="DJ23" s="8">
        <v>582014</v>
      </c>
      <c r="DK23" s="8" t="s">
        <v>1</v>
      </c>
      <c r="DL23" s="8">
        <v>596336</v>
      </c>
      <c r="DM23" s="8" t="s">
        <v>24</v>
      </c>
      <c r="DN23" s="8">
        <v>607950</v>
      </c>
      <c r="DO23" s="8" t="s">
        <v>1</v>
      </c>
      <c r="DP23" s="8">
        <v>620001</v>
      </c>
      <c r="DQ23" s="8" t="s">
        <v>1</v>
      </c>
      <c r="DR23" s="8">
        <v>630419</v>
      </c>
      <c r="DS23" s="8" t="s">
        <v>1</v>
      </c>
      <c r="DT23" s="8">
        <v>640064</v>
      </c>
      <c r="DU23" s="8" t="s">
        <v>1</v>
      </c>
      <c r="DV23" s="8">
        <v>653103</v>
      </c>
      <c r="DW23" s="8" t="s">
        <v>1</v>
      </c>
      <c r="DX23" s="8">
        <v>666430</v>
      </c>
      <c r="DY23" s="8" t="s">
        <v>1</v>
      </c>
      <c r="DZ23" s="8" t="s">
        <v>13</v>
      </c>
      <c r="EA23" s="8" t="s">
        <v>1</v>
      </c>
    </row>
    <row r="24" spans="1:131">
      <c r="A24" s="7" t="s">
        <v>31</v>
      </c>
      <c r="B24" s="8">
        <v>9983512</v>
      </c>
      <c r="C24" s="8" t="s">
        <v>1</v>
      </c>
      <c r="D24" s="8">
        <v>10027958</v>
      </c>
      <c r="E24" s="8" t="s">
        <v>1</v>
      </c>
      <c r="F24" s="8">
        <v>10060825</v>
      </c>
      <c r="G24" s="8" t="s">
        <v>1</v>
      </c>
      <c r="H24" s="8">
        <v>10087947</v>
      </c>
      <c r="I24" s="8" t="s">
        <v>1</v>
      </c>
      <c r="J24" s="8">
        <v>10119835</v>
      </c>
      <c r="K24" s="8" t="s">
        <v>1</v>
      </c>
      <c r="L24" s="8">
        <v>10147935</v>
      </c>
      <c r="M24" s="8" t="s">
        <v>1</v>
      </c>
      <c r="N24" s="8">
        <v>10178653</v>
      </c>
      <c r="O24" s="8" t="s">
        <v>1</v>
      </c>
      <c r="P24" s="8">
        <v>10216604</v>
      </c>
      <c r="Q24" s="8" t="s">
        <v>1</v>
      </c>
      <c r="R24" s="8">
        <v>10255815</v>
      </c>
      <c r="S24" s="8" t="s">
        <v>1</v>
      </c>
      <c r="T24" s="8">
        <v>10298723</v>
      </c>
      <c r="U24" s="8" t="s">
        <v>1</v>
      </c>
      <c r="V24" s="8">
        <v>10337910</v>
      </c>
      <c r="W24" s="8" t="s">
        <v>1</v>
      </c>
      <c r="X24" s="8">
        <v>10367537</v>
      </c>
      <c r="Y24" s="8" t="s">
        <v>1</v>
      </c>
      <c r="Z24" s="8">
        <v>10398489</v>
      </c>
      <c r="AA24" s="8" t="s">
        <v>1</v>
      </c>
      <c r="AB24" s="8">
        <v>10432055</v>
      </c>
      <c r="AC24" s="8" t="s">
        <v>1</v>
      </c>
      <c r="AD24" s="8">
        <v>10478720</v>
      </c>
      <c r="AE24" s="8" t="s">
        <v>1</v>
      </c>
      <c r="AF24" s="8">
        <v>10540525</v>
      </c>
      <c r="AG24" s="8" t="s">
        <v>1</v>
      </c>
      <c r="AH24" s="8">
        <v>10598677</v>
      </c>
      <c r="AI24" s="8" t="s">
        <v>1</v>
      </c>
      <c r="AJ24" s="8">
        <v>10648031</v>
      </c>
      <c r="AK24" s="8" t="s">
        <v>1</v>
      </c>
      <c r="AL24" s="8">
        <v>10684822</v>
      </c>
      <c r="AM24" s="8" t="s">
        <v>1</v>
      </c>
      <c r="AN24" s="8">
        <v>10704152</v>
      </c>
      <c r="AO24" s="8" t="s">
        <v>1</v>
      </c>
      <c r="AP24" s="8">
        <v>10711122</v>
      </c>
      <c r="AQ24" s="8" t="s">
        <v>1</v>
      </c>
      <c r="AR24" s="8">
        <v>10711848</v>
      </c>
      <c r="AS24" s="8" t="s">
        <v>1</v>
      </c>
      <c r="AT24" s="8">
        <v>10705535</v>
      </c>
      <c r="AU24" s="8" t="s">
        <v>1</v>
      </c>
      <c r="AV24" s="8">
        <v>10689463</v>
      </c>
      <c r="AW24" s="8" t="s">
        <v>1</v>
      </c>
      <c r="AX24" s="8">
        <v>10668095</v>
      </c>
      <c r="AY24" s="8" t="s">
        <v>1</v>
      </c>
      <c r="AZ24" s="8">
        <v>10648713</v>
      </c>
      <c r="BA24" s="8" t="s">
        <v>1</v>
      </c>
      <c r="BB24" s="8">
        <v>10630564</v>
      </c>
      <c r="BC24" s="8" t="s">
        <v>1</v>
      </c>
      <c r="BD24" s="8">
        <v>10612741</v>
      </c>
      <c r="BE24" s="8" t="s">
        <v>1</v>
      </c>
      <c r="BF24" s="8">
        <v>10596487</v>
      </c>
      <c r="BG24" s="8" t="s">
        <v>1</v>
      </c>
      <c r="BH24" s="8">
        <v>10481719</v>
      </c>
      <c r="BI24" s="8" t="s">
        <v>1</v>
      </c>
      <c r="BJ24" s="8">
        <v>10373988</v>
      </c>
      <c r="BK24" s="8" t="s">
        <v>1</v>
      </c>
      <c r="BL24" s="8">
        <v>10373400</v>
      </c>
      <c r="BM24" s="8" t="s">
        <v>1</v>
      </c>
      <c r="BN24" s="8">
        <v>10369341</v>
      </c>
      <c r="BO24" s="8" t="s">
        <v>1</v>
      </c>
      <c r="BP24" s="8">
        <v>10357523</v>
      </c>
      <c r="BQ24" s="8" t="s">
        <v>1</v>
      </c>
      <c r="BR24" s="8">
        <v>10343355</v>
      </c>
      <c r="BS24" s="8" t="s">
        <v>1</v>
      </c>
      <c r="BT24" s="8">
        <v>10328965</v>
      </c>
      <c r="BU24" s="8" t="s">
        <v>1</v>
      </c>
      <c r="BV24" s="8">
        <v>10311238</v>
      </c>
      <c r="BW24" s="8" t="s">
        <v>1</v>
      </c>
      <c r="BX24" s="8">
        <v>10290486</v>
      </c>
      <c r="BY24" s="8" t="s">
        <v>1</v>
      </c>
      <c r="BZ24" s="8">
        <v>10266570</v>
      </c>
      <c r="CA24" s="8" t="s">
        <v>1</v>
      </c>
      <c r="CB24" s="8">
        <v>10237530</v>
      </c>
      <c r="CC24" s="8" t="s">
        <v>1</v>
      </c>
      <c r="CD24" s="8">
        <v>10210971</v>
      </c>
      <c r="CE24" s="8" t="s">
        <v>1</v>
      </c>
      <c r="CF24" s="8">
        <v>10187576</v>
      </c>
      <c r="CG24" s="8" t="s">
        <v>1</v>
      </c>
      <c r="CH24" s="8">
        <v>10158608</v>
      </c>
      <c r="CI24" s="8" t="s">
        <v>1</v>
      </c>
      <c r="CJ24" s="8">
        <v>10129552</v>
      </c>
      <c r="CK24" s="8" t="s">
        <v>1</v>
      </c>
      <c r="CL24" s="8">
        <v>10107146</v>
      </c>
      <c r="CM24" s="8" t="s">
        <v>1</v>
      </c>
      <c r="CN24" s="8">
        <v>10087065</v>
      </c>
      <c r="CO24" s="8" t="s">
        <v>1</v>
      </c>
      <c r="CP24" s="8">
        <v>10071370</v>
      </c>
      <c r="CQ24" s="8" t="s">
        <v>1</v>
      </c>
      <c r="CR24" s="8">
        <v>10055780</v>
      </c>
      <c r="CS24" s="8" t="s">
        <v>1</v>
      </c>
      <c r="CT24" s="8">
        <v>10038188</v>
      </c>
      <c r="CU24" s="8" t="s">
        <v>1</v>
      </c>
      <c r="CV24" s="8">
        <v>10022650</v>
      </c>
      <c r="CW24" s="8" t="s">
        <v>1</v>
      </c>
      <c r="CX24" s="8">
        <v>10000023</v>
      </c>
      <c r="CY24" s="8" t="s">
        <v>1</v>
      </c>
      <c r="CZ24" s="8">
        <v>9971727</v>
      </c>
      <c r="DA24" s="8" t="s">
        <v>1</v>
      </c>
      <c r="DB24" s="8">
        <v>9920362</v>
      </c>
      <c r="DC24" s="8" t="s">
        <v>24</v>
      </c>
      <c r="DD24" s="8">
        <v>9872734</v>
      </c>
      <c r="DE24" s="8" t="s">
        <v>1</v>
      </c>
      <c r="DF24" s="8">
        <v>9833038</v>
      </c>
      <c r="DG24" s="8" t="s">
        <v>1</v>
      </c>
      <c r="DH24" s="8">
        <v>9797755</v>
      </c>
      <c r="DI24" s="8" t="s">
        <v>1</v>
      </c>
      <c r="DJ24" s="8">
        <v>9759755</v>
      </c>
      <c r="DK24" s="8" t="s">
        <v>1</v>
      </c>
      <c r="DL24" s="8">
        <v>9726756</v>
      </c>
      <c r="DM24" s="8" t="s">
        <v>1</v>
      </c>
      <c r="DN24" s="8">
        <v>9706964</v>
      </c>
      <c r="DO24" s="8" t="s">
        <v>1</v>
      </c>
      <c r="DP24" s="8">
        <v>9694824</v>
      </c>
      <c r="DQ24" s="8" t="s">
        <v>1</v>
      </c>
      <c r="DR24" s="8">
        <v>9670419</v>
      </c>
      <c r="DS24" s="8" t="s">
        <v>1</v>
      </c>
      <c r="DT24" s="8">
        <v>9630932</v>
      </c>
      <c r="DU24" s="8" t="s">
        <v>1</v>
      </c>
      <c r="DV24" s="8">
        <v>9605074</v>
      </c>
      <c r="DW24" s="8" t="s">
        <v>1</v>
      </c>
      <c r="DX24" s="8">
        <v>9592186</v>
      </c>
      <c r="DY24" s="8" t="s">
        <v>1</v>
      </c>
      <c r="DZ24" s="8" t="s">
        <v>13</v>
      </c>
      <c r="EA24" s="8" t="s">
        <v>1</v>
      </c>
    </row>
    <row r="25" spans="1:131">
      <c r="A25" s="7" t="s">
        <v>32</v>
      </c>
      <c r="B25" s="8">
        <v>326550</v>
      </c>
      <c r="C25" s="8" t="s">
        <v>1</v>
      </c>
      <c r="D25" s="8">
        <v>325250</v>
      </c>
      <c r="E25" s="8" t="s">
        <v>1</v>
      </c>
      <c r="F25" s="8">
        <v>323900</v>
      </c>
      <c r="G25" s="8" t="s">
        <v>1</v>
      </c>
      <c r="H25" s="8">
        <v>322550</v>
      </c>
      <c r="I25" s="8" t="s">
        <v>1</v>
      </c>
      <c r="J25" s="8">
        <v>321250</v>
      </c>
      <c r="K25" s="8" t="s">
        <v>1</v>
      </c>
      <c r="L25" s="8">
        <v>318800</v>
      </c>
      <c r="M25" s="8" t="s">
        <v>1</v>
      </c>
      <c r="N25" s="8">
        <v>315200</v>
      </c>
      <c r="O25" s="8" t="s">
        <v>1</v>
      </c>
      <c r="P25" s="8">
        <v>311550</v>
      </c>
      <c r="Q25" s="8" t="s">
        <v>1</v>
      </c>
      <c r="R25" s="8">
        <v>307900</v>
      </c>
      <c r="S25" s="8" t="s">
        <v>1</v>
      </c>
      <c r="T25" s="8">
        <v>304300</v>
      </c>
      <c r="U25" s="8" t="s">
        <v>1</v>
      </c>
      <c r="V25" s="8">
        <v>302650</v>
      </c>
      <c r="W25" s="8" t="s">
        <v>1</v>
      </c>
      <c r="X25" s="8">
        <v>302700</v>
      </c>
      <c r="Y25" s="8" t="s">
        <v>1</v>
      </c>
      <c r="Z25" s="8">
        <v>302450</v>
      </c>
      <c r="AA25" s="8" t="s">
        <v>1</v>
      </c>
      <c r="AB25" s="8">
        <v>302200</v>
      </c>
      <c r="AC25" s="8" t="s">
        <v>1</v>
      </c>
      <c r="AD25" s="8">
        <v>301996</v>
      </c>
      <c r="AE25" s="8" t="s">
        <v>1</v>
      </c>
      <c r="AF25" s="8">
        <v>304222</v>
      </c>
      <c r="AG25" s="8" t="s">
        <v>1</v>
      </c>
      <c r="AH25" s="8">
        <v>305774</v>
      </c>
      <c r="AI25" s="8" t="s">
        <v>1</v>
      </c>
      <c r="AJ25" s="8">
        <v>306970</v>
      </c>
      <c r="AK25" s="8" t="s">
        <v>1</v>
      </c>
      <c r="AL25" s="8">
        <v>310182</v>
      </c>
      <c r="AM25" s="8" t="s">
        <v>1</v>
      </c>
      <c r="AN25" s="8">
        <v>313342</v>
      </c>
      <c r="AO25" s="8" t="s">
        <v>1</v>
      </c>
      <c r="AP25" s="8">
        <v>316645</v>
      </c>
      <c r="AQ25" s="8" t="s">
        <v>1</v>
      </c>
      <c r="AR25" s="8">
        <v>318982</v>
      </c>
      <c r="AS25" s="8" t="s">
        <v>1</v>
      </c>
      <c r="AT25" s="8">
        <v>325898</v>
      </c>
      <c r="AU25" s="8" t="s">
        <v>1</v>
      </c>
      <c r="AV25" s="8">
        <v>330524</v>
      </c>
      <c r="AW25" s="8" t="s">
        <v>1</v>
      </c>
      <c r="AX25" s="8">
        <v>330593</v>
      </c>
      <c r="AY25" s="8" t="s">
        <v>1</v>
      </c>
      <c r="AZ25" s="8">
        <v>336452</v>
      </c>
      <c r="BA25" s="8" t="s">
        <v>1</v>
      </c>
      <c r="BB25" s="8">
        <v>342121</v>
      </c>
      <c r="BC25" s="8" t="s">
        <v>1</v>
      </c>
      <c r="BD25" s="8">
        <v>344485</v>
      </c>
      <c r="BE25" s="8" t="s">
        <v>1</v>
      </c>
      <c r="BF25" s="8">
        <v>347325</v>
      </c>
      <c r="BG25" s="8" t="s">
        <v>1</v>
      </c>
      <c r="BH25" s="8">
        <v>350722</v>
      </c>
      <c r="BI25" s="8" t="s">
        <v>1</v>
      </c>
      <c r="BJ25" s="8">
        <v>354170</v>
      </c>
      <c r="BK25" s="8" t="s">
        <v>1</v>
      </c>
      <c r="BL25" s="8">
        <v>363845</v>
      </c>
      <c r="BM25" s="8" t="s">
        <v>24</v>
      </c>
      <c r="BN25" s="8">
        <v>367618</v>
      </c>
      <c r="BO25" s="8" t="s">
        <v>1</v>
      </c>
      <c r="BP25" s="8">
        <v>371308</v>
      </c>
      <c r="BQ25" s="8" t="s">
        <v>1</v>
      </c>
      <c r="BR25" s="8">
        <v>374797</v>
      </c>
      <c r="BS25" s="8" t="s">
        <v>1</v>
      </c>
      <c r="BT25" s="8">
        <v>377419</v>
      </c>
      <c r="BU25" s="8" t="s">
        <v>1</v>
      </c>
      <c r="BV25" s="8">
        <v>379905</v>
      </c>
      <c r="BW25" s="8" t="s">
        <v>1</v>
      </c>
      <c r="BX25" s="8">
        <v>382791</v>
      </c>
      <c r="BY25" s="8" t="s">
        <v>1</v>
      </c>
      <c r="BZ25" s="8">
        <v>385287</v>
      </c>
      <c r="CA25" s="8" t="s">
        <v>1</v>
      </c>
      <c r="CB25" s="8">
        <v>387578</v>
      </c>
      <c r="CC25" s="8" t="s">
        <v>1</v>
      </c>
      <c r="CD25" s="8">
        <v>390087</v>
      </c>
      <c r="CE25" s="8" t="s">
        <v>1</v>
      </c>
      <c r="CF25" s="8">
        <v>393028</v>
      </c>
      <c r="CG25" s="8" t="s">
        <v>1</v>
      </c>
      <c r="CH25" s="8">
        <v>395969</v>
      </c>
      <c r="CI25" s="8" t="s">
        <v>1</v>
      </c>
      <c r="CJ25" s="8">
        <v>398582</v>
      </c>
      <c r="CK25" s="8" t="s">
        <v>1</v>
      </c>
      <c r="CL25" s="8">
        <v>401268</v>
      </c>
      <c r="CM25" s="8" t="s">
        <v>1</v>
      </c>
      <c r="CN25" s="8">
        <v>403834</v>
      </c>
      <c r="CO25" s="8" t="s">
        <v>1</v>
      </c>
      <c r="CP25" s="8">
        <v>405308</v>
      </c>
      <c r="CQ25" s="8" t="s">
        <v>1</v>
      </c>
      <c r="CR25" s="8">
        <v>406724</v>
      </c>
      <c r="CS25" s="8" t="s">
        <v>1</v>
      </c>
      <c r="CT25" s="8">
        <v>409379</v>
      </c>
      <c r="CU25" s="8" t="s">
        <v>1</v>
      </c>
      <c r="CV25" s="8">
        <v>412477</v>
      </c>
      <c r="CW25" s="8" t="s">
        <v>1</v>
      </c>
      <c r="CX25" s="8">
        <v>414508</v>
      </c>
      <c r="CY25" s="8" t="s">
        <v>1</v>
      </c>
      <c r="CZ25" s="8">
        <v>416268</v>
      </c>
      <c r="DA25" s="8" t="s">
        <v>1</v>
      </c>
      <c r="DB25" s="8">
        <v>420028</v>
      </c>
      <c r="DC25" s="8" t="s">
        <v>1</v>
      </c>
      <c r="DD25" s="8">
        <v>424810</v>
      </c>
      <c r="DE25" s="8" t="s">
        <v>1</v>
      </c>
      <c r="DF25" s="8">
        <v>433481</v>
      </c>
      <c r="DG25" s="8" t="s">
        <v>1</v>
      </c>
      <c r="DH25" s="8">
        <v>444220</v>
      </c>
      <c r="DI25" s="8" t="s">
        <v>1</v>
      </c>
      <c r="DJ25" s="8">
        <v>454505</v>
      </c>
      <c r="DK25" s="8" t="s">
        <v>1</v>
      </c>
      <c r="DL25" s="8">
        <v>467106</v>
      </c>
      <c r="DM25" s="8" t="s">
        <v>1</v>
      </c>
      <c r="DN25" s="8">
        <v>483903</v>
      </c>
      <c r="DO25" s="8" t="s">
        <v>1</v>
      </c>
      <c r="DP25" s="8">
        <v>503912</v>
      </c>
      <c r="DQ25" s="8" t="s">
        <v>1</v>
      </c>
      <c r="DR25" s="8">
        <v>515478</v>
      </c>
      <c r="DS25" s="8" t="s">
        <v>1</v>
      </c>
      <c r="DT25" s="8">
        <v>518137</v>
      </c>
      <c r="DU25" s="8" t="s">
        <v>1</v>
      </c>
      <c r="DV25" s="8">
        <v>531113</v>
      </c>
      <c r="DW25" s="8" t="s">
        <v>1</v>
      </c>
      <c r="DX25" s="8">
        <v>552747</v>
      </c>
      <c r="DY25" s="8" t="s">
        <v>1</v>
      </c>
      <c r="DZ25" s="8" t="s">
        <v>13</v>
      </c>
      <c r="EA25" s="8" t="s">
        <v>1</v>
      </c>
    </row>
    <row r="26" spans="1:131">
      <c r="A26" s="7" t="s">
        <v>766</v>
      </c>
      <c r="B26" s="8">
        <v>11486631</v>
      </c>
      <c r="C26" s="8" t="s">
        <v>1</v>
      </c>
      <c r="D26" s="8">
        <v>11638712</v>
      </c>
      <c r="E26" s="8" t="s">
        <v>1</v>
      </c>
      <c r="F26" s="8">
        <v>11805689</v>
      </c>
      <c r="G26" s="8" t="s">
        <v>1</v>
      </c>
      <c r="H26" s="8">
        <v>11965966</v>
      </c>
      <c r="I26" s="8" t="s">
        <v>1</v>
      </c>
      <c r="J26" s="8">
        <v>12127120</v>
      </c>
      <c r="K26" s="8" t="s">
        <v>1</v>
      </c>
      <c r="L26" s="8">
        <v>12294732</v>
      </c>
      <c r="M26" s="8" t="s">
        <v>1</v>
      </c>
      <c r="N26" s="8">
        <v>12456251</v>
      </c>
      <c r="O26" s="8" t="s">
        <v>1</v>
      </c>
      <c r="P26" s="8">
        <v>12598201</v>
      </c>
      <c r="Q26" s="8" t="s">
        <v>1</v>
      </c>
      <c r="R26" s="8">
        <v>12729721</v>
      </c>
      <c r="S26" s="8" t="s">
        <v>1</v>
      </c>
      <c r="T26" s="8">
        <v>12877984</v>
      </c>
      <c r="U26" s="8" t="s">
        <v>1</v>
      </c>
      <c r="V26" s="8">
        <v>13038526</v>
      </c>
      <c r="W26" s="8" t="s">
        <v>1</v>
      </c>
      <c r="X26" s="8">
        <v>13194497</v>
      </c>
      <c r="Y26" s="8" t="s">
        <v>1</v>
      </c>
      <c r="Z26" s="8">
        <v>13328593</v>
      </c>
      <c r="AA26" s="8" t="s">
        <v>1</v>
      </c>
      <c r="AB26" s="8">
        <v>13439322</v>
      </c>
      <c r="AC26" s="8" t="s">
        <v>1</v>
      </c>
      <c r="AD26" s="8">
        <v>13545056</v>
      </c>
      <c r="AE26" s="8" t="s">
        <v>1</v>
      </c>
      <c r="AF26" s="8">
        <v>13666335</v>
      </c>
      <c r="AG26" s="8" t="s">
        <v>1</v>
      </c>
      <c r="AH26" s="8">
        <v>13774037</v>
      </c>
      <c r="AI26" s="8" t="s">
        <v>1</v>
      </c>
      <c r="AJ26" s="8">
        <v>13856185</v>
      </c>
      <c r="AK26" s="8" t="s">
        <v>1</v>
      </c>
      <c r="AL26" s="8">
        <v>13941700</v>
      </c>
      <c r="AM26" s="8" t="s">
        <v>1</v>
      </c>
      <c r="AN26" s="8">
        <v>14038270</v>
      </c>
      <c r="AO26" s="8" t="s">
        <v>1</v>
      </c>
      <c r="AP26" s="8">
        <v>14149800</v>
      </c>
      <c r="AQ26" s="8" t="s">
        <v>1</v>
      </c>
      <c r="AR26" s="8">
        <v>14247208</v>
      </c>
      <c r="AS26" s="8" t="s">
        <v>1</v>
      </c>
      <c r="AT26" s="8">
        <v>14312690</v>
      </c>
      <c r="AU26" s="8" t="s">
        <v>1</v>
      </c>
      <c r="AV26" s="8">
        <v>14367070</v>
      </c>
      <c r="AW26" s="8" t="s">
        <v>1</v>
      </c>
      <c r="AX26" s="8">
        <v>14424211</v>
      </c>
      <c r="AY26" s="8" t="s">
        <v>1</v>
      </c>
      <c r="AZ26" s="8">
        <v>14491632</v>
      </c>
      <c r="BA26" s="8" t="s">
        <v>1</v>
      </c>
      <c r="BB26" s="8">
        <v>14572278</v>
      </c>
      <c r="BC26" s="8" t="s">
        <v>1</v>
      </c>
      <c r="BD26" s="8">
        <v>14665037</v>
      </c>
      <c r="BE26" s="8" t="s">
        <v>1</v>
      </c>
      <c r="BF26" s="8">
        <v>14760094</v>
      </c>
      <c r="BG26" s="8" t="s">
        <v>1</v>
      </c>
      <c r="BH26" s="8">
        <v>14848907</v>
      </c>
      <c r="BI26" s="8" t="s">
        <v>1</v>
      </c>
      <c r="BJ26" s="8">
        <v>14951510</v>
      </c>
      <c r="BK26" s="8" t="s">
        <v>1</v>
      </c>
      <c r="BL26" s="8">
        <v>15069798</v>
      </c>
      <c r="BM26" s="8" t="s">
        <v>1</v>
      </c>
      <c r="BN26" s="8">
        <v>15184166</v>
      </c>
      <c r="BO26" s="8" t="s">
        <v>1</v>
      </c>
      <c r="BP26" s="8">
        <v>15290368</v>
      </c>
      <c r="BQ26" s="8" t="s">
        <v>1</v>
      </c>
      <c r="BR26" s="8">
        <v>15382838</v>
      </c>
      <c r="BS26" s="8" t="s">
        <v>1</v>
      </c>
      <c r="BT26" s="8">
        <v>15459006</v>
      </c>
      <c r="BU26" s="8" t="s">
        <v>1</v>
      </c>
      <c r="BV26" s="8">
        <v>15530498</v>
      </c>
      <c r="BW26" s="8" t="s">
        <v>1</v>
      </c>
      <c r="BX26" s="8">
        <v>15610650</v>
      </c>
      <c r="BY26" s="8" t="s">
        <v>1</v>
      </c>
      <c r="BZ26" s="8">
        <v>15707209</v>
      </c>
      <c r="CA26" s="8" t="s">
        <v>1</v>
      </c>
      <c r="CB26" s="8">
        <v>15812088</v>
      </c>
      <c r="CC26" s="8" t="s">
        <v>1</v>
      </c>
      <c r="CD26" s="8">
        <v>15925513</v>
      </c>
      <c r="CE26" s="8" t="s">
        <v>1</v>
      </c>
      <c r="CF26" s="8">
        <v>16046180</v>
      </c>
      <c r="CG26" s="8" t="s">
        <v>1</v>
      </c>
      <c r="CH26" s="8">
        <v>16148929</v>
      </c>
      <c r="CI26" s="8" t="s">
        <v>1</v>
      </c>
      <c r="CJ26" s="8">
        <v>16225302</v>
      </c>
      <c r="CK26" s="8" t="s">
        <v>1</v>
      </c>
      <c r="CL26" s="8">
        <v>16281779</v>
      </c>
      <c r="CM26" s="8" t="s">
        <v>1</v>
      </c>
      <c r="CN26" s="8">
        <v>16319868</v>
      </c>
      <c r="CO26" s="8" t="s">
        <v>1</v>
      </c>
      <c r="CP26" s="8">
        <v>16346101</v>
      </c>
      <c r="CQ26" s="8" t="s">
        <v>1</v>
      </c>
      <c r="CR26" s="8">
        <v>16381696</v>
      </c>
      <c r="CS26" s="8" t="s">
        <v>1</v>
      </c>
      <c r="CT26" s="8">
        <v>16445593</v>
      </c>
      <c r="CU26" s="8" t="s">
        <v>1</v>
      </c>
      <c r="CV26" s="8">
        <v>16530388</v>
      </c>
      <c r="CW26" s="8" t="s">
        <v>1</v>
      </c>
      <c r="CX26" s="8">
        <v>16615394</v>
      </c>
      <c r="CY26" s="8" t="s">
        <v>1</v>
      </c>
      <c r="CZ26" s="8">
        <v>16693074</v>
      </c>
      <c r="DA26" s="8" t="s">
        <v>1</v>
      </c>
      <c r="DB26" s="8">
        <v>16754962</v>
      </c>
      <c r="DC26" s="8" t="s">
        <v>1</v>
      </c>
      <c r="DD26" s="8">
        <v>16804432</v>
      </c>
      <c r="DE26" s="8" t="s">
        <v>1</v>
      </c>
      <c r="DF26" s="8">
        <v>16865008</v>
      </c>
      <c r="DG26" s="8" t="s">
        <v>1</v>
      </c>
      <c r="DH26" s="8">
        <v>16939923</v>
      </c>
      <c r="DI26" s="8" t="s">
        <v>1</v>
      </c>
      <c r="DJ26" s="8">
        <v>17030314</v>
      </c>
      <c r="DK26" s="8" t="s">
        <v>1</v>
      </c>
      <c r="DL26" s="8">
        <v>17131296</v>
      </c>
      <c r="DM26" s="8" t="s">
        <v>1</v>
      </c>
      <c r="DN26" s="8">
        <v>17231624</v>
      </c>
      <c r="DO26" s="8" t="s">
        <v>1</v>
      </c>
      <c r="DP26" s="8">
        <v>17344874</v>
      </c>
      <c r="DQ26" s="8" t="s">
        <v>1</v>
      </c>
      <c r="DR26" s="8">
        <v>17441500</v>
      </c>
      <c r="DS26" s="8" t="s">
        <v>1</v>
      </c>
      <c r="DT26" s="8">
        <v>17533044</v>
      </c>
      <c r="DU26" s="8" t="s">
        <v>1</v>
      </c>
      <c r="DV26" s="8">
        <v>17700982</v>
      </c>
      <c r="DW26" s="8" t="s">
        <v>1</v>
      </c>
      <c r="DX26" s="8">
        <v>17877117</v>
      </c>
      <c r="DY26" s="8" t="s">
        <v>1</v>
      </c>
      <c r="DZ26" s="8" t="s">
        <v>13</v>
      </c>
      <c r="EA26" s="8" t="s">
        <v>1</v>
      </c>
    </row>
    <row r="27" spans="1:131">
      <c r="A27" s="7" t="s">
        <v>34</v>
      </c>
      <c r="B27" s="8">
        <v>7047539</v>
      </c>
      <c r="C27" s="8" t="s">
        <v>1</v>
      </c>
      <c r="D27" s="8">
        <v>7086299</v>
      </c>
      <c r="E27" s="8" t="s">
        <v>1</v>
      </c>
      <c r="F27" s="8">
        <v>7129864</v>
      </c>
      <c r="G27" s="8" t="s">
        <v>1</v>
      </c>
      <c r="H27" s="8">
        <v>7175811</v>
      </c>
      <c r="I27" s="8" t="s">
        <v>1</v>
      </c>
      <c r="J27" s="8">
        <v>7223801</v>
      </c>
      <c r="K27" s="8" t="s">
        <v>1</v>
      </c>
      <c r="L27" s="8">
        <v>7270889</v>
      </c>
      <c r="M27" s="8" t="s">
        <v>1</v>
      </c>
      <c r="N27" s="8">
        <v>7322066</v>
      </c>
      <c r="O27" s="8" t="s">
        <v>1</v>
      </c>
      <c r="P27" s="8">
        <v>7376998</v>
      </c>
      <c r="Q27" s="8" t="s">
        <v>1</v>
      </c>
      <c r="R27" s="8">
        <v>7415403</v>
      </c>
      <c r="S27" s="8" t="s">
        <v>1</v>
      </c>
      <c r="T27" s="8">
        <v>7441055</v>
      </c>
      <c r="U27" s="8" t="s">
        <v>1</v>
      </c>
      <c r="V27" s="8">
        <v>7467086</v>
      </c>
      <c r="W27" s="8" t="s">
        <v>1</v>
      </c>
      <c r="X27" s="8">
        <v>7500482</v>
      </c>
      <c r="Y27" s="8" t="s">
        <v>1</v>
      </c>
      <c r="Z27" s="8">
        <v>7544201</v>
      </c>
      <c r="AA27" s="8" t="s">
        <v>1</v>
      </c>
      <c r="AB27" s="8">
        <v>7586115</v>
      </c>
      <c r="AC27" s="8" t="s">
        <v>1</v>
      </c>
      <c r="AD27" s="8">
        <v>7599038</v>
      </c>
      <c r="AE27" s="8" t="s">
        <v>1</v>
      </c>
      <c r="AF27" s="8">
        <v>7578903</v>
      </c>
      <c r="AG27" s="8" t="s">
        <v>1</v>
      </c>
      <c r="AH27" s="8">
        <v>7565525</v>
      </c>
      <c r="AI27" s="8" t="s">
        <v>1</v>
      </c>
      <c r="AJ27" s="8">
        <v>7568430</v>
      </c>
      <c r="AK27" s="8" t="s">
        <v>1</v>
      </c>
      <c r="AL27" s="8">
        <v>7562305</v>
      </c>
      <c r="AM27" s="8" t="s">
        <v>1</v>
      </c>
      <c r="AN27" s="8">
        <v>7549425</v>
      </c>
      <c r="AO27" s="8" t="s">
        <v>1</v>
      </c>
      <c r="AP27" s="8">
        <v>7549433</v>
      </c>
      <c r="AQ27" s="8" t="s">
        <v>1</v>
      </c>
      <c r="AR27" s="8">
        <v>7568710</v>
      </c>
      <c r="AS27" s="8" t="s">
        <v>1</v>
      </c>
      <c r="AT27" s="8">
        <v>7574140</v>
      </c>
      <c r="AU27" s="8" t="s">
        <v>1</v>
      </c>
      <c r="AV27" s="8">
        <v>7561910</v>
      </c>
      <c r="AW27" s="8" t="s">
        <v>1</v>
      </c>
      <c r="AX27" s="8">
        <v>7561434</v>
      </c>
      <c r="AY27" s="8" t="s">
        <v>1</v>
      </c>
      <c r="AZ27" s="8">
        <v>7564985</v>
      </c>
      <c r="BA27" s="8" t="s">
        <v>1</v>
      </c>
      <c r="BB27" s="8">
        <v>7569794</v>
      </c>
      <c r="BC27" s="8" t="s">
        <v>1</v>
      </c>
      <c r="BD27" s="8">
        <v>7574586</v>
      </c>
      <c r="BE27" s="8" t="s">
        <v>1</v>
      </c>
      <c r="BF27" s="8">
        <v>7585317</v>
      </c>
      <c r="BG27" s="8" t="s">
        <v>1</v>
      </c>
      <c r="BH27" s="8">
        <v>7619567</v>
      </c>
      <c r="BI27" s="8" t="s">
        <v>1</v>
      </c>
      <c r="BJ27" s="8">
        <v>7677850</v>
      </c>
      <c r="BK27" s="8" t="s">
        <v>1</v>
      </c>
      <c r="BL27" s="8">
        <v>7754891</v>
      </c>
      <c r="BM27" s="8" t="s">
        <v>1</v>
      </c>
      <c r="BN27" s="8">
        <v>7840709</v>
      </c>
      <c r="BO27" s="8" t="s">
        <v>1</v>
      </c>
      <c r="BP27" s="8">
        <v>7905633</v>
      </c>
      <c r="BQ27" s="8" t="s">
        <v>1</v>
      </c>
      <c r="BR27" s="8">
        <v>7936118</v>
      </c>
      <c r="BS27" s="8" t="s">
        <v>1</v>
      </c>
      <c r="BT27" s="8">
        <v>7948278</v>
      </c>
      <c r="BU27" s="8" t="s">
        <v>1</v>
      </c>
      <c r="BV27" s="8">
        <v>7959017</v>
      </c>
      <c r="BW27" s="8" t="s">
        <v>1</v>
      </c>
      <c r="BX27" s="8">
        <v>7968041</v>
      </c>
      <c r="BY27" s="8" t="s">
        <v>1</v>
      </c>
      <c r="BZ27" s="8">
        <v>7976789</v>
      </c>
      <c r="CA27" s="8" t="s">
        <v>1</v>
      </c>
      <c r="CB27" s="8">
        <v>7992324</v>
      </c>
      <c r="CC27" s="8" t="s">
        <v>1</v>
      </c>
      <c r="CD27" s="8">
        <v>8011566</v>
      </c>
      <c r="CE27" s="8" t="s">
        <v>1</v>
      </c>
      <c r="CF27" s="8">
        <v>8042293</v>
      </c>
      <c r="CG27" s="8" t="s">
        <v>1</v>
      </c>
      <c r="CH27" s="8">
        <v>8081957</v>
      </c>
      <c r="CI27" s="8" t="s">
        <v>1</v>
      </c>
      <c r="CJ27" s="8">
        <v>8121423</v>
      </c>
      <c r="CK27" s="8" t="s">
        <v>1</v>
      </c>
      <c r="CL27" s="8">
        <v>8171966</v>
      </c>
      <c r="CM27" s="8" t="s">
        <v>1</v>
      </c>
      <c r="CN27" s="8">
        <v>8227829</v>
      </c>
      <c r="CO27" s="8" t="s">
        <v>1</v>
      </c>
      <c r="CP27" s="8">
        <v>8268641</v>
      </c>
      <c r="CQ27" s="8" t="s">
        <v>1</v>
      </c>
      <c r="CR27" s="8">
        <v>8295487</v>
      </c>
      <c r="CS27" s="8" t="s">
        <v>1</v>
      </c>
      <c r="CT27" s="8">
        <v>8321496</v>
      </c>
      <c r="CU27" s="8" t="s">
        <v>1</v>
      </c>
      <c r="CV27" s="8">
        <v>8343323</v>
      </c>
      <c r="CW27" s="8" t="s">
        <v>1</v>
      </c>
      <c r="CX27" s="8">
        <v>8363404</v>
      </c>
      <c r="CY27" s="8" t="s">
        <v>1</v>
      </c>
      <c r="CZ27" s="8">
        <v>8391643</v>
      </c>
      <c r="DA27" s="8" t="s">
        <v>1</v>
      </c>
      <c r="DB27" s="8">
        <v>8429991</v>
      </c>
      <c r="DC27" s="8" t="s">
        <v>1</v>
      </c>
      <c r="DD27" s="8">
        <v>8479823</v>
      </c>
      <c r="DE27" s="8" t="s">
        <v>1</v>
      </c>
      <c r="DF27" s="8">
        <v>8546356</v>
      </c>
      <c r="DG27" s="8" t="s">
        <v>1</v>
      </c>
      <c r="DH27" s="8">
        <v>8642699</v>
      </c>
      <c r="DI27" s="8" t="s">
        <v>1</v>
      </c>
      <c r="DJ27" s="8">
        <v>8736668</v>
      </c>
      <c r="DK27" s="8" t="s">
        <v>1</v>
      </c>
      <c r="DL27" s="8">
        <v>8797566</v>
      </c>
      <c r="DM27" s="8" t="s">
        <v>1</v>
      </c>
      <c r="DN27" s="8">
        <v>8840521</v>
      </c>
      <c r="DO27" s="8" t="s">
        <v>1</v>
      </c>
      <c r="DP27" s="8">
        <v>8879920</v>
      </c>
      <c r="DQ27" s="8" t="s">
        <v>1</v>
      </c>
      <c r="DR27" s="8">
        <v>8916864</v>
      </c>
      <c r="DS27" s="8" t="s">
        <v>1</v>
      </c>
      <c r="DT27" s="8">
        <v>8955797</v>
      </c>
      <c r="DU27" s="8" t="s">
        <v>1</v>
      </c>
      <c r="DV27" s="8">
        <v>9041851</v>
      </c>
      <c r="DW27" s="8" t="s">
        <v>1</v>
      </c>
      <c r="DX27" s="8">
        <v>9131761</v>
      </c>
      <c r="DY27" s="8" t="s">
        <v>1</v>
      </c>
      <c r="DZ27" s="8" t="s">
        <v>13</v>
      </c>
      <c r="EA27" s="8" t="s">
        <v>1</v>
      </c>
    </row>
    <row r="28" spans="1:131">
      <c r="A28" s="7" t="s">
        <v>35</v>
      </c>
      <c r="B28" s="8">
        <v>29637450</v>
      </c>
      <c r="C28" s="8" t="s">
        <v>1</v>
      </c>
      <c r="D28" s="8">
        <v>29964000</v>
      </c>
      <c r="E28" s="8" t="s">
        <v>1</v>
      </c>
      <c r="F28" s="8">
        <v>30308500</v>
      </c>
      <c r="G28" s="8" t="s">
        <v>1</v>
      </c>
      <c r="H28" s="8">
        <v>30712000</v>
      </c>
      <c r="I28" s="8" t="s">
        <v>1</v>
      </c>
      <c r="J28" s="8">
        <v>31139450</v>
      </c>
      <c r="K28" s="8" t="s">
        <v>1</v>
      </c>
      <c r="L28" s="8">
        <v>31444950</v>
      </c>
      <c r="M28" s="8" t="s">
        <v>1</v>
      </c>
      <c r="N28" s="8">
        <v>31681000</v>
      </c>
      <c r="O28" s="8" t="s">
        <v>1</v>
      </c>
      <c r="P28" s="8">
        <v>31987155</v>
      </c>
      <c r="Q28" s="8" t="s">
        <v>1</v>
      </c>
      <c r="R28" s="8">
        <v>32294655</v>
      </c>
      <c r="S28" s="8" t="s">
        <v>1</v>
      </c>
      <c r="T28" s="8">
        <v>32548300</v>
      </c>
      <c r="U28" s="8" t="s">
        <v>1</v>
      </c>
      <c r="V28" s="8">
        <v>32664300</v>
      </c>
      <c r="W28" s="8" t="s">
        <v>1</v>
      </c>
      <c r="X28" s="8">
        <v>32783500</v>
      </c>
      <c r="Y28" s="8" t="s">
        <v>1</v>
      </c>
      <c r="Z28" s="8">
        <v>33055650</v>
      </c>
      <c r="AA28" s="8" t="s">
        <v>1</v>
      </c>
      <c r="AB28" s="8">
        <v>33357200</v>
      </c>
      <c r="AC28" s="8" t="s">
        <v>1</v>
      </c>
      <c r="AD28" s="8">
        <v>33678899</v>
      </c>
      <c r="AE28" s="8" t="s">
        <v>1</v>
      </c>
      <c r="AF28" s="8">
        <v>34015199</v>
      </c>
      <c r="AG28" s="8" t="s">
        <v>1</v>
      </c>
      <c r="AH28" s="8">
        <v>34356300</v>
      </c>
      <c r="AI28" s="8" t="s">
        <v>1</v>
      </c>
      <c r="AJ28" s="8">
        <v>34689050</v>
      </c>
      <c r="AK28" s="8" t="s">
        <v>1</v>
      </c>
      <c r="AL28" s="8">
        <v>34965600</v>
      </c>
      <c r="AM28" s="8" t="s">
        <v>1</v>
      </c>
      <c r="AN28" s="8">
        <v>35247217</v>
      </c>
      <c r="AO28" s="8" t="s">
        <v>1</v>
      </c>
      <c r="AP28" s="8">
        <v>35574150</v>
      </c>
      <c r="AQ28" s="8" t="s">
        <v>1</v>
      </c>
      <c r="AR28" s="8">
        <v>35898587</v>
      </c>
      <c r="AS28" s="8" t="s">
        <v>1</v>
      </c>
      <c r="AT28" s="8">
        <v>36230481</v>
      </c>
      <c r="AU28" s="8" t="s">
        <v>1</v>
      </c>
      <c r="AV28" s="8">
        <v>36571808</v>
      </c>
      <c r="AW28" s="8" t="s">
        <v>1</v>
      </c>
      <c r="AX28" s="8">
        <v>36904134</v>
      </c>
      <c r="AY28" s="8" t="s">
        <v>1</v>
      </c>
      <c r="AZ28" s="8">
        <v>37201885</v>
      </c>
      <c r="BA28" s="8" t="s">
        <v>1</v>
      </c>
      <c r="BB28" s="8">
        <v>37456119</v>
      </c>
      <c r="BC28" s="8" t="s">
        <v>1</v>
      </c>
      <c r="BD28" s="8">
        <v>37668045</v>
      </c>
      <c r="BE28" s="8" t="s">
        <v>1</v>
      </c>
      <c r="BF28" s="8">
        <v>37824487</v>
      </c>
      <c r="BG28" s="8" t="s">
        <v>1</v>
      </c>
      <c r="BH28" s="8">
        <v>37961529</v>
      </c>
      <c r="BI28" s="8" t="s">
        <v>1</v>
      </c>
      <c r="BJ28" s="8">
        <v>38110782</v>
      </c>
      <c r="BK28" s="8" t="s">
        <v>1</v>
      </c>
      <c r="BL28" s="8">
        <v>38246193</v>
      </c>
      <c r="BM28" s="8" t="s">
        <v>1</v>
      </c>
      <c r="BN28" s="8">
        <v>38363667</v>
      </c>
      <c r="BO28" s="8" t="s">
        <v>1</v>
      </c>
      <c r="BP28" s="8">
        <v>38461408</v>
      </c>
      <c r="BQ28" s="8" t="s">
        <v>1</v>
      </c>
      <c r="BR28" s="8">
        <v>38542652</v>
      </c>
      <c r="BS28" s="8" t="s">
        <v>1</v>
      </c>
      <c r="BT28" s="8">
        <v>38594998</v>
      </c>
      <c r="BU28" s="8" t="s">
        <v>1</v>
      </c>
      <c r="BV28" s="8">
        <v>38624370</v>
      </c>
      <c r="BW28" s="8" t="s">
        <v>1</v>
      </c>
      <c r="BX28" s="8">
        <v>38649660</v>
      </c>
      <c r="BY28" s="8" t="s">
        <v>1</v>
      </c>
      <c r="BZ28" s="8">
        <v>38663481</v>
      </c>
      <c r="CA28" s="8" t="s">
        <v>1</v>
      </c>
      <c r="CB28" s="8">
        <v>38660271</v>
      </c>
      <c r="CC28" s="8" t="s">
        <v>1</v>
      </c>
      <c r="CD28" s="8">
        <v>38258629</v>
      </c>
      <c r="CE28" s="8" t="s">
        <v>24</v>
      </c>
      <c r="CF28" s="8">
        <v>38248076</v>
      </c>
      <c r="CG28" s="8" t="s">
        <v>1</v>
      </c>
      <c r="CH28" s="8">
        <v>38230364</v>
      </c>
      <c r="CI28" s="8" t="s">
        <v>1</v>
      </c>
      <c r="CJ28" s="8">
        <v>38204570</v>
      </c>
      <c r="CK28" s="8" t="s">
        <v>1</v>
      </c>
      <c r="CL28" s="8">
        <v>38182222</v>
      </c>
      <c r="CM28" s="8" t="s">
        <v>1</v>
      </c>
      <c r="CN28" s="8">
        <v>38165445</v>
      </c>
      <c r="CO28" s="8" t="s">
        <v>1</v>
      </c>
      <c r="CP28" s="8">
        <v>38141267</v>
      </c>
      <c r="CQ28" s="8" t="s">
        <v>1</v>
      </c>
      <c r="CR28" s="8">
        <v>38120560</v>
      </c>
      <c r="CS28" s="8" t="s">
        <v>1</v>
      </c>
      <c r="CT28" s="8">
        <v>38125759</v>
      </c>
      <c r="CU28" s="8" t="s">
        <v>1</v>
      </c>
      <c r="CV28" s="8">
        <v>38151603</v>
      </c>
      <c r="CW28" s="8" t="s">
        <v>1</v>
      </c>
      <c r="CX28" s="8">
        <v>38042794</v>
      </c>
      <c r="CY28" s="8" t="s">
        <v>24</v>
      </c>
      <c r="CZ28" s="8">
        <v>38063255</v>
      </c>
      <c r="DA28" s="8" t="s">
        <v>1</v>
      </c>
      <c r="DB28" s="8">
        <v>38063164</v>
      </c>
      <c r="DC28" s="8" t="s">
        <v>1</v>
      </c>
      <c r="DD28" s="8">
        <v>38040196</v>
      </c>
      <c r="DE28" s="8" t="s">
        <v>1</v>
      </c>
      <c r="DF28" s="8">
        <v>38011735</v>
      </c>
      <c r="DG28" s="8" t="s">
        <v>1</v>
      </c>
      <c r="DH28" s="8">
        <v>37986412</v>
      </c>
      <c r="DI28" s="8" t="s">
        <v>1</v>
      </c>
      <c r="DJ28" s="8">
        <v>37970087</v>
      </c>
      <c r="DK28" s="8" t="s">
        <v>1</v>
      </c>
      <c r="DL28" s="8">
        <v>37974826</v>
      </c>
      <c r="DM28" s="8" t="s">
        <v>1</v>
      </c>
      <c r="DN28" s="8">
        <v>37974750</v>
      </c>
      <c r="DO28" s="8" t="s">
        <v>30</v>
      </c>
      <c r="DP28" s="8">
        <v>37965475</v>
      </c>
      <c r="DQ28" s="8" t="s">
        <v>30</v>
      </c>
      <c r="DR28" s="8">
        <v>37899070</v>
      </c>
      <c r="DS28" s="8" t="s">
        <v>104</v>
      </c>
      <c r="DT28" s="8">
        <v>36981559</v>
      </c>
      <c r="DU28" s="8" t="s">
        <v>24</v>
      </c>
      <c r="DV28" s="8">
        <v>36821749</v>
      </c>
      <c r="DW28" s="8" t="s">
        <v>1</v>
      </c>
      <c r="DX28" s="8">
        <v>36687353</v>
      </c>
      <c r="DY28" s="8" t="s">
        <v>1</v>
      </c>
      <c r="DZ28" s="8" t="s">
        <v>13</v>
      </c>
      <c r="EA28" s="8" t="s">
        <v>1</v>
      </c>
    </row>
    <row r="29" spans="1:131">
      <c r="A29" s="7" t="s">
        <v>36</v>
      </c>
      <c r="B29" s="8">
        <v>8857716</v>
      </c>
      <c r="C29" s="8" t="s">
        <v>1</v>
      </c>
      <c r="D29" s="8">
        <v>8929316</v>
      </c>
      <c r="E29" s="8" t="s">
        <v>1</v>
      </c>
      <c r="F29" s="8">
        <v>8993985</v>
      </c>
      <c r="G29" s="8" t="s">
        <v>1</v>
      </c>
      <c r="H29" s="8">
        <v>9030355</v>
      </c>
      <c r="I29" s="8" t="s">
        <v>1</v>
      </c>
      <c r="J29" s="8">
        <v>9035365</v>
      </c>
      <c r="K29" s="8" t="s">
        <v>1</v>
      </c>
      <c r="L29" s="8">
        <v>8998595</v>
      </c>
      <c r="M29" s="8" t="s">
        <v>1</v>
      </c>
      <c r="N29" s="8">
        <v>8930990</v>
      </c>
      <c r="O29" s="8" t="s">
        <v>1</v>
      </c>
      <c r="P29" s="8">
        <v>8874520</v>
      </c>
      <c r="Q29" s="8" t="s">
        <v>1</v>
      </c>
      <c r="R29" s="8">
        <v>8836650</v>
      </c>
      <c r="S29" s="8" t="s">
        <v>1</v>
      </c>
      <c r="T29" s="8">
        <v>8757705</v>
      </c>
      <c r="U29" s="8" t="s">
        <v>1</v>
      </c>
      <c r="V29" s="8">
        <v>8680431</v>
      </c>
      <c r="W29" s="8" t="s">
        <v>1</v>
      </c>
      <c r="X29" s="8">
        <v>8643756</v>
      </c>
      <c r="Y29" s="8" t="s">
        <v>1</v>
      </c>
      <c r="Z29" s="8">
        <v>8630430</v>
      </c>
      <c r="AA29" s="8" t="s">
        <v>1</v>
      </c>
      <c r="AB29" s="8">
        <v>8633100</v>
      </c>
      <c r="AC29" s="8" t="s">
        <v>1</v>
      </c>
      <c r="AD29" s="8">
        <v>8754365</v>
      </c>
      <c r="AE29" s="8" t="s">
        <v>1</v>
      </c>
      <c r="AF29" s="8">
        <v>9093470</v>
      </c>
      <c r="AG29" s="8" t="s">
        <v>1</v>
      </c>
      <c r="AH29" s="8">
        <v>9355810</v>
      </c>
      <c r="AI29" s="8" t="s">
        <v>1</v>
      </c>
      <c r="AJ29" s="8">
        <v>9455675</v>
      </c>
      <c r="AK29" s="8" t="s">
        <v>1</v>
      </c>
      <c r="AL29" s="8">
        <v>9558250</v>
      </c>
      <c r="AM29" s="8" t="s">
        <v>1</v>
      </c>
      <c r="AN29" s="8">
        <v>9661265</v>
      </c>
      <c r="AO29" s="8" t="s">
        <v>1</v>
      </c>
      <c r="AP29" s="8">
        <v>9766312</v>
      </c>
      <c r="AQ29" s="8" t="s">
        <v>1</v>
      </c>
      <c r="AR29" s="8">
        <v>9851362</v>
      </c>
      <c r="AS29" s="8" t="s">
        <v>1</v>
      </c>
      <c r="AT29" s="8">
        <v>9911771</v>
      </c>
      <c r="AU29" s="8" t="s">
        <v>1</v>
      </c>
      <c r="AV29" s="8">
        <v>9957865</v>
      </c>
      <c r="AW29" s="8" t="s">
        <v>1</v>
      </c>
      <c r="AX29" s="8">
        <v>9996232</v>
      </c>
      <c r="AY29" s="8" t="s">
        <v>1</v>
      </c>
      <c r="AZ29" s="8">
        <v>10023613</v>
      </c>
      <c r="BA29" s="8" t="s">
        <v>1</v>
      </c>
      <c r="BB29" s="8">
        <v>10032734</v>
      </c>
      <c r="BC29" s="8" t="s">
        <v>1</v>
      </c>
      <c r="BD29" s="8">
        <v>10030031</v>
      </c>
      <c r="BE29" s="8" t="s">
        <v>1</v>
      </c>
      <c r="BF29" s="8">
        <v>10019610</v>
      </c>
      <c r="BG29" s="8" t="s">
        <v>1</v>
      </c>
      <c r="BH29" s="8">
        <v>10005000</v>
      </c>
      <c r="BI29" s="8" t="s">
        <v>1</v>
      </c>
      <c r="BJ29" s="8">
        <v>9983218</v>
      </c>
      <c r="BK29" s="8" t="s">
        <v>1</v>
      </c>
      <c r="BL29" s="8">
        <v>9960235</v>
      </c>
      <c r="BM29" s="8" t="s">
        <v>1</v>
      </c>
      <c r="BN29" s="8">
        <v>9952494</v>
      </c>
      <c r="BO29" s="8" t="s">
        <v>1</v>
      </c>
      <c r="BP29" s="8">
        <v>9964675</v>
      </c>
      <c r="BQ29" s="8" t="s">
        <v>1</v>
      </c>
      <c r="BR29" s="8">
        <v>9991525</v>
      </c>
      <c r="BS29" s="8" t="s">
        <v>1</v>
      </c>
      <c r="BT29" s="8">
        <v>10026176</v>
      </c>
      <c r="BU29" s="8" t="s">
        <v>1</v>
      </c>
      <c r="BV29" s="8">
        <v>10063945</v>
      </c>
      <c r="BW29" s="8" t="s">
        <v>1</v>
      </c>
      <c r="BX29" s="8">
        <v>10108977</v>
      </c>
      <c r="BY29" s="8" t="s">
        <v>1</v>
      </c>
      <c r="BZ29" s="8">
        <v>10160196</v>
      </c>
      <c r="CA29" s="8" t="s">
        <v>1</v>
      </c>
      <c r="CB29" s="8">
        <v>10217828</v>
      </c>
      <c r="CC29" s="8" t="s">
        <v>1</v>
      </c>
      <c r="CD29" s="8">
        <v>10289898</v>
      </c>
      <c r="CE29" s="8" t="s">
        <v>1</v>
      </c>
      <c r="CF29" s="8">
        <v>10362722</v>
      </c>
      <c r="CG29" s="8" t="s">
        <v>1</v>
      </c>
      <c r="CH29" s="8">
        <v>10419631</v>
      </c>
      <c r="CI29" s="8" t="s">
        <v>1</v>
      </c>
      <c r="CJ29" s="8">
        <v>10458821</v>
      </c>
      <c r="CK29" s="8" t="s">
        <v>1</v>
      </c>
      <c r="CL29" s="8">
        <v>10483861</v>
      </c>
      <c r="CM29" s="8" t="s">
        <v>1</v>
      </c>
      <c r="CN29" s="8">
        <v>10503330</v>
      </c>
      <c r="CO29" s="8" t="s">
        <v>1</v>
      </c>
      <c r="CP29" s="8">
        <v>10522288</v>
      </c>
      <c r="CQ29" s="8" t="s">
        <v>1</v>
      </c>
      <c r="CR29" s="8">
        <v>10542964</v>
      </c>
      <c r="CS29" s="8" t="s">
        <v>1</v>
      </c>
      <c r="CT29" s="8">
        <v>10558177</v>
      </c>
      <c r="CU29" s="8" t="s">
        <v>1</v>
      </c>
      <c r="CV29" s="8">
        <v>10568247</v>
      </c>
      <c r="CW29" s="8" t="s">
        <v>1</v>
      </c>
      <c r="CX29" s="8">
        <v>10573100</v>
      </c>
      <c r="CY29" s="8" t="s">
        <v>1</v>
      </c>
      <c r="CZ29" s="8">
        <v>10557560</v>
      </c>
      <c r="DA29" s="8" t="s">
        <v>1</v>
      </c>
      <c r="DB29" s="8">
        <v>10514844</v>
      </c>
      <c r="DC29" s="8" t="s">
        <v>1</v>
      </c>
      <c r="DD29" s="8">
        <v>10473991</v>
      </c>
      <c r="DE29" s="8" t="s">
        <v>1</v>
      </c>
      <c r="DF29" s="8">
        <v>10419607</v>
      </c>
      <c r="DG29" s="8" t="s">
        <v>1</v>
      </c>
      <c r="DH29" s="8">
        <v>10381838</v>
      </c>
      <c r="DI29" s="8" t="s">
        <v>1</v>
      </c>
      <c r="DJ29" s="8">
        <v>10356516</v>
      </c>
      <c r="DK29" s="8" t="s">
        <v>1</v>
      </c>
      <c r="DL29" s="8">
        <v>10340124</v>
      </c>
      <c r="DM29" s="8" t="s">
        <v>1</v>
      </c>
      <c r="DN29" s="8">
        <v>10334633</v>
      </c>
      <c r="DO29" s="8" t="s">
        <v>1</v>
      </c>
      <c r="DP29" s="8">
        <v>10354446</v>
      </c>
      <c r="DQ29" s="8" t="s">
        <v>1</v>
      </c>
      <c r="DR29" s="8">
        <v>10373508</v>
      </c>
      <c r="DS29" s="8" t="s">
        <v>1</v>
      </c>
      <c r="DT29" s="8">
        <v>10407707</v>
      </c>
      <c r="DU29" s="8" t="s">
        <v>1</v>
      </c>
      <c r="DV29" s="8">
        <v>10468869</v>
      </c>
      <c r="DW29" s="8" t="s">
        <v>1</v>
      </c>
      <c r="DX29" s="8">
        <v>10578174</v>
      </c>
      <c r="DY29" s="8" t="s">
        <v>1</v>
      </c>
      <c r="DZ29" s="8" t="s">
        <v>13</v>
      </c>
      <c r="EA29" s="8" t="s">
        <v>1</v>
      </c>
    </row>
    <row r="30" spans="1:131">
      <c r="A30" s="7" t="s">
        <v>37</v>
      </c>
      <c r="B30" s="8">
        <v>18406905</v>
      </c>
      <c r="C30" s="8" t="s">
        <v>1</v>
      </c>
      <c r="D30" s="8">
        <v>18555250</v>
      </c>
      <c r="E30" s="8" t="s">
        <v>1</v>
      </c>
      <c r="F30" s="8">
        <v>18676550</v>
      </c>
      <c r="G30" s="8" t="s">
        <v>1</v>
      </c>
      <c r="H30" s="8">
        <v>18797850</v>
      </c>
      <c r="I30" s="8" t="s">
        <v>1</v>
      </c>
      <c r="J30" s="8">
        <v>18919126</v>
      </c>
      <c r="K30" s="8" t="s">
        <v>1</v>
      </c>
      <c r="L30" s="8">
        <v>19031576</v>
      </c>
      <c r="M30" s="8" t="s">
        <v>1</v>
      </c>
      <c r="N30" s="8">
        <v>19215450</v>
      </c>
      <c r="O30" s="8" t="s">
        <v>1</v>
      </c>
      <c r="P30" s="8">
        <v>19534242</v>
      </c>
      <c r="Q30" s="8" t="s">
        <v>1</v>
      </c>
      <c r="R30" s="8">
        <v>19799831</v>
      </c>
      <c r="S30" s="8" t="s">
        <v>1</v>
      </c>
      <c r="T30" s="8">
        <v>20009141</v>
      </c>
      <c r="U30" s="8" t="s">
        <v>1</v>
      </c>
      <c r="V30" s="8">
        <v>20250398</v>
      </c>
      <c r="W30" s="8" t="s">
        <v>1</v>
      </c>
      <c r="X30" s="8">
        <v>20461567</v>
      </c>
      <c r="Y30" s="8" t="s">
        <v>1</v>
      </c>
      <c r="Z30" s="8">
        <v>20657957</v>
      </c>
      <c r="AA30" s="8" t="s">
        <v>1</v>
      </c>
      <c r="AB30" s="8">
        <v>20835681</v>
      </c>
      <c r="AC30" s="8" t="s">
        <v>1</v>
      </c>
      <c r="AD30" s="8">
        <v>21029429</v>
      </c>
      <c r="AE30" s="8" t="s">
        <v>1</v>
      </c>
      <c r="AF30" s="8">
        <v>21293583</v>
      </c>
      <c r="AG30" s="8" t="s">
        <v>1</v>
      </c>
      <c r="AH30" s="8">
        <v>21551634</v>
      </c>
      <c r="AI30" s="8" t="s">
        <v>1</v>
      </c>
      <c r="AJ30" s="8">
        <v>21756096</v>
      </c>
      <c r="AK30" s="8" t="s">
        <v>1</v>
      </c>
      <c r="AL30" s="8">
        <v>21951464</v>
      </c>
      <c r="AM30" s="8" t="s">
        <v>1</v>
      </c>
      <c r="AN30" s="8">
        <v>22090488</v>
      </c>
      <c r="AO30" s="8" t="s">
        <v>1</v>
      </c>
      <c r="AP30" s="8">
        <v>22207282</v>
      </c>
      <c r="AQ30" s="8" t="s">
        <v>1</v>
      </c>
      <c r="AR30" s="8">
        <v>22353070</v>
      </c>
      <c r="AS30" s="8" t="s">
        <v>1</v>
      </c>
      <c r="AT30" s="8">
        <v>22475741</v>
      </c>
      <c r="AU30" s="8" t="s">
        <v>1</v>
      </c>
      <c r="AV30" s="8">
        <v>22560478</v>
      </c>
      <c r="AW30" s="8" t="s">
        <v>1</v>
      </c>
      <c r="AX30" s="8">
        <v>22640547</v>
      </c>
      <c r="AY30" s="8" t="s">
        <v>1</v>
      </c>
      <c r="AZ30" s="8">
        <v>22732999</v>
      </c>
      <c r="BA30" s="8" t="s">
        <v>1</v>
      </c>
      <c r="BB30" s="8">
        <v>22836841</v>
      </c>
      <c r="BC30" s="8" t="s">
        <v>1</v>
      </c>
      <c r="BD30" s="8">
        <v>22949430</v>
      </c>
      <c r="BE30" s="8" t="s">
        <v>1</v>
      </c>
      <c r="BF30" s="8">
        <v>23057662</v>
      </c>
      <c r="BG30" s="8" t="s">
        <v>1</v>
      </c>
      <c r="BH30" s="8">
        <v>23161458</v>
      </c>
      <c r="BI30" s="8" t="s">
        <v>1</v>
      </c>
      <c r="BJ30" s="8">
        <v>23201835</v>
      </c>
      <c r="BK30" s="8" t="s">
        <v>1</v>
      </c>
      <c r="BL30" s="8">
        <v>23001155</v>
      </c>
      <c r="BM30" s="8" t="s">
        <v>1</v>
      </c>
      <c r="BN30" s="8">
        <v>22794284</v>
      </c>
      <c r="BO30" s="8" t="s">
        <v>1</v>
      </c>
      <c r="BP30" s="8">
        <v>22763280</v>
      </c>
      <c r="BQ30" s="8" t="s">
        <v>1</v>
      </c>
      <c r="BR30" s="8">
        <v>22730211</v>
      </c>
      <c r="BS30" s="8" t="s">
        <v>1</v>
      </c>
      <c r="BT30" s="8">
        <v>22684270</v>
      </c>
      <c r="BU30" s="8" t="s">
        <v>1</v>
      </c>
      <c r="BV30" s="8">
        <v>22619004</v>
      </c>
      <c r="BW30" s="8" t="s">
        <v>1</v>
      </c>
      <c r="BX30" s="8">
        <v>22553978</v>
      </c>
      <c r="BY30" s="8" t="s">
        <v>1</v>
      </c>
      <c r="BZ30" s="8">
        <v>22507344</v>
      </c>
      <c r="CA30" s="8" t="s">
        <v>1</v>
      </c>
      <c r="CB30" s="8">
        <v>22472040</v>
      </c>
      <c r="CC30" s="8" t="s">
        <v>1</v>
      </c>
      <c r="CD30" s="8">
        <v>22442971</v>
      </c>
      <c r="CE30" s="8" t="s">
        <v>1</v>
      </c>
      <c r="CF30" s="8">
        <v>22131970</v>
      </c>
      <c r="CG30" s="8" t="s">
        <v>1</v>
      </c>
      <c r="CH30" s="8">
        <v>21730496</v>
      </c>
      <c r="CI30" s="8" t="s">
        <v>1</v>
      </c>
      <c r="CJ30" s="8">
        <v>21574326</v>
      </c>
      <c r="CK30" s="8" t="s">
        <v>1</v>
      </c>
      <c r="CL30" s="8">
        <v>21451748</v>
      </c>
      <c r="CM30" s="8" t="s">
        <v>1</v>
      </c>
      <c r="CN30" s="8">
        <v>21319685</v>
      </c>
      <c r="CO30" s="8" t="s">
        <v>1</v>
      </c>
      <c r="CP30" s="8">
        <v>21193760</v>
      </c>
      <c r="CQ30" s="8" t="s">
        <v>1</v>
      </c>
      <c r="CR30" s="8">
        <v>20882982</v>
      </c>
      <c r="CS30" s="8" t="s">
        <v>1</v>
      </c>
      <c r="CT30" s="8">
        <v>20537875</v>
      </c>
      <c r="CU30" s="8" t="s">
        <v>1</v>
      </c>
      <c r="CV30" s="8">
        <v>20367487</v>
      </c>
      <c r="CW30" s="8" t="s">
        <v>1</v>
      </c>
      <c r="CX30" s="8">
        <v>20246871</v>
      </c>
      <c r="CY30" s="8" t="s">
        <v>1</v>
      </c>
      <c r="CZ30" s="8">
        <v>20147528</v>
      </c>
      <c r="DA30" s="8" t="s">
        <v>1</v>
      </c>
      <c r="DB30" s="8">
        <v>20058035</v>
      </c>
      <c r="DC30" s="8" t="s">
        <v>1</v>
      </c>
      <c r="DD30" s="8">
        <v>19983693</v>
      </c>
      <c r="DE30" s="8" t="s">
        <v>1</v>
      </c>
      <c r="DF30" s="8">
        <v>19908979</v>
      </c>
      <c r="DG30" s="8" t="s">
        <v>1</v>
      </c>
      <c r="DH30" s="8">
        <v>19815616</v>
      </c>
      <c r="DI30" s="8" t="s">
        <v>1</v>
      </c>
      <c r="DJ30" s="8">
        <v>19702267</v>
      </c>
      <c r="DK30" s="8" t="s">
        <v>1</v>
      </c>
      <c r="DL30" s="8">
        <v>19588715</v>
      </c>
      <c r="DM30" s="8" t="s">
        <v>1</v>
      </c>
      <c r="DN30" s="8">
        <v>19473970</v>
      </c>
      <c r="DO30" s="8" t="s">
        <v>1</v>
      </c>
      <c r="DP30" s="8">
        <v>19371648</v>
      </c>
      <c r="DQ30" s="8" t="s">
        <v>30</v>
      </c>
      <c r="DR30" s="8">
        <v>19265250</v>
      </c>
      <c r="DS30" s="8" t="s">
        <v>30</v>
      </c>
      <c r="DT30" s="8">
        <v>19122059</v>
      </c>
      <c r="DU30" s="8" t="s">
        <v>30</v>
      </c>
      <c r="DV30" s="8">
        <v>19048502</v>
      </c>
      <c r="DW30" s="8" t="s">
        <v>30</v>
      </c>
      <c r="DX30" s="8">
        <v>19059479</v>
      </c>
      <c r="DY30" s="8" t="s">
        <v>30</v>
      </c>
      <c r="DZ30" s="8" t="s">
        <v>13</v>
      </c>
      <c r="EA30" s="8" t="s">
        <v>1</v>
      </c>
    </row>
    <row r="31" spans="1:131">
      <c r="A31" s="7" t="s">
        <v>38</v>
      </c>
      <c r="B31" s="8">
        <v>1584720</v>
      </c>
      <c r="C31" s="8" t="s">
        <v>1</v>
      </c>
      <c r="D31" s="8">
        <v>1594131</v>
      </c>
      <c r="E31" s="8" t="s">
        <v>1</v>
      </c>
      <c r="F31" s="8">
        <v>1603649</v>
      </c>
      <c r="G31" s="8" t="s">
        <v>1</v>
      </c>
      <c r="H31" s="8">
        <v>1616971</v>
      </c>
      <c r="I31" s="8" t="s">
        <v>1</v>
      </c>
      <c r="J31" s="8">
        <v>1632114</v>
      </c>
      <c r="K31" s="8" t="s">
        <v>1</v>
      </c>
      <c r="L31" s="8">
        <v>1649160</v>
      </c>
      <c r="M31" s="8" t="s">
        <v>1</v>
      </c>
      <c r="N31" s="8">
        <v>1669905</v>
      </c>
      <c r="O31" s="8" t="s">
        <v>1</v>
      </c>
      <c r="P31" s="8">
        <v>1689528</v>
      </c>
      <c r="Q31" s="8" t="s">
        <v>1</v>
      </c>
      <c r="R31" s="8">
        <v>1704546</v>
      </c>
      <c r="S31" s="8" t="s">
        <v>1</v>
      </c>
      <c r="T31" s="8">
        <v>1713874</v>
      </c>
      <c r="U31" s="8" t="s">
        <v>1</v>
      </c>
      <c r="V31" s="8">
        <v>1724891</v>
      </c>
      <c r="W31" s="8" t="s">
        <v>1</v>
      </c>
      <c r="X31" s="8">
        <v>1738335</v>
      </c>
      <c r="Y31" s="8" t="s">
        <v>1</v>
      </c>
      <c r="Z31" s="8">
        <v>1752233</v>
      </c>
      <c r="AA31" s="8" t="s">
        <v>1</v>
      </c>
      <c r="AB31" s="8">
        <v>1766697</v>
      </c>
      <c r="AC31" s="8" t="s">
        <v>1</v>
      </c>
      <c r="AD31" s="8">
        <v>1776132</v>
      </c>
      <c r="AE31" s="8" t="s">
        <v>1</v>
      </c>
      <c r="AF31" s="8">
        <v>1793581</v>
      </c>
      <c r="AG31" s="8" t="s">
        <v>1</v>
      </c>
      <c r="AH31" s="8">
        <v>1820249</v>
      </c>
      <c r="AI31" s="8" t="s">
        <v>1</v>
      </c>
      <c r="AJ31" s="8">
        <v>1842377</v>
      </c>
      <c r="AK31" s="8" t="s">
        <v>1</v>
      </c>
      <c r="AL31" s="8">
        <v>1862548</v>
      </c>
      <c r="AM31" s="8" t="s">
        <v>1</v>
      </c>
      <c r="AN31" s="8">
        <v>1882599</v>
      </c>
      <c r="AO31" s="8" t="s">
        <v>1</v>
      </c>
      <c r="AP31" s="8">
        <v>1901315</v>
      </c>
      <c r="AQ31" s="8" t="s">
        <v>1</v>
      </c>
      <c r="AR31" s="8">
        <v>1906531</v>
      </c>
      <c r="AS31" s="8" t="s">
        <v>1</v>
      </c>
      <c r="AT31" s="8">
        <v>1910334</v>
      </c>
      <c r="AU31" s="8" t="s">
        <v>1</v>
      </c>
      <c r="AV31" s="8">
        <v>1922321</v>
      </c>
      <c r="AW31" s="8" t="s">
        <v>1</v>
      </c>
      <c r="AX31" s="8">
        <v>1932154</v>
      </c>
      <c r="AY31" s="8" t="s">
        <v>1</v>
      </c>
      <c r="AZ31" s="8">
        <v>1941641</v>
      </c>
      <c r="BA31" s="8" t="s">
        <v>1</v>
      </c>
      <c r="BB31" s="8">
        <v>1965964</v>
      </c>
      <c r="BC31" s="8" t="s">
        <v>1</v>
      </c>
      <c r="BD31" s="8">
        <v>1989776</v>
      </c>
      <c r="BE31" s="8" t="s">
        <v>1</v>
      </c>
      <c r="BF31" s="8">
        <v>1995196</v>
      </c>
      <c r="BG31" s="8" t="s">
        <v>1</v>
      </c>
      <c r="BH31" s="8">
        <v>1996351</v>
      </c>
      <c r="BI31" s="8" t="s">
        <v>1</v>
      </c>
      <c r="BJ31" s="8">
        <v>1998161</v>
      </c>
      <c r="BK31" s="8" t="s">
        <v>1</v>
      </c>
      <c r="BL31" s="8">
        <v>1999429</v>
      </c>
      <c r="BM31" s="8" t="s">
        <v>1</v>
      </c>
      <c r="BN31" s="8">
        <v>1996498</v>
      </c>
      <c r="BO31" s="8" t="s">
        <v>1</v>
      </c>
      <c r="BP31" s="8">
        <v>1991746</v>
      </c>
      <c r="BQ31" s="8" t="s">
        <v>1</v>
      </c>
      <c r="BR31" s="8">
        <v>1989443</v>
      </c>
      <c r="BS31" s="8" t="s">
        <v>1</v>
      </c>
      <c r="BT31" s="8">
        <v>1989872</v>
      </c>
      <c r="BU31" s="8" t="s">
        <v>1</v>
      </c>
      <c r="BV31" s="8">
        <v>1988628</v>
      </c>
      <c r="BW31" s="8" t="s">
        <v>1</v>
      </c>
      <c r="BX31" s="8">
        <v>1985956</v>
      </c>
      <c r="BY31" s="8" t="s">
        <v>1</v>
      </c>
      <c r="BZ31" s="8">
        <v>1981629</v>
      </c>
      <c r="CA31" s="8" t="s">
        <v>1</v>
      </c>
      <c r="CB31" s="8">
        <v>1983045</v>
      </c>
      <c r="CC31" s="8" t="s">
        <v>1</v>
      </c>
      <c r="CD31" s="8">
        <v>1988925</v>
      </c>
      <c r="CE31" s="8" t="s">
        <v>1</v>
      </c>
      <c r="CF31" s="8">
        <v>1992060</v>
      </c>
      <c r="CG31" s="8" t="s">
        <v>1</v>
      </c>
      <c r="CH31" s="8">
        <v>1994530</v>
      </c>
      <c r="CI31" s="8" t="s">
        <v>1</v>
      </c>
      <c r="CJ31" s="8">
        <v>1995733</v>
      </c>
      <c r="CK31" s="8" t="s">
        <v>1</v>
      </c>
      <c r="CL31" s="8">
        <v>1997012</v>
      </c>
      <c r="CM31" s="8" t="s">
        <v>1</v>
      </c>
      <c r="CN31" s="8">
        <v>2000474</v>
      </c>
      <c r="CO31" s="8" t="s">
        <v>1</v>
      </c>
      <c r="CP31" s="8">
        <v>2006868</v>
      </c>
      <c r="CQ31" s="8" t="s">
        <v>1</v>
      </c>
      <c r="CR31" s="8">
        <v>2018122</v>
      </c>
      <c r="CS31" s="8" t="s">
        <v>1</v>
      </c>
      <c r="CT31" s="8">
        <v>2021316</v>
      </c>
      <c r="CU31" s="8" t="s">
        <v>24</v>
      </c>
      <c r="CV31" s="8">
        <v>2039669</v>
      </c>
      <c r="CW31" s="8" t="s">
        <v>1</v>
      </c>
      <c r="CX31" s="8">
        <v>2048583</v>
      </c>
      <c r="CY31" s="8" t="s">
        <v>1</v>
      </c>
      <c r="CZ31" s="8">
        <v>2052843</v>
      </c>
      <c r="DA31" s="8" t="s">
        <v>1</v>
      </c>
      <c r="DB31" s="8">
        <v>2057159</v>
      </c>
      <c r="DC31" s="8" t="s">
        <v>1</v>
      </c>
      <c r="DD31" s="8">
        <v>2059953</v>
      </c>
      <c r="DE31" s="8" t="s">
        <v>1</v>
      </c>
      <c r="DF31" s="8">
        <v>2061980</v>
      </c>
      <c r="DG31" s="8" t="s">
        <v>1</v>
      </c>
      <c r="DH31" s="8">
        <v>2063531</v>
      </c>
      <c r="DI31" s="8" t="s">
        <v>1</v>
      </c>
      <c r="DJ31" s="8">
        <v>2065042</v>
      </c>
      <c r="DK31" s="8" t="s">
        <v>1</v>
      </c>
      <c r="DL31" s="8">
        <v>2066388</v>
      </c>
      <c r="DM31" s="8" t="s">
        <v>1</v>
      </c>
      <c r="DN31" s="8">
        <v>2073894</v>
      </c>
      <c r="DO31" s="8" t="s">
        <v>1</v>
      </c>
      <c r="DP31" s="8">
        <v>2088385</v>
      </c>
      <c r="DQ31" s="8" t="s">
        <v>1</v>
      </c>
      <c r="DR31" s="8">
        <v>2102419</v>
      </c>
      <c r="DS31" s="8" t="s">
        <v>1</v>
      </c>
      <c r="DT31" s="8">
        <v>2108079</v>
      </c>
      <c r="DU31" s="8" t="s">
        <v>1</v>
      </c>
      <c r="DV31" s="8">
        <v>2112076</v>
      </c>
      <c r="DW31" s="8" t="s">
        <v>1</v>
      </c>
      <c r="DX31" s="8">
        <v>2120461</v>
      </c>
      <c r="DY31" s="8" t="s">
        <v>1</v>
      </c>
      <c r="DZ31" s="8" t="s">
        <v>13</v>
      </c>
      <c r="EA31" s="8" t="s">
        <v>1</v>
      </c>
    </row>
    <row r="32" spans="1:131">
      <c r="A32" s="7" t="s">
        <v>39</v>
      </c>
      <c r="B32" s="8">
        <v>4068095</v>
      </c>
      <c r="C32" s="8" t="s">
        <v>1</v>
      </c>
      <c r="D32" s="8">
        <v>4191667</v>
      </c>
      <c r="E32" s="8" t="s">
        <v>1</v>
      </c>
      <c r="F32" s="8">
        <v>4238188</v>
      </c>
      <c r="G32" s="8" t="s">
        <v>1</v>
      </c>
      <c r="H32" s="8">
        <v>4282017</v>
      </c>
      <c r="I32" s="8" t="s">
        <v>1</v>
      </c>
      <c r="J32" s="8">
        <v>4327341</v>
      </c>
      <c r="K32" s="8" t="s">
        <v>1</v>
      </c>
      <c r="L32" s="8">
        <v>4370983</v>
      </c>
      <c r="M32" s="8" t="s">
        <v>1</v>
      </c>
      <c r="N32" s="8">
        <v>4411666</v>
      </c>
      <c r="O32" s="8" t="s">
        <v>1</v>
      </c>
      <c r="P32" s="8">
        <v>4449367</v>
      </c>
      <c r="Q32" s="8" t="s">
        <v>1</v>
      </c>
      <c r="R32" s="8">
        <v>4483915</v>
      </c>
      <c r="S32" s="8" t="s">
        <v>1</v>
      </c>
      <c r="T32" s="8">
        <v>4518607</v>
      </c>
      <c r="U32" s="8" t="s">
        <v>1</v>
      </c>
      <c r="V32" s="8">
        <v>4538223</v>
      </c>
      <c r="W32" s="8" t="s">
        <v>1</v>
      </c>
      <c r="X32" s="8">
        <v>4557449</v>
      </c>
      <c r="Y32" s="8" t="s">
        <v>1</v>
      </c>
      <c r="Z32" s="8">
        <v>4596622</v>
      </c>
      <c r="AA32" s="8" t="s">
        <v>1</v>
      </c>
      <c r="AB32" s="8">
        <v>4641445</v>
      </c>
      <c r="AC32" s="8" t="s">
        <v>1</v>
      </c>
      <c r="AD32" s="8">
        <v>4689623</v>
      </c>
      <c r="AE32" s="8" t="s">
        <v>1</v>
      </c>
      <c r="AF32" s="8">
        <v>4739105</v>
      </c>
      <c r="AG32" s="8" t="s">
        <v>1</v>
      </c>
      <c r="AH32" s="8">
        <v>4789507</v>
      </c>
      <c r="AI32" s="8" t="s">
        <v>1</v>
      </c>
      <c r="AJ32" s="8">
        <v>4840501</v>
      </c>
      <c r="AK32" s="8" t="s">
        <v>1</v>
      </c>
      <c r="AL32" s="8">
        <v>4890125</v>
      </c>
      <c r="AM32" s="8" t="s">
        <v>1</v>
      </c>
      <c r="AN32" s="8">
        <v>4938973</v>
      </c>
      <c r="AO32" s="8" t="s">
        <v>1</v>
      </c>
      <c r="AP32" s="8">
        <v>4979815</v>
      </c>
      <c r="AQ32" s="8" t="s">
        <v>1</v>
      </c>
      <c r="AR32" s="8">
        <v>5016105</v>
      </c>
      <c r="AS32" s="8" t="s">
        <v>1</v>
      </c>
      <c r="AT32" s="8">
        <v>5055099</v>
      </c>
      <c r="AU32" s="8" t="s">
        <v>1</v>
      </c>
      <c r="AV32" s="8">
        <v>5091971</v>
      </c>
      <c r="AW32" s="8" t="s">
        <v>1</v>
      </c>
      <c r="AX32" s="8">
        <v>5127097</v>
      </c>
      <c r="AY32" s="8" t="s">
        <v>1</v>
      </c>
      <c r="AZ32" s="8">
        <v>5161768</v>
      </c>
      <c r="BA32" s="8" t="s">
        <v>1</v>
      </c>
      <c r="BB32" s="8">
        <v>5193838</v>
      </c>
      <c r="BC32" s="8" t="s">
        <v>1</v>
      </c>
      <c r="BD32" s="8">
        <v>5222840</v>
      </c>
      <c r="BE32" s="8" t="s">
        <v>1</v>
      </c>
      <c r="BF32" s="8">
        <v>5250596</v>
      </c>
      <c r="BG32" s="8" t="s">
        <v>1</v>
      </c>
      <c r="BH32" s="8">
        <v>5275942</v>
      </c>
      <c r="BI32" s="8" t="s">
        <v>1</v>
      </c>
      <c r="BJ32" s="8">
        <v>5299187</v>
      </c>
      <c r="BK32" s="8" t="s">
        <v>1</v>
      </c>
      <c r="BL32" s="8">
        <v>5303294</v>
      </c>
      <c r="BM32" s="8" t="s">
        <v>1</v>
      </c>
      <c r="BN32" s="8">
        <v>5305016</v>
      </c>
      <c r="BO32" s="8" t="s">
        <v>1</v>
      </c>
      <c r="BP32" s="8">
        <v>5325305</v>
      </c>
      <c r="BQ32" s="8" t="s">
        <v>1</v>
      </c>
      <c r="BR32" s="8">
        <v>5346331</v>
      </c>
      <c r="BS32" s="8" t="s">
        <v>1</v>
      </c>
      <c r="BT32" s="8">
        <v>5361999</v>
      </c>
      <c r="BU32" s="8" t="s">
        <v>1</v>
      </c>
      <c r="BV32" s="8">
        <v>5373361</v>
      </c>
      <c r="BW32" s="8" t="s">
        <v>1</v>
      </c>
      <c r="BX32" s="8">
        <v>5383291</v>
      </c>
      <c r="BY32" s="8" t="s">
        <v>1</v>
      </c>
      <c r="BZ32" s="8">
        <v>5390516</v>
      </c>
      <c r="CA32" s="8" t="s">
        <v>1</v>
      </c>
      <c r="CB32" s="8">
        <v>5396020</v>
      </c>
      <c r="CC32" s="8" t="s">
        <v>1</v>
      </c>
      <c r="CD32" s="8">
        <v>5388720</v>
      </c>
      <c r="CE32" s="8" t="s">
        <v>1</v>
      </c>
      <c r="CF32" s="8">
        <v>5378867</v>
      </c>
      <c r="CG32" s="8" t="s">
        <v>1</v>
      </c>
      <c r="CH32" s="8">
        <v>5376912</v>
      </c>
      <c r="CI32" s="8" t="s">
        <v>1</v>
      </c>
      <c r="CJ32" s="8">
        <v>5373374</v>
      </c>
      <c r="CK32" s="8" t="s">
        <v>1</v>
      </c>
      <c r="CL32" s="8">
        <v>5372280</v>
      </c>
      <c r="CM32" s="8" t="s">
        <v>1</v>
      </c>
      <c r="CN32" s="8">
        <v>5372807</v>
      </c>
      <c r="CO32" s="8" t="s">
        <v>1</v>
      </c>
      <c r="CP32" s="8">
        <v>5373054</v>
      </c>
      <c r="CQ32" s="8" t="s">
        <v>1</v>
      </c>
      <c r="CR32" s="8">
        <v>5374622</v>
      </c>
      <c r="CS32" s="8" t="s">
        <v>1</v>
      </c>
      <c r="CT32" s="8">
        <v>5379233</v>
      </c>
      <c r="CU32" s="8" t="s">
        <v>1</v>
      </c>
      <c r="CV32" s="8">
        <v>5386406</v>
      </c>
      <c r="CW32" s="8" t="s">
        <v>1</v>
      </c>
      <c r="CX32" s="8">
        <v>5391428</v>
      </c>
      <c r="CY32" s="8" t="s">
        <v>1</v>
      </c>
      <c r="CZ32" s="8">
        <v>5398384</v>
      </c>
      <c r="DA32" s="8" t="s">
        <v>1</v>
      </c>
      <c r="DB32" s="8">
        <v>5407579</v>
      </c>
      <c r="DC32" s="8" t="s">
        <v>1</v>
      </c>
      <c r="DD32" s="8">
        <v>5413393</v>
      </c>
      <c r="DE32" s="8" t="s">
        <v>1</v>
      </c>
      <c r="DF32" s="8">
        <v>5418649</v>
      </c>
      <c r="DG32" s="8" t="s">
        <v>1</v>
      </c>
      <c r="DH32" s="8">
        <v>5423801</v>
      </c>
      <c r="DI32" s="8" t="s">
        <v>1</v>
      </c>
      <c r="DJ32" s="8">
        <v>5430798</v>
      </c>
      <c r="DK32" s="8" t="s">
        <v>1</v>
      </c>
      <c r="DL32" s="8">
        <v>5439232</v>
      </c>
      <c r="DM32" s="8" t="s">
        <v>1</v>
      </c>
      <c r="DN32" s="8">
        <v>5446771</v>
      </c>
      <c r="DO32" s="8" t="s">
        <v>1</v>
      </c>
      <c r="DP32" s="8">
        <v>5454147</v>
      </c>
      <c r="DQ32" s="8" t="s">
        <v>1</v>
      </c>
      <c r="DR32" s="8">
        <v>5458827</v>
      </c>
      <c r="DS32" s="8" t="s">
        <v>1</v>
      </c>
      <c r="DT32" s="8">
        <v>5447247</v>
      </c>
      <c r="DU32" s="8" t="s">
        <v>1</v>
      </c>
      <c r="DV32" s="8">
        <v>5431752</v>
      </c>
      <c r="DW32" s="8" t="s">
        <v>1</v>
      </c>
      <c r="DX32" s="8">
        <v>5426740</v>
      </c>
      <c r="DY32" s="8" t="s">
        <v>1</v>
      </c>
      <c r="DZ32" s="8" t="s">
        <v>13</v>
      </c>
      <c r="EA32" s="8" t="s">
        <v>1</v>
      </c>
    </row>
    <row r="33" spans="1:131">
      <c r="A33" s="7" t="s">
        <v>40</v>
      </c>
      <c r="B33" s="8">
        <v>4429634</v>
      </c>
      <c r="C33" s="8" t="s">
        <v>1</v>
      </c>
      <c r="D33" s="8">
        <v>4461005</v>
      </c>
      <c r="E33" s="8" t="s">
        <v>1</v>
      </c>
      <c r="F33" s="8">
        <v>4491443</v>
      </c>
      <c r="G33" s="8" t="s">
        <v>1</v>
      </c>
      <c r="H33" s="8">
        <v>4523309</v>
      </c>
      <c r="I33" s="8" t="s">
        <v>1</v>
      </c>
      <c r="J33" s="8">
        <v>4548543</v>
      </c>
      <c r="K33" s="8" t="s">
        <v>1</v>
      </c>
      <c r="L33" s="8">
        <v>4563732</v>
      </c>
      <c r="M33" s="8" t="s">
        <v>1</v>
      </c>
      <c r="N33" s="8">
        <v>4580869</v>
      </c>
      <c r="O33" s="8" t="s">
        <v>1</v>
      </c>
      <c r="P33" s="8">
        <v>4605744</v>
      </c>
      <c r="Q33" s="8" t="s">
        <v>1</v>
      </c>
      <c r="R33" s="8">
        <v>4626469</v>
      </c>
      <c r="S33" s="8" t="s">
        <v>1</v>
      </c>
      <c r="T33" s="8">
        <v>4623785</v>
      </c>
      <c r="U33" s="8" t="s">
        <v>1</v>
      </c>
      <c r="V33" s="8">
        <v>4606307</v>
      </c>
      <c r="W33" s="8" t="s">
        <v>1</v>
      </c>
      <c r="X33" s="8">
        <v>4612124</v>
      </c>
      <c r="Y33" s="8" t="s">
        <v>1</v>
      </c>
      <c r="Z33" s="8">
        <v>4639657</v>
      </c>
      <c r="AA33" s="8" t="s">
        <v>1</v>
      </c>
      <c r="AB33" s="8">
        <v>4666081</v>
      </c>
      <c r="AC33" s="8" t="s">
        <v>1</v>
      </c>
      <c r="AD33" s="8">
        <v>4690574</v>
      </c>
      <c r="AE33" s="8" t="s">
        <v>1</v>
      </c>
      <c r="AF33" s="8">
        <v>4711440</v>
      </c>
      <c r="AG33" s="8" t="s">
        <v>1</v>
      </c>
      <c r="AH33" s="8">
        <v>4725664</v>
      </c>
      <c r="AI33" s="8" t="s">
        <v>1</v>
      </c>
      <c r="AJ33" s="8">
        <v>4738902</v>
      </c>
      <c r="AK33" s="8" t="s">
        <v>1</v>
      </c>
      <c r="AL33" s="8">
        <v>4752528</v>
      </c>
      <c r="AM33" s="8" t="s">
        <v>1</v>
      </c>
      <c r="AN33" s="8">
        <v>4764690</v>
      </c>
      <c r="AO33" s="8" t="s">
        <v>1</v>
      </c>
      <c r="AP33" s="8">
        <v>4779535</v>
      </c>
      <c r="AQ33" s="8" t="s">
        <v>1</v>
      </c>
      <c r="AR33" s="8">
        <v>4799964</v>
      </c>
      <c r="AS33" s="8" t="s">
        <v>1</v>
      </c>
      <c r="AT33" s="8">
        <v>4826933</v>
      </c>
      <c r="AU33" s="8" t="s">
        <v>1</v>
      </c>
      <c r="AV33" s="8">
        <v>4855787</v>
      </c>
      <c r="AW33" s="8" t="s">
        <v>1</v>
      </c>
      <c r="AX33" s="8">
        <v>4881803</v>
      </c>
      <c r="AY33" s="8" t="s">
        <v>1</v>
      </c>
      <c r="AZ33" s="8">
        <v>4902206</v>
      </c>
      <c r="BA33" s="8" t="s">
        <v>1</v>
      </c>
      <c r="BB33" s="8">
        <v>4918154</v>
      </c>
      <c r="BC33" s="8" t="s">
        <v>1</v>
      </c>
      <c r="BD33" s="8">
        <v>4932123</v>
      </c>
      <c r="BE33" s="8" t="s">
        <v>1</v>
      </c>
      <c r="BF33" s="8">
        <v>4946481</v>
      </c>
      <c r="BG33" s="8" t="s">
        <v>1</v>
      </c>
      <c r="BH33" s="8">
        <v>4964371</v>
      </c>
      <c r="BI33" s="8" t="s">
        <v>1</v>
      </c>
      <c r="BJ33" s="8">
        <v>4986431</v>
      </c>
      <c r="BK33" s="8" t="s">
        <v>1</v>
      </c>
      <c r="BL33" s="8">
        <v>5013740</v>
      </c>
      <c r="BM33" s="8" t="s">
        <v>1</v>
      </c>
      <c r="BN33" s="8">
        <v>5041992</v>
      </c>
      <c r="BO33" s="8" t="s">
        <v>1</v>
      </c>
      <c r="BP33" s="8">
        <v>5066447</v>
      </c>
      <c r="BQ33" s="8" t="s">
        <v>1</v>
      </c>
      <c r="BR33" s="8">
        <v>5088333</v>
      </c>
      <c r="BS33" s="8" t="s">
        <v>1</v>
      </c>
      <c r="BT33" s="8">
        <v>5107790</v>
      </c>
      <c r="BU33" s="8" t="s">
        <v>1</v>
      </c>
      <c r="BV33" s="8">
        <v>5124573</v>
      </c>
      <c r="BW33" s="8" t="s">
        <v>1</v>
      </c>
      <c r="BX33" s="8">
        <v>5139835</v>
      </c>
      <c r="BY33" s="8" t="s">
        <v>1</v>
      </c>
      <c r="BZ33" s="8">
        <v>5153498</v>
      </c>
      <c r="CA33" s="8" t="s">
        <v>1</v>
      </c>
      <c r="CB33" s="8">
        <v>5165474</v>
      </c>
      <c r="CC33" s="8" t="s">
        <v>1</v>
      </c>
      <c r="CD33" s="8">
        <v>5176209</v>
      </c>
      <c r="CE33" s="8" t="s">
        <v>1</v>
      </c>
      <c r="CF33" s="8">
        <v>5188008</v>
      </c>
      <c r="CG33" s="8" t="s">
        <v>1</v>
      </c>
      <c r="CH33" s="8">
        <v>5200598</v>
      </c>
      <c r="CI33" s="8" t="s">
        <v>1</v>
      </c>
      <c r="CJ33" s="8">
        <v>5213014</v>
      </c>
      <c r="CK33" s="8" t="s">
        <v>1</v>
      </c>
      <c r="CL33" s="8">
        <v>5228172</v>
      </c>
      <c r="CM33" s="8" t="s">
        <v>1</v>
      </c>
      <c r="CN33" s="8">
        <v>5246096</v>
      </c>
      <c r="CO33" s="8" t="s">
        <v>1</v>
      </c>
      <c r="CP33" s="8">
        <v>5266268</v>
      </c>
      <c r="CQ33" s="8" t="s">
        <v>1</v>
      </c>
      <c r="CR33" s="8">
        <v>5288720</v>
      </c>
      <c r="CS33" s="8" t="s">
        <v>1</v>
      </c>
      <c r="CT33" s="8">
        <v>5313399</v>
      </c>
      <c r="CU33" s="8" t="s">
        <v>1</v>
      </c>
      <c r="CV33" s="8">
        <v>5338871</v>
      </c>
      <c r="CW33" s="8" t="s">
        <v>1</v>
      </c>
      <c r="CX33" s="8">
        <v>5363352</v>
      </c>
      <c r="CY33" s="8" t="s">
        <v>1</v>
      </c>
      <c r="CZ33" s="8">
        <v>5388272</v>
      </c>
      <c r="DA33" s="8" t="s">
        <v>1</v>
      </c>
      <c r="DB33" s="8">
        <v>5413971</v>
      </c>
      <c r="DC33" s="8" t="s">
        <v>1</v>
      </c>
      <c r="DD33" s="8">
        <v>5438972</v>
      </c>
      <c r="DE33" s="8" t="s">
        <v>1</v>
      </c>
      <c r="DF33" s="8">
        <v>5461512</v>
      </c>
      <c r="DG33" s="8" t="s">
        <v>1</v>
      </c>
      <c r="DH33" s="8">
        <v>5479531</v>
      </c>
      <c r="DI33" s="8" t="s">
        <v>1</v>
      </c>
      <c r="DJ33" s="8">
        <v>5495303</v>
      </c>
      <c r="DK33" s="8" t="s">
        <v>1</v>
      </c>
      <c r="DL33" s="8">
        <v>5508214</v>
      </c>
      <c r="DM33" s="8" t="s">
        <v>1</v>
      </c>
      <c r="DN33" s="8">
        <v>5515525</v>
      </c>
      <c r="DO33" s="8" t="s">
        <v>1</v>
      </c>
      <c r="DP33" s="8">
        <v>5521606</v>
      </c>
      <c r="DQ33" s="8" t="s">
        <v>1</v>
      </c>
      <c r="DR33" s="8">
        <v>5529543</v>
      </c>
      <c r="DS33" s="8" t="s">
        <v>1</v>
      </c>
      <c r="DT33" s="8">
        <v>5541017</v>
      </c>
      <c r="DU33" s="8" t="s">
        <v>1</v>
      </c>
      <c r="DV33" s="8">
        <v>5556106</v>
      </c>
      <c r="DW33" s="8" t="s">
        <v>1</v>
      </c>
      <c r="DX33" s="8">
        <v>5583911</v>
      </c>
      <c r="DY33" s="8" t="s">
        <v>1</v>
      </c>
      <c r="DZ33" s="8" t="s">
        <v>13</v>
      </c>
      <c r="EA33" s="8" t="s">
        <v>1</v>
      </c>
    </row>
    <row r="34" spans="1:131">
      <c r="A34" s="7" t="s">
        <v>41</v>
      </c>
      <c r="B34" s="8">
        <v>7484656</v>
      </c>
      <c r="C34" s="8" t="s">
        <v>1</v>
      </c>
      <c r="D34" s="8">
        <v>7519998</v>
      </c>
      <c r="E34" s="8" t="s">
        <v>1</v>
      </c>
      <c r="F34" s="8">
        <v>7561588</v>
      </c>
      <c r="G34" s="8" t="s">
        <v>1</v>
      </c>
      <c r="H34" s="8">
        <v>7604328</v>
      </c>
      <c r="I34" s="8" t="s">
        <v>1</v>
      </c>
      <c r="J34" s="8">
        <v>7661354</v>
      </c>
      <c r="K34" s="8" t="s">
        <v>1</v>
      </c>
      <c r="L34" s="8">
        <v>7733853</v>
      </c>
      <c r="M34" s="8" t="s">
        <v>1</v>
      </c>
      <c r="N34" s="8">
        <v>7807797</v>
      </c>
      <c r="O34" s="8" t="s">
        <v>1</v>
      </c>
      <c r="P34" s="8">
        <v>7867931</v>
      </c>
      <c r="Q34" s="8" t="s">
        <v>1</v>
      </c>
      <c r="R34" s="8">
        <v>7912273</v>
      </c>
      <c r="S34" s="8" t="s">
        <v>1</v>
      </c>
      <c r="T34" s="8">
        <v>7968072</v>
      </c>
      <c r="U34" s="8" t="s">
        <v>1</v>
      </c>
      <c r="V34" s="8">
        <v>8042801</v>
      </c>
      <c r="W34" s="8" t="s">
        <v>1</v>
      </c>
      <c r="X34" s="8">
        <v>8098334</v>
      </c>
      <c r="Y34" s="8" t="s">
        <v>1</v>
      </c>
      <c r="Z34" s="8">
        <v>8122300</v>
      </c>
      <c r="AA34" s="8" t="s">
        <v>1</v>
      </c>
      <c r="AB34" s="8">
        <v>8136312</v>
      </c>
      <c r="AC34" s="8" t="s">
        <v>1</v>
      </c>
      <c r="AD34" s="8">
        <v>8159955</v>
      </c>
      <c r="AE34" s="8" t="s">
        <v>1</v>
      </c>
      <c r="AF34" s="8">
        <v>8192437</v>
      </c>
      <c r="AG34" s="8" t="s">
        <v>1</v>
      </c>
      <c r="AH34" s="8">
        <v>8222286</v>
      </c>
      <c r="AI34" s="8" t="s">
        <v>1</v>
      </c>
      <c r="AJ34" s="8">
        <v>8251540</v>
      </c>
      <c r="AK34" s="8" t="s">
        <v>1</v>
      </c>
      <c r="AL34" s="8">
        <v>8275599</v>
      </c>
      <c r="AM34" s="8" t="s">
        <v>1</v>
      </c>
      <c r="AN34" s="8">
        <v>8293678</v>
      </c>
      <c r="AO34" s="8" t="s">
        <v>1</v>
      </c>
      <c r="AP34" s="8">
        <v>8310531</v>
      </c>
      <c r="AQ34" s="8" t="s">
        <v>1</v>
      </c>
      <c r="AR34" s="8">
        <v>8320503</v>
      </c>
      <c r="AS34" s="8" t="s">
        <v>1</v>
      </c>
      <c r="AT34" s="8">
        <v>8325263</v>
      </c>
      <c r="AU34" s="8" t="s">
        <v>1</v>
      </c>
      <c r="AV34" s="8">
        <v>8329033</v>
      </c>
      <c r="AW34" s="8" t="s">
        <v>1</v>
      </c>
      <c r="AX34" s="8">
        <v>8336605</v>
      </c>
      <c r="AY34" s="8" t="s">
        <v>1</v>
      </c>
      <c r="AZ34" s="8">
        <v>8350386</v>
      </c>
      <c r="BA34" s="8" t="s">
        <v>1</v>
      </c>
      <c r="BB34" s="8">
        <v>8369829</v>
      </c>
      <c r="BC34" s="8" t="s">
        <v>1</v>
      </c>
      <c r="BD34" s="8">
        <v>8397804</v>
      </c>
      <c r="BE34" s="8" t="s">
        <v>1</v>
      </c>
      <c r="BF34" s="8">
        <v>8436489</v>
      </c>
      <c r="BG34" s="8" t="s">
        <v>1</v>
      </c>
      <c r="BH34" s="8">
        <v>8492964</v>
      </c>
      <c r="BI34" s="8" t="s">
        <v>1</v>
      </c>
      <c r="BJ34" s="8">
        <v>8558835</v>
      </c>
      <c r="BK34" s="8" t="s">
        <v>1</v>
      </c>
      <c r="BL34" s="8">
        <v>8617375</v>
      </c>
      <c r="BM34" s="8" t="s">
        <v>1</v>
      </c>
      <c r="BN34" s="8">
        <v>8668067</v>
      </c>
      <c r="BO34" s="8" t="s">
        <v>1</v>
      </c>
      <c r="BP34" s="8">
        <v>8718561</v>
      </c>
      <c r="BQ34" s="8" t="s">
        <v>1</v>
      </c>
      <c r="BR34" s="8">
        <v>8780745</v>
      </c>
      <c r="BS34" s="8" t="s">
        <v>1</v>
      </c>
      <c r="BT34" s="8">
        <v>8826939</v>
      </c>
      <c r="BU34" s="8" t="s">
        <v>1</v>
      </c>
      <c r="BV34" s="8">
        <v>8840998</v>
      </c>
      <c r="BW34" s="8" t="s">
        <v>1</v>
      </c>
      <c r="BX34" s="8">
        <v>8846062</v>
      </c>
      <c r="BY34" s="8" t="s">
        <v>1</v>
      </c>
      <c r="BZ34" s="8">
        <v>8850974</v>
      </c>
      <c r="CA34" s="8" t="s">
        <v>1</v>
      </c>
      <c r="CB34" s="8">
        <v>8857874</v>
      </c>
      <c r="CC34" s="8" t="s">
        <v>1</v>
      </c>
      <c r="CD34" s="8">
        <v>8872109</v>
      </c>
      <c r="CE34" s="8" t="s">
        <v>1</v>
      </c>
      <c r="CF34" s="8">
        <v>8895960</v>
      </c>
      <c r="CG34" s="8" t="s">
        <v>1</v>
      </c>
      <c r="CH34" s="8">
        <v>8924958</v>
      </c>
      <c r="CI34" s="8" t="s">
        <v>1</v>
      </c>
      <c r="CJ34" s="8">
        <v>8958229</v>
      </c>
      <c r="CK34" s="8" t="s">
        <v>1</v>
      </c>
      <c r="CL34" s="8">
        <v>8993531</v>
      </c>
      <c r="CM34" s="8" t="s">
        <v>1</v>
      </c>
      <c r="CN34" s="8">
        <v>9029572</v>
      </c>
      <c r="CO34" s="8" t="s">
        <v>1</v>
      </c>
      <c r="CP34" s="8">
        <v>9080505</v>
      </c>
      <c r="CQ34" s="8" t="s">
        <v>1</v>
      </c>
      <c r="CR34" s="8">
        <v>9148092</v>
      </c>
      <c r="CS34" s="8" t="s">
        <v>1</v>
      </c>
      <c r="CT34" s="8">
        <v>9219637</v>
      </c>
      <c r="CU34" s="8" t="s">
        <v>1</v>
      </c>
      <c r="CV34" s="8">
        <v>9298515</v>
      </c>
      <c r="CW34" s="8" t="s">
        <v>1</v>
      </c>
      <c r="CX34" s="8">
        <v>9378126</v>
      </c>
      <c r="CY34" s="8" t="s">
        <v>1</v>
      </c>
      <c r="CZ34" s="8">
        <v>9449213</v>
      </c>
      <c r="DA34" s="8" t="s">
        <v>1</v>
      </c>
      <c r="DB34" s="8">
        <v>9519374</v>
      </c>
      <c r="DC34" s="8" t="s">
        <v>1</v>
      </c>
      <c r="DD34" s="8">
        <v>9600379</v>
      </c>
      <c r="DE34" s="8" t="s">
        <v>1</v>
      </c>
      <c r="DF34" s="8">
        <v>9696110</v>
      </c>
      <c r="DG34" s="8" t="s">
        <v>1</v>
      </c>
      <c r="DH34" s="8">
        <v>9799186</v>
      </c>
      <c r="DI34" s="8" t="s">
        <v>1</v>
      </c>
      <c r="DJ34" s="8">
        <v>9923085</v>
      </c>
      <c r="DK34" s="8" t="s">
        <v>1</v>
      </c>
      <c r="DL34" s="8">
        <v>10057698</v>
      </c>
      <c r="DM34" s="8" t="s">
        <v>1</v>
      </c>
      <c r="DN34" s="8">
        <v>10175214</v>
      </c>
      <c r="DO34" s="8" t="s">
        <v>1</v>
      </c>
      <c r="DP34" s="8">
        <v>10278887</v>
      </c>
      <c r="DQ34" s="8" t="s">
        <v>1</v>
      </c>
      <c r="DR34" s="8">
        <v>10353442</v>
      </c>
      <c r="DS34" s="8" t="s">
        <v>1</v>
      </c>
      <c r="DT34" s="8">
        <v>10415811</v>
      </c>
      <c r="DU34" s="8" t="s">
        <v>1</v>
      </c>
      <c r="DV34" s="8">
        <v>10486941</v>
      </c>
      <c r="DW34" s="8" t="s">
        <v>1</v>
      </c>
      <c r="DX34" s="8">
        <v>10536632</v>
      </c>
      <c r="DY34" s="8" t="s">
        <v>1</v>
      </c>
      <c r="DZ34" s="8" t="s">
        <v>13</v>
      </c>
      <c r="EA34" s="8" t="s">
        <v>1</v>
      </c>
    </row>
    <row r="35" spans="1:131">
      <c r="A35" s="7"/>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row>
    <row r="36" spans="1:131">
      <c r="A36" s="7"/>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row>
    <row r="37" spans="1:131">
      <c r="A37" s="7" t="s">
        <v>42</v>
      </c>
      <c r="B37" s="8">
        <v>175574</v>
      </c>
      <c r="C37" s="8" t="s">
        <v>1</v>
      </c>
      <c r="D37" s="8">
        <v>179029</v>
      </c>
      <c r="E37" s="8" t="s">
        <v>1</v>
      </c>
      <c r="F37" s="8">
        <v>182378</v>
      </c>
      <c r="G37" s="8" t="s">
        <v>1</v>
      </c>
      <c r="H37" s="8">
        <v>185653</v>
      </c>
      <c r="I37" s="8" t="s">
        <v>1</v>
      </c>
      <c r="J37" s="8">
        <v>188983</v>
      </c>
      <c r="K37" s="8" t="s">
        <v>1</v>
      </c>
      <c r="L37" s="8">
        <v>192286</v>
      </c>
      <c r="M37" s="8" t="s">
        <v>1</v>
      </c>
      <c r="N37" s="8">
        <v>195570</v>
      </c>
      <c r="O37" s="8" t="s">
        <v>1</v>
      </c>
      <c r="P37" s="8">
        <v>198751</v>
      </c>
      <c r="Q37" s="8" t="s">
        <v>1</v>
      </c>
      <c r="R37" s="8">
        <v>201488</v>
      </c>
      <c r="S37" s="8" t="s">
        <v>1</v>
      </c>
      <c r="T37" s="8">
        <v>203369</v>
      </c>
      <c r="U37" s="8" t="s">
        <v>1</v>
      </c>
      <c r="V37" s="8">
        <v>204438</v>
      </c>
      <c r="W37" s="8" t="s">
        <v>1</v>
      </c>
      <c r="X37" s="8">
        <v>206098</v>
      </c>
      <c r="Y37" s="8" t="s">
        <v>1</v>
      </c>
      <c r="Z37" s="8">
        <v>209137</v>
      </c>
      <c r="AA37" s="8" t="s">
        <v>1</v>
      </c>
      <c r="AB37" s="8">
        <v>212317</v>
      </c>
      <c r="AC37" s="8" t="s">
        <v>1</v>
      </c>
      <c r="AD37" s="8">
        <v>215209</v>
      </c>
      <c r="AE37" s="8" t="s">
        <v>1</v>
      </c>
      <c r="AF37" s="8">
        <v>217979</v>
      </c>
      <c r="AG37" s="8" t="s">
        <v>1</v>
      </c>
      <c r="AH37" s="8">
        <v>220154</v>
      </c>
      <c r="AI37" s="8" t="s">
        <v>1</v>
      </c>
      <c r="AJ37" s="8">
        <v>221799</v>
      </c>
      <c r="AK37" s="8" t="s">
        <v>1</v>
      </c>
      <c r="AL37" s="8">
        <v>223537</v>
      </c>
      <c r="AM37" s="8" t="s">
        <v>1</v>
      </c>
      <c r="AN37" s="8">
        <v>225735</v>
      </c>
      <c r="AO37" s="8" t="s">
        <v>1</v>
      </c>
      <c r="AP37" s="8">
        <v>228138</v>
      </c>
      <c r="AQ37" s="8" t="s">
        <v>1</v>
      </c>
      <c r="AR37" s="8">
        <v>230755</v>
      </c>
      <c r="AS37" s="8" t="s">
        <v>1</v>
      </c>
      <c r="AT37" s="8">
        <v>233860</v>
      </c>
      <c r="AU37" s="8" t="s">
        <v>1</v>
      </c>
      <c r="AV37" s="8">
        <v>236977</v>
      </c>
      <c r="AW37" s="8" t="s">
        <v>1</v>
      </c>
      <c r="AX37" s="8">
        <v>239511</v>
      </c>
      <c r="AY37" s="8" t="s">
        <v>1</v>
      </c>
      <c r="AZ37" s="8">
        <v>241405</v>
      </c>
      <c r="BA37" s="8" t="s">
        <v>1</v>
      </c>
      <c r="BB37" s="8">
        <v>243180</v>
      </c>
      <c r="BC37" s="8" t="s">
        <v>1</v>
      </c>
      <c r="BD37" s="8">
        <v>245859</v>
      </c>
      <c r="BE37" s="8" t="s">
        <v>1</v>
      </c>
      <c r="BF37" s="8">
        <v>249740</v>
      </c>
      <c r="BG37" s="8" t="s">
        <v>1</v>
      </c>
      <c r="BH37" s="8">
        <v>252852</v>
      </c>
      <c r="BI37" s="8" t="s">
        <v>1</v>
      </c>
      <c r="BJ37" s="8">
        <v>254826</v>
      </c>
      <c r="BK37" s="8" t="s">
        <v>1</v>
      </c>
      <c r="BL37" s="8">
        <v>257797</v>
      </c>
      <c r="BM37" s="8" t="s">
        <v>1</v>
      </c>
      <c r="BN37" s="8">
        <v>261057</v>
      </c>
      <c r="BO37" s="8" t="s">
        <v>1</v>
      </c>
      <c r="BP37" s="8">
        <v>263725</v>
      </c>
      <c r="BQ37" s="8" t="s">
        <v>1</v>
      </c>
      <c r="BR37" s="8">
        <v>266021</v>
      </c>
      <c r="BS37" s="8" t="s">
        <v>1</v>
      </c>
      <c r="BT37" s="8">
        <v>267468</v>
      </c>
      <c r="BU37" s="8" t="s">
        <v>1</v>
      </c>
      <c r="BV37" s="8">
        <v>268916</v>
      </c>
      <c r="BW37" s="8" t="s">
        <v>1</v>
      </c>
      <c r="BX37" s="8">
        <v>271128</v>
      </c>
      <c r="BY37" s="8" t="s">
        <v>1</v>
      </c>
      <c r="BZ37" s="8">
        <v>274047</v>
      </c>
      <c r="CA37" s="8" t="s">
        <v>1</v>
      </c>
      <c r="CB37" s="8">
        <v>277381</v>
      </c>
      <c r="CC37" s="8" t="s">
        <v>1</v>
      </c>
      <c r="CD37" s="8">
        <v>281205</v>
      </c>
      <c r="CE37" s="8" t="s">
        <v>1</v>
      </c>
      <c r="CF37" s="8">
        <v>284968</v>
      </c>
      <c r="CG37" s="8" t="s">
        <v>1</v>
      </c>
      <c r="CH37" s="8">
        <v>287523</v>
      </c>
      <c r="CI37" s="8" t="s">
        <v>1</v>
      </c>
      <c r="CJ37" s="8">
        <v>289521</v>
      </c>
      <c r="CK37" s="8" t="s">
        <v>1</v>
      </c>
      <c r="CL37" s="8">
        <v>292074</v>
      </c>
      <c r="CM37" s="8" t="s">
        <v>1</v>
      </c>
      <c r="CN37" s="8">
        <v>296734</v>
      </c>
      <c r="CO37" s="8" t="s">
        <v>1</v>
      </c>
      <c r="CP37" s="8">
        <v>303782</v>
      </c>
      <c r="CQ37" s="8" t="s">
        <v>1</v>
      </c>
      <c r="CR37" s="8">
        <v>311566</v>
      </c>
      <c r="CS37" s="8" t="s">
        <v>1</v>
      </c>
      <c r="CT37" s="8">
        <v>317414</v>
      </c>
      <c r="CU37" s="8" t="s">
        <v>1</v>
      </c>
      <c r="CV37" s="8">
        <v>318499</v>
      </c>
      <c r="CW37" s="8" t="s">
        <v>1</v>
      </c>
      <c r="CX37" s="8">
        <v>318041</v>
      </c>
      <c r="CY37" s="8" t="s">
        <v>1</v>
      </c>
      <c r="CZ37" s="8">
        <v>319014</v>
      </c>
      <c r="DA37" s="8" t="s">
        <v>1</v>
      </c>
      <c r="DB37" s="8">
        <v>320716</v>
      </c>
      <c r="DC37" s="8" t="s">
        <v>1</v>
      </c>
      <c r="DD37" s="8">
        <v>323764</v>
      </c>
      <c r="DE37" s="8" t="s">
        <v>1</v>
      </c>
      <c r="DF37" s="8">
        <v>327386</v>
      </c>
      <c r="DG37" s="8" t="s">
        <v>1</v>
      </c>
      <c r="DH37" s="8">
        <v>330815</v>
      </c>
      <c r="DI37" s="8" t="s">
        <v>1</v>
      </c>
      <c r="DJ37" s="8">
        <v>335439</v>
      </c>
      <c r="DK37" s="8" t="s">
        <v>1</v>
      </c>
      <c r="DL37" s="8">
        <v>343400</v>
      </c>
      <c r="DM37" s="8" t="s">
        <v>1</v>
      </c>
      <c r="DN37" s="8">
        <v>352721</v>
      </c>
      <c r="DO37" s="8" t="s">
        <v>1</v>
      </c>
      <c r="DP37" s="8">
        <v>360563</v>
      </c>
      <c r="DQ37" s="8" t="s">
        <v>1</v>
      </c>
      <c r="DR37" s="8">
        <v>366463</v>
      </c>
      <c r="DS37" s="8" t="s">
        <v>1</v>
      </c>
      <c r="DT37" s="8">
        <v>372520</v>
      </c>
      <c r="DU37" s="8" t="s">
        <v>1</v>
      </c>
      <c r="DV37" s="8">
        <v>382003</v>
      </c>
      <c r="DW37" s="8" t="s">
        <v>1</v>
      </c>
      <c r="DX37" s="8">
        <v>393349</v>
      </c>
      <c r="DY37" s="8" t="s">
        <v>1</v>
      </c>
      <c r="DZ37" s="8" t="s">
        <v>13</v>
      </c>
      <c r="EA37" s="8" t="s">
        <v>1</v>
      </c>
    </row>
    <row r="38" spans="1:131">
      <c r="A38" s="7" t="s">
        <v>43</v>
      </c>
      <c r="B38" s="8">
        <v>3581239</v>
      </c>
      <c r="C38" s="8" t="s">
        <v>1</v>
      </c>
      <c r="D38" s="8">
        <v>3609800</v>
      </c>
      <c r="E38" s="8" t="s">
        <v>1</v>
      </c>
      <c r="F38" s="8">
        <v>3638918</v>
      </c>
      <c r="G38" s="8" t="s">
        <v>1</v>
      </c>
      <c r="H38" s="8">
        <v>3666537</v>
      </c>
      <c r="I38" s="8" t="s">
        <v>1</v>
      </c>
      <c r="J38" s="8">
        <v>3694339</v>
      </c>
      <c r="K38" s="8" t="s">
        <v>1</v>
      </c>
      <c r="L38" s="8">
        <v>3723168</v>
      </c>
      <c r="M38" s="8" t="s">
        <v>1</v>
      </c>
      <c r="N38" s="8">
        <v>3753012</v>
      </c>
      <c r="O38" s="8" t="s">
        <v>1</v>
      </c>
      <c r="P38" s="8">
        <v>3784539</v>
      </c>
      <c r="Q38" s="8" t="s">
        <v>1</v>
      </c>
      <c r="R38" s="8">
        <v>3816486</v>
      </c>
      <c r="S38" s="8" t="s">
        <v>1</v>
      </c>
      <c r="T38" s="8">
        <v>3847707</v>
      </c>
      <c r="U38" s="8" t="s">
        <v>1</v>
      </c>
      <c r="V38" s="8">
        <v>3875763</v>
      </c>
      <c r="W38" s="8" t="s">
        <v>1</v>
      </c>
      <c r="X38" s="8">
        <v>3903039</v>
      </c>
      <c r="Y38" s="8" t="s">
        <v>1</v>
      </c>
      <c r="Z38" s="8">
        <v>3933004</v>
      </c>
      <c r="AA38" s="8" t="s">
        <v>1</v>
      </c>
      <c r="AB38" s="8">
        <v>3960612</v>
      </c>
      <c r="AC38" s="8" t="s">
        <v>1</v>
      </c>
      <c r="AD38" s="8">
        <v>3985258</v>
      </c>
      <c r="AE38" s="8" t="s">
        <v>1</v>
      </c>
      <c r="AF38" s="8">
        <v>4007313</v>
      </c>
      <c r="AG38" s="8" t="s">
        <v>1</v>
      </c>
      <c r="AH38" s="8">
        <v>4026152</v>
      </c>
      <c r="AI38" s="8" t="s">
        <v>1</v>
      </c>
      <c r="AJ38" s="8">
        <v>4043205</v>
      </c>
      <c r="AK38" s="8" t="s">
        <v>1</v>
      </c>
      <c r="AL38" s="8">
        <v>4058671</v>
      </c>
      <c r="AM38" s="8" t="s">
        <v>1</v>
      </c>
      <c r="AN38" s="8">
        <v>4072517</v>
      </c>
      <c r="AO38" s="8" t="s">
        <v>1</v>
      </c>
      <c r="AP38" s="8">
        <v>4085620</v>
      </c>
      <c r="AQ38" s="8" t="s">
        <v>1</v>
      </c>
      <c r="AR38" s="8">
        <v>4099702</v>
      </c>
      <c r="AS38" s="8" t="s">
        <v>1</v>
      </c>
      <c r="AT38" s="8">
        <v>4114787</v>
      </c>
      <c r="AU38" s="8" t="s">
        <v>1</v>
      </c>
      <c r="AV38" s="8">
        <v>4128432</v>
      </c>
      <c r="AW38" s="8" t="s">
        <v>1</v>
      </c>
      <c r="AX38" s="8">
        <v>4140099</v>
      </c>
      <c r="AY38" s="8" t="s">
        <v>1</v>
      </c>
      <c r="AZ38" s="8">
        <v>4152516</v>
      </c>
      <c r="BA38" s="8" t="s">
        <v>1</v>
      </c>
      <c r="BB38" s="8">
        <v>4167354</v>
      </c>
      <c r="BC38" s="8" t="s">
        <v>1</v>
      </c>
      <c r="BD38" s="8">
        <v>4186905</v>
      </c>
      <c r="BE38" s="8" t="s">
        <v>1</v>
      </c>
      <c r="BF38" s="8">
        <v>4209488</v>
      </c>
      <c r="BG38" s="8" t="s">
        <v>1</v>
      </c>
      <c r="BH38" s="8">
        <v>4226901</v>
      </c>
      <c r="BI38" s="8" t="s">
        <v>1</v>
      </c>
      <c r="BJ38" s="8">
        <v>4241473</v>
      </c>
      <c r="BK38" s="8" t="s">
        <v>1</v>
      </c>
      <c r="BL38" s="8">
        <v>4261732</v>
      </c>
      <c r="BM38" s="8" t="s">
        <v>1</v>
      </c>
      <c r="BN38" s="8">
        <v>4286401</v>
      </c>
      <c r="BO38" s="8" t="s">
        <v>1</v>
      </c>
      <c r="BP38" s="8">
        <v>4311991</v>
      </c>
      <c r="BQ38" s="8" t="s">
        <v>1</v>
      </c>
      <c r="BR38" s="8">
        <v>4336613</v>
      </c>
      <c r="BS38" s="8" t="s">
        <v>1</v>
      </c>
      <c r="BT38" s="8">
        <v>4359184</v>
      </c>
      <c r="BU38" s="8" t="s">
        <v>1</v>
      </c>
      <c r="BV38" s="8">
        <v>4381336</v>
      </c>
      <c r="BW38" s="8" t="s">
        <v>1</v>
      </c>
      <c r="BX38" s="8">
        <v>4405157</v>
      </c>
      <c r="BY38" s="8" t="s">
        <v>1</v>
      </c>
      <c r="BZ38" s="8">
        <v>4431464</v>
      </c>
      <c r="CA38" s="8" t="s">
        <v>1</v>
      </c>
      <c r="CB38" s="8">
        <v>4461913</v>
      </c>
      <c r="CC38" s="8" t="s">
        <v>1</v>
      </c>
      <c r="CD38" s="8">
        <v>4490967</v>
      </c>
      <c r="CE38" s="8" t="s">
        <v>1</v>
      </c>
      <c r="CF38" s="8">
        <v>4513751</v>
      </c>
      <c r="CG38" s="8" t="s">
        <v>1</v>
      </c>
      <c r="CH38" s="8">
        <v>4538159</v>
      </c>
      <c r="CI38" s="8" t="s">
        <v>1</v>
      </c>
      <c r="CJ38" s="8">
        <v>4564855</v>
      </c>
      <c r="CK38" s="8" t="s">
        <v>1</v>
      </c>
      <c r="CL38" s="8">
        <v>4591910</v>
      </c>
      <c r="CM38" s="8" t="s">
        <v>1</v>
      </c>
      <c r="CN38" s="8">
        <v>4623291</v>
      </c>
      <c r="CO38" s="8" t="s">
        <v>1</v>
      </c>
      <c r="CP38" s="8">
        <v>4660677</v>
      </c>
      <c r="CQ38" s="8" t="s">
        <v>1</v>
      </c>
      <c r="CR38" s="8">
        <v>4709153</v>
      </c>
      <c r="CS38" s="8" t="s">
        <v>1</v>
      </c>
      <c r="CT38" s="8">
        <v>4768212</v>
      </c>
      <c r="CU38" s="8" t="s">
        <v>1</v>
      </c>
      <c r="CV38" s="8">
        <v>4828726</v>
      </c>
      <c r="CW38" s="8" t="s">
        <v>1</v>
      </c>
      <c r="CX38" s="8">
        <v>4889252</v>
      </c>
      <c r="CY38" s="8" t="s">
        <v>1</v>
      </c>
      <c r="CZ38" s="8">
        <v>4953088</v>
      </c>
      <c r="DA38" s="8" t="s">
        <v>1</v>
      </c>
      <c r="DB38" s="8">
        <v>5018573</v>
      </c>
      <c r="DC38" s="8" t="s">
        <v>1</v>
      </c>
      <c r="DD38" s="8">
        <v>5079623</v>
      </c>
      <c r="DE38" s="8" t="s">
        <v>1</v>
      </c>
      <c r="DF38" s="8">
        <v>5137232</v>
      </c>
      <c r="DG38" s="8" t="s">
        <v>1</v>
      </c>
      <c r="DH38" s="8">
        <v>5188607</v>
      </c>
      <c r="DI38" s="8" t="s">
        <v>1</v>
      </c>
      <c r="DJ38" s="8">
        <v>5234519</v>
      </c>
      <c r="DK38" s="8" t="s">
        <v>1</v>
      </c>
      <c r="DL38" s="8">
        <v>5276968</v>
      </c>
      <c r="DM38" s="8" t="s">
        <v>1</v>
      </c>
      <c r="DN38" s="8">
        <v>5311916</v>
      </c>
      <c r="DO38" s="8" t="s">
        <v>1</v>
      </c>
      <c r="DP38" s="8">
        <v>5347896</v>
      </c>
      <c r="DQ38" s="8" t="s">
        <v>1</v>
      </c>
      <c r="DR38" s="8">
        <v>5379475</v>
      </c>
      <c r="DS38" s="8" t="s">
        <v>1</v>
      </c>
      <c r="DT38" s="8">
        <v>5408320</v>
      </c>
      <c r="DU38" s="8" t="s">
        <v>1</v>
      </c>
      <c r="DV38" s="8">
        <v>5457127</v>
      </c>
      <c r="DW38" s="8" t="s">
        <v>1</v>
      </c>
      <c r="DX38" s="8">
        <v>5519594</v>
      </c>
      <c r="DY38" s="8" t="s">
        <v>1</v>
      </c>
      <c r="DZ38" s="8" t="s">
        <v>13</v>
      </c>
      <c r="EA38" s="8" t="s">
        <v>1</v>
      </c>
    </row>
    <row r="39" spans="1:131">
      <c r="A39" s="7" t="s">
        <v>44</v>
      </c>
      <c r="B39" s="8">
        <v>5327827</v>
      </c>
      <c r="C39" s="8" t="s">
        <v>1</v>
      </c>
      <c r="D39" s="8">
        <v>5434294</v>
      </c>
      <c r="E39" s="8" t="s">
        <v>1</v>
      </c>
      <c r="F39" s="8">
        <v>5573815</v>
      </c>
      <c r="G39" s="8" t="s">
        <v>1</v>
      </c>
      <c r="H39" s="8">
        <v>5694247</v>
      </c>
      <c r="I39" s="8" t="s">
        <v>1</v>
      </c>
      <c r="J39" s="8">
        <v>5789228</v>
      </c>
      <c r="K39" s="8" t="s">
        <v>1</v>
      </c>
      <c r="L39" s="8">
        <v>5856472</v>
      </c>
      <c r="M39" s="8" t="s">
        <v>1</v>
      </c>
      <c r="N39" s="8">
        <v>5918002</v>
      </c>
      <c r="O39" s="8" t="s">
        <v>1</v>
      </c>
      <c r="P39" s="8">
        <v>5991785</v>
      </c>
      <c r="Q39" s="8" t="s">
        <v>1</v>
      </c>
      <c r="R39" s="8">
        <v>6067714</v>
      </c>
      <c r="S39" s="8" t="s">
        <v>1</v>
      </c>
      <c r="T39" s="8">
        <v>6136387</v>
      </c>
      <c r="U39" s="8" t="s">
        <v>1</v>
      </c>
      <c r="V39" s="8">
        <v>6180877</v>
      </c>
      <c r="W39" s="8" t="s">
        <v>1</v>
      </c>
      <c r="X39" s="8">
        <v>6213399</v>
      </c>
      <c r="Y39" s="8" t="s">
        <v>1</v>
      </c>
      <c r="Z39" s="8">
        <v>6260956</v>
      </c>
      <c r="AA39" s="8" t="s">
        <v>1</v>
      </c>
      <c r="AB39" s="8">
        <v>6307347</v>
      </c>
      <c r="AC39" s="8" t="s">
        <v>1</v>
      </c>
      <c r="AD39" s="8">
        <v>6341405</v>
      </c>
      <c r="AE39" s="8" t="s">
        <v>1</v>
      </c>
      <c r="AF39" s="8">
        <v>6338632</v>
      </c>
      <c r="AG39" s="8" t="s">
        <v>1</v>
      </c>
      <c r="AH39" s="8">
        <v>6302504</v>
      </c>
      <c r="AI39" s="8" t="s">
        <v>1</v>
      </c>
      <c r="AJ39" s="8">
        <v>6281174</v>
      </c>
      <c r="AK39" s="8" t="s">
        <v>1</v>
      </c>
      <c r="AL39" s="8">
        <v>6281738</v>
      </c>
      <c r="AM39" s="8" t="s">
        <v>1</v>
      </c>
      <c r="AN39" s="8">
        <v>6294365</v>
      </c>
      <c r="AO39" s="8" t="s">
        <v>1</v>
      </c>
      <c r="AP39" s="8">
        <v>6319408</v>
      </c>
      <c r="AQ39" s="8" t="s">
        <v>1</v>
      </c>
      <c r="AR39" s="8">
        <v>6354074</v>
      </c>
      <c r="AS39" s="8" t="s">
        <v>1</v>
      </c>
      <c r="AT39" s="8">
        <v>6391309</v>
      </c>
      <c r="AU39" s="8" t="s">
        <v>1</v>
      </c>
      <c r="AV39" s="8">
        <v>6418773</v>
      </c>
      <c r="AW39" s="8" t="s">
        <v>1</v>
      </c>
      <c r="AX39" s="8">
        <v>6441865</v>
      </c>
      <c r="AY39" s="8" t="s">
        <v>1</v>
      </c>
      <c r="AZ39" s="8">
        <v>6470365</v>
      </c>
      <c r="BA39" s="8" t="s">
        <v>1</v>
      </c>
      <c r="BB39" s="8">
        <v>6504124</v>
      </c>
      <c r="BC39" s="8" t="s">
        <v>1</v>
      </c>
      <c r="BD39" s="8">
        <v>6545106</v>
      </c>
      <c r="BE39" s="8" t="s">
        <v>1</v>
      </c>
      <c r="BF39" s="8">
        <v>6593386</v>
      </c>
      <c r="BG39" s="8" t="s">
        <v>1</v>
      </c>
      <c r="BH39" s="8">
        <v>6646912</v>
      </c>
      <c r="BI39" s="8" t="s">
        <v>1</v>
      </c>
      <c r="BJ39" s="8">
        <v>6715519</v>
      </c>
      <c r="BK39" s="8" t="s">
        <v>1</v>
      </c>
      <c r="BL39" s="8">
        <v>6799978</v>
      </c>
      <c r="BM39" s="8" t="s">
        <v>1</v>
      </c>
      <c r="BN39" s="8">
        <v>6875364</v>
      </c>
      <c r="BO39" s="8" t="s">
        <v>1</v>
      </c>
      <c r="BP39" s="8">
        <v>6938265</v>
      </c>
      <c r="BQ39" s="8" t="s">
        <v>1</v>
      </c>
      <c r="BR39" s="8">
        <v>6993795</v>
      </c>
      <c r="BS39" s="8" t="s">
        <v>1</v>
      </c>
      <c r="BT39" s="8">
        <v>7040687</v>
      </c>
      <c r="BU39" s="8" t="s">
        <v>1</v>
      </c>
      <c r="BV39" s="8">
        <v>7071850</v>
      </c>
      <c r="BW39" s="8" t="s">
        <v>1</v>
      </c>
      <c r="BX39" s="8">
        <v>7088906</v>
      </c>
      <c r="BY39" s="8" t="s">
        <v>1</v>
      </c>
      <c r="BZ39" s="8">
        <v>7110001</v>
      </c>
      <c r="CA39" s="8" t="s">
        <v>1</v>
      </c>
      <c r="CB39" s="8">
        <v>7143991</v>
      </c>
      <c r="CC39" s="8" t="s">
        <v>1</v>
      </c>
      <c r="CD39" s="8">
        <v>7184250</v>
      </c>
      <c r="CE39" s="8" t="s">
        <v>1</v>
      </c>
      <c r="CF39" s="8">
        <v>7229854</v>
      </c>
      <c r="CG39" s="8" t="s">
        <v>1</v>
      </c>
      <c r="CH39" s="8">
        <v>7284753</v>
      </c>
      <c r="CI39" s="8" t="s">
        <v>1</v>
      </c>
      <c r="CJ39" s="8">
        <v>7339001</v>
      </c>
      <c r="CK39" s="8" t="s">
        <v>1</v>
      </c>
      <c r="CL39" s="8">
        <v>7389625</v>
      </c>
      <c r="CM39" s="8" t="s">
        <v>1</v>
      </c>
      <c r="CN39" s="8">
        <v>7437115</v>
      </c>
      <c r="CO39" s="8" t="s">
        <v>1</v>
      </c>
      <c r="CP39" s="8">
        <v>7483934</v>
      </c>
      <c r="CQ39" s="8" t="s">
        <v>1</v>
      </c>
      <c r="CR39" s="8">
        <v>7551117</v>
      </c>
      <c r="CS39" s="8" t="s">
        <v>1</v>
      </c>
      <c r="CT39" s="8">
        <v>7647675</v>
      </c>
      <c r="CU39" s="8" t="s">
        <v>1</v>
      </c>
      <c r="CV39" s="8">
        <v>7743831</v>
      </c>
      <c r="CW39" s="8" t="s">
        <v>1</v>
      </c>
      <c r="CX39" s="8">
        <v>7824909</v>
      </c>
      <c r="CY39" s="8" t="s">
        <v>1</v>
      </c>
      <c r="CZ39" s="8">
        <v>7912398</v>
      </c>
      <c r="DA39" s="8" t="s">
        <v>24</v>
      </c>
      <c r="DB39" s="8">
        <v>7996861</v>
      </c>
      <c r="DC39" s="8" t="s">
        <v>1</v>
      </c>
      <c r="DD39" s="8">
        <v>8089346</v>
      </c>
      <c r="DE39" s="8" t="s">
        <v>1</v>
      </c>
      <c r="DF39" s="8">
        <v>8188649</v>
      </c>
      <c r="DG39" s="8" t="s">
        <v>1</v>
      </c>
      <c r="DH39" s="8">
        <v>8282396</v>
      </c>
      <c r="DI39" s="8" t="s">
        <v>1</v>
      </c>
      <c r="DJ39" s="8">
        <v>8373338</v>
      </c>
      <c r="DK39" s="8" t="s">
        <v>1</v>
      </c>
      <c r="DL39" s="8">
        <v>8451840</v>
      </c>
      <c r="DM39" s="8" t="s">
        <v>1</v>
      </c>
      <c r="DN39" s="8">
        <v>8514329</v>
      </c>
      <c r="DO39" s="8" t="s">
        <v>1</v>
      </c>
      <c r="DP39" s="8">
        <v>8575280</v>
      </c>
      <c r="DQ39" s="8" t="s">
        <v>1</v>
      </c>
      <c r="DR39" s="8">
        <v>8638167</v>
      </c>
      <c r="DS39" s="8" t="s">
        <v>1</v>
      </c>
      <c r="DT39" s="8">
        <v>8704546</v>
      </c>
      <c r="DU39" s="8" t="s">
        <v>1</v>
      </c>
      <c r="DV39" s="8">
        <v>8777088</v>
      </c>
      <c r="DW39" s="8" t="s">
        <v>1</v>
      </c>
      <c r="DX39" s="8">
        <v>8888093</v>
      </c>
      <c r="DY39" s="8" t="s">
        <v>103</v>
      </c>
      <c r="DZ39" s="8" t="s">
        <v>13</v>
      </c>
      <c r="EA39" s="8" t="s">
        <v>1</v>
      </c>
    </row>
    <row r="41" spans="1:131">
      <c r="A41" s="15" t="s">
        <v>106</v>
      </c>
    </row>
    <row r="42" spans="1:131">
      <c r="A42" s="15"/>
    </row>
    <row r="43" spans="1:131">
      <c r="A43" s="15" t="s">
        <v>45</v>
      </c>
    </row>
    <row r="44" spans="1:131">
      <c r="A44" s="15" t="s">
        <v>13</v>
      </c>
      <c r="B44" s="1" t="s">
        <v>46</v>
      </c>
    </row>
    <row r="45" spans="1:131">
      <c r="A45" s="15" t="s">
        <v>47</v>
      </c>
    </row>
    <row r="46" spans="1:131">
      <c r="A46" s="15" t="s">
        <v>115</v>
      </c>
      <c r="B46" s="1" t="s">
        <v>116</v>
      </c>
    </row>
    <row r="47" spans="1:131">
      <c r="A47" s="15" t="s">
        <v>117</v>
      </c>
      <c r="B47" s="1" t="s">
        <v>118</v>
      </c>
    </row>
    <row r="48" spans="1:131">
      <c r="A48" s="15" t="s">
        <v>119</v>
      </c>
      <c r="B48" s="1" t="s">
        <v>120</v>
      </c>
    </row>
    <row r="49" spans="1:2">
      <c r="A49" s="15" t="s">
        <v>24</v>
      </c>
      <c r="B49" s="1" t="s">
        <v>48</v>
      </c>
    </row>
    <row r="50" spans="1:2">
      <c r="A50" s="15" t="s">
        <v>30</v>
      </c>
      <c r="B50" s="1" t="s">
        <v>49</v>
      </c>
    </row>
    <row r="51" spans="1:2">
      <c r="A51" s="15" t="s">
        <v>104</v>
      </c>
      <c r="B51" s="1" t="s">
        <v>121</v>
      </c>
    </row>
    <row r="52" spans="1:2">
      <c r="A52" s="15" t="s">
        <v>103</v>
      </c>
      <c r="B52" s="1" t="s">
        <v>122</v>
      </c>
    </row>
    <row r="54" spans="1:2">
      <c r="A54" s="15" t="s">
        <v>124</v>
      </c>
    </row>
    <row r="55" spans="1:2">
      <c r="A55" s="16" t="s">
        <v>123</v>
      </c>
    </row>
  </sheetData>
  <mergeCells count="65">
    <mergeCell ref="X6:Y6"/>
    <mergeCell ref="B6:C6"/>
    <mergeCell ref="D6:E6"/>
    <mergeCell ref="F6:G6"/>
    <mergeCell ref="H6:I6"/>
    <mergeCell ref="J6:K6"/>
    <mergeCell ref="L6:M6"/>
    <mergeCell ref="N6:O6"/>
    <mergeCell ref="P6:Q6"/>
    <mergeCell ref="R6:S6"/>
    <mergeCell ref="T6:U6"/>
    <mergeCell ref="V6:W6"/>
    <mergeCell ref="AV6:AW6"/>
    <mergeCell ref="Z6:AA6"/>
    <mergeCell ref="AB6:AC6"/>
    <mergeCell ref="AD6:AE6"/>
    <mergeCell ref="AF6:AG6"/>
    <mergeCell ref="AH6:AI6"/>
    <mergeCell ref="AJ6:AK6"/>
    <mergeCell ref="AL6:AM6"/>
    <mergeCell ref="AN6:AO6"/>
    <mergeCell ref="AP6:AQ6"/>
    <mergeCell ref="AR6:AS6"/>
    <mergeCell ref="AT6:AU6"/>
    <mergeCell ref="BT6:BU6"/>
    <mergeCell ref="AX6:AY6"/>
    <mergeCell ref="AZ6:BA6"/>
    <mergeCell ref="BB6:BC6"/>
    <mergeCell ref="BD6:BE6"/>
    <mergeCell ref="BF6:BG6"/>
    <mergeCell ref="BH6:BI6"/>
    <mergeCell ref="BJ6:BK6"/>
    <mergeCell ref="BL6:BM6"/>
    <mergeCell ref="BN6:BO6"/>
    <mergeCell ref="BP6:BQ6"/>
    <mergeCell ref="BR6:BS6"/>
    <mergeCell ref="CR6:CS6"/>
    <mergeCell ref="BV6:BW6"/>
    <mergeCell ref="BX6:BY6"/>
    <mergeCell ref="BZ6:CA6"/>
    <mergeCell ref="CB6:CC6"/>
    <mergeCell ref="CD6:CE6"/>
    <mergeCell ref="CF6:CG6"/>
    <mergeCell ref="CH6:CI6"/>
    <mergeCell ref="CJ6:CK6"/>
    <mergeCell ref="CL6:CM6"/>
    <mergeCell ref="CN6:CO6"/>
    <mergeCell ref="CP6:CQ6"/>
    <mergeCell ref="DP6:DQ6"/>
    <mergeCell ref="CT6:CU6"/>
    <mergeCell ref="CV6:CW6"/>
    <mergeCell ref="CX6:CY6"/>
    <mergeCell ref="CZ6:DA6"/>
    <mergeCell ref="DB6:DC6"/>
    <mergeCell ref="DD6:DE6"/>
    <mergeCell ref="DF6:DG6"/>
    <mergeCell ref="DH6:DI6"/>
    <mergeCell ref="DJ6:DK6"/>
    <mergeCell ref="DL6:DM6"/>
    <mergeCell ref="DN6:DO6"/>
    <mergeCell ref="DR6:DS6"/>
    <mergeCell ref="DT6:DU6"/>
    <mergeCell ref="DV6:DW6"/>
    <mergeCell ref="DX6:DY6"/>
    <mergeCell ref="DZ6:EA6"/>
  </mergeCells>
  <hyperlinks>
    <hyperlink ref="A55" r:id="rId1" xr:uid="{CD731BFB-383A-4D9D-A30A-03ECB1FC900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533EB-5AB6-4EC3-99E4-76193D1165E8}">
  <dimension ref="A2:R62"/>
  <sheetViews>
    <sheetView zoomScale="70" zoomScaleNormal="70" workbookViewId="0">
      <selection activeCell="U15" sqref="U15"/>
    </sheetView>
  </sheetViews>
  <sheetFormatPr baseColWidth="10" defaultColWidth="8.89453125" defaultRowHeight="14.4"/>
  <cols>
    <col min="1" max="1" width="22.20703125" style="1" customWidth="1"/>
    <col min="2" max="2" width="28.41796875" style="1" bestFit="1" customWidth="1"/>
    <col min="3" max="3" width="20.89453125" style="1" customWidth="1"/>
    <col min="4" max="4" width="14.5234375" style="1" bestFit="1" customWidth="1"/>
    <col min="5" max="5" width="15.41796875" style="1" customWidth="1"/>
    <col min="6" max="6" width="11.1015625" style="1" bestFit="1" customWidth="1"/>
    <col min="7" max="7" width="7.3125" style="1" bestFit="1" customWidth="1"/>
    <col min="8" max="8" width="7.41796875" style="1" customWidth="1"/>
    <col min="9" max="9" width="8" style="1" customWidth="1"/>
    <col min="10" max="10" width="8.89453125" style="1"/>
    <col min="11" max="11" width="24.1015625" style="1" customWidth="1"/>
    <col min="12" max="12" width="11.20703125" style="1" customWidth="1"/>
    <col min="13" max="13" width="8.89453125" style="1"/>
    <col min="14" max="14" width="10.68359375" style="1" customWidth="1"/>
    <col min="15" max="15" width="11.20703125" style="1" bestFit="1" customWidth="1"/>
    <col min="16" max="16" width="12.20703125" style="1" customWidth="1"/>
    <col min="17" max="17" width="6.7890625" style="1" bestFit="1" customWidth="1"/>
    <col min="18" max="18" width="7" style="1" bestFit="1" customWidth="1"/>
    <col min="19" max="16384" width="8.89453125" style="1"/>
  </cols>
  <sheetData>
    <row r="2" spans="1:18">
      <c r="A2" s="15" t="s">
        <v>762</v>
      </c>
      <c r="K2" s="15" t="s">
        <v>799</v>
      </c>
    </row>
    <row r="4" spans="1:18" ht="50.4" customHeight="1">
      <c r="A4" s="158" t="s">
        <v>768</v>
      </c>
      <c r="B4" s="159" t="s">
        <v>770</v>
      </c>
      <c r="C4" s="159" t="s">
        <v>771</v>
      </c>
      <c r="D4" s="159" t="s">
        <v>772</v>
      </c>
      <c r="E4" s="78" t="s">
        <v>769</v>
      </c>
      <c r="F4" s="78" t="s">
        <v>555</v>
      </c>
      <c r="G4" s="78" t="s">
        <v>774</v>
      </c>
      <c r="H4" s="78" t="s">
        <v>557</v>
      </c>
      <c r="I4" s="78" t="s">
        <v>165</v>
      </c>
      <c r="K4" s="158" t="s">
        <v>768</v>
      </c>
      <c r="L4" s="158" t="s">
        <v>797</v>
      </c>
      <c r="M4" s="158" t="s">
        <v>774</v>
      </c>
      <c r="N4" s="158" t="s">
        <v>689</v>
      </c>
      <c r="O4" s="158" t="s">
        <v>795</v>
      </c>
      <c r="P4" s="158" t="s">
        <v>798</v>
      </c>
      <c r="Q4" s="158" t="s">
        <v>796</v>
      </c>
      <c r="R4" s="78" t="s">
        <v>165</v>
      </c>
    </row>
    <row r="5" spans="1:18">
      <c r="A5" s="46"/>
      <c r="B5" s="134" t="s">
        <v>726</v>
      </c>
      <c r="C5" s="134" t="s">
        <v>773</v>
      </c>
      <c r="D5" s="134" t="s">
        <v>726</v>
      </c>
      <c r="E5" s="134" t="s">
        <v>726</v>
      </c>
      <c r="F5" s="134" t="s">
        <v>726</v>
      </c>
      <c r="G5" s="134" t="s">
        <v>726</v>
      </c>
      <c r="H5" s="134" t="s">
        <v>726</v>
      </c>
      <c r="I5" s="134" t="s">
        <v>726</v>
      </c>
      <c r="K5" s="158"/>
      <c r="L5" s="134" t="s">
        <v>807</v>
      </c>
      <c r="M5" s="134" t="s">
        <v>726</v>
      </c>
      <c r="N5" s="134" t="s">
        <v>726</v>
      </c>
      <c r="O5" s="134" t="s">
        <v>726</v>
      </c>
      <c r="P5" s="134" t="s">
        <v>726</v>
      </c>
      <c r="Q5" s="134" t="s">
        <v>726</v>
      </c>
      <c r="R5" s="134" t="s">
        <v>726</v>
      </c>
    </row>
    <row r="6" spans="1:18">
      <c r="A6" s="7" t="s">
        <v>14</v>
      </c>
      <c r="B6" s="77">
        <v>69</v>
      </c>
      <c r="C6" s="77">
        <v>170</v>
      </c>
      <c r="D6" s="77">
        <v>1.5</v>
      </c>
      <c r="E6" s="77">
        <v>10</v>
      </c>
      <c r="F6" s="77">
        <v>90</v>
      </c>
      <c r="G6" s="77" t="s">
        <v>763</v>
      </c>
      <c r="H6" s="77" t="s">
        <v>763</v>
      </c>
      <c r="I6" s="77">
        <f t="shared" ref="I6:I15" si="0">SUM(E6:H6)</f>
        <v>100</v>
      </c>
      <c r="K6" s="7" t="s">
        <v>779</v>
      </c>
      <c r="L6" s="77">
        <v>107</v>
      </c>
      <c r="M6" s="77">
        <v>0</v>
      </c>
      <c r="N6" s="77">
        <v>17.239999999999998</v>
      </c>
      <c r="O6" s="77">
        <v>0</v>
      </c>
      <c r="P6" s="77">
        <v>82.76</v>
      </c>
      <c r="Q6" s="77">
        <v>0</v>
      </c>
      <c r="R6" s="77">
        <f t="shared" ref="R6:R32" si="1">SUM(M6:Q6)</f>
        <v>100</v>
      </c>
    </row>
    <row r="7" spans="1:18">
      <c r="A7" s="156" t="s">
        <v>15</v>
      </c>
      <c r="B7" s="77">
        <v>45</v>
      </c>
      <c r="C7" s="77">
        <v>47</v>
      </c>
      <c r="D7" s="77">
        <v>0.4</v>
      </c>
      <c r="E7" s="77">
        <v>50</v>
      </c>
      <c r="F7" s="77">
        <v>0</v>
      </c>
      <c r="G7" s="77">
        <v>30</v>
      </c>
      <c r="H7" s="77">
        <v>20</v>
      </c>
      <c r="I7" s="77">
        <f t="shared" si="0"/>
        <v>100</v>
      </c>
      <c r="K7" s="7" t="s">
        <v>15</v>
      </c>
      <c r="L7" s="77">
        <v>47</v>
      </c>
      <c r="M7" s="77">
        <v>18.05</v>
      </c>
      <c r="N7" s="77">
        <v>64.540000000000006</v>
      </c>
      <c r="O7" s="77">
        <v>7.22</v>
      </c>
      <c r="P7" s="77">
        <v>0</v>
      </c>
      <c r="Q7" s="77">
        <v>10.19</v>
      </c>
      <c r="R7" s="77">
        <f t="shared" si="1"/>
        <v>100</v>
      </c>
    </row>
    <row r="8" spans="1:18">
      <c r="A8" s="7" t="s">
        <v>765</v>
      </c>
      <c r="B8" s="77">
        <v>76</v>
      </c>
      <c r="C8" s="77">
        <v>260</v>
      </c>
      <c r="D8" s="77">
        <v>2.2999999999999998</v>
      </c>
      <c r="E8" s="77">
        <v>55</v>
      </c>
      <c r="F8" s="77">
        <v>25</v>
      </c>
      <c r="G8" s="77">
        <v>10</v>
      </c>
      <c r="H8" s="77">
        <v>25</v>
      </c>
      <c r="I8" s="160">
        <f t="shared" si="0"/>
        <v>115</v>
      </c>
      <c r="K8" s="7" t="s">
        <v>793</v>
      </c>
      <c r="L8" s="77">
        <v>260</v>
      </c>
      <c r="M8" s="77">
        <v>6.8</v>
      </c>
      <c r="N8" s="77">
        <v>31.17</v>
      </c>
      <c r="O8" s="77">
        <v>53.38</v>
      </c>
      <c r="P8" s="77">
        <v>2.27</v>
      </c>
      <c r="Q8" s="77">
        <v>6.38</v>
      </c>
      <c r="R8" s="77">
        <f t="shared" si="1"/>
        <v>99.999999999999986</v>
      </c>
    </row>
    <row r="9" spans="1:18">
      <c r="A9" s="7" t="s">
        <v>17</v>
      </c>
      <c r="B9" s="77" t="s">
        <v>764</v>
      </c>
      <c r="C9" s="77">
        <v>140</v>
      </c>
      <c r="D9" s="77">
        <v>1.2</v>
      </c>
      <c r="E9" s="77">
        <v>50</v>
      </c>
      <c r="F9" s="77">
        <v>45</v>
      </c>
      <c r="G9" s="77" t="s">
        <v>763</v>
      </c>
      <c r="H9" s="77" t="s">
        <v>763</v>
      </c>
      <c r="I9" s="160">
        <f t="shared" si="0"/>
        <v>95</v>
      </c>
      <c r="K9" s="7" t="s">
        <v>782</v>
      </c>
      <c r="L9" s="77">
        <v>115</v>
      </c>
      <c r="M9" s="77">
        <v>1.22</v>
      </c>
      <c r="N9" s="77">
        <v>64.459999999999994</v>
      </c>
      <c r="O9" s="77">
        <v>0</v>
      </c>
      <c r="P9" s="77">
        <v>29.44</v>
      </c>
      <c r="Q9" s="77">
        <v>4.88</v>
      </c>
      <c r="R9" s="77">
        <f t="shared" si="1"/>
        <v>99.999999999999986</v>
      </c>
    </row>
    <row r="10" spans="1:18">
      <c r="A10" s="7" t="s">
        <v>18</v>
      </c>
      <c r="B10" s="77">
        <v>95</v>
      </c>
      <c r="C10" s="10">
        <v>2000</v>
      </c>
      <c r="D10" s="77">
        <v>17.399999999999999</v>
      </c>
      <c r="E10" s="77">
        <v>30</v>
      </c>
      <c r="F10" s="77">
        <v>50</v>
      </c>
      <c r="G10" s="77">
        <v>0</v>
      </c>
      <c r="H10" s="77">
        <v>20</v>
      </c>
      <c r="I10" s="77">
        <f t="shared" si="0"/>
        <v>100</v>
      </c>
      <c r="K10" s="7" t="s">
        <v>18</v>
      </c>
      <c r="L10" s="10">
        <v>1803</v>
      </c>
      <c r="M10" s="77">
        <v>0</v>
      </c>
      <c r="N10" s="77">
        <v>23.72</v>
      </c>
      <c r="O10" s="77">
        <v>12.41</v>
      </c>
      <c r="P10" s="77">
        <v>63.71</v>
      </c>
      <c r="Q10" s="77">
        <v>0.17</v>
      </c>
      <c r="R10" s="77">
        <f t="shared" si="1"/>
        <v>100.01</v>
      </c>
    </row>
    <row r="11" spans="1:18">
      <c r="A11" s="7" t="s">
        <v>19</v>
      </c>
      <c r="B11" s="77">
        <v>80</v>
      </c>
      <c r="C11" s="77">
        <v>33</v>
      </c>
      <c r="D11" s="77">
        <v>0.3</v>
      </c>
      <c r="E11" s="77">
        <v>15</v>
      </c>
      <c r="F11" s="77" t="s">
        <v>763</v>
      </c>
      <c r="G11" s="77" t="s">
        <v>763</v>
      </c>
      <c r="H11" s="77">
        <v>85</v>
      </c>
      <c r="I11" s="77">
        <f t="shared" si="0"/>
        <v>100</v>
      </c>
      <c r="K11" s="7" t="s">
        <v>783</v>
      </c>
      <c r="L11" s="77">
        <v>19</v>
      </c>
      <c r="M11" s="77">
        <v>9.7799999999999994</v>
      </c>
      <c r="N11" s="77">
        <v>1.63</v>
      </c>
      <c r="O11" s="77">
        <v>88.59</v>
      </c>
      <c r="P11" s="77">
        <v>0</v>
      </c>
      <c r="Q11" s="77">
        <v>0</v>
      </c>
      <c r="R11" s="77">
        <f t="shared" si="1"/>
        <v>100</v>
      </c>
    </row>
    <row r="12" spans="1:18">
      <c r="A12" s="7" t="s">
        <v>20</v>
      </c>
      <c r="B12" s="77">
        <v>84</v>
      </c>
      <c r="C12" s="77">
        <v>135</v>
      </c>
      <c r="D12" s="77">
        <v>1.2</v>
      </c>
      <c r="E12" s="77">
        <v>75</v>
      </c>
      <c r="F12" s="77"/>
      <c r="G12" s="77">
        <v>15</v>
      </c>
      <c r="H12" s="77">
        <v>10</v>
      </c>
      <c r="I12" s="77">
        <f t="shared" si="0"/>
        <v>100</v>
      </c>
      <c r="K12" s="7" t="s">
        <v>20</v>
      </c>
      <c r="L12" s="77">
        <v>58</v>
      </c>
      <c r="M12" s="77">
        <v>0.17</v>
      </c>
      <c r="N12" s="77">
        <v>79.97</v>
      </c>
      <c r="O12" s="77">
        <v>18.66</v>
      </c>
      <c r="P12" s="77">
        <v>0</v>
      </c>
      <c r="Q12" s="77">
        <v>1.2</v>
      </c>
      <c r="R12" s="77">
        <f t="shared" si="1"/>
        <v>100</v>
      </c>
    </row>
    <row r="13" spans="1:18">
      <c r="A13" s="7" t="s">
        <v>21</v>
      </c>
      <c r="B13" s="77">
        <v>87</v>
      </c>
      <c r="C13" s="77">
        <v>260</v>
      </c>
      <c r="D13" s="77">
        <v>2.2999999999999998</v>
      </c>
      <c r="E13" s="77">
        <v>5</v>
      </c>
      <c r="F13" s="77"/>
      <c r="G13" s="77">
        <v>95</v>
      </c>
      <c r="H13" s="77"/>
      <c r="I13" s="77">
        <f t="shared" si="0"/>
        <v>100</v>
      </c>
      <c r="K13" s="7" t="s">
        <v>786</v>
      </c>
      <c r="L13" s="77">
        <v>119</v>
      </c>
      <c r="M13" s="77">
        <v>33.61</v>
      </c>
      <c r="N13" s="77">
        <v>19.63</v>
      </c>
      <c r="O13" s="77">
        <v>7.75</v>
      </c>
      <c r="P13" s="77">
        <v>33.17</v>
      </c>
      <c r="Q13" s="77">
        <v>5.84</v>
      </c>
      <c r="R13" s="77">
        <f t="shared" si="1"/>
        <v>100</v>
      </c>
    </row>
    <row r="14" spans="1:18">
      <c r="A14" s="7" t="s">
        <v>22</v>
      </c>
      <c r="B14" s="77">
        <v>92</v>
      </c>
      <c r="C14" s="10">
        <v>1280</v>
      </c>
      <c r="D14" s="77">
        <v>11.1</v>
      </c>
      <c r="E14" s="77">
        <v>65</v>
      </c>
      <c r="F14" s="77">
        <v>10</v>
      </c>
      <c r="G14" s="77">
        <v>20</v>
      </c>
      <c r="H14" s="77"/>
      <c r="I14" s="160">
        <f t="shared" si="0"/>
        <v>95</v>
      </c>
      <c r="K14" s="7" t="s">
        <v>792</v>
      </c>
      <c r="L14" s="10">
        <v>1205</v>
      </c>
      <c r="M14" s="77">
        <v>14.9</v>
      </c>
      <c r="N14" s="77">
        <v>74.56</v>
      </c>
      <c r="O14" s="77">
        <v>0</v>
      </c>
      <c r="P14" s="77">
        <v>3.9</v>
      </c>
      <c r="Q14" s="77">
        <v>6.64</v>
      </c>
      <c r="R14" s="77">
        <f t="shared" si="1"/>
        <v>100.00000000000001</v>
      </c>
    </row>
    <row r="15" spans="1:18">
      <c r="A15" s="7" t="s">
        <v>159</v>
      </c>
      <c r="B15" s="77">
        <v>80</v>
      </c>
      <c r="C15" s="10">
        <v>1300</v>
      </c>
      <c r="D15" s="77">
        <v>11.3</v>
      </c>
      <c r="E15" s="77">
        <v>65</v>
      </c>
      <c r="F15" s="77">
        <v>15</v>
      </c>
      <c r="G15" s="77">
        <v>5</v>
      </c>
      <c r="H15" s="77">
        <v>15</v>
      </c>
      <c r="I15" s="77">
        <f t="shared" si="0"/>
        <v>100</v>
      </c>
      <c r="K15" s="7" t="s">
        <v>785</v>
      </c>
      <c r="L15" s="77">
        <v>937</v>
      </c>
      <c r="M15" s="77">
        <v>3.32</v>
      </c>
      <c r="N15" s="77">
        <v>44.96</v>
      </c>
      <c r="O15" s="77">
        <v>32.56</v>
      </c>
      <c r="P15" s="77">
        <v>18.21</v>
      </c>
      <c r="Q15" s="77">
        <v>0.95</v>
      </c>
      <c r="R15" s="77">
        <f t="shared" si="1"/>
        <v>100.00000000000001</v>
      </c>
    </row>
    <row r="16" spans="1:18">
      <c r="A16" s="7" t="s">
        <v>23</v>
      </c>
      <c r="B16" s="77" t="s">
        <v>13</v>
      </c>
      <c r="C16" s="10" t="s">
        <v>13</v>
      </c>
      <c r="D16" s="77" t="s">
        <v>13</v>
      </c>
      <c r="E16" s="77" t="s">
        <v>13</v>
      </c>
      <c r="F16" s="77" t="s">
        <v>13</v>
      </c>
      <c r="G16" s="77" t="s">
        <v>13</v>
      </c>
      <c r="H16" s="77" t="s">
        <v>13</v>
      </c>
      <c r="I16" s="77" t="s">
        <v>13</v>
      </c>
      <c r="K16" s="7" t="s">
        <v>23</v>
      </c>
      <c r="L16" s="77">
        <v>17</v>
      </c>
      <c r="M16" s="77">
        <v>94.35</v>
      </c>
      <c r="N16" s="77">
        <v>5.65</v>
      </c>
      <c r="O16" s="77">
        <v>0</v>
      </c>
      <c r="P16" s="77">
        <v>0</v>
      </c>
      <c r="Q16" s="77">
        <v>0.01</v>
      </c>
      <c r="R16" s="77">
        <f t="shared" si="1"/>
        <v>100.01</v>
      </c>
    </row>
    <row r="17" spans="1:18">
      <c r="A17" s="7" t="s">
        <v>25</v>
      </c>
      <c r="B17" s="77" t="s">
        <v>764</v>
      </c>
      <c r="C17" s="10">
        <v>1500</v>
      </c>
      <c r="D17" s="77">
        <v>13</v>
      </c>
      <c r="E17" s="77">
        <v>25</v>
      </c>
      <c r="F17" s="77">
        <v>20</v>
      </c>
      <c r="G17" s="77">
        <v>25</v>
      </c>
      <c r="H17" s="77">
        <v>30</v>
      </c>
      <c r="I17" s="77">
        <f t="shared" ref="I17:I32" si="2">SUM(E17:H17)</f>
        <v>100</v>
      </c>
      <c r="K17" s="7" t="s">
        <v>787</v>
      </c>
      <c r="L17" s="77">
        <v>954</v>
      </c>
      <c r="M17" s="77">
        <v>48.46</v>
      </c>
      <c r="N17" s="77">
        <v>33.090000000000003</v>
      </c>
      <c r="O17" s="77">
        <v>0</v>
      </c>
      <c r="P17" s="77">
        <v>3.85</v>
      </c>
      <c r="Q17" s="77">
        <v>14.6</v>
      </c>
      <c r="R17" s="77">
        <f t="shared" si="1"/>
        <v>100</v>
      </c>
    </row>
    <row r="18" spans="1:18">
      <c r="A18" s="7" t="s">
        <v>26</v>
      </c>
      <c r="B18" s="77">
        <v>30</v>
      </c>
      <c r="C18" s="77">
        <v>10.8</v>
      </c>
      <c r="D18" s="77">
        <v>0.1</v>
      </c>
      <c r="E18" s="77">
        <v>50</v>
      </c>
      <c r="F18" s="77">
        <v>0</v>
      </c>
      <c r="G18" s="77">
        <v>40</v>
      </c>
      <c r="H18" s="77">
        <v>10</v>
      </c>
      <c r="I18" s="77">
        <f t="shared" si="2"/>
        <v>100</v>
      </c>
      <c r="K18" s="7" t="s">
        <v>26</v>
      </c>
      <c r="L18" s="77">
        <v>7</v>
      </c>
      <c r="M18" s="77">
        <v>0</v>
      </c>
      <c r="N18" s="77">
        <v>13.98</v>
      </c>
      <c r="O18" s="77">
        <v>0</v>
      </c>
      <c r="P18" s="77">
        <v>0</v>
      </c>
      <c r="Q18" s="77">
        <v>86.02</v>
      </c>
      <c r="R18" s="77">
        <f t="shared" si="1"/>
        <v>100</v>
      </c>
    </row>
    <row r="19" spans="1:18">
      <c r="A19" s="7" t="s">
        <v>27</v>
      </c>
      <c r="B19" s="77">
        <v>65</v>
      </c>
      <c r="C19" s="77">
        <v>30</v>
      </c>
      <c r="D19" s="77">
        <v>0.3</v>
      </c>
      <c r="E19" s="77">
        <v>30</v>
      </c>
      <c r="F19" s="106"/>
      <c r="G19" s="77">
        <v>40</v>
      </c>
      <c r="H19" s="77">
        <v>30</v>
      </c>
      <c r="I19" s="77">
        <f t="shared" si="2"/>
        <v>100</v>
      </c>
      <c r="K19" s="7" t="s">
        <v>788</v>
      </c>
      <c r="L19" s="77">
        <v>21</v>
      </c>
      <c r="M19" s="77">
        <v>0.97</v>
      </c>
      <c r="N19" s="77">
        <v>36.229999999999997</v>
      </c>
      <c r="O19" s="77">
        <v>11.11</v>
      </c>
      <c r="P19" s="77">
        <v>0</v>
      </c>
      <c r="Q19" s="77">
        <v>51.69</v>
      </c>
      <c r="R19" s="77">
        <f t="shared" si="1"/>
        <v>100</v>
      </c>
    </row>
    <row r="20" spans="1:18">
      <c r="A20" s="7" t="s">
        <v>28</v>
      </c>
      <c r="B20" s="77">
        <v>71</v>
      </c>
      <c r="C20" s="77">
        <v>80</v>
      </c>
      <c r="D20" s="77">
        <v>0.7</v>
      </c>
      <c r="E20" s="77">
        <v>30</v>
      </c>
      <c r="F20" s="77">
        <v>0</v>
      </c>
      <c r="G20" s="77">
        <v>5</v>
      </c>
      <c r="H20" s="77">
        <v>65</v>
      </c>
      <c r="I20" s="77">
        <f t="shared" si="2"/>
        <v>100</v>
      </c>
      <c r="K20" s="7" t="s">
        <v>28</v>
      </c>
      <c r="L20" s="77">
        <v>37</v>
      </c>
      <c r="M20" s="77">
        <v>0</v>
      </c>
      <c r="N20" s="77">
        <v>30.11</v>
      </c>
      <c r="O20" s="77">
        <v>41.78</v>
      </c>
      <c r="P20" s="77">
        <v>0</v>
      </c>
      <c r="Q20" s="77">
        <v>28.11</v>
      </c>
      <c r="R20" s="77">
        <f t="shared" si="1"/>
        <v>100</v>
      </c>
    </row>
    <row r="21" spans="1:18">
      <c r="A21" s="7" t="s">
        <v>29</v>
      </c>
      <c r="B21" s="77">
        <v>95</v>
      </c>
      <c r="C21" s="77">
        <v>10</v>
      </c>
      <c r="D21" s="77">
        <v>0.1</v>
      </c>
      <c r="E21" s="77">
        <v>90</v>
      </c>
      <c r="F21" s="77">
        <v>5</v>
      </c>
      <c r="G21" s="77"/>
      <c r="H21" s="77">
        <v>5</v>
      </c>
      <c r="I21" s="77">
        <f t="shared" si="2"/>
        <v>100</v>
      </c>
      <c r="K21" s="7" t="s">
        <v>29</v>
      </c>
      <c r="L21" s="77">
        <v>9</v>
      </c>
      <c r="M21" s="77">
        <v>0</v>
      </c>
      <c r="N21" s="77">
        <v>34.36</v>
      </c>
      <c r="O21" s="77">
        <v>24.12</v>
      </c>
      <c r="P21" s="77">
        <v>8.2799999999999994</v>
      </c>
      <c r="Q21" s="77">
        <v>33.25</v>
      </c>
      <c r="R21" s="77">
        <f t="shared" si="1"/>
        <v>100.01</v>
      </c>
    </row>
    <row r="22" spans="1:18">
      <c r="A22" s="7" t="s">
        <v>31</v>
      </c>
      <c r="B22" s="77">
        <v>57</v>
      </c>
      <c r="C22" s="77">
        <v>175</v>
      </c>
      <c r="D22" s="77">
        <v>1.5</v>
      </c>
      <c r="E22" s="77">
        <v>75</v>
      </c>
      <c r="F22" s="77">
        <v>5</v>
      </c>
      <c r="G22" s="77">
        <v>10</v>
      </c>
      <c r="H22" s="77">
        <v>5</v>
      </c>
      <c r="I22" s="160">
        <f t="shared" si="2"/>
        <v>95</v>
      </c>
      <c r="K22" s="7" t="s">
        <v>31</v>
      </c>
      <c r="L22" s="77">
        <v>111</v>
      </c>
      <c r="M22" s="77">
        <v>4.5999999999999996</v>
      </c>
      <c r="N22" s="77">
        <v>8.4700000000000006</v>
      </c>
      <c r="O22" s="77">
        <v>75.45</v>
      </c>
      <c r="P22" s="77">
        <v>11.48</v>
      </c>
      <c r="Q22" s="77">
        <v>0</v>
      </c>
      <c r="R22" s="77">
        <f t="shared" si="1"/>
        <v>100.00000000000001</v>
      </c>
    </row>
    <row r="23" spans="1:18">
      <c r="A23" s="7" t="s">
        <v>32</v>
      </c>
      <c r="B23" s="77">
        <v>48</v>
      </c>
      <c r="C23" s="77">
        <v>10</v>
      </c>
      <c r="D23" s="77">
        <v>0.1</v>
      </c>
      <c r="E23" s="77" t="s">
        <v>763</v>
      </c>
      <c r="F23" s="77" t="s">
        <v>763</v>
      </c>
      <c r="G23" s="77">
        <v>100</v>
      </c>
      <c r="H23" s="77" t="s">
        <v>763</v>
      </c>
      <c r="I23" s="77">
        <f t="shared" si="2"/>
        <v>100</v>
      </c>
      <c r="K23" s="7" t="s">
        <v>32</v>
      </c>
      <c r="L23" s="77">
        <v>8</v>
      </c>
      <c r="M23" s="77">
        <v>100</v>
      </c>
      <c r="N23" s="77">
        <v>0</v>
      </c>
      <c r="O23" s="77">
        <v>0</v>
      </c>
      <c r="P23" s="77">
        <v>0</v>
      </c>
      <c r="Q23" s="77">
        <v>0</v>
      </c>
      <c r="R23" s="77">
        <f t="shared" si="1"/>
        <v>100</v>
      </c>
    </row>
    <row r="24" spans="1:18">
      <c r="A24" s="7" t="s">
        <v>766</v>
      </c>
      <c r="B24" s="77">
        <v>99</v>
      </c>
      <c r="C24" s="77">
        <v>560</v>
      </c>
      <c r="D24" s="77">
        <v>4.9000000000000004</v>
      </c>
      <c r="E24" s="77">
        <v>0</v>
      </c>
      <c r="F24" s="77">
        <v>100</v>
      </c>
      <c r="G24" s="77"/>
      <c r="H24" s="77"/>
      <c r="I24" s="77">
        <f t="shared" si="2"/>
        <v>100</v>
      </c>
      <c r="K24" s="7" t="s">
        <v>806</v>
      </c>
      <c r="L24" s="77">
        <v>320</v>
      </c>
      <c r="M24" s="77">
        <v>0</v>
      </c>
      <c r="N24" s="77">
        <v>0</v>
      </c>
      <c r="O24" s="77">
        <v>0</v>
      </c>
      <c r="P24" s="77">
        <v>100</v>
      </c>
      <c r="Q24" s="77">
        <v>0</v>
      </c>
      <c r="R24" s="77">
        <f t="shared" si="1"/>
        <v>100</v>
      </c>
    </row>
    <row r="25" spans="1:18">
      <c r="A25" s="7" t="s">
        <v>34</v>
      </c>
      <c r="B25" s="77">
        <v>93</v>
      </c>
      <c r="C25" s="77">
        <v>273</v>
      </c>
      <c r="D25" s="77">
        <v>2.4</v>
      </c>
      <c r="E25" s="77">
        <v>15</v>
      </c>
      <c r="F25" s="77">
        <v>40</v>
      </c>
      <c r="G25" s="77">
        <v>1</v>
      </c>
      <c r="H25" s="77">
        <v>45</v>
      </c>
      <c r="I25" s="77">
        <f t="shared" si="2"/>
        <v>101</v>
      </c>
      <c r="K25" s="7" t="s">
        <v>34</v>
      </c>
      <c r="L25" s="77">
        <v>239</v>
      </c>
      <c r="M25" s="77">
        <v>1.34</v>
      </c>
      <c r="N25" s="77">
        <v>16.579999999999998</v>
      </c>
      <c r="O25" s="77">
        <v>32.520000000000003</v>
      </c>
      <c r="P25" s="77">
        <v>49.56</v>
      </c>
      <c r="Q25" s="77">
        <v>0</v>
      </c>
      <c r="R25" s="77">
        <f t="shared" si="1"/>
        <v>100</v>
      </c>
    </row>
    <row r="26" spans="1:18">
      <c r="A26" s="7" t="s">
        <v>35</v>
      </c>
      <c r="B26" s="77">
        <v>64</v>
      </c>
      <c r="C26" s="77">
        <v>520</v>
      </c>
      <c r="D26" s="77">
        <v>4.5</v>
      </c>
      <c r="E26" s="77">
        <v>40</v>
      </c>
      <c r="F26" s="77">
        <v>5</v>
      </c>
      <c r="G26" s="77">
        <v>45</v>
      </c>
      <c r="H26" s="77">
        <v>10</v>
      </c>
      <c r="I26" s="77">
        <f t="shared" si="2"/>
        <v>100</v>
      </c>
      <c r="K26" s="7" t="s">
        <v>35</v>
      </c>
      <c r="L26" s="77">
        <v>568</v>
      </c>
      <c r="M26" s="77">
        <v>7.13</v>
      </c>
      <c r="N26" s="77">
        <v>18.93</v>
      </c>
      <c r="O26" s="77">
        <v>8.2899999999999991</v>
      </c>
      <c r="P26" s="77">
        <v>13.96</v>
      </c>
      <c r="Q26" s="77">
        <v>51.69</v>
      </c>
      <c r="R26" s="77">
        <f t="shared" si="1"/>
        <v>100</v>
      </c>
    </row>
    <row r="27" spans="1:18">
      <c r="A27" s="7" t="s">
        <v>36</v>
      </c>
      <c r="B27" s="77">
        <v>70</v>
      </c>
      <c r="C27" s="77">
        <v>420</v>
      </c>
      <c r="D27" s="77">
        <v>3.7</v>
      </c>
      <c r="E27" s="77">
        <v>50</v>
      </c>
      <c r="F27" s="77">
        <v>30</v>
      </c>
      <c r="G27" s="77">
        <v>20</v>
      </c>
      <c r="H27" s="77"/>
      <c r="I27" s="77">
        <f t="shared" si="2"/>
        <v>100</v>
      </c>
      <c r="K27" s="7" t="s">
        <v>789</v>
      </c>
      <c r="L27" s="77">
        <v>113</v>
      </c>
      <c r="M27" s="77">
        <v>10.08</v>
      </c>
      <c r="N27" s="77">
        <v>89.83</v>
      </c>
      <c r="O27" s="77">
        <v>0</v>
      </c>
      <c r="P27" s="77">
        <v>0.09</v>
      </c>
      <c r="Q27" s="77">
        <v>0</v>
      </c>
      <c r="R27" s="77">
        <f t="shared" si="1"/>
        <v>100</v>
      </c>
    </row>
    <row r="28" spans="1:18">
      <c r="A28" s="7" t="s">
        <v>37</v>
      </c>
      <c r="B28" s="77">
        <v>29</v>
      </c>
      <c r="C28" s="77">
        <v>165</v>
      </c>
      <c r="D28" s="77">
        <v>1.4</v>
      </c>
      <c r="E28" s="77">
        <v>0</v>
      </c>
      <c r="F28" s="77">
        <v>5</v>
      </c>
      <c r="G28" s="77">
        <v>95</v>
      </c>
      <c r="H28" s="77"/>
      <c r="I28" s="77">
        <f t="shared" si="2"/>
        <v>100</v>
      </c>
      <c r="K28" s="7" t="s">
        <v>37</v>
      </c>
      <c r="L28" s="77">
        <v>156</v>
      </c>
      <c r="M28" s="77">
        <v>66.69</v>
      </c>
      <c r="N28" s="77">
        <v>6.81</v>
      </c>
      <c r="O28" s="77">
        <v>0</v>
      </c>
      <c r="P28" s="77">
        <v>0.32</v>
      </c>
      <c r="Q28" s="77">
        <v>26.18</v>
      </c>
      <c r="R28" s="77">
        <f t="shared" si="1"/>
        <v>100</v>
      </c>
    </row>
    <row r="29" spans="1:18">
      <c r="A29" s="7" t="s">
        <v>38</v>
      </c>
      <c r="B29" s="77">
        <v>57</v>
      </c>
      <c r="C29" s="77">
        <v>25</v>
      </c>
      <c r="D29" s="77">
        <v>0.2</v>
      </c>
      <c r="E29" s="77">
        <v>5</v>
      </c>
      <c r="F29" s="77">
        <v>25</v>
      </c>
      <c r="G29" s="77">
        <v>40</v>
      </c>
      <c r="H29" s="77">
        <v>30</v>
      </c>
      <c r="I29" s="77">
        <f t="shared" si="2"/>
        <v>100</v>
      </c>
      <c r="K29" s="7" t="s">
        <v>38</v>
      </c>
      <c r="L29" s="77">
        <v>29</v>
      </c>
      <c r="M29" s="77">
        <v>0.69</v>
      </c>
      <c r="N29" s="77">
        <v>0</v>
      </c>
      <c r="O29" s="77">
        <v>2.08</v>
      </c>
      <c r="P29" s="77">
        <v>52.25</v>
      </c>
      <c r="Q29" s="77">
        <v>44.98</v>
      </c>
      <c r="R29" s="77">
        <f t="shared" si="1"/>
        <v>100</v>
      </c>
    </row>
    <row r="30" spans="1:18">
      <c r="A30" s="7" t="s">
        <v>39</v>
      </c>
      <c r="B30" s="77">
        <v>52</v>
      </c>
      <c r="C30" s="77">
        <v>55</v>
      </c>
      <c r="D30" s="77">
        <v>0.5</v>
      </c>
      <c r="E30" s="77">
        <v>50</v>
      </c>
      <c r="F30" s="77">
        <v>5</v>
      </c>
      <c r="G30" s="77">
        <v>5</v>
      </c>
      <c r="H30" s="77">
        <v>10</v>
      </c>
      <c r="I30" s="160">
        <f t="shared" si="2"/>
        <v>70</v>
      </c>
      <c r="K30" s="7" t="s">
        <v>39</v>
      </c>
      <c r="L30" s="77">
        <v>56</v>
      </c>
      <c r="M30" s="77">
        <v>8.25</v>
      </c>
      <c r="N30" s="77">
        <v>0</v>
      </c>
      <c r="O30" s="77">
        <v>44.22</v>
      </c>
      <c r="P30" s="77">
        <v>30.07</v>
      </c>
      <c r="Q30" s="77">
        <v>17.46</v>
      </c>
      <c r="R30" s="77">
        <f t="shared" si="1"/>
        <v>100</v>
      </c>
    </row>
    <row r="31" spans="1:18">
      <c r="A31" s="7" t="s">
        <v>40</v>
      </c>
      <c r="B31" s="77">
        <v>81</v>
      </c>
      <c r="C31" s="77">
        <v>155</v>
      </c>
      <c r="D31" s="77">
        <v>1.3</v>
      </c>
      <c r="E31" s="77">
        <v>5</v>
      </c>
      <c r="F31" s="77" t="s">
        <v>763</v>
      </c>
      <c r="G31" s="77" t="s">
        <v>763</v>
      </c>
      <c r="H31" s="77">
        <v>95</v>
      </c>
      <c r="I31" s="77">
        <f t="shared" si="2"/>
        <v>100</v>
      </c>
      <c r="K31" s="7" t="s">
        <v>784</v>
      </c>
      <c r="L31" s="77">
        <v>141</v>
      </c>
      <c r="M31" s="77">
        <v>6.86</v>
      </c>
      <c r="N31" s="77">
        <v>5.0199999999999996</v>
      </c>
      <c r="O31" s="77">
        <v>65.680000000000007</v>
      </c>
      <c r="P31" s="77">
        <v>22.43</v>
      </c>
      <c r="Q31" s="77">
        <v>0</v>
      </c>
      <c r="R31" s="77">
        <f t="shared" si="1"/>
        <v>99.990000000000009</v>
      </c>
    </row>
    <row r="32" spans="1:18">
      <c r="A32" s="7" t="s">
        <v>41</v>
      </c>
      <c r="B32" s="77">
        <v>86</v>
      </c>
      <c r="C32" s="77">
        <v>250</v>
      </c>
      <c r="D32" s="77">
        <v>2.2000000000000002</v>
      </c>
      <c r="E32" s="77">
        <v>15</v>
      </c>
      <c r="F32" s="77">
        <v>5</v>
      </c>
      <c r="G32" s="77">
        <v>1</v>
      </c>
      <c r="H32" s="77">
        <v>75</v>
      </c>
      <c r="I32" s="160">
        <f t="shared" si="2"/>
        <v>96</v>
      </c>
      <c r="K32" s="7" t="s">
        <v>790</v>
      </c>
      <c r="L32" s="77">
        <v>184</v>
      </c>
      <c r="M32" s="77">
        <v>1.96</v>
      </c>
      <c r="N32" s="77">
        <v>27.72</v>
      </c>
      <c r="O32" s="77">
        <v>32.119999999999997</v>
      </c>
      <c r="P32" s="77">
        <v>1.2</v>
      </c>
      <c r="Q32" s="77">
        <v>37.01</v>
      </c>
      <c r="R32" s="77">
        <f t="shared" si="1"/>
        <v>100.00999999999999</v>
      </c>
    </row>
    <row r="35" spans="1:18">
      <c r="A35" s="7" t="s">
        <v>42</v>
      </c>
      <c r="B35" s="77" t="s">
        <v>13</v>
      </c>
      <c r="C35" s="77" t="s">
        <v>13</v>
      </c>
      <c r="D35" s="77" t="s">
        <v>13</v>
      </c>
      <c r="E35" s="77" t="s">
        <v>13</v>
      </c>
      <c r="F35" s="77" t="s">
        <v>13</v>
      </c>
      <c r="G35" s="77" t="s">
        <v>13</v>
      </c>
      <c r="H35" s="77" t="s">
        <v>13</v>
      </c>
      <c r="I35" s="77" t="s">
        <v>13</v>
      </c>
      <c r="K35" s="7" t="s">
        <v>42</v>
      </c>
      <c r="L35" s="77"/>
      <c r="M35" s="77"/>
      <c r="N35" s="77"/>
      <c r="O35" s="77"/>
      <c r="P35" s="77"/>
      <c r="Q35" s="77"/>
      <c r="R35" s="77"/>
    </row>
    <row r="36" spans="1:18">
      <c r="A36" s="7" t="s">
        <v>43</v>
      </c>
      <c r="B36" s="77" t="s">
        <v>13</v>
      </c>
      <c r="C36" s="77" t="s">
        <v>13</v>
      </c>
      <c r="D36" s="77" t="s">
        <v>13</v>
      </c>
      <c r="E36" s="77" t="s">
        <v>13</v>
      </c>
      <c r="F36" s="77" t="s">
        <v>13</v>
      </c>
      <c r="G36" s="77" t="s">
        <v>13</v>
      </c>
      <c r="H36" s="77" t="s">
        <v>13</v>
      </c>
      <c r="I36" s="77" t="s">
        <v>13</v>
      </c>
      <c r="K36" s="7" t="s">
        <v>43</v>
      </c>
      <c r="L36" s="77">
        <v>142</v>
      </c>
      <c r="M36" s="77">
        <v>15.15</v>
      </c>
      <c r="N36" s="77">
        <v>61.73</v>
      </c>
      <c r="O36" s="77">
        <v>16.07</v>
      </c>
      <c r="P36" s="77">
        <v>0</v>
      </c>
      <c r="Q36" s="77" t="s">
        <v>777</v>
      </c>
      <c r="R36" s="77">
        <f>SUM(M36:Q36)</f>
        <v>92.949999999999989</v>
      </c>
    </row>
    <row r="37" spans="1:18">
      <c r="A37" s="7" t="s">
        <v>44</v>
      </c>
      <c r="B37" s="77" t="s">
        <v>13</v>
      </c>
      <c r="C37" s="77" t="s">
        <v>13</v>
      </c>
      <c r="D37" s="77" t="s">
        <v>13</v>
      </c>
      <c r="E37" s="77" t="s">
        <v>13</v>
      </c>
      <c r="F37" s="77" t="s">
        <v>13</v>
      </c>
      <c r="G37" s="77" t="s">
        <v>13</v>
      </c>
      <c r="H37" s="77" t="s">
        <v>13</v>
      </c>
      <c r="I37" s="77" t="s">
        <v>13</v>
      </c>
      <c r="K37" s="7" t="s">
        <v>791</v>
      </c>
      <c r="L37" s="77">
        <v>195</v>
      </c>
      <c r="M37" s="77">
        <v>0</v>
      </c>
      <c r="N37" s="77">
        <v>0</v>
      </c>
      <c r="O37" s="77">
        <v>0</v>
      </c>
      <c r="P37" s="77">
        <v>96.81</v>
      </c>
      <c r="Q37" s="77">
        <v>3.19</v>
      </c>
      <c r="R37" s="77">
        <v>100</v>
      </c>
    </row>
    <row r="39" spans="1:18">
      <c r="A39" s="7" t="s">
        <v>776</v>
      </c>
      <c r="B39" s="77" t="s">
        <v>13</v>
      </c>
      <c r="C39" s="77" t="s">
        <v>13</v>
      </c>
      <c r="D39" s="77" t="s">
        <v>13</v>
      </c>
      <c r="E39" s="77" t="s">
        <v>13</v>
      </c>
      <c r="F39" s="77" t="s">
        <v>13</v>
      </c>
      <c r="G39" s="77" t="s">
        <v>13</v>
      </c>
      <c r="H39" s="77" t="s">
        <v>13</v>
      </c>
      <c r="I39" s="77" t="s">
        <v>13</v>
      </c>
      <c r="K39" s="7" t="s">
        <v>776</v>
      </c>
      <c r="L39" s="77">
        <v>92</v>
      </c>
      <c r="M39" s="77">
        <v>0</v>
      </c>
      <c r="N39" s="77">
        <v>77.319999999999993</v>
      </c>
      <c r="O39" s="77">
        <v>0</v>
      </c>
      <c r="P39" s="77">
        <v>0</v>
      </c>
      <c r="Q39" s="77">
        <v>22.68</v>
      </c>
      <c r="R39" s="77">
        <v>100</v>
      </c>
    </row>
    <row r="40" spans="1:18">
      <c r="A40" s="7" t="s">
        <v>780</v>
      </c>
      <c r="B40" s="77" t="s">
        <v>13</v>
      </c>
      <c r="C40" s="77" t="s">
        <v>13</v>
      </c>
      <c r="D40" s="77" t="s">
        <v>13</v>
      </c>
      <c r="E40" s="77" t="s">
        <v>13</v>
      </c>
      <c r="F40" s="77" t="s">
        <v>13</v>
      </c>
      <c r="G40" s="77" t="s">
        <v>13</v>
      </c>
      <c r="H40" s="77" t="s">
        <v>13</v>
      </c>
      <c r="I40" s="77" t="s">
        <v>13</v>
      </c>
      <c r="K40" s="7" t="s">
        <v>781</v>
      </c>
      <c r="L40" s="77">
        <v>1</v>
      </c>
      <c r="M40" s="77">
        <v>100</v>
      </c>
      <c r="N40" s="77">
        <v>0</v>
      </c>
      <c r="O40" s="77">
        <v>0</v>
      </c>
      <c r="P40" s="77">
        <v>0</v>
      </c>
      <c r="Q40" s="77">
        <v>0</v>
      </c>
      <c r="R40" s="77">
        <v>100</v>
      </c>
    </row>
    <row r="41" spans="1:18">
      <c r="A41" s="7" t="s">
        <v>778</v>
      </c>
      <c r="B41" s="77" t="s">
        <v>13</v>
      </c>
      <c r="C41" s="77" t="s">
        <v>13</v>
      </c>
      <c r="D41" s="77" t="s">
        <v>13</v>
      </c>
      <c r="E41" s="77" t="s">
        <v>13</v>
      </c>
      <c r="F41" s="77" t="s">
        <v>13</v>
      </c>
      <c r="G41" s="77" t="s">
        <v>13</v>
      </c>
      <c r="H41" s="77" t="s">
        <v>13</v>
      </c>
      <c r="I41" s="77" t="s">
        <v>13</v>
      </c>
      <c r="K41" s="7" t="s">
        <v>778</v>
      </c>
      <c r="L41" s="77">
        <v>11</v>
      </c>
      <c r="M41" s="77">
        <v>100</v>
      </c>
      <c r="N41" s="77">
        <v>0</v>
      </c>
      <c r="O41" s="77">
        <v>0</v>
      </c>
      <c r="P41" s="77">
        <v>0</v>
      </c>
      <c r="Q41" s="77">
        <v>0</v>
      </c>
      <c r="R41" s="77">
        <v>100</v>
      </c>
    </row>
    <row r="42" spans="1:18">
      <c r="A42" s="7" t="s">
        <v>767</v>
      </c>
      <c r="B42" s="77" t="s">
        <v>764</v>
      </c>
      <c r="C42" s="17">
        <v>1640</v>
      </c>
      <c r="D42" s="77">
        <v>14.3</v>
      </c>
      <c r="E42" s="77">
        <v>70</v>
      </c>
      <c r="F42" s="77">
        <v>20</v>
      </c>
      <c r="G42" s="77">
        <v>1</v>
      </c>
      <c r="H42" s="77">
        <v>10</v>
      </c>
      <c r="I42" s="77">
        <f t="shared" ref="I42" si="3">SUM(E42:H42)</f>
        <v>101</v>
      </c>
      <c r="K42" s="7" t="s">
        <v>794</v>
      </c>
      <c r="L42" s="77">
        <v>1078</v>
      </c>
      <c r="M42" s="77">
        <v>0.44</v>
      </c>
      <c r="N42" s="77">
        <v>78.3</v>
      </c>
      <c r="O42" s="77">
        <v>0</v>
      </c>
      <c r="P42" s="77">
        <v>21.23</v>
      </c>
      <c r="Q42" s="77">
        <v>0.04</v>
      </c>
      <c r="R42" s="77">
        <f>SUM(M42:Q42)</f>
        <v>100.01</v>
      </c>
    </row>
    <row r="43" spans="1:18">
      <c r="L43" s="34"/>
      <c r="M43" s="174"/>
      <c r="N43" s="174"/>
      <c r="O43" s="174"/>
      <c r="P43" s="174"/>
      <c r="Q43" s="174"/>
    </row>
    <row r="45" spans="1:18">
      <c r="A45" s="1" t="s">
        <v>171</v>
      </c>
      <c r="K45" s="1" t="s">
        <v>800</v>
      </c>
    </row>
    <row r="46" spans="1:18">
      <c r="A46" s="1" t="s">
        <v>804</v>
      </c>
      <c r="K46" s="1" t="s">
        <v>801</v>
      </c>
    </row>
    <row r="47" spans="1:18">
      <c r="A47" s="16" t="s">
        <v>775</v>
      </c>
      <c r="K47" s="1" t="s">
        <v>802</v>
      </c>
    </row>
    <row r="48" spans="1:18">
      <c r="K48" s="1" t="s">
        <v>803</v>
      </c>
    </row>
    <row r="50" spans="11:11">
      <c r="K50" s="1" t="s">
        <v>171</v>
      </c>
    </row>
    <row r="51" spans="11:11">
      <c r="K51" s="1" t="s">
        <v>805</v>
      </c>
    </row>
    <row r="52" spans="11:11">
      <c r="K52" s="16" t="s">
        <v>733</v>
      </c>
    </row>
    <row r="62" spans="11:11">
      <c r="K62" s="34"/>
    </row>
  </sheetData>
  <hyperlinks>
    <hyperlink ref="A47" r:id="rId1" xr:uid="{053B79E0-1069-47A6-A7B8-BE61CAFA05A7}"/>
  </hyperlinks>
  <pageMargins left="0.7" right="0.7" top="0.75" bottom="0.75" header="0.3" footer="0.3"/>
  <pageSetup paperSize="9" orientation="portrait" r:id="rId2"/>
  <ignoredErrors>
    <ignoredError sqref="I7 I42 I8:I15 R6:R32 I17:I32" formulaRange="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EFB87-43FE-474B-84C2-0C5B3AAE97ED}">
  <dimension ref="B2:R47"/>
  <sheetViews>
    <sheetView zoomScale="70" zoomScaleNormal="70" workbookViewId="0">
      <selection activeCell="B27" sqref="B27"/>
    </sheetView>
  </sheetViews>
  <sheetFormatPr baseColWidth="10" defaultColWidth="8.89453125" defaultRowHeight="14.4"/>
  <cols>
    <col min="1" max="1" width="8.89453125" style="1"/>
    <col min="2" max="2" width="15.1015625" style="1" customWidth="1"/>
    <col min="3" max="3" width="7.41796875" style="1" bestFit="1" customWidth="1"/>
    <col min="4" max="4" width="8.7890625" style="1" bestFit="1" customWidth="1"/>
    <col min="5" max="5" width="12.68359375" style="1" customWidth="1"/>
    <col min="6" max="6" width="20.89453125" style="1" bestFit="1" customWidth="1"/>
    <col min="7" max="7" width="20.89453125" style="1" customWidth="1"/>
    <col min="8" max="8" width="11.1015625" style="1" customWidth="1"/>
    <col min="9" max="9" width="11.5234375" style="1" customWidth="1"/>
    <col min="10" max="10" width="16.41796875" style="1" bestFit="1" customWidth="1"/>
    <col min="11" max="11" width="16.41796875" style="1" customWidth="1"/>
    <col min="12" max="12" width="12.20703125" style="1" customWidth="1"/>
    <col min="13" max="13" width="13.5234375" style="1" customWidth="1"/>
    <col min="14" max="14" width="12" style="1" customWidth="1"/>
    <col min="15" max="15" width="12.3125" style="1" bestFit="1" customWidth="1"/>
    <col min="16" max="16" width="12.3125" style="1" customWidth="1"/>
    <col min="17" max="17" width="20.3125" style="1" bestFit="1" customWidth="1"/>
    <col min="18" max="18" width="7.3125" style="1" customWidth="1"/>
    <col min="19" max="19" width="14.3125" style="1" bestFit="1" customWidth="1"/>
    <col min="20" max="20" width="2.5234375" style="1" customWidth="1"/>
    <col min="21" max="21" width="14.89453125" style="1" bestFit="1" customWidth="1"/>
    <col min="22" max="22" width="2.5234375" style="1" customWidth="1"/>
    <col min="23" max="23" width="14.3125" style="1" bestFit="1" customWidth="1"/>
    <col min="24" max="24" width="2.3125" style="1" bestFit="1" customWidth="1"/>
    <col min="25" max="25" width="14.89453125" style="1" bestFit="1" customWidth="1"/>
    <col min="26" max="26" width="2.3125" style="1" bestFit="1" customWidth="1"/>
    <col min="27" max="27" width="14.3125" style="1" bestFit="1" customWidth="1"/>
    <col min="28" max="28" width="2.3125" style="1" bestFit="1" customWidth="1"/>
    <col min="29" max="29" width="14.3125" style="1" bestFit="1" customWidth="1"/>
    <col min="30" max="30" width="2.3125" style="1" bestFit="1" customWidth="1"/>
    <col min="31" max="31" width="14.89453125" style="1" bestFit="1" customWidth="1"/>
    <col min="32" max="32" width="2.3125" style="1" bestFit="1" customWidth="1"/>
    <col min="33" max="33" width="14.3125" style="1" bestFit="1" customWidth="1"/>
    <col min="34" max="34" width="2.3125" style="1" bestFit="1" customWidth="1"/>
    <col min="35" max="35" width="14.3125" style="1" bestFit="1" customWidth="1"/>
    <col min="36" max="36" width="2.3125" style="1" bestFit="1" customWidth="1"/>
    <col min="37" max="37" width="14.3125" style="1" bestFit="1" customWidth="1"/>
    <col min="38" max="38" width="2.3125" style="1" bestFit="1" customWidth="1"/>
    <col min="39" max="39" width="14" style="1" bestFit="1" customWidth="1"/>
    <col min="40" max="40" width="2.3125" style="1" bestFit="1" customWidth="1"/>
    <col min="41" max="41" width="14.89453125" style="1" bestFit="1" customWidth="1"/>
    <col min="42" max="42" width="2.3125" style="1" bestFit="1" customWidth="1"/>
    <col min="43" max="43" width="14.3125" style="1" bestFit="1" customWidth="1"/>
    <col min="44" max="44" width="2.5234375" style="1" bestFit="1" customWidth="1"/>
    <col min="45" max="45" width="14.89453125" style="1" bestFit="1" customWidth="1"/>
    <col min="46" max="46" width="2.3125" style="1" bestFit="1" customWidth="1"/>
    <col min="47" max="47" width="14.89453125" style="1" bestFit="1" customWidth="1"/>
    <col min="48" max="48" width="2.3125" style="1" bestFit="1" customWidth="1"/>
    <col min="49" max="49" width="14.89453125" style="1" bestFit="1" customWidth="1"/>
    <col min="50" max="50" width="2.3125" style="1" bestFit="1" customWidth="1"/>
    <col min="51" max="51" width="14.89453125" style="1" bestFit="1" customWidth="1"/>
    <col min="52" max="52" width="2.3125" style="1" bestFit="1" customWidth="1"/>
    <col min="53" max="53" width="14.89453125" style="1" bestFit="1" customWidth="1"/>
    <col min="54" max="54" width="2.3125" style="1" bestFit="1" customWidth="1"/>
    <col min="55" max="55" width="14" style="1" bestFit="1" customWidth="1"/>
    <col min="56" max="56" width="2.3125" style="1" bestFit="1" customWidth="1"/>
    <col min="57" max="57" width="14.89453125" style="1" bestFit="1" customWidth="1"/>
    <col min="58" max="58" width="2.3125" style="1" bestFit="1" customWidth="1"/>
    <col min="59" max="59" width="14" style="1" bestFit="1" customWidth="1"/>
    <col min="60" max="60" width="2.3125" style="1" bestFit="1" customWidth="1"/>
    <col min="61" max="61" width="14.89453125" style="1" bestFit="1" customWidth="1"/>
    <col min="62" max="62" width="2.5234375" style="1" bestFit="1" customWidth="1"/>
    <col min="63" max="63" width="14.3125" style="1" bestFit="1" customWidth="1"/>
    <col min="64" max="64" width="2.5234375" style="1" bestFit="1" customWidth="1"/>
    <col min="65" max="65" width="14.89453125" style="1" bestFit="1" customWidth="1"/>
    <col min="66" max="66" width="2.89453125" style="1" bestFit="1" customWidth="1"/>
    <col min="67" max="67" width="13.68359375" style="1" bestFit="1" customWidth="1"/>
    <col min="68" max="68" width="2.89453125" style="1" bestFit="1" customWidth="1"/>
    <col min="69" max="69" width="14.3125" style="1" bestFit="1" customWidth="1"/>
    <col min="70" max="70" width="2.89453125" style="1" bestFit="1" customWidth="1"/>
    <col min="71" max="71" width="14" style="1" bestFit="1" customWidth="1"/>
    <col min="72" max="72" width="2.89453125" style="1" bestFit="1" customWidth="1"/>
    <col min="73" max="73" width="14.3125" style="1" bestFit="1" customWidth="1"/>
    <col min="74" max="74" width="2.89453125" style="1" bestFit="1" customWidth="1"/>
    <col min="75" max="75" width="16.5234375" style="1" customWidth="1"/>
    <col min="76" max="76" width="2.89453125" style="1" bestFit="1" customWidth="1"/>
    <col min="77" max="77" width="14.89453125" style="1" bestFit="1" customWidth="1"/>
    <col min="78" max="78" width="2.5234375" style="1" bestFit="1" customWidth="1"/>
    <col min="79" max="79" width="14.89453125" style="1" bestFit="1" customWidth="1"/>
    <col min="80" max="80" width="2.89453125" style="1" bestFit="1" customWidth="1"/>
    <col min="81" max="81" width="16.5234375" style="1" bestFit="1" customWidth="1"/>
    <col min="82" max="82" width="2.5234375" style="1" bestFit="1" customWidth="1"/>
    <col min="83" max="83" width="14.89453125" style="1" bestFit="1" customWidth="1"/>
    <col min="84" max="84" width="2.5234375" style="1" bestFit="1" customWidth="1"/>
    <col min="85" max="85" width="14.3125" style="1" bestFit="1" customWidth="1"/>
    <col min="86" max="86" width="2.5234375" style="1" bestFit="1" customWidth="1"/>
    <col min="87" max="87" width="16.5234375" style="1" bestFit="1" customWidth="1"/>
    <col min="88" max="88" width="2.89453125" style="1" bestFit="1" customWidth="1"/>
    <col min="89" max="89" width="14.89453125" style="1" bestFit="1" customWidth="1"/>
    <col min="90" max="90" width="2.5234375" style="1" bestFit="1" customWidth="1"/>
    <col min="91" max="91" width="14.89453125" style="1" bestFit="1" customWidth="1"/>
    <col min="92" max="92" width="2.5234375" style="1" bestFit="1" customWidth="1"/>
    <col min="93" max="93" width="14.89453125" style="1" bestFit="1" customWidth="1"/>
    <col min="94" max="94" width="2.89453125" style="1" bestFit="1" customWidth="1"/>
    <col min="95" max="95" width="14.3125" style="1" bestFit="1" customWidth="1"/>
    <col min="96" max="96" width="2.5234375" style="1" bestFit="1" customWidth="1"/>
    <col min="97" max="97" width="14.89453125" style="1" bestFit="1" customWidth="1"/>
    <col min="98" max="98" width="2.3125" style="1" bestFit="1" customWidth="1"/>
    <col min="99" max="99" width="16.20703125" style="1" bestFit="1" customWidth="1"/>
    <col min="100" max="100" width="2.5234375" style="1" bestFit="1" customWidth="1"/>
    <col min="101" max="101" width="14" style="1" bestFit="1" customWidth="1"/>
    <col min="102" max="102" width="3.68359375" style="1" bestFit="1" customWidth="1"/>
    <col min="103" max="103" width="14.89453125" style="1" bestFit="1" customWidth="1"/>
    <col min="104" max="104" width="2.5234375" style="1" bestFit="1" customWidth="1"/>
    <col min="105" max="105" width="16.20703125" style="1" bestFit="1" customWidth="1"/>
    <col min="106" max="106" width="2.5234375" style="1" bestFit="1" customWidth="1"/>
    <col min="107" max="107" width="14.89453125" style="1" bestFit="1" customWidth="1"/>
    <col min="108" max="108" width="3.68359375" style="1" bestFit="1" customWidth="1"/>
    <col min="109" max="109" width="1.7890625" style="1" bestFit="1" customWidth="1"/>
    <col min="110" max="16384" width="8.89453125" style="1"/>
  </cols>
  <sheetData>
    <row r="2" spans="2:18">
      <c r="B2" s="2" t="s">
        <v>173</v>
      </c>
    </row>
    <row r="3" spans="2:18">
      <c r="B3" s="2" t="s">
        <v>150</v>
      </c>
    </row>
    <row r="4" spans="2:18">
      <c r="B4" s="26">
        <v>2018</v>
      </c>
    </row>
    <row r="5" spans="2:18" ht="30.6" customHeight="1">
      <c r="C5" s="338" t="s">
        <v>168</v>
      </c>
      <c r="D5" s="339"/>
      <c r="E5" s="339"/>
      <c r="F5" s="340"/>
      <c r="G5" s="338" t="s">
        <v>166</v>
      </c>
      <c r="H5" s="339"/>
      <c r="I5" s="339"/>
      <c r="L5" s="338" t="s">
        <v>170</v>
      </c>
      <c r="M5" s="339"/>
      <c r="N5" s="339"/>
      <c r="O5" s="339"/>
      <c r="P5" s="339"/>
      <c r="Q5" s="339"/>
      <c r="R5" s="339"/>
    </row>
    <row r="6" spans="2:18" ht="51.6" customHeight="1">
      <c r="B6" s="3"/>
      <c r="C6" s="25" t="s">
        <v>154</v>
      </c>
      <c r="D6" s="25" t="s">
        <v>153</v>
      </c>
      <c r="E6" s="25" t="s">
        <v>157</v>
      </c>
      <c r="F6" s="25" t="s">
        <v>155</v>
      </c>
      <c r="G6" s="25" t="s">
        <v>152</v>
      </c>
      <c r="H6" s="25" t="s">
        <v>151</v>
      </c>
      <c r="I6" s="25" t="s">
        <v>167</v>
      </c>
      <c r="J6" s="25" t="s">
        <v>169</v>
      </c>
      <c r="K6" s="25" t="s">
        <v>180</v>
      </c>
      <c r="L6" s="25" t="s">
        <v>156</v>
      </c>
      <c r="M6" s="25" t="s">
        <v>161</v>
      </c>
      <c r="N6" s="25" t="s">
        <v>162</v>
      </c>
      <c r="O6" s="25" t="s">
        <v>163</v>
      </c>
      <c r="P6" s="25" t="s">
        <v>164</v>
      </c>
      <c r="Q6" s="25" t="s">
        <v>158</v>
      </c>
      <c r="R6" s="25" t="s">
        <v>165</v>
      </c>
    </row>
    <row r="7" spans="2:18">
      <c r="B7" s="4" t="s">
        <v>160</v>
      </c>
      <c r="C7" s="24">
        <v>544.4</v>
      </c>
      <c r="D7" s="24">
        <v>544.4</v>
      </c>
      <c r="E7" s="24">
        <v>527.70000000000005</v>
      </c>
      <c r="F7" s="24">
        <v>372.1</v>
      </c>
      <c r="G7" s="30">
        <v>14149</v>
      </c>
      <c r="H7" s="30">
        <v>5573</v>
      </c>
      <c r="I7" s="30">
        <v>365</v>
      </c>
      <c r="J7" s="5">
        <v>6343634</v>
      </c>
      <c r="K7" s="24">
        <f>(J7*1000)/(C7*1000000)</f>
        <v>11.652523879500368</v>
      </c>
      <c r="L7" s="24">
        <v>38.6</v>
      </c>
      <c r="M7" s="24">
        <v>8.1</v>
      </c>
      <c r="N7" s="24">
        <v>5.8</v>
      </c>
      <c r="O7" s="24">
        <v>14.8</v>
      </c>
      <c r="P7" s="24">
        <v>8.9</v>
      </c>
      <c r="Q7" s="24">
        <v>23.9</v>
      </c>
      <c r="R7" s="24">
        <f t="shared" ref="R7:R39" si="0">SUM(L7:Q7)</f>
        <v>100.1</v>
      </c>
    </row>
    <row r="8" spans="2:18">
      <c r="B8" s="7" t="s">
        <v>14</v>
      </c>
      <c r="C8" s="27">
        <v>9.1999999999999993</v>
      </c>
      <c r="D8" s="27">
        <v>9.1999999999999993</v>
      </c>
      <c r="E8" s="27">
        <v>9.1999999999999993</v>
      </c>
      <c r="F8" s="27">
        <v>8.1</v>
      </c>
      <c r="G8" s="8">
        <v>339</v>
      </c>
      <c r="H8" s="8">
        <v>60</v>
      </c>
      <c r="I8" s="28" t="s">
        <v>13</v>
      </c>
      <c r="J8" s="8">
        <v>158372</v>
      </c>
      <c r="K8" s="35">
        <f t="shared" ref="K8:K34" si="1">(J8*1000)/(C8*1000000)</f>
        <v>17.214347826086957</v>
      </c>
      <c r="L8" s="27">
        <v>20.5</v>
      </c>
      <c r="M8" s="27">
        <v>10.8</v>
      </c>
      <c r="N8" s="27">
        <v>0</v>
      </c>
      <c r="O8" s="27">
        <v>67.400000000000006</v>
      </c>
      <c r="P8" s="27">
        <v>1.3</v>
      </c>
      <c r="Q8" s="27">
        <v>0</v>
      </c>
      <c r="R8" s="27">
        <f t="shared" si="0"/>
        <v>100</v>
      </c>
    </row>
    <row r="9" spans="2:18">
      <c r="B9" s="7" t="s">
        <v>15</v>
      </c>
      <c r="C9" s="27">
        <v>7.1</v>
      </c>
      <c r="D9" s="27">
        <v>7.1</v>
      </c>
      <c r="E9" s="27">
        <v>6.7</v>
      </c>
      <c r="F9" s="27">
        <v>5.8</v>
      </c>
      <c r="G9" s="8">
        <v>75</v>
      </c>
      <c r="H9" s="8">
        <v>35</v>
      </c>
      <c r="I9" s="8">
        <v>2</v>
      </c>
      <c r="J9" s="8">
        <v>53758</v>
      </c>
      <c r="K9" s="35">
        <f t="shared" si="1"/>
        <v>7.5715492957746475</v>
      </c>
      <c r="L9" s="27">
        <v>55.5</v>
      </c>
      <c r="M9" s="27">
        <v>16.399999999999999</v>
      </c>
      <c r="N9" s="27">
        <v>6.8</v>
      </c>
      <c r="O9" s="27">
        <v>0</v>
      </c>
      <c r="P9" s="27">
        <v>21.2</v>
      </c>
      <c r="Q9" s="27">
        <v>0</v>
      </c>
      <c r="R9" s="27">
        <f t="shared" si="0"/>
        <v>99.9</v>
      </c>
    </row>
    <row r="10" spans="2:18">
      <c r="B10" s="7" t="s">
        <v>16</v>
      </c>
      <c r="C10" s="27">
        <v>9.5</v>
      </c>
      <c r="D10" s="27">
        <v>9.5</v>
      </c>
      <c r="E10" s="27">
        <v>9</v>
      </c>
      <c r="F10" s="27">
        <v>7.2</v>
      </c>
      <c r="G10" s="8">
        <v>518</v>
      </c>
      <c r="H10" s="8">
        <v>92</v>
      </c>
      <c r="I10" s="8">
        <v>1</v>
      </c>
      <c r="J10" s="8">
        <v>163141</v>
      </c>
      <c r="K10" s="35">
        <f t="shared" si="1"/>
        <v>17.172736842105262</v>
      </c>
      <c r="L10" s="27">
        <v>28.1</v>
      </c>
      <c r="M10" s="27">
        <v>71.7</v>
      </c>
      <c r="N10" s="27">
        <v>0.2</v>
      </c>
      <c r="O10" s="27">
        <v>0</v>
      </c>
      <c r="P10" s="27">
        <v>0</v>
      </c>
      <c r="Q10" s="27">
        <v>0</v>
      </c>
      <c r="R10" s="27">
        <f t="shared" si="0"/>
        <v>100.00000000000001</v>
      </c>
    </row>
    <row r="11" spans="2:18">
      <c r="B11" s="7" t="s">
        <v>17</v>
      </c>
      <c r="C11" s="27">
        <v>11.6</v>
      </c>
      <c r="D11" s="27">
        <v>11.6</v>
      </c>
      <c r="E11" s="27">
        <v>11.3</v>
      </c>
      <c r="F11" s="27">
        <v>10.4</v>
      </c>
      <c r="G11" s="8">
        <v>323</v>
      </c>
      <c r="H11" s="8">
        <v>14</v>
      </c>
      <c r="I11" s="28" t="s">
        <v>13</v>
      </c>
      <c r="J11" s="8">
        <v>106000</v>
      </c>
      <c r="K11" s="35">
        <f t="shared" si="1"/>
        <v>9.137931034482758</v>
      </c>
      <c r="L11" s="27">
        <v>67</v>
      </c>
      <c r="M11" s="27">
        <v>20.8</v>
      </c>
      <c r="N11" s="27">
        <v>0.9</v>
      </c>
      <c r="O11" s="27">
        <v>11.3</v>
      </c>
      <c r="P11" s="27">
        <v>0</v>
      </c>
      <c r="Q11" s="27">
        <v>0</v>
      </c>
      <c r="R11" s="27">
        <f t="shared" si="0"/>
        <v>100</v>
      </c>
    </row>
    <row r="12" spans="2:18">
      <c r="B12" s="7" t="s">
        <v>18</v>
      </c>
      <c r="C12" s="27">
        <v>111.3</v>
      </c>
      <c r="D12" s="27">
        <v>111.3</v>
      </c>
      <c r="E12" s="27">
        <v>109.2</v>
      </c>
      <c r="F12" s="27">
        <v>99.7</v>
      </c>
      <c r="G12" s="8">
        <v>3552</v>
      </c>
      <c r="H12" s="8">
        <v>244</v>
      </c>
      <c r="I12" s="28" t="s">
        <v>13</v>
      </c>
      <c r="J12" s="31">
        <v>1747230</v>
      </c>
      <c r="K12" s="35">
        <f t="shared" si="1"/>
        <v>15.698382749326145</v>
      </c>
      <c r="L12" s="32">
        <v>16.04</v>
      </c>
      <c r="M12" s="32">
        <v>8.92</v>
      </c>
      <c r="N12" s="33" t="s">
        <v>13</v>
      </c>
      <c r="O12" s="32">
        <v>74.13</v>
      </c>
      <c r="P12" s="32">
        <v>0.91</v>
      </c>
      <c r="Q12" s="33" t="s">
        <v>13</v>
      </c>
      <c r="R12" s="27">
        <f t="shared" si="0"/>
        <v>100</v>
      </c>
    </row>
    <row r="13" spans="2:18">
      <c r="B13" s="7" t="s">
        <v>19</v>
      </c>
      <c r="C13" s="27">
        <v>1.5</v>
      </c>
      <c r="D13" s="27">
        <v>1.5</v>
      </c>
      <c r="E13" s="27">
        <v>1.4</v>
      </c>
      <c r="F13" s="27">
        <v>1.3</v>
      </c>
      <c r="G13" s="8">
        <v>49</v>
      </c>
      <c r="H13" s="8">
        <v>2</v>
      </c>
      <c r="I13" s="28" t="s">
        <v>13</v>
      </c>
      <c r="J13" s="8">
        <v>24466</v>
      </c>
      <c r="K13" s="35">
        <f t="shared" si="1"/>
        <v>16.310666666666666</v>
      </c>
      <c r="L13" s="27">
        <v>91.9</v>
      </c>
      <c r="M13" s="27">
        <v>0</v>
      </c>
      <c r="N13" s="27">
        <v>8.1</v>
      </c>
      <c r="O13" s="27">
        <v>0</v>
      </c>
      <c r="P13" s="27">
        <v>0</v>
      </c>
      <c r="Q13" s="27">
        <v>0</v>
      </c>
      <c r="R13" s="27">
        <f t="shared" si="0"/>
        <v>100</v>
      </c>
    </row>
    <row r="14" spans="2:18">
      <c r="B14" s="7" t="s">
        <v>20</v>
      </c>
      <c r="C14" s="27">
        <v>5.3</v>
      </c>
      <c r="D14" s="27">
        <v>5.3</v>
      </c>
      <c r="E14" s="27">
        <v>5</v>
      </c>
      <c r="F14" s="27">
        <v>3.7</v>
      </c>
      <c r="G14" s="8">
        <v>122</v>
      </c>
      <c r="H14" s="8">
        <v>56</v>
      </c>
      <c r="I14" s="8">
        <v>4</v>
      </c>
      <c r="J14" s="8">
        <v>55226</v>
      </c>
      <c r="K14" s="35">
        <f t="shared" si="1"/>
        <v>10.42</v>
      </c>
      <c r="L14" s="27">
        <v>98.9</v>
      </c>
      <c r="M14" s="27">
        <v>1</v>
      </c>
      <c r="N14" s="27">
        <v>0.2</v>
      </c>
      <c r="O14" s="27">
        <v>0</v>
      </c>
      <c r="P14" s="27">
        <v>0</v>
      </c>
      <c r="Q14" s="27">
        <v>0</v>
      </c>
      <c r="R14" s="27">
        <f t="shared" si="0"/>
        <v>100.10000000000001</v>
      </c>
    </row>
    <row r="15" spans="2:18">
      <c r="B15" s="7" t="s">
        <v>21</v>
      </c>
      <c r="C15" s="27">
        <v>11.9</v>
      </c>
      <c r="D15" s="27">
        <v>11.9</v>
      </c>
      <c r="E15" s="27">
        <v>10.5</v>
      </c>
      <c r="F15" s="27">
        <v>6.6</v>
      </c>
      <c r="G15" s="8">
        <v>202</v>
      </c>
      <c r="H15" s="8">
        <v>30</v>
      </c>
      <c r="I15" s="28" t="s">
        <v>13</v>
      </c>
      <c r="J15" s="8">
        <v>103281</v>
      </c>
      <c r="K15" s="35">
        <f t="shared" si="1"/>
        <v>8.6790756302521004</v>
      </c>
      <c r="L15" s="27">
        <v>9.9</v>
      </c>
      <c r="M15" s="27">
        <v>0</v>
      </c>
      <c r="N15" s="27">
        <v>35.700000000000003</v>
      </c>
      <c r="O15" s="27">
        <v>36.5</v>
      </c>
      <c r="P15" s="27">
        <v>18</v>
      </c>
      <c r="Q15" s="27">
        <v>0</v>
      </c>
      <c r="R15" s="27">
        <f t="shared" si="0"/>
        <v>100.1</v>
      </c>
    </row>
    <row r="16" spans="2:18">
      <c r="B16" s="7" t="s">
        <v>22</v>
      </c>
      <c r="C16" s="27">
        <v>64.5</v>
      </c>
      <c r="D16" s="27">
        <v>64.5</v>
      </c>
      <c r="E16" s="27">
        <v>63.5</v>
      </c>
      <c r="F16" s="27">
        <v>24.3</v>
      </c>
      <c r="G16" s="8">
        <v>1036</v>
      </c>
      <c r="H16" s="8">
        <v>730</v>
      </c>
      <c r="I16" s="8">
        <v>33</v>
      </c>
      <c r="J16" s="8">
        <v>552310</v>
      </c>
      <c r="K16" s="35">
        <f t="shared" si="1"/>
        <v>8.5629457364341093</v>
      </c>
      <c r="L16" s="27">
        <v>76.7</v>
      </c>
      <c r="M16" s="27">
        <v>0</v>
      </c>
      <c r="N16" s="27">
        <v>9.8000000000000007</v>
      </c>
      <c r="O16" s="27">
        <v>10</v>
      </c>
      <c r="P16" s="27">
        <v>1.4</v>
      </c>
      <c r="Q16" s="27">
        <v>2.1</v>
      </c>
      <c r="R16" s="27">
        <f t="shared" si="0"/>
        <v>100</v>
      </c>
    </row>
    <row r="17" spans="2:18">
      <c r="B17" s="7" t="s">
        <v>159</v>
      </c>
      <c r="C17" s="27">
        <v>73.599999999999994</v>
      </c>
      <c r="D17" s="27">
        <v>73.599999999999994</v>
      </c>
      <c r="E17" s="27">
        <v>73.3</v>
      </c>
      <c r="F17" s="27">
        <v>46.2</v>
      </c>
      <c r="G17" s="8">
        <v>2916</v>
      </c>
      <c r="H17" s="8">
        <v>373</v>
      </c>
      <c r="I17" s="28" t="s">
        <v>13</v>
      </c>
      <c r="J17" s="8">
        <v>1096723</v>
      </c>
      <c r="K17" s="35">
        <f t="shared" si="1"/>
        <v>14.901127717391304</v>
      </c>
      <c r="L17" s="27">
        <v>81.400000000000006</v>
      </c>
      <c r="M17" s="27">
        <v>2.6</v>
      </c>
      <c r="N17" s="27">
        <v>0.7</v>
      </c>
      <c r="O17" s="27">
        <v>13.7</v>
      </c>
      <c r="P17" s="27">
        <v>1.6</v>
      </c>
      <c r="Q17" s="27">
        <v>0</v>
      </c>
      <c r="R17" s="27">
        <f t="shared" si="0"/>
        <v>100</v>
      </c>
    </row>
    <row r="18" spans="2:18">
      <c r="B18" s="7" t="s">
        <v>23</v>
      </c>
      <c r="C18" s="27">
        <v>5</v>
      </c>
      <c r="D18" s="27">
        <v>5</v>
      </c>
      <c r="E18" s="27">
        <v>3.9</v>
      </c>
      <c r="F18" s="27">
        <v>2.4</v>
      </c>
      <c r="G18" s="8">
        <v>13</v>
      </c>
      <c r="H18" s="8">
        <v>40</v>
      </c>
      <c r="I18" s="8">
        <v>52</v>
      </c>
      <c r="J18" s="8">
        <v>6338</v>
      </c>
      <c r="K18" s="35">
        <f t="shared" si="1"/>
        <v>1.2676000000000001</v>
      </c>
      <c r="L18" s="27">
        <v>12.3</v>
      </c>
      <c r="M18" s="27">
        <v>36</v>
      </c>
      <c r="N18" s="27">
        <v>36.799999999999997</v>
      </c>
      <c r="O18" s="27">
        <v>0</v>
      </c>
      <c r="P18" s="27">
        <v>6.1</v>
      </c>
      <c r="Q18" s="27">
        <v>8.8000000000000007</v>
      </c>
      <c r="R18" s="27">
        <f t="shared" si="0"/>
        <v>99.999999999999986</v>
      </c>
    </row>
    <row r="19" spans="2:18">
      <c r="B19" s="7" t="s">
        <v>25</v>
      </c>
      <c r="C19" s="27">
        <v>78</v>
      </c>
      <c r="D19" s="29">
        <v>78</v>
      </c>
      <c r="E19" s="29">
        <v>74.7</v>
      </c>
      <c r="F19" s="29">
        <v>35.299999999999997</v>
      </c>
      <c r="G19" s="28">
        <v>1762</v>
      </c>
      <c r="H19" s="28">
        <v>1757</v>
      </c>
      <c r="I19" s="28">
        <v>172</v>
      </c>
      <c r="J19" s="8">
        <v>387289</v>
      </c>
      <c r="K19" s="35">
        <f t="shared" si="1"/>
        <v>4.96524358974359</v>
      </c>
      <c r="L19" s="27">
        <v>23.9</v>
      </c>
      <c r="M19" s="27">
        <v>31.5</v>
      </c>
      <c r="N19" s="27">
        <v>11.4</v>
      </c>
      <c r="O19" s="27">
        <v>12.7</v>
      </c>
      <c r="P19" s="27">
        <v>20.5</v>
      </c>
      <c r="Q19" s="27">
        <v>0</v>
      </c>
      <c r="R19" s="27">
        <f t="shared" si="0"/>
        <v>100</v>
      </c>
    </row>
    <row r="20" spans="2:18">
      <c r="B20" s="7" t="s">
        <v>26</v>
      </c>
      <c r="C20" s="27">
        <v>1</v>
      </c>
      <c r="D20" s="27">
        <v>1</v>
      </c>
      <c r="E20" s="27">
        <v>1</v>
      </c>
      <c r="F20" s="27">
        <v>0.3</v>
      </c>
      <c r="G20" s="8">
        <v>8</v>
      </c>
      <c r="H20" s="8">
        <v>9</v>
      </c>
      <c r="I20" s="28" t="s">
        <v>13</v>
      </c>
      <c r="J20" s="8">
        <v>8177</v>
      </c>
      <c r="K20" s="35">
        <f t="shared" si="1"/>
        <v>8.1769999999999996</v>
      </c>
      <c r="L20" s="27">
        <v>12.4</v>
      </c>
      <c r="M20" s="27">
        <v>84.4</v>
      </c>
      <c r="N20" s="27">
        <v>0</v>
      </c>
      <c r="O20" s="27">
        <v>3.3</v>
      </c>
      <c r="P20" s="27">
        <v>0</v>
      </c>
      <c r="Q20" s="27">
        <v>0</v>
      </c>
      <c r="R20" s="27">
        <f t="shared" si="0"/>
        <v>100.10000000000001</v>
      </c>
    </row>
    <row r="21" spans="2:18">
      <c r="B21" s="7" t="s">
        <v>27</v>
      </c>
      <c r="C21" s="27">
        <v>1.5</v>
      </c>
      <c r="D21" s="27">
        <v>1.5</v>
      </c>
      <c r="E21" s="27">
        <v>1.4</v>
      </c>
      <c r="F21" s="27">
        <v>1.3</v>
      </c>
      <c r="G21" s="8">
        <v>17</v>
      </c>
      <c r="H21" s="8">
        <v>36</v>
      </c>
      <c r="I21" s="28" t="s">
        <v>13</v>
      </c>
      <c r="J21" s="8">
        <v>24128</v>
      </c>
      <c r="K21" s="35">
        <f t="shared" si="1"/>
        <v>16.085333333333335</v>
      </c>
      <c r="L21" s="27">
        <v>51.7</v>
      </c>
      <c r="M21" s="27">
        <v>25.8</v>
      </c>
      <c r="N21" s="27">
        <v>0.3</v>
      </c>
      <c r="O21" s="27">
        <v>22.2</v>
      </c>
      <c r="P21" s="27">
        <v>0</v>
      </c>
      <c r="Q21" s="27">
        <v>0</v>
      </c>
      <c r="R21" s="27">
        <f t="shared" si="0"/>
        <v>100</v>
      </c>
    </row>
    <row r="22" spans="2:18">
      <c r="B22" s="7" t="s">
        <v>28</v>
      </c>
      <c r="C22" s="27">
        <v>2.6</v>
      </c>
      <c r="D22" s="27">
        <v>2.6</v>
      </c>
      <c r="E22" s="27">
        <v>2.6</v>
      </c>
      <c r="F22" s="27">
        <v>2.5</v>
      </c>
      <c r="G22" s="8">
        <v>55</v>
      </c>
      <c r="H22" s="8">
        <v>8</v>
      </c>
      <c r="I22" s="28" t="s">
        <v>13</v>
      </c>
      <c r="J22" s="8">
        <v>44192</v>
      </c>
      <c r="K22" s="35">
        <f t="shared" si="1"/>
        <v>16.996923076923078</v>
      </c>
      <c r="L22" s="27">
        <v>36</v>
      </c>
      <c r="M22" s="27">
        <v>39.6</v>
      </c>
      <c r="N22" s="27">
        <v>7.7</v>
      </c>
      <c r="O22" s="27">
        <v>4.3</v>
      </c>
      <c r="P22" s="27">
        <v>12.5</v>
      </c>
      <c r="Q22" s="27">
        <v>0</v>
      </c>
      <c r="R22" s="27">
        <f t="shared" si="0"/>
        <v>100.1</v>
      </c>
    </row>
    <row r="23" spans="2:18">
      <c r="B23" s="7" t="s">
        <v>29</v>
      </c>
      <c r="C23" s="27">
        <v>0.6</v>
      </c>
      <c r="D23" s="27">
        <v>0.6</v>
      </c>
      <c r="E23" s="27">
        <v>0.6</v>
      </c>
      <c r="F23" s="27">
        <v>0.5</v>
      </c>
      <c r="G23" s="8">
        <v>19</v>
      </c>
      <c r="H23" s="8">
        <v>13</v>
      </c>
      <c r="I23" s="28" t="s">
        <v>13</v>
      </c>
      <c r="J23" s="8">
        <v>9083</v>
      </c>
      <c r="K23" s="35">
        <f t="shared" si="1"/>
        <v>15.138333333333334</v>
      </c>
      <c r="L23" s="27">
        <v>22</v>
      </c>
      <c r="M23" s="27">
        <v>19.399999999999999</v>
      </c>
      <c r="N23" s="27">
        <v>0</v>
      </c>
      <c r="O23" s="27">
        <v>12.5</v>
      </c>
      <c r="P23" s="27">
        <v>46.1</v>
      </c>
      <c r="Q23" s="27">
        <v>0</v>
      </c>
      <c r="R23" s="27">
        <f t="shared" si="0"/>
        <v>100</v>
      </c>
    </row>
    <row r="24" spans="2:18">
      <c r="B24" s="7" t="s">
        <v>31</v>
      </c>
      <c r="C24" s="27">
        <v>13.7</v>
      </c>
      <c r="D24" s="27">
        <v>13.7</v>
      </c>
      <c r="E24" s="27">
        <v>12.4</v>
      </c>
      <c r="F24" s="27">
        <v>10.9</v>
      </c>
      <c r="G24" s="8">
        <v>536</v>
      </c>
      <c r="H24" s="8">
        <v>68</v>
      </c>
      <c r="I24" s="8">
        <v>1</v>
      </c>
      <c r="J24" s="8">
        <v>189284</v>
      </c>
      <c r="K24" s="35">
        <f t="shared" si="1"/>
        <v>13.816350364963503</v>
      </c>
      <c r="L24" s="27">
        <v>57.4</v>
      </c>
      <c r="M24" s="27">
        <v>13.4</v>
      </c>
      <c r="N24" s="27">
        <v>5.4</v>
      </c>
      <c r="O24" s="27">
        <v>0.1</v>
      </c>
      <c r="P24" s="27">
        <v>23.7</v>
      </c>
      <c r="Q24" s="27">
        <v>0</v>
      </c>
      <c r="R24" s="27">
        <f t="shared" si="0"/>
        <v>100</v>
      </c>
    </row>
    <row r="25" spans="2:18">
      <c r="B25" s="7" t="s">
        <v>32</v>
      </c>
      <c r="C25" s="27">
        <v>0.9</v>
      </c>
      <c r="D25" s="27">
        <v>0.9</v>
      </c>
      <c r="E25" s="27">
        <v>0.9</v>
      </c>
      <c r="F25" s="27">
        <v>0.1</v>
      </c>
      <c r="G25" s="8">
        <v>3</v>
      </c>
      <c r="H25" s="8">
        <v>1</v>
      </c>
      <c r="I25" s="28" t="s">
        <v>13</v>
      </c>
      <c r="J25" s="8">
        <v>8279</v>
      </c>
      <c r="K25" s="35">
        <f t="shared" si="1"/>
        <v>9.198888888888888</v>
      </c>
      <c r="L25" s="27">
        <v>0</v>
      </c>
      <c r="M25" s="27">
        <v>0</v>
      </c>
      <c r="N25" s="27">
        <v>100</v>
      </c>
      <c r="O25" s="27">
        <v>0</v>
      </c>
      <c r="P25" s="27">
        <v>0</v>
      </c>
      <c r="Q25" s="27">
        <v>0</v>
      </c>
      <c r="R25" s="27">
        <f t="shared" si="0"/>
        <v>100</v>
      </c>
    </row>
    <row r="26" spans="2:18">
      <c r="B26" s="7" t="s">
        <v>766</v>
      </c>
      <c r="C26" s="27">
        <v>19.7</v>
      </c>
      <c r="D26" s="27">
        <v>19.7</v>
      </c>
      <c r="E26" s="27">
        <v>19.7</v>
      </c>
      <c r="F26" s="27">
        <v>19.3</v>
      </c>
      <c r="G26" s="8">
        <v>318</v>
      </c>
      <c r="H26" s="8">
        <v>1</v>
      </c>
      <c r="I26" s="28" t="s">
        <v>13</v>
      </c>
      <c r="J26" s="8">
        <v>303745</v>
      </c>
      <c r="K26" s="35">
        <f t="shared" si="1"/>
        <v>15.418527918781725</v>
      </c>
      <c r="L26" s="27">
        <v>0</v>
      </c>
      <c r="M26" s="27">
        <v>0.2</v>
      </c>
      <c r="N26" s="27">
        <v>10.5</v>
      </c>
      <c r="O26" s="27">
        <v>89.3</v>
      </c>
      <c r="P26" s="27">
        <v>0</v>
      </c>
      <c r="Q26" s="27">
        <v>0</v>
      </c>
      <c r="R26" s="27">
        <f t="shared" si="0"/>
        <v>100</v>
      </c>
    </row>
    <row r="27" spans="2:18">
      <c r="B27" s="7" t="s">
        <v>34</v>
      </c>
      <c r="C27" s="27">
        <v>20.7</v>
      </c>
      <c r="D27" s="27">
        <v>20.7</v>
      </c>
      <c r="E27" s="27">
        <v>20.6</v>
      </c>
      <c r="F27" s="27">
        <v>18.8</v>
      </c>
      <c r="G27" s="8">
        <v>630</v>
      </c>
      <c r="H27" s="8">
        <v>3</v>
      </c>
      <c r="I27" s="28" t="s">
        <v>13</v>
      </c>
      <c r="J27" s="8">
        <v>234480</v>
      </c>
      <c r="K27" s="35">
        <f t="shared" si="1"/>
        <v>11.327536231884057</v>
      </c>
      <c r="L27" s="27">
        <v>20.5</v>
      </c>
      <c r="M27" s="27">
        <v>19.399999999999999</v>
      </c>
      <c r="N27" s="27">
        <v>0.1</v>
      </c>
      <c r="O27" s="27">
        <v>53.8</v>
      </c>
      <c r="P27" s="27">
        <v>6.1</v>
      </c>
      <c r="Q27" s="27">
        <v>0</v>
      </c>
      <c r="R27" s="27">
        <f t="shared" si="0"/>
        <v>99.899999999999991</v>
      </c>
    </row>
    <row r="28" spans="2:18">
      <c r="B28" s="7" t="s">
        <v>35</v>
      </c>
      <c r="C28" s="27">
        <v>38.5</v>
      </c>
      <c r="D28" s="27">
        <v>38.5</v>
      </c>
      <c r="E28" s="27">
        <v>36.4</v>
      </c>
      <c r="F28" s="27">
        <v>32.5</v>
      </c>
      <c r="G28" s="8">
        <v>570</v>
      </c>
      <c r="H28" s="8">
        <v>1052</v>
      </c>
      <c r="I28" s="8">
        <v>56</v>
      </c>
      <c r="J28" s="8">
        <v>623266</v>
      </c>
      <c r="K28" s="35">
        <f t="shared" si="1"/>
        <v>16.188727272727274</v>
      </c>
      <c r="L28" s="27">
        <v>38</v>
      </c>
      <c r="M28" s="27">
        <v>0</v>
      </c>
      <c r="N28" s="27">
        <v>2.1</v>
      </c>
      <c r="O28" s="27">
        <v>18.5</v>
      </c>
      <c r="P28" s="27">
        <v>41.5</v>
      </c>
      <c r="Q28" s="27">
        <v>0</v>
      </c>
      <c r="R28" s="27">
        <f t="shared" si="0"/>
        <v>100.1</v>
      </c>
    </row>
    <row r="29" spans="2:18">
      <c r="B29" s="7" t="s">
        <v>36</v>
      </c>
      <c r="C29" s="27">
        <v>13</v>
      </c>
      <c r="D29" s="27">
        <v>13</v>
      </c>
      <c r="E29" s="27">
        <v>11.8</v>
      </c>
      <c r="F29" s="27">
        <v>1.6</v>
      </c>
      <c r="G29" s="8">
        <v>83</v>
      </c>
      <c r="H29" s="8">
        <v>387</v>
      </c>
      <c r="I29" s="8">
        <v>8</v>
      </c>
      <c r="J29" s="8">
        <v>106279</v>
      </c>
      <c r="K29" s="35">
        <f t="shared" si="1"/>
        <v>8.1753076923076922</v>
      </c>
      <c r="L29" s="33" t="s">
        <v>13</v>
      </c>
      <c r="M29" s="33" t="s">
        <v>13</v>
      </c>
      <c r="N29" s="33" t="s">
        <v>13</v>
      </c>
      <c r="O29" s="33" t="s">
        <v>13</v>
      </c>
      <c r="P29" s="33" t="s">
        <v>13</v>
      </c>
      <c r="Q29" s="33" t="s">
        <v>13</v>
      </c>
      <c r="R29" s="27">
        <f t="shared" si="0"/>
        <v>0</v>
      </c>
    </row>
    <row r="30" spans="2:18">
      <c r="B30" s="7" t="s">
        <v>37</v>
      </c>
      <c r="C30" s="27">
        <v>20</v>
      </c>
      <c r="D30" s="27">
        <v>20</v>
      </c>
      <c r="E30" s="27">
        <v>19.600000000000001</v>
      </c>
      <c r="F30" s="27">
        <v>13.1</v>
      </c>
      <c r="G30" s="8">
        <v>174</v>
      </c>
      <c r="H30" s="8">
        <v>434</v>
      </c>
      <c r="I30" s="8">
        <v>34</v>
      </c>
      <c r="J30" s="8">
        <v>247760</v>
      </c>
      <c r="K30" s="35">
        <f t="shared" si="1"/>
        <v>12.388</v>
      </c>
      <c r="L30" s="27">
        <v>18.7</v>
      </c>
      <c r="M30" s="27">
        <v>0</v>
      </c>
      <c r="N30" s="27">
        <v>53.5</v>
      </c>
      <c r="O30" s="27">
        <v>0.3</v>
      </c>
      <c r="P30" s="27">
        <v>27.5</v>
      </c>
      <c r="Q30" s="27">
        <v>0</v>
      </c>
      <c r="R30" s="27">
        <f t="shared" si="0"/>
        <v>100</v>
      </c>
    </row>
    <row r="31" spans="2:18">
      <c r="B31" s="7" t="s">
        <v>38</v>
      </c>
      <c r="C31" s="27">
        <v>1.5</v>
      </c>
      <c r="D31" s="27">
        <v>1.5</v>
      </c>
      <c r="E31" s="27">
        <v>1.4</v>
      </c>
      <c r="F31" s="27">
        <v>0.9</v>
      </c>
      <c r="G31" s="8">
        <v>67</v>
      </c>
      <c r="H31" s="8">
        <v>42</v>
      </c>
      <c r="I31" s="28" t="s">
        <v>13</v>
      </c>
      <c r="J31" s="8">
        <v>37888</v>
      </c>
      <c r="K31" s="35">
        <f t="shared" si="1"/>
        <v>25.258666666666667</v>
      </c>
      <c r="L31" s="27">
        <v>1.3</v>
      </c>
      <c r="M31" s="27">
        <v>0</v>
      </c>
      <c r="N31" s="27">
        <v>0.8</v>
      </c>
      <c r="O31" s="27">
        <v>27.9</v>
      </c>
      <c r="P31" s="27">
        <v>70</v>
      </c>
      <c r="Q31" s="27">
        <v>0</v>
      </c>
      <c r="R31" s="27">
        <f t="shared" si="0"/>
        <v>100</v>
      </c>
    </row>
    <row r="32" spans="2:18">
      <c r="B32" s="7" t="s">
        <v>39</v>
      </c>
      <c r="C32" s="27">
        <v>4.2</v>
      </c>
      <c r="D32" s="27">
        <v>4.2</v>
      </c>
      <c r="E32" s="27">
        <v>3.6</v>
      </c>
      <c r="F32" s="27">
        <v>3</v>
      </c>
      <c r="G32" s="8">
        <v>178</v>
      </c>
      <c r="H32" s="8">
        <v>86</v>
      </c>
      <c r="I32" s="8">
        <v>2</v>
      </c>
      <c r="J32" s="8">
        <v>54209</v>
      </c>
      <c r="K32" s="35">
        <f t="shared" si="1"/>
        <v>12.906904761904762</v>
      </c>
      <c r="L32" s="27">
        <v>45.4</v>
      </c>
      <c r="M32" s="27">
        <v>34.5</v>
      </c>
      <c r="N32" s="27">
        <v>20.100000000000001</v>
      </c>
      <c r="O32" s="27">
        <v>0</v>
      </c>
      <c r="P32" s="27">
        <v>0</v>
      </c>
      <c r="Q32" s="27">
        <v>0</v>
      </c>
      <c r="R32" s="27">
        <f t="shared" si="0"/>
        <v>100</v>
      </c>
    </row>
    <row r="33" spans="2:18">
      <c r="B33" s="7" t="s">
        <v>40</v>
      </c>
      <c r="C33" s="27">
        <v>5.6</v>
      </c>
      <c r="D33" s="27">
        <v>5.6</v>
      </c>
      <c r="E33" s="27">
        <v>5.5</v>
      </c>
      <c r="F33" s="27">
        <v>5</v>
      </c>
      <c r="G33" s="8">
        <v>152</v>
      </c>
      <c r="H33" s="28" t="s">
        <v>13</v>
      </c>
      <c r="I33" s="28" t="s">
        <v>13</v>
      </c>
      <c r="J33" s="8">
        <v>138000</v>
      </c>
      <c r="K33" s="35">
        <f t="shared" si="1"/>
        <v>24.642857142857142</v>
      </c>
      <c r="L33" s="27">
        <v>100</v>
      </c>
      <c r="M33" s="27">
        <v>0</v>
      </c>
      <c r="N33" s="27">
        <v>0</v>
      </c>
      <c r="O33" s="27">
        <v>0</v>
      </c>
      <c r="P33" s="27">
        <v>0</v>
      </c>
      <c r="Q33" s="27">
        <v>0</v>
      </c>
      <c r="R33" s="27">
        <f t="shared" si="0"/>
        <v>100</v>
      </c>
    </row>
    <row r="34" spans="2:18">
      <c r="B34" s="7" t="s">
        <v>41</v>
      </c>
      <c r="C34" s="27">
        <v>12.6</v>
      </c>
      <c r="D34" s="27">
        <v>12.6</v>
      </c>
      <c r="E34" s="27">
        <v>12.4</v>
      </c>
      <c r="F34" s="27">
        <v>11.4</v>
      </c>
      <c r="G34" s="8">
        <v>432</v>
      </c>
      <c r="H34" s="28" t="s">
        <v>13</v>
      </c>
      <c r="I34" s="28" t="s">
        <v>13</v>
      </c>
      <c r="J34" s="8">
        <v>211604</v>
      </c>
      <c r="K34" s="35">
        <f t="shared" si="1"/>
        <v>16.793968253968252</v>
      </c>
      <c r="L34" s="27">
        <v>64.5</v>
      </c>
      <c r="M34" s="27">
        <v>33.1</v>
      </c>
      <c r="N34" s="27">
        <v>1.1000000000000001</v>
      </c>
      <c r="O34" s="27">
        <v>1.3</v>
      </c>
      <c r="P34" s="27">
        <v>0</v>
      </c>
      <c r="Q34" s="27">
        <v>0</v>
      </c>
      <c r="R34" s="27">
        <f t="shared" si="0"/>
        <v>99.999999999999986</v>
      </c>
    </row>
    <row r="35" spans="2:18">
      <c r="B35" s="7"/>
      <c r="C35" s="27"/>
      <c r="D35" s="27"/>
      <c r="E35" s="27"/>
      <c r="F35" s="27"/>
      <c r="G35" s="8"/>
      <c r="H35" s="8"/>
      <c r="I35" s="8"/>
      <c r="J35" s="8"/>
      <c r="K35" s="8"/>
      <c r="L35" s="27"/>
      <c r="M35" s="27"/>
      <c r="N35" s="27"/>
      <c r="O35" s="27"/>
      <c r="P35" s="27"/>
      <c r="Q35" s="27"/>
      <c r="R35" s="27">
        <f t="shared" si="0"/>
        <v>0</v>
      </c>
    </row>
    <row r="36" spans="2:18">
      <c r="B36" s="7"/>
      <c r="C36" s="27"/>
      <c r="D36" s="27"/>
      <c r="E36" s="27"/>
      <c r="F36" s="27"/>
      <c r="G36" s="8"/>
      <c r="H36" s="8"/>
      <c r="I36" s="8"/>
      <c r="J36" s="8"/>
      <c r="K36" s="8"/>
      <c r="L36" s="27"/>
      <c r="M36" s="27"/>
      <c r="N36" s="27"/>
      <c r="O36" s="27"/>
      <c r="P36" s="27"/>
      <c r="Q36" s="27"/>
      <c r="R36" s="27">
        <f t="shared" si="0"/>
        <v>0</v>
      </c>
    </row>
    <row r="37" spans="2:18">
      <c r="B37" s="7" t="s">
        <v>42</v>
      </c>
      <c r="C37" s="27">
        <v>0.6</v>
      </c>
      <c r="D37" s="29" t="s">
        <v>13</v>
      </c>
      <c r="E37" s="29" t="s">
        <v>13</v>
      </c>
      <c r="F37" s="29" t="s">
        <v>13</v>
      </c>
      <c r="G37" s="28" t="s">
        <v>13</v>
      </c>
      <c r="H37" s="28">
        <v>6</v>
      </c>
      <c r="I37" s="28">
        <v>8</v>
      </c>
      <c r="J37" s="8">
        <v>608</v>
      </c>
      <c r="K37" s="35">
        <f t="shared" ref="K37:K38" si="2">(J37*1000)/(C37*1000000)</f>
        <v>1.0133333333333334</v>
      </c>
      <c r="L37" s="27">
        <v>34.5</v>
      </c>
      <c r="M37" s="27">
        <v>0</v>
      </c>
      <c r="N37" s="27">
        <v>65.5</v>
      </c>
      <c r="O37" s="27">
        <v>0</v>
      </c>
      <c r="P37" s="27">
        <v>0</v>
      </c>
      <c r="Q37" s="27">
        <v>0</v>
      </c>
      <c r="R37" s="27">
        <f t="shared" si="0"/>
        <v>100</v>
      </c>
    </row>
    <row r="38" spans="2:18">
      <c r="B38" s="7" t="s">
        <v>43</v>
      </c>
      <c r="C38" s="27">
        <v>6</v>
      </c>
      <c r="D38" s="29" t="s">
        <v>13</v>
      </c>
      <c r="E38" s="29" t="s">
        <v>13</v>
      </c>
      <c r="F38" s="29" t="s">
        <v>13</v>
      </c>
      <c r="G38" s="28">
        <v>151</v>
      </c>
      <c r="H38" s="28">
        <v>9</v>
      </c>
      <c r="I38" s="28">
        <v>163</v>
      </c>
      <c r="J38" s="8">
        <v>155239</v>
      </c>
      <c r="K38" s="35">
        <f t="shared" si="2"/>
        <v>25.873166666666666</v>
      </c>
      <c r="L38" s="27">
        <v>56.4</v>
      </c>
      <c r="M38" s="27">
        <v>30.4</v>
      </c>
      <c r="N38" s="27">
        <v>1</v>
      </c>
      <c r="O38" s="27">
        <v>4.5</v>
      </c>
      <c r="P38" s="27">
        <v>7.8</v>
      </c>
      <c r="Q38" s="27">
        <v>0</v>
      </c>
      <c r="R38" s="27">
        <f t="shared" si="0"/>
        <v>100.1</v>
      </c>
    </row>
    <row r="39" spans="2:18">
      <c r="B39" s="7" t="s">
        <v>44</v>
      </c>
      <c r="C39" s="29" t="s">
        <v>13</v>
      </c>
      <c r="D39" s="29" t="s">
        <v>13</v>
      </c>
      <c r="E39" s="29" t="s">
        <v>13</v>
      </c>
      <c r="F39" s="29" t="s">
        <v>13</v>
      </c>
      <c r="G39" s="28"/>
      <c r="H39" s="28"/>
      <c r="I39" s="28"/>
      <c r="J39" s="29" t="s">
        <v>13</v>
      </c>
      <c r="K39" s="29"/>
      <c r="L39" s="29" t="s">
        <v>13</v>
      </c>
      <c r="M39" s="29" t="s">
        <v>13</v>
      </c>
      <c r="N39" s="29" t="s">
        <v>13</v>
      </c>
      <c r="O39" s="29" t="s">
        <v>13</v>
      </c>
      <c r="P39" s="29" t="s">
        <v>13</v>
      </c>
      <c r="Q39" s="29" t="s">
        <v>13</v>
      </c>
      <c r="R39" s="27">
        <f t="shared" si="0"/>
        <v>0</v>
      </c>
    </row>
    <row r="41" spans="2:18">
      <c r="B41" s="15" t="s">
        <v>171</v>
      </c>
    </row>
    <row r="42" spans="2:18">
      <c r="B42" s="1" t="s">
        <v>174</v>
      </c>
    </row>
    <row r="43" spans="2:18">
      <c r="B43" s="16" t="s">
        <v>172</v>
      </c>
    </row>
    <row r="44" spans="2:18">
      <c r="B44" s="1" t="s">
        <v>147</v>
      </c>
    </row>
    <row r="45" spans="2:18">
      <c r="B45" s="22" t="s">
        <v>144</v>
      </c>
    </row>
    <row r="46" spans="2:18">
      <c r="B46" s="22" t="s">
        <v>142</v>
      </c>
    </row>
    <row r="47" spans="2:18">
      <c r="B47" s="16" t="s">
        <v>143</v>
      </c>
    </row>
  </sheetData>
  <mergeCells count="3">
    <mergeCell ref="G5:I5"/>
    <mergeCell ref="C5:F5"/>
    <mergeCell ref="L5:R5"/>
  </mergeCells>
  <hyperlinks>
    <hyperlink ref="B47" r:id="rId1" location="abreadcrumb" xr:uid="{03088584-ECD4-4C54-804F-9DDA5F28549E}"/>
    <hyperlink ref="B43" r:id="rId2" xr:uid="{649F6F51-22C0-43C4-8F1E-E804961E804B}"/>
  </hyperlinks>
  <pageMargins left="0.7" right="0.7" top="0.75" bottom="0.75" header="0.3" footer="0.3"/>
  <pageSetup paperSize="9" orientation="portrait" r:id="rId3"/>
  <ignoredErrors>
    <ignoredError sqref="R7:R28 R32:R34 R37:R38 R30:R31" formulaRange="1"/>
  </ignoredErrors>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6DDE7-3506-43BC-9E9C-BC67C5949861}">
  <dimension ref="A2:M55"/>
  <sheetViews>
    <sheetView zoomScale="80" zoomScaleNormal="80" workbookViewId="0">
      <selection activeCell="P17" sqref="P17"/>
    </sheetView>
  </sheetViews>
  <sheetFormatPr baseColWidth="10" defaultColWidth="8.89453125" defaultRowHeight="14.4"/>
  <cols>
    <col min="1" max="1" width="35.5234375" style="1" customWidth="1"/>
    <col min="2" max="16384" width="8.89453125" style="1"/>
  </cols>
  <sheetData>
    <row r="2" spans="1:13">
      <c r="A2" s="15" t="s">
        <v>647</v>
      </c>
    </row>
    <row r="4" spans="1:13">
      <c r="A4" s="341" t="s">
        <v>648</v>
      </c>
      <c r="B4" s="342" t="s">
        <v>649</v>
      </c>
      <c r="C4" s="342"/>
      <c r="D4" s="342"/>
      <c r="E4" s="342"/>
      <c r="F4" s="342"/>
      <c r="G4" s="343"/>
      <c r="H4" s="343"/>
      <c r="I4" s="343"/>
      <c r="J4" s="343"/>
      <c r="K4" s="343"/>
      <c r="L4" s="343"/>
      <c r="M4" s="343"/>
    </row>
    <row r="5" spans="1:13" ht="16.5">
      <c r="A5" s="341"/>
      <c r="B5" s="78" t="s">
        <v>650</v>
      </c>
      <c r="C5" s="78" t="s">
        <v>651</v>
      </c>
      <c r="D5" s="78" t="s">
        <v>652</v>
      </c>
      <c r="E5" s="78" t="s">
        <v>653</v>
      </c>
      <c r="F5" s="78" t="s">
        <v>654</v>
      </c>
      <c r="G5" s="78" t="s">
        <v>655</v>
      </c>
      <c r="H5" s="78" t="s">
        <v>656</v>
      </c>
      <c r="I5" s="78" t="s">
        <v>657</v>
      </c>
      <c r="J5" s="78" t="s">
        <v>658</v>
      </c>
      <c r="K5" s="78" t="s">
        <v>561</v>
      </c>
      <c r="L5" s="78" t="s">
        <v>562</v>
      </c>
      <c r="M5" s="78" t="s">
        <v>563</v>
      </c>
    </row>
    <row r="6" spans="1:13">
      <c r="A6" s="7" t="s">
        <v>659</v>
      </c>
      <c r="B6" s="77">
        <v>133</v>
      </c>
      <c r="C6" s="77">
        <v>131</v>
      </c>
      <c r="D6" s="77">
        <v>129</v>
      </c>
      <c r="E6" s="77">
        <v>132</v>
      </c>
      <c r="F6" s="77">
        <v>131</v>
      </c>
      <c r="G6" s="77">
        <v>132</v>
      </c>
      <c r="H6" s="77">
        <v>119</v>
      </c>
      <c r="I6" s="77">
        <v>98</v>
      </c>
      <c r="J6" s="77">
        <v>111</v>
      </c>
      <c r="K6" s="77">
        <v>110</v>
      </c>
      <c r="L6" s="77">
        <v>93</v>
      </c>
      <c r="M6" s="77">
        <v>87</v>
      </c>
    </row>
    <row r="7" spans="1:13">
      <c r="A7" s="7" t="s">
        <v>660</v>
      </c>
      <c r="B7" s="77"/>
      <c r="C7" s="77"/>
      <c r="D7" s="77"/>
      <c r="E7" s="77"/>
      <c r="F7" s="77"/>
      <c r="G7" s="77"/>
      <c r="H7" s="77">
        <v>1</v>
      </c>
      <c r="I7" s="77">
        <v>4</v>
      </c>
      <c r="J7" s="77">
        <v>8</v>
      </c>
      <c r="K7" s="77">
        <v>8</v>
      </c>
      <c r="L7" s="77">
        <v>8</v>
      </c>
      <c r="M7" s="77">
        <v>9</v>
      </c>
    </row>
    <row r="8" spans="1:13">
      <c r="A8" s="7" t="s">
        <v>661</v>
      </c>
      <c r="B8" s="77"/>
      <c r="C8" s="77"/>
      <c r="D8" s="77"/>
      <c r="E8" s="77"/>
      <c r="F8" s="77"/>
      <c r="G8" s="77"/>
      <c r="H8" s="77">
        <v>20</v>
      </c>
      <c r="I8" s="77">
        <v>15</v>
      </c>
      <c r="J8" s="77">
        <v>17</v>
      </c>
      <c r="K8" s="77">
        <v>22</v>
      </c>
      <c r="L8" s="77">
        <v>28</v>
      </c>
      <c r="M8" s="77">
        <v>35</v>
      </c>
    </row>
    <row r="9" spans="1:13">
      <c r="A9" s="7" t="s">
        <v>165</v>
      </c>
      <c r="B9" s="77">
        <f>SUM(B6:B8)</f>
        <v>133</v>
      </c>
      <c r="C9" s="77">
        <f t="shared" ref="C9:M9" si="0">SUM(C6:C8)</f>
        <v>131</v>
      </c>
      <c r="D9" s="77">
        <f t="shared" si="0"/>
        <v>129</v>
      </c>
      <c r="E9" s="77">
        <f t="shared" si="0"/>
        <v>132</v>
      </c>
      <c r="F9" s="77">
        <f t="shared" si="0"/>
        <v>131</v>
      </c>
      <c r="G9" s="77">
        <f t="shared" si="0"/>
        <v>132</v>
      </c>
      <c r="H9" s="77">
        <f t="shared" si="0"/>
        <v>140</v>
      </c>
      <c r="I9" s="77">
        <f t="shared" si="0"/>
        <v>117</v>
      </c>
      <c r="J9" s="77">
        <f t="shared" si="0"/>
        <v>136</v>
      </c>
      <c r="K9" s="77">
        <f t="shared" si="0"/>
        <v>140</v>
      </c>
      <c r="L9" s="77">
        <f t="shared" si="0"/>
        <v>129</v>
      </c>
      <c r="M9" s="77">
        <f t="shared" si="0"/>
        <v>131</v>
      </c>
    </row>
    <row r="10" spans="1:13" ht="52.8" customHeight="1">
      <c r="A10" s="344" t="s">
        <v>662</v>
      </c>
      <c r="B10" s="345"/>
      <c r="C10" s="345"/>
      <c r="D10" s="345"/>
      <c r="E10" s="345"/>
      <c r="F10" s="345"/>
      <c r="G10" s="346"/>
      <c r="H10" s="346"/>
      <c r="I10" s="346"/>
      <c r="J10" s="346"/>
      <c r="K10" s="346"/>
      <c r="L10" s="346"/>
      <c r="M10" s="346"/>
    </row>
    <row r="12" spans="1:13">
      <c r="A12" s="15" t="s">
        <v>663</v>
      </c>
    </row>
    <row r="14" spans="1:13">
      <c r="A14" s="341" t="s">
        <v>664</v>
      </c>
      <c r="B14" s="342" t="s">
        <v>649</v>
      </c>
      <c r="C14" s="342"/>
      <c r="D14" s="342"/>
      <c r="E14" s="342"/>
      <c r="F14" s="342"/>
      <c r="G14" s="343"/>
      <c r="H14" s="343"/>
      <c r="I14" s="343"/>
      <c r="J14" s="343"/>
      <c r="K14" s="343"/>
      <c r="L14" s="343"/>
      <c r="M14" s="343"/>
    </row>
    <row r="15" spans="1:13" ht="16.5">
      <c r="A15" s="341"/>
      <c r="B15" s="78" t="s">
        <v>650</v>
      </c>
      <c r="C15" s="78" t="s">
        <v>651</v>
      </c>
      <c r="D15" s="78" t="s">
        <v>652</v>
      </c>
      <c r="E15" s="78" t="s">
        <v>653</v>
      </c>
      <c r="F15" s="78" t="s">
        <v>654</v>
      </c>
      <c r="G15" s="78" t="s">
        <v>655</v>
      </c>
      <c r="H15" s="78" t="s">
        <v>656</v>
      </c>
      <c r="I15" s="78" t="s">
        <v>657</v>
      </c>
      <c r="J15" s="78" t="s">
        <v>658</v>
      </c>
      <c r="K15" s="78" t="s">
        <v>561</v>
      </c>
      <c r="L15" s="78" t="s">
        <v>562</v>
      </c>
      <c r="M15" s="78" t="s">
        <v>563</v>
      </c>
    </row>
    <row r="16" spans="1:13">
      <c r="A16" s="7" t="s">
        <v>665</v>
      </c>
      <c r="B16" s="77">
        <v>81</v>
      </c>
      <c r="C16" s="77">
        <v>80</v>
      </c>
      <c r="D16" s="77">
        <v>80</v>
      </c>
      <c r="E16" s="77">
        <v>87</v>
      </c>
      <c r="F16" s="77">
        <v>85</v>
      </c>
      <c r="G16" s="77">
        <v>84</v>
      </c>
      <c r="H16" s="77">
        <v>77</v>
      </c>
      <c r="I16" s="77">
        <v>86</v>
      </c>
      <c r="J16" s="77">
        <v>100</v>
      </c>
      <c r="K16" s="77">
        <v>99</v>
      </c>
      <c r="L16" s="77">
        <v>84</v>
      </c>
      <c r="M16" s="77">
        <v>74</v>
      </c>
    </row>
    <row r="17" spans="1:13">
      <c r="A17" s="7" t="s">
        <v>666</v>
      </c>
      <c r="B17" s="77">
        <v>11</v>
      </c>
      <c r="C17" s="77">
        <v>12</v>
      </c>
      <c r="D17" s="77">
        <v>12</v>
      </c>
      <c r="E17" s="77">
        <v>11</v>
      </c>
      <c r="F17" s="77">
        <v>8</v>
      </c>
      <c r="G17" s="77">
        <v>12</v>
      </c>
      <c r="H17" s="77">
        <v>22</v>
      </c>
      <c r="I17" s="77">
        <v>4</v>
      </c>
      <c r="J17" s="77">
        <v>4</v>
      </c>
      <c r="K17" s="77">
        <v>4</v>
      </c>
      <c r="L17" s="77">
        <v>3</v>
      </c>
      <c r="M17" s="77">
        <v>3</v>
      </c>
    </row>
    <row r="18" spans="1:13">
      <c r="A18" s="7" t="s">
        <v>667</v>
      </c>
      <c r="B18" s="77">
        <v>38</v>
      </c>
      <c r="C18" s="77">
        <v>38</v>
      </c>
      <c r="D18" s="77">
        <v>35</v>
      </c>
      <c r="E18" s="77">
        <v>33</v>
      </c>
      <c r="F18" s="77">
        <v>37</v>
      </c>
      <c r="G18" s="77">
        <v>35</v>
      </c>
      <c r="H18" s="77">
        <v>18</v>
      </c>
      <c r="I18" s="77">
        <v>2</v>
      </c>
      <c r="J18" s="77">
        <v>2</v>
      </c>
      <c r="K18" s="77">
        <v>2</v>
      </c>
      <c r="L18" s="77">
        <v>2</v>
      </c>
      <c r="M18" s="77">
        <v>3</v>
      </c>
    </row>
    <row r="19" spans="1:13">
      <c r="A19" s="7" t="s">
        <v>668</v>
      </c>
      <c r="B19" s="77">
        <v>3</v>
      </c>
      <c r="C19" s="77">
        <v>1</v>
      </c>
      <c r="D19" s="77">
        <v>1</v>
      </c>
      <c r="E19" s="77">
        <v>1</v>
      </c>
      <c r="F19" s="77">
        <v>1</v>
      </c>
      <c r="G19" s="77">
        <v>1</v>
      </c>
      <c r="H19" s="77">
        <v>1</v>
      </c>
      <c r="I19" s="77">
        <v>0</v>
      </c>
      <c r="J19" s="77">
        <v>0</v>
      </c>
      <c r="K19" s="77">
        <v>0</v>
      </c>
      <c r="L19" s="77">
        <v>0</v>
      </c>
      <c r="M19" s="77">
        <v>0</v>
      </c>
    </row>
    <row r="20" spans="1:13">
      <c r="A20" s="7" t="s">
        <v>165</v>
      </c>
      <c r="B20" s="77">
        <f>SUM(B16:B19)</f>
        <v>133</v>
      </c>
      <c r="C20" s="77">
        <f t="shared" ref="C20:M20" si="1">SUM(C16:C19)</f>
        <v>131</v>
      </c>
      <c r="D20" s="77">
        <f t="shared" si="1"/>
        <v>128</v>
      </c>
      <c r="E20" s="77">
        <f t="shared" si="1"/>
        <v>132</v>
      </c>
      <c r="F20" s="77">
        <f t="shared" si="1"/>
        <v>131</v>
      </c>
      <c r="G20" s="77">
        <f t="shared" si="1"/>
        <v>132</v>
      </c>
      <c r="H20" s="77">
        <f t="shared" si="1"/>
        <v>118</v>
      </c>
      <c r="I20" s="77">
        <f t="shared" si="1"/>
        <v>92</v>
      </c>
      <c r="J20" s="77">
        <f t="shared" si="1"/>
        <v>106</v>
      </c>
      <c r="K20" s="77">
        <f t="shared" si="1"/>
        <v>105</v>
      </c>
      <c r="L20" s="77">
        <f t="shared" si="1"/>
        <v>89</v>
      </c>
      <c r="M20" s="77">
        <f t="shared" si="1"/>
        <v>80</v>
      </c>
    </row>
    <row r="22" spans="1:13">
      <c r="A22" s="341" t="s">
        <v>664</v>
      </c>
      <c r="B22" s="342" t="s">
        <v>669</v>
      </c>
      <c r="C22" s="342"/>
      <c r="D22" s="342"/>
      <c r="E22" s="342"/>
      <c r="F22" s="342"/>
      <c r="G22" s="343"/>
      <c r="H22" s="343"/>
      <c r="I22" s="343"/>
      <c r="J22" s="343"/>
      <c r="K22" s="343"/>
      <c r="L22" s="343"/>
      <c r="M22" s="343"/>
    </row>
    <row r="23" spans="1:13" ht="16.5">
      <c r="A23" s="341"/>
      <c r="B23" s="78" t="s">
        <v>650</v>
      </c>
      <c r="C23" s="78" t="s">
        <v>651</v>
      </c>
      <c r="D23" s="78" t="s">
        <v>652</v>
      </c>
      <c r="E23" s="78" t="s">
        <v>653</v>
      </c>
      <c r="F23" s="78" t="s">
        <v>654</v>
      </c>
      <c r="G23" s="78" t="s">
        <v>655</v>
      </c>
      <c r="H23" s="78" t="s">
        <v>656</v>
      </c>
      <c r="I23" s="78" t="s">
        <v>657</v>
      </c>
      <c r="J23" s="78" t="s">
        <v>658</v>
      </c>
      <c r="K23" s="78" t="s">
        <v>561</v>
      </c>
      <c r="L23" s="78" t="s">
        <v>562</v>
      </c>
      <c r="M23" s="78" t="s">
        <v>563</v>
      </c>
    </row>
    <row r="24" spans="1:13">
      <c r="A24" s="7" t="s">
        <v>670</v>
      </c>
      <c r="B24" s="81">
        <f t="shared" ref="B24:G24" si="2">B16*100/B20</f>
        <v>60.902255639097746</v>
      </c>
      <c r="C24" s="81">
        <f t="shared" si="2"/>
        <v>61.068702290076338</v>
      </c>
      <c r="D24" s="81">
        <f t="shared" si="2"/>
        <v>62.5</v>
      </c>
      <c r="E24" s="81">
        <f t="shared" si="2"/>
        <v>65.909090909090907</v>
      </c>
      <c r="F24" s="81">
        <f t="shared" si="2"/>
        <v>64.885496183206101</v>
      </c>
      <c r="G24" s="81">
        <f t="shared" si="2"/>
        <v>63.636363636363633</v>
      </c>
      <c r="H24" s="81">
        <f>H16*100/H20</f>
        <v>65.254237288135599</v>
      </c>
      <c r="I24" s="81">
        <f t="shared" ref="I24:M24" si="3">I16*100/I20</f>
        <v>93.478260869565219</v>
      </c>
      <c r="J24" s="81">
        <f t="shared" si="3"/>
        <v>94.339622641509436</v>
      </c>
      <c r="K24" s="81">
        <f t="shared" si="3"/>
        <v>94.285714285714292</v>
      </c>
      <c r="L24" s="81">
        <f t="shared" si="3"/>
        <v>94.382022471910119</v>
      </c>
      <c r="M24" s="81">
        <f t="shared" si="3"/>
        <v>92.5</v>
      </c>
    </row>
    <row r="25" spans="1:13">
      <c r="A25" s="7" t="s">
        <v>666</v>
      </c>
      <c r="B25" s="81">
        <f t="shared" ref="B25:G25" si="4">B17*100/B20</f>
        <v>8.2706766917293226</v>
      </c>
      <c r="C25" s="81">
        <f t="shared" si="4"/>
        <v>9.1603053435114496</v>
      </c>
      <c r="D25" s="81">
        <f t="shared" si="4"/>
        <v>9.375</v>
      </c>
      <c r="E25" s="81">
        <f t="shared" si="4"/>
        <v>8.3333333333333339</v>
      </c>
      <c r="F25" s="81">
        <f t="shared" si="4"/>
        <v>6.106870229007634</v>
      </c>
      <c r="G25" s="81">
        <f t="shared" si="4"/>
        <v>9.0909090909090917</v>
      </c>
      <c r="H25" s="81">
        <f>H17*100/H20</f>
        <v>18.64406779661017</v>
      </c>
      <c r="I25" s="81">
        <f t="shared" ref="I25:M25" si="5">I17*100/I20</f>
        <v>4.3478260869565215</v>
      </c>
      <c r="J25" s="81">
        <f t="shared" si="5"/>
        <v>3.7735849056603774</v>
      </c>
      <c r="K25" s="81">
        <f t="shared" si="5"/>
        <v>3.8095238095238093</v>
      </c>
      <c r="L25" s="81">
        <f t="shared" si="5"/>
        <v>3.3707865168539324</v>
      </c>
      <c r="M25" s="81">
        <f t="shared" si="5"/>
        <v>3.75</v>
      </c>
    </row>
    <row r="26" spans="1:13">
      <c r="A26" s="7" t="s">
        <v>667</v>
      </c>
      <c r="B26" s="81">
        <f t="shared" ref="B26:G26" si="6">B18*100/B20</f>
        <v>28.571428571428573</v>
      </c>
      <c r="C26" s="81">
        <f t="shared" si="6"/>
        <v>29.007633587786259</v>
      </c>
      <c r="D26" s="81">
        <f t="shared" si="6"/>
        <v>27.34375</v>
      </c>
      <c r="E26" s="81">
        <f t="shared" si="6"/>
        <v>25</v>
      </c>
      <c r="F26" s="81">
        <f t="shared" si="6"/>
        <v>28.244274809160306</v>
      </c>
      <c r="G26" s="81">
        <f t="shared" si="6"/>
        <v>26.515151515151516</v>
      </c>
      <c r="H26" s="81">
        <f>H18*100/H20</f>
        <v>15.254237288135593</v>
      </c>
      <c r="I26" s="81">
        <f t="shared" ref="I26:M26" si="7">I18*100/I20</f>
        <v>2.1739130434782608</v>
      </c>
      <c r="J26" s="81">
        <f t="shared" si="7"/>
        <v>1.8867924528301887</v>
      </c>
      <c r="K26" s="81">
        <f t="shared" si="7"/>
        <v>1.9047619047619047</v>
      </c>
      <c r="L26" s="81">
        <f t="shared" si="7"/>
        <v>2.2471910112359552</v>
      </c>
      <c r="M26" s="81">
        <f t="shared" si="7"/>
        <v>3.75</v>
      </c>
    </row>
    <row r="27" spans="1:13">
      <c r="A27" s="7" t="s">
        <v>668</v>
      </c>
      <c r="B27" s="81">
        <f t="shared" ref="B27:G27" si="8">B19*100/B20</f>
        <v>2.255639097744361</v>
      </c>
      <c r="C27" s="81">
        <f t="shared" si="8"/>
        <v>0.76335877862595425</v>
      </c>
      <c r="D27" s="81">
        <f t="shared" si="8"/>
        <v>0.78125</v>
      </c>
      <c r="E27" s="81">
        <f t="shared" si="8"/>
        <v>0.75757575757575757</v>
      </c>
      <c r="F27" s="81">
        <f t="shared" si="8"/>
        <v>0.76335877862595425</v>
      </c>
      <c r="G27" s="81">
        <f t="shared" si="8"/>
        <v>0.75757575757575757</v>
      </c>
      <c r="H27" s="81">
        <f>H19*100/H20</f>
        <v>0.84745762711864403</v>
      </c>
      <c r="I27" s="81">
        <f t="shared" ref="I27:M27" si="9">I19*100/I20</f>
        <v>0</v>
      </c>
      <c r="J27" s="81">
        <f t="shared" si="9"/>
        <v>0</v>
      </c>
      <c r="K27" s="81">
        <f t="shared" si="9"/>
        <v>0</v>
      </c>
      <c r="L27" s="81">
        <f t="shared" si="9"/>
        <v>0</v>
      </c>
      <c r="M27" s="81">
        <f t="shared" si="9"/>
        <v>0</v>
      </c>
    </row>
    <row r="28" spans="1:13">
      <c r="A28" s="7" t="s">
        <v>165</v>
      </c>
      <c r="B28" s="77">
        <f t="shared" ref="B28:H28" si="10">SUM(B24:B27)</f>
        <v>100</v>
      </c>
      <c r="C28" s="77">
        <f t="shared" si="10"/>
        <v>100</v>
      </c>
      <c r="D28" s="77">
        <f t="shared" si="10"/>
        <v>100</v>
      </c>
      <c r="E28" s="77">
        <f t="shared" si="10"/>
        <v>99.999999999999986</v>
      </c>
      <c r="F28" s="77">
        <f t="shared" si="10"/>
        <v>100</v>
      </c>
      <c r="G28" s="77">
        <f t="shared" si="10"/>
        <v>99.999999999999986</v>
      </c>
      <c r="H28" s="81">
        <f t="shared" si="10"/>
        <v>100.00000000000001</v>
      </c>
      <c r="I28" s="81">
        <f t="shared" ref="I28:M28" si="11">SUM(I24:I27)</f>
        <v>100</v>
      </c>
      <c r="J28" s="81">
        <f t="shared" si="11"/>
        <v>100</v>
      </c>
      <c r="K28" s="81">
        <f t="shared" si="11"/>
        <v>100</v>
      </c>
      <c r="L28" s="81">
        <f t="shared" si="11"/>
        <v>100</v>
      </c>
      <c r="M28" s="81">
        <f t="shared" si="11"/>
        <v>100</v>
      </c>
    </row>
    <row r="31" spans="1:13">
      <c r="A31" s="1" t="s">
        <v>171</v>
      </c>
    </row>
    <row r="32" spans="1:13">
      <c r="A32" s="1" t="s">
        <v>671</v>
      </c>
    </row>
    <row r="33" spans="1:1">
      <c r="A33" s="16" t="s">
        <v>672</v>
      </c>
    </row>
    <row r="34" spans="1:1">
      <c r="A34" s="16"/>
    </row>
    <row r="35" spans="1:1">
      <c r="A35" s="1" t="s">
        <v>673</v>
      </c>
    </row>
    <row r="36" spans="1:1">
      <c r="A36" s="16" t="s">
        <v>674</v>
      </c>
    </row>
    <row r="38" spans="1:1">
      <c r="A38" s="1" t="s">
        <v>675</v>
      </c>
    </row>
    <row r="39" spans="1:1">
      <c r="A39" s="16" t="s">
        <v>676</v>
      </c>
    </row>
    <row r="41" spans="1:1">
      <c r="A41" s="1" t="s">
        <v>677</v>
      </c>
    </row>
    <row r="42" spans="1:1">
      <c r="A42" s="16" t="s">
        <v>678</v>
      </c>
    </row>
    <row r="46" spans="1:1">
      <c r="A46" s="34"/>
    </row>
    <row r="49" spans="1:1">
      <c r="A49" s="34"/>
    </row>
    <row r="52" spans="1:1">
      <c r="A52" s="34"/>
    </row>
    <row r="55" spans="1:1">
      <c r="A55" s="34"/>
    </row>
  </sheetData>
  <mergeCells count="7">
    <mergeCell ref="A22:A23"/>
    <mergeCell ref="B22:M22"/>
    <mergeCell ref="A4:A5"/>
    <mergeCell ref="B4:M4"/>
    <mergeCell ref="A10:M10"/>
    <mergeCell ref="A14:A15"/>
    <mergeCell ref="B14:M14"/>
  </mergeCells>
  <hyperlinks>
    <hyperlink ref="A36" r:id="rId1" xr:uid="{936F9040-1D47-4DBC-85FF-82341572AE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21AF9-A5F1-4031-BC45-ECC5D38FF893}">
  <dimension ref="A2:BR69"/>
  <sheetViews>
    <sheetView zoomScale="80" zoomScaleNormal="80" workbookViewId="0">
      <selection activeCell="AT18" sqref="AT18"/>
    </sheetView>
  </sheetViews>
  <sheetFormatPr baseColWidth="10" defaultColWidth="12.68359375" defaultRowHeight="14.4"/>
  <cols>
    <col min="1" max="1" width="25.1015625" style="22" customWidth="1"/>
    <col min="2" max="4" width="12.68359375" style="22"/>
    <col min="5" max="5" width="11.89453125" style="1" customWidth="1"/>
    <col min="6" max="6" width="12.68359375" style="22"/>
    <col min="7" max="9" width="12.68359375" style="97"/>
    <col min="10" max="10" width="13.3125" style="1" customWidth="1"/>
    <col min="11" max="15" width="12.68359375" style="22"/>
    <col min="16" max="18" width="12.68359375" style="97"/>
    <col min="19" max="19" width="12.68359375" style="22"/>
    <col min="20" max="20" width="15.41796875" style="22" customWidth="1"/>
    <col min="21" max="21" width="14.68359375" style="22" customWidth="1"/>
    <col min="22" max="43" width="12.68359375" style="22"/>
    <col min="44" max="44" width="17.1015625" style="22" customWidth="1"/>
    <col min="45" max="45" width="17" style="22" customWidth="1"/>
    <col min="46" max="52" width="12.68359375" style="22"/>
    <col min="53" max="53" width="14.68359375" style="22" customWidth="1"/>
    <col min="54" max="60" width="12.68359375" style="22"/>
    <col min="61" max="62" width="12.68359375" style="22" customWidth="1"/>
    <col min="63" max="65" width="12.68359375" style="22"/>
    <col min="66" max="66" width="76.1015625" style="22" customWidth="1"/>
    <col min="67" max="67" width="8.68359375" style="22" bestFit="1" customWidth="1"/>
    <col min="68" max="68" width="9.68359375" style="22" bestFit="1" customWidth="1"/>
    <col min="69" max="16384" width="12.68359375" style="22"/>
  </cols>
  <sheetData>
    <row r="2" spans="1:68" ht="25.2">
      <c r="A2" s="191" t="s">
        <v>948</v>
      </c>
      <c r="AQ2" s="22" t="s">
        <v>960</v>
      </c>
    </row>
    <row r="3" spans="1:68">
      <c r="AQ3" s="22">
        <v>0.76894429525301289</v>
      </c>
    </row>
    <row r="4" spans="1:68" ht="14.7" thickBot="1">
      <c r="A4" s="192" t="s">
        <v>949</v>
      </c>
      <c r="G4" s="22"/>
      <c r="H4" s="22"/>
      <c r="I4" s="22"/>
    </row>
    <row r="5" spans="1:68" ht="14.7" thickBot="1">
      <c r="A5" s="192" t="s">
        <v>950</v>
      </c>
      <c r="G5" s="22"/>
      <c r="H5" s="22"/>
      <c r="I5" s="22"/>
      <c r="AI5" s="349">
        <v>2022</v>
      </c>
      <c r="AJ5" s="318"/>
      <c r="AK5" s="318"/>
      <c r="AL5" s="318"/>
      <c r="AM5" s="318"/>
      <c r="AN5" s="318"/>
      <c r="AO5" s="318"/>
      <c r="AP5" s="318"/>
      <c r="AQ5" s="318"/>
      <c r="AR5" s="318"/>
      <c r="AS5" s="318"/>
      <c r="AT5" s="318"/>
      <c r="AU5" s="318"/>
      <c r="AV5" s="318"/>
      <c r="AW5" s="318"/>
      <c r="AX5" s="331"/>
      <c r="AY5" s="331"/>
      <c r="AZ5" s="331"/>
      <c r="BA5" s="331"/>
      <c r="BB5" s="331"/>
      <c r="BC5" s="331"/>
      <c r="BD5" s="331"/>
      <c r="BE5" s="331"/>
      <c r="BF5" s="331"/>
      <c r="BG5" s="331"/>
      <c r="BH5" s="331"/>
      <c r="BI5" s="331"/>
      <c r="BJ5" s="331"/>
      <c r="BK5" s="331"/>
      <c r="BL5" s="332"/>
    </row>
    <row r="6" spans="1:68" ht="14.7" thickBot="1">
      <c r="A6" s="192" t="s">
        <v>951</v>
      </c>
      <c r="G6" s="22"/>
      <c r="H6" s="22"/>
      <c r="I6" s="22"/>
      <c r="AI6" s="327" t="s">
        <v>682</v>
      </c>
      <c r="AJ6" s="328"/>
      <c r="AK6" s="326"/>
      <c r="AL6" s="327" t="s">
        <v>642</v>
      </c>
      <c r="AM6" s="328"/>
      <c r="AN6" s="326"/>
      <c r="AO6" s="325" t="s">
        <v>1247</v>
      </c>
      <c r="AP6" s="328"/>
      <c r="AQ6" s="326"/>
      <c r="AR6" s="325" t="s">
        <v>1246</v>
      </c>
      <c r="AS6" s="328"/>
      <c r="AT6" s="326"/>
      <c r="AU6" s="327" t="s">
        <v>638</v>
      </c>
      <c r="AV6" s="328"/>
      <c r="AW6" s="350"/>
      <c r="AX6" s="327" t="s">
        <v>638</v>
      </c>
      <c r="AY6" s="328"/>
      <c r="AZ6" s="350"/>
      <c r="BA6" s="327" t="s">
        <v>638</v>
      </c>
      <c r="BB6" s="328"/>
      <c r="BC6" s="350"/>
      <c r="BD6" s="327" t="s">
        <v>634</v>
      </c>
      <c r="BE6" s="328"/>
      <c r="BF6" s="350"/>
      <c r="BG6" s="333" t="s">
        <v>1065</v>
      </c>
      <c r="BH6" s="354"/>
      <c r="BI6" s="334"/>
      <c r="BJ6" s="351" t="s">
        <v>1249</v>
      </c>
      <c r="BK6" s="352"/>
      <c r="BL6" s="353"/>
    </row>
    <row r="7" spans="1:68" ht="45.6" thickBot="1">
      <c r="A7" s="192"/>
      <c r="G7" s="22"/>
      <c r="H7" s="22"/>
      <c r="I7" s="22"/>
      <c r="AI7" s="89" t="s">
        <v>641</v>
      </c>
      <c r="AJ7" s="90" t="s">
        <v>516</v>
      </c>
      <c r="AK7" s="91" t="s">
        <v>1067</v>
      </c>
      <c r="AL7" s="89" t="s">
        <v>639</v>
      </c>
      <c r="AM7" s="90" t="s">
        <v>641</v>
      </c>
      <c r="AN7" s="91" t="s">
        <v>640</v>
      </c>
      <c r="AO7" s="89" t="s">
        <v>1253</v>
      </c>
      <c r="AP7" s="90" t="s">
        <v>641</v>
      </c>
      <c r="AQ7" s="91" t="s">
        <v>640</v>
      </c>
      <c r="AR7" s="89" t="s">
        <v>1254</v>
      </c>
      <c r="AS7" s="90" t="s">
        <v>641</v>
      </c>
      <c r="AT7" s="91" t="s">
        <v>640</v>
      </c>
      <c r="AU7" s="89" t="s">
        <v>1240</v>
      </c>
      <c r="AV7" s="90" t="s">
        <v>512</v>
      </c>
      <c r="AW7" s="289" t="s">
        <v>511</v>
      </c>
      <c r="AX7" s="89" t="s">
        <v>1241</v>
      </c>
      <c r="AY7" s="90" t="s">
        <v>512</v>
      </c>
      <c r="AZ7" s="289" t="s">
        <v>511</v>
      </c>
      <c r="BA7" s="89" t="s">
        <v>1244</v>
      </c>
      <c r="BB7" s="90" t="s">
        <v>512</v>
      </c>
      <c r="BC7" s="289" t="s">
        <v>511</v>
      </c>
      <c r="BD7" s="89" t="s">
        <v>1248</v>
      </c>
      <c r="BE7" s="90" t="s">
        <v>641</v>
      </c>
      <c r="BF7" s="289" t="s">
        <v>1250</v>
      </c>
      <c r="BG7" s="221" t="s">
        <v>1251</v>
      </c>
      <c r="BH7" s="221" t="s">
        <v>1252</v>
      </c>
      <c r="BI7" s="190" t="s">
        <v>1064</v>
      </c>
      <c r="BJ7" s="221" t="s">
        <v>1251</v>
      </c>
      <c r="BK7" s="221" t="s">
        <v>1252</v>
      </c>
      <c r="BL7" s="190" t="s">
        <v>1064</v>
      </c>
    </row>
    <row r="8" spans="1:68" ht="45.3" customHeight="1" thickBot="1">
      <c r="A8" s="355" t="s">
        <v>952</v>
      </c>
      <c r="B8" s="355" t="s">
        <v>953</v>
      </c>
      <c r="C8" s="356"/>
      <c r="D8" s="356"/>
      <c r="E8" s="356"/>
      <c r="F8" s="356"/>
      <c r="G8" s="356"/>
      <c r="H8" s="356"/>
      <c r="I8" s="356"/>
      <c r="J8" s="356"/>
      <c r="K8" s="355" t="s">
        <v>954</v>
      </c>
      <c r="L8" s="356"/>
      <c r="M8" s="356"/>
      <c r="N8" s="356"/>
      <c r="O8" s="356"/>
      <c r="P8" s="356"/>
      <c r="Q8" s="356"/>
      <c r="R8" s="356"/>
      <c r="S8" s="356"/>
      <c r="T8" s="357" t="s">
        <v>955</v>
      </c>
      <c r="U8" s="358"/>
      <c r="AI8" s="65">
        <f>J10</f>
        <v>1629897</v>
      </c>
      <c r="AJ8" s="58">
        <v>15</v>
      </c>
      <c r="AK8" s="67">
        <f t="shared" ref="AK8" si="0">AI8*1000*AJ8/1000000</f>
        <v>24448.455000000002</v>
      </c>
      <c r="AL8" s="104">
        <v>13.0621137409296</v>
      </c>
      <c r="AM8" s="62">
        <f t="shared" ref="AM8" si="1">AI8*AL8/100</f>
        <v>212898.99999999933</v>
      </c>
      <c r="AN8" s="67">
        <f t="shared" ref="AN8" si="2">AK8*AL8/100</f>
        <v>3193.4849999999901</v>
      </c>
      <c r="AO8" s="295">
        <v>0.78538705206525317</v>
      </c>
      <c r="AP8" s="296">
        <f t="shared" ref="AP8" si="3">AI8*AO8/100</f>
        <v>12801</v>
      </c>
      <c r="AQ8" s="298">
        <f t="shared" ref="AQ8" si="4">AK8*AO8/100</f>
        <v>192.01499999999999</v>
      </c>
      <c r="AR8" s="295">
        <v>4.3702148049846095</v>
      </c>
      <c r="AS8" s="296">
        <f>AI8*AR8/100</f>
        <v>71230</v>
      </c>
      <c r="AT8" s="298">
        <f>AK8*AR8/100</f>
        <v>1068.45</v>
      </c>
      <c r="AU8" s="295">
        <v>40.269047676018793</v>
      </c>
      <c r="AV8" s="296">
        <f t="shared" ref="AV8" si="5">AI8*AU8/100*0.4</f>
        <v>262537.60000000003</v>
      </c>
      <c r="AW8" s="297">
        <f t="shared" ref="AW8" si="6">AK8*AU8/100</f>
        <v>9845.1600000000017</v>
      </c>
      <c r="AX8" s="295">
        <v>38.175970628818874</v>
      </c>
      <c r="AY8" s="296">
        <f>AI8*AX8/100*0.4</f>
        <v>248891.59999999998</v>
      </c>
      <c r="AZ8" s="297">
        <f>AK8*AX8/100</f>
        <v>9333.4349999999995</v>
      </c>
      <c r="BA8" s="295">
        <v>2.5683218019298151</v>
      </c>
      <c r="BB8" s="296">
        <f>AI8*BA8/100*0.4</f>
        <v>16744.400000000001</v>
      </c>
      <c r="BC8" s="298">
        <f>AK8*BA8/100</f>
        <v>627.91499999999996</v>
      </c>
      <c r="BD8" s="295">
        <v>0.76894429525301289</v>
      </c>
      <c r="BE8" s="296">
        <f>AI8*BD8/100</f>
        <v>12533</v>
      </c>
      <c r="BF8" s="298">
        <f>AK8*BD8/100</f>
        <v>187.995</v>
      </c>
      <c r="BG8" s="290">
        <f>SUM(AN8,AQ8,AT8,AW8)</f>
        <v>14299.109999999991</v>
      </c>
      <c r="BH8" s="305">
        <f>BG8*2.2916</f>
        <v>32767.840475999979</v>
      </c>
      <c r="BI8" s="291">
        <f t="shared" ref="BI8" si="7">BG8*100/AK8</f>
        <v>58.486763273998257</v>
      </c>
      <c r="BJ8" s="290">
        <f>SUM(AZ8,BC8,BF8)</f>
        <v>10149.344999999999</v>
      </c>
      <c r="BK8" s="292">
        <f>BJ8*2.2916</f>
        <v>23258.239001999998</v>
      </c>
      <c r="BL8" s="291">
        <f>BJ8*100/AK8</f>
        <v>41.513236726001693</v>
      </c>
      <c r="BM8" s="294"/>
    </row>
    <row r="9" spans="1:68" ht="54" customHeight="1" thickBot="1">
      <c r="A9" s="356"/>
      <c r="B9" s="193" t="s">
        <v>956</v>
      </c>
      <c r="C9" s="193" t="s">
        <v>957</v>
      </c>
      <c r="D9" s="193" t="s">
        <v>958</v>
      </c>
      <c r="E9" s="193" t="s">
        <v>959</v>
      </c>
      <c r="F9" s="193" t="s">
        <v>774</v>
      </c>
      <c r="G9" s="193" t="s">
        <v>960</v>
      </c>
      <c r="H9" s="193" t="s">
        <v>961</v>
      </c>
      <c r="I9" s="193" t="s">
        <v>962</v>
      </c>
      <c r="J9" s="193" t="s">
        <v>165</v>
      </c>
      <c r="K9" s="193" t="s">
        <v>956</v>
      </c>
      <c r="L9" s="193" t="s">
        <v>957</v>
      </c>
      <c r="M9" s="193" t="s">
        <v>958</v>
      </c>
      <c r="N9" s="193" t="s">
        <v>959</v>
      </c>
      <c r="O9" s="193" t="s">
        <v>774</v>
      </c>
      <c r="P9" s="193" t="s">
        <v>960</v>
      </c>
      <c r="Q9" s="193" t="s">
        <v>963</v>
      </c>
      <c r="R9" s="193" t="s">
        <v>964</v>
      </c>
      <c r="S9" s="193" t="s">
        <v>165</v>
      </c>
      <c r="T9" s="193" t="s">
        <v>956</v>
      </c>
      <c r="U9" s="193" t="s">
        <v>959</v>
      </c>
      <c r="AI9" s="66">
        <f>J10</f>
        <v>1629897</v>
      </c>
      <c r="AJ9" s="279">
        <v>35</v>
      </c>
      <c r="AK9" s="68">
        <f t="shared" ref="AK9" si="8">AI9*1000*AJ9/1000000</f>
        <v>57046.394999999997</v>
      </c>
      <c r="AL9" s="115">
        <v>13.0621137409296</v>
      </c>
      <c r="AM9" s="63">
        <f t="shared" ref="AM9" si="9">AI9*AL9/100</f>
        <v>212898.99999999933</v>
      </c>
      <c r="AN9" s="68">
        <f t="shared" ref="AN9" si="10">AK9*AL9/100</f>
        <v>7451.4649999999756</v>
      </c>
      <c r="AO9" s="115">
        <v>0.78538705206525317</v>
      </c>
      <c r="AP9" s="63">
        <f t="shared" ref="AP9" si="11">AI9*AO9/100</f>
        <v>12801</v>
      </c>
      <c r="AQ9" s="68">
        <f t="shared" ref="AQ9" si="12">AK9*AO9/100</f>
        <v>448.03499999999991</v>
      </c>
      <c r="AR9" s="115">
        <v>4.3702148049846095</v>
      </c>
      <c r="AS9" s="63">
        <f>AI9*AR9/100</f>
        <v>71230</v>
      </c>
      <c r="AT9" s="68">
        <f>AK9*AR9/100</f>
        <v>2493.0500000000002</v>
      </c>
      <c r="AU9" s="115">
        <v>40.269047676018793</v>
      </c>
      <c r="AV9" s="63">
        <f t="shared" ref="AV9" si="13">AI9*AU9/100*0.4</f>
        <v>262537.60000000003</v>
      </c>
      <c r="AW9" s="299">
        <f t="shared" ref="AW9" si="14">AK9*AU9/100</f>
        <v>22972.04</v>
      </c>
      <c r="AX9" s="115">
        <v>38.175970628818874</v>
      </c>
      <c r="AY9" s="63">
        <f>AI9*AX9/100*0.4</f>
        <v>248891.59999999998</v>
      </c>
      <c r="AZ9" s="299">
        <f>AK9*AX9/100</f>
        <v>21778.014999999996</v>
      </c>
      <c r="BA9" s="115">
        <v>2.5683218019298151</v>
      </c>
      <c r="BB9" s="63">
        <f>AI9*BA9/100*0.4</f>
        <v>16744.400000000001</v>
      </c>
      <c r="BC9" s="68">
        <f>AK9*BA9/100</f>
        <v>1465.1349999999998</v>
      </c>
      <c r="BD9" s="115">
        <v>0.76894429525301289</v>
      </c>
      <c r="BE9" s="63">
        <f>AI9*BD9/100</f>
        <v>12533</v>
      </c>
      <c r="BF9" s="68">
        <f>AK9*BD9/100</f>
        <v>438.65499999999992</v>
      </c>
      <c r="BG9" s="66">
        <f>SUM(AN9,AQ9,AT9,AW9)</f>
        <v>33364.589999999975</v>
      </c>
      <c r="BH9" s="306">
        <f>BG9*2.2916</f>
        <v>76458.294443999941</v>
      </c>
      <c r="BI9" s="116">
        <f t="shared" ref="BI9" si="15">BG9*100/AK9</f>
        <v>58.486763273998257</v>
      </c>
      <c r="BJ9" s="66">
        <f>SUM(AZ9,BC9,BF9)</f>
        <v>23681.804999999993</v>
      </c>
      <c r="BK9" s="293">
        <f>BJ9*2.2916</f>
        <v>54269.224337999978</v>
      </c>
      <c r="BL9" s="116">
        <f>BJ9*100/AK9</f>
        <v>41.513236726001693</v>
      </c>
      <c r="BM9" s="294"/>
    </row>
    <row r="10" spans="1:68" ht="12.3">
      <c r="A10" s="194" t="s">
        <v>101</v>
      </c>
      <c r="B10" s="195">
        <v>212899</v>
      </c>
      <c r="C10" s="195">
        <v>12801</v>
      </c>
      <c r="D10" s="195">
        <v>71230</v>
      </c>
      <c r="E10" s="195">
        <v>1320434</v>
      </c>
      <c r="F10" s="195" t="s">
        <v>763</v>
      </c>
      <c r="G10" s="195">
        <v>12533</v>
      </c>
      <c r="H10" s="195"/>
      <c r="I10" s="195"/>
      <c r="J10" s="195">
        <v>1629897</v>
      </c>
      <c r="K10" s="196">
        <f t="shared" ref="K10" si="16">B10*100/J10</f>
        <v>13.062113740929641</v>
      </c>
      <c r="L10" s="196">
        <f t="shared" ref="L10" si="17">C10*100/J10</f>
        <v>0.78538705206525317</v>
      </c>
      <c r="M10" s="196">
        <f t="shared" ref="M10" si="18">D10*100/J10</f>
        <v>4.3702148049846095</v>
      </c>
      <c r="N10" s="196">
        <f t="shared" ref="N10" si="19">E10*100/J10</f>
        <v>81.013340106767487</v>
      </c>
      <c r="O10" s="196" t="s">
        <v>763</v>
      </c>
      <c r="P10" s="196">
        <f t="shared" ref="P10" si="20">G10*100/J10</f>
        <v>0.76894429525301289</v>
      </c>
      <c r="Q10" s="195" t="s">
        <v>763</v>
      </c>
      <c r="R10" s="195" t="s">
        <v>763</v>
      </c>
      <c r="S10" s="196">
        <f>SUM(K10:R10)</f>
        <v>100</v>
      </c>
      <c r="T10" s="196">
        <f t="shared" ref="T10" si="21">(K10-K11)*100/K11</f>
        <v>-5.7788961128361622</v>
      </c>
      <c r="U10" s="196">
        <f t="shared" ref="U10" si="22">(N10-N11)*100/N11</f>
        <v>1.0428252026642268</v>
      </c>
    </row>
    <row r="11" spans="1:68" ht="22.5" customHeight="1">
      <c r="A11" s="197" t="s">
        <v>12</v>
      </c>
      <c r="B11" s="198">
        <v>231112</v>
      </c>
      <c r="C11" s="198">
        <v>13278</v>
      </c>
      <c r="D11" s="198">
        <v>78471</v>
      </c>
      <c r="E11" s="198">
        <v>1336621</v>
      </c>
      <c r="F11" s="198" t="s">
        <v>763</v>
      </c>
      <c r="G11" s="198">
        <v>7601</v>
      </c>
      <c r="H11" s="198" t="s">
        <v>763</v>
      </c>
      <c r="I11" s="198" t="s">
        <v>763</v>
      </c>
      <c r="J11" s="198">
        <v>1667083</v>
      </c>
      <c r="K11" s="199">
        <f t="shared" ref="K11:K30" si="23">B11*100/J11</f>
        <v>13.863256958411789</v>
      </c>
      <c r="L11" s="199">
        <f t="shared" ref="L11:L30" si="24">C11*100/J11</f>
        <v>0.79648103903644873</v>
      </c>
      <c r="M11" s="199">
        <f t="shared" ref="M11:M30" si="25">D11*100/J11</f>
        <v>4.7070841703742401</v>
      </c>
      <c r="N11" s="199">
        <f t="shared" ref="N11:N30" si="26">E11*100/J11</f>
        <v>80.177231727514467</v>
      </c>
      <c r="O11" s="199" t="s">
        <v>763</v>
      </c>
      <c r="P11" s="199">
        <f t="shared" ref="P11:P20" si="27">G11*100/J11</f>
        <v>0.45594610466305519</v>
      </c>
      <c r="Q11" s="198" t="s">
        <v>763</v>
      </c>
      <c r="R11" s="198" t="s">
        <v>763</v>
      </c>
      <c r="S11" s="199">
        <f>SUM(K11:R11)</f>
        <v>100</v>
      </c>
      <c r="T11" s="199">
        <f t="shared" ref="T11:T25" si="28">(K11-K12)*100/K12</f>
        <v>5.0260616146217822</v>
      </c>
      <c r="U11" s="199">
        <f t="shared" ref="U11:U25" si="29">(N11-N12)*100/N12</f>
        <v>0.90827040510189294</v>
      </c>
      <c r="AI11" s="22" t="s">
        <v>1314</v>
      </c>
    </row>
    <row r="12" spans="1:68" ht="22.5" customHeight="1">
      <c r="A12" s="197" t="s">
        <v>11</v>
      </c>
      <c r="B12" s="198">
        <v>226747</v>
      </c>
      <c r="C12" s="198">
        <v>17576</v>
      </c>
      <c r="D12" s="198">
        <v>91318</v>
      </c>
      <c r="E12" s="198">
        <v>1364890</v>
      </c>
      <c r="F12" s="198" t="s">
        <v>763</v>
      </c>
      <c r="G12" s="198">
        <v>17272</v>
      </c>
      <c r="H12" s="198" t="s">
        <v>763</v>
      </c>
      <c r="I12" s="198" t="s">
        <v>763</v>
      </c>
      <c r="J12" s="198">
        <v>1717803</v>
      </c>
      <c r="K12" s="199">
        <f t="shared" si="23"/>
        <v>13.199825591176637</v>
      </c>
      <c r="L12" s="199">
        <f t="shared" si="24"/>
        <v>1.0231673829886199</v>
      </c>
      <c r="M12" s="199">
        <f t="shared" si="25"/>
        <v>5.3159762790028893</v>
      </c>
      <c r="N12" s="199">
        <f t="shared" si="26"/>
        <v>79.45556038730868</v>
      </c>
      <c r="O12" s="199" t="s">
        <v>763</v>
      </c>
      <c r="P12" s="199">
        <f t="shared" si="27"/>
        <v>1.0054703595231818</v>
      </c>
      <c r="Q12" s="198" t="s">
        <v>763</v>
      </c>
      <c r="R12" s="198" t="s">
        <v>763</v>
      </c>
      <c r="S12" s="199">
        <f t="shared" ref="S12:S30" si="30">SUM(K12:R12)</f>
        <v>100.00000000000001</v>
      </c>
      <c r="T12" s="199">
        <f t="shared" si="28"/>
        <v>-12.536189342804022</v>
      </c>
      <c r="U12" s="199">
        <f t="shared" si="29"/>
        <v>3.6741618469404158</v>
      </c>
      <c r="AI12" s="22" t="s">
        <v>1315</v>
      </c>
      <c r="BN12" s="288" t="s">
        <v>1257</v>
      </c>
      <c r="BO12" s="301">
        <v>15</v>
      </c>
      <c r="BP12" s="301">
        <v>35</v>
      </c>
    </row>
    <row r="13" spans="1:68" ht="22.5" customHeight="1">
      <c r="A13" s="197" t="s">
        <v>10</v>
      </c>
      <c r="B13" s="198">
        <v>263161</v>
      </c>
      <c r="C13" s="198">
        <v>25988</v>
      </c>
      <c r="D13" s="198">
        <v>102060</v>
      </c>
      <c r="E13" s="198">
        <v>1336397</v>
      </c>
      <c r="F13" s="198" t="s">
        <v>763</v>
      </c>
      <c r="G13" s="198">
        <v>16134</v>
      </c>
      <c r="H13" s="198" t="s">
        <v>763</v>
      </c>
      <c r="I13" s="198" t="s">
        <v>763</v>
      </c>
      <c r="J13" s="198">
        <v>1743740</v>
      </c>
      <c r="K13" s="199">
        <f t="shared" si="23"/>
        <v>15.091756798605296</v>
      </c>
      <c r="L13" s="199">
        <f t="shared" si="24"/>
        <v>1.4903598013465311</v>
      </c>
      <c r="M13" s="199">
        <f t="shared" si="25"/>
        <v>5.8529367910353605</v>
      </c>
      <c r="N13" s="199">
        <f t="shared" si="26"/>
        <v>76.639693991076655</v>
      </c>
      <c r="O13" s="199" t="s">
        <v>763</v>
      </c>
      <c r="P13" s="199">
        <f t="shared" si="27"/>
        <v>0.9252526179361602</v>
      </c>
      <c r="Q13" s="198" t="s">
        <v>763</v>
      </c>
      <c r="R13" s="198" t="s">
        <v>763</v>
      </c>
      <c r="S13" s="199">
        <f t="shared" si="30"/>
        <v>100.00000000000001</v>
      </c>
      <c r="T13" s="199">
        <f t="shared" si="28"/>
        <v>-8.652307620847445</v>
      </c>
      <c r="U13" s="199">
        <f t="shared" si="29"/>
        <v>3.1202791094954692</v>
      </c>
      <c r="BN13" s="288" t="s">
        <v>1258</v>
      </c>
      <c r="BO13" s="302">
        <v>1.4999999999999999E-2</v>
      </c>
      <c r="BP13" s="302">
        <v>3.5000000000000003E-2</v>
      </c>
    </row>
    <row r="14" spans="1:68" ht="22.5" customHeight="1">
      <c r="A14" s="197" t="s">
        <v>9</v>
      </c>
      <c r="B14" s="198">
        <v>287484</v>
      </c>
      <c r="C14" s="198">
        <v>58597</v>
      </c>
      <c r="D14" s="198">
        <v>87642</v>
      </c>
      <c r="E14" s="198">
        <v>1293246</v>
      </c>
      <c r="F14" s="198" t="s">
        <v>763</v>
      </c>
      <c r="G14" s="198">
        <v>13120</v>
      </c>
      <c r="H14" s="198" t="s">
        <v>763</v>
      </c>
      <c r="I14" s="198" t="s">
        <v>763</v>
      </c>
      <c r="J14" s="198">
        <v>1740089</v>
      </c>
      <c r="K14" s="199">
        <f t="shared" si="23"/>
        <v>16.521223914408974</v>
      </c>
      <c r="L14" s="199">
        <f t="shared" si="24"/>
        <v>3.3674714339324021</v>
      </c>
      <c r="M14" s="199">
        <f t="shared" si="25"/>
        <v>5.0366389305374613</v>
      </c>
      <c r="N14" s="199">
        <f t="shared" si="26"/>
        <v>74.320681298485312</v>
      </c>
      <c r="O14" s="199" t="s">
        <v>763</v>
      </c>
      <c r="P14" s="199">
        <f t="shared" si="27"/>
        <v>0.75398442263585363</v>
      </c>
      <c r="Q14" s="198" t="s">
        <v>763</v>
      </c>
      <c r="R14" s="198" t="s">
        <v>763</v>
      </c>
      <c r="S14" s="199">
        <f t="shared" si="30"/>
        <v>100</v>
      </c>
      <c r="T14" s="199">
        <f t="shared" si="28"/>
        <v>2.9746831712219386</v>
      </c>
      <c r="U14" s="199">
        <f t="shared" si="29"/>
        <v>0.25982636123287656</v>
      </c>
      <c r="BN14" s="288" t="s">
        <v>1259</v>
      </c>
      <c r="BO14" s="303">
        <v>24448.46</v>
      </c>
      <c r="BP14" s="303">
        <v>57046.400000000001</v>
      </c>
    </row>
    <row r="15" spans="1:68" ht="22.5" customHeight="1">
      <c r="A15" s="197" t="s">
        <v>8</v>
      </c>
      <c r="B15" s="198">
        <v>280325</v>
      </c>
      <c r="C15" s="198">
        <v>122615</v>
      </c>
      <c r="D15" s="198">
        <v>33206</v>
      </c>
      <c r="E15" s="198">
        <v>1295188</v>
      </c>
      <c r="F15" s="198" t="s">
        <v>763</v>
      </c>
      <c r="G15" s="198">
        <v>15896</v>
      </c>
      <c r="H15" s="198" t="s">
        <v>763</v>
      </c>
      <c r="I15" s="198" t="s">
        <v>763</v>
      </c>
      <c r="J15" s="198">
        <v>1747230</v>
      </c>
      <c r="K15" s="200">
        <f t="shared" si="23"/>
        <v>16.043966735919142</v>
      </c>
      <c r="L15" s="200">
        <f t="shared" si="24"/>
        <v>7.0176794125558741</v>
      </c>
      <c r="M15" s="200">
        <f t="shared" si="25"/>
        <v>1.9004939246693338</v>
      </c>
      <c r="N15" s="200">
        <f t="shared" si="26"/>
        <v>74.128077013329673</v>
      </c>
      <c r="O15" s="200" t="s">
        <v>763</v>
      </c>
      <c r="P15" s="200">
        <f t="shared" si="27"/>
        <v>0.90978291352598117</v>
      </c>
      <c r="Q15" s="198" t="s">
        <v>763</v>
      </c>
      <c r="R15" s="198" t="s">
        <v>763</v>
      </c>
      <c r="S15" s="199">
        <f t="shared" si="30"/>
        <v>100.00000000000001</v>
      </c>
      <c r="T15" s="199">
        <f t="shared" si="28"/>
        <v>-11.876106017936124</v>
      </c>
      <c r="U15" s="199">
        <f t="shared" si="29"/>
        <v>6.7045913460766506</v>
      </c>
      <c r="BN15" s="288" t="s">
        <v>1275</v>
      </c>
      <c r="BO15" s="303">
        <f>BO14*2.2916</f>
        <v>56026.090935999993</v>
      </c>
      <c r="BP15" s="303">
        <f>BP14*2.2916</f>
        <v>130727.53023999999</v>
      </c>
    </row>
    <row r="16" spans="1:68" ht="22.5" customHeight="1">
      <c r="A16" s="197" t="s">
        <v>7</v>
      </c>
      <c r="B16" s="198">
        <v>311905</v>
      </c>
      <c r="C16" s="198">
        <v>171633</v>
      </c>
      <c r="D16" s="198">
        <v>32620</v>
      </c>
      <c r="E16" s="198">
        <v>1190156</v>
      </c>
      <c r="F16" s="198" t="s">
        <v>763</v>
      </c>
      <c r="G16" s="198">
        <v>6871</v>
      </c>
      <c r="H16" s="198" t="s">
        <v>763</v>
      </c>
      <c r="I16" s="198" t="s">
        <v>763</v>
      </c>
      <c r="J16" s="198">
        <v>1713185</v>
      </c>
      <c r="K16" s="199">
        <f t="shared" si="23"/>
        <v>18.206148197655246</v>
      </c>
      <c r="L16" s="199">
        <f t="shared" si="24"/>
        <v>10.018357620455468</v>
      </c>
      <c r="M16" s="199">
        <f t="shared" si="25"/>
        <v>1.9040558958898193</v>
      </c>
      <c r="N16" s="199">
        <f t="shared" si="26"/>
        <v>69.470372434967615</v>
      </c>
      <c r="O16" s="199" t="s">
        <v>763</v>
      </c>
      <c r="P16" s="199">
        <f t="shared" si="27"/>
        <v>0.40106585103185005</v>
      </c>
      <c r="Q16" s="198" t="s">
        <v>763</v>
      </c>
      <c r="R16" s="198" t="s">
        <v>763</v>
      </c>
      <c r="S16" s="199">
        <f t="shared" si="30"/>
        <v>99.999999999999986</v>
      </c>
      <c r="T16" s="199">
        <f t="shared" si="28"/>
        <v>-23.7706829139108</v>
      </c>
      <c r="U16" s="199">
        <f t="shared" si="29"/>
        <v>7.782523662731764</v>
      </c>
    </row>
    <row r="17" spans="1:70" ht="22.5" customHeight="1">
      <c r="A17" s="197" t="s">
        <v>6</v>
      </c>
      <c r="B17" s="198">
        <v>423497</v>
      </c>
      <c r="C17" s="198">
        <v>169439</v>
      </c>
      <c r="D17" s="198">
        <v>31064</v>
      </c>
      <c r="E17" s="198">
        <v>1142893</v>
      </c>
      <c r="F17" s="198" t="s">
        <v>763</v>
      </c>
      <c r="G17" s="198">
        <v>6293</v>
      </c>
      <c r="H17" s="198" t="s">
        <v>763</v>
      </c>
      <c r="I17" s="198" t="s">
        <v>763</v>
      </c>
      <c r="J17" s="198">
        <v>1773186</v>
      </c>
      <c r="K17" s="199">
        <f t="shared" si="23"/>
        <v>23.883394071462327</v>
      </c>
      <c r="L17" s="199">
        <f t="shared" si="24"/>
        <v>9.5556247342354386</v>
      </c>
      <c r="M17" s="199">
        <f t="shared" si="25"/>
        <v>1.7518748738147041</v>
      </c>
      <c r="N17" s="199">
        <f t="shared" si="26"/>
        <v>64.454208413556159</v>
      </c>
      <c r="O17" s="199" t="s">
        <v>763</v>
      </c>
      <c r="P17" s="199">
        <f t="shared" si="27"/>
        <v>0.35489790693136536</v>
      </c>
      <c r="Q17" s="198" t="s">
        <v>763</v>
      </c>
      <c r="R17" s="198" t="s">
        <v>763</v>
      </c>
      <c r="S17" s="199">
        <f t="shared" si="30"/>
        <v>100</v>
      </c>
      <c r="T17" s="199">
        <f t="shared" si="28"/>
        <v>0.67854322790410404</v>
      </c>
      <c r="U17" s="199">
        <f t="shared" si="29"/>
        <v>1.1740836959444176</v>
      </c>
      <c r="BN17" s="22" t="s">
        <v>1255</v>
      </c>
    </row>
    <row r="18" spans="1:70" ht="22.5" customHeight="1">
      <c r="A18" s="197" t="s">
        <v>5</v>
      </c>
      <c r="B18" s="198">
        <v>427736</v>
      </c>
      <c r="C18" s="198">
        <v>190127</v>
      </c>
      <c r="D18" s="198">
        <v>33547</v>
      </c>
      <c r="E18" s="198">
        <v>1148679</v>
      </c>
      <c r="F18" s="198" t="s">
        <v>763</v>
      </c>
      <c r="G18" s="198">
        <v>2998</v>
      </c>
      <c r="H18" s="198" t="s">
        <v>763</v>
      </c>
      <c r="I18" s="198" t="s">
        <v>763</v>
      </c>
      <c r="J18" s="198">
        <v>1803087</v>
      </c>
      <c r="K18" s="199">
        <f t="shared" si="23"/>
        <v>23.722427148551347</v>
      </c>
      <c r="L18" s="199">
        <f t="shared" si="24"/>
        <v>10.544527246882707</v>
      </c>
      <c r="M18" s="199">
        <f t="shared" si="25"/>
        <v>1.8605314108526101</v>
      </c>
      <c r="N18" s="199">
        <f t="shared" si="26"/>
        <v>63.706243791896895</v>
      </c>
      <c r="O18" s="199" t="s">
        <v>763</v>
      </c>
      <c r="P18" s="199">
        <f t="shared" si="27"/>
        <v>0.16627040181644037</v>
      </c>
      <c r="Q18" s="198" t="s">
        <v>763</v>
      </c>
      <c r="R18" s="198" t="s">
        <v>763</v>
      </c>
      <c r="S18" s="199">
        <f t="shared" si="30"/>
        <v>100</v>
      </c>
      <c r="T18" s="199">
        <f t="shared" si="28"/>
        <v>-9.1677926110739048</v>
      </c>
      <c r="U18" s="199">
        <f t="shared" si="29"/>
        <v>6.5575622553084152</v>
      </c>
      <c r="BN18" s="288" t="s">
        <v>1260</v>
      </c>
      <c r="BO18" s="303">
        <v>3193.48</v>
      </c>
      <c r="BP18" s="303">
        <v>7451.46</v>
      </c>
    </row>
    <row r="19" spans="1:70" ht="22.2" customHeight="1">
      <c r="A19" s="197" t="s">
        <v>4</v>
      </c>
      <c r="B19" s="198">
        <v>470882</v>
      </c>
      <c r="C19" s="198">
        <v>216148</v>
      </c>
      <c r="D19" s="198">
        <v>35386</v>
      </c>
      <c r="E19" s="198">
        <v>1077930</v>
      </c>
      <c r="F19" s="198" t="s">
        <v>763</v>
      </c>
      <c r="G19" s="198">
        <v>2642</v>
      </c>
      <c r="H19" s="198" t="s">
        <v>763</v>
      </c>
      <c r="I19" s="198" t="s">
        <v>763</v>
      </c>
      <c r="J19" s="198">
        <v>1802988</v>
      </c>
      <c r="K19" s="199">
        <f t="shared" si="23"/>
        <v>26.116757294003065</v>
      </c>
      <c r="L19" s="199">
        <f t="shared" si="24"/>
        <v>11.988321608352358</v>
      </c>
      <c r="M19" s="199">
        <f t="shared" si="25"/>
        <v>1.9626309215591007</v>
      </c>
      <c r="N19" s="199">
        <f t="shared" si="26"/>
        <v>59.785755645628257</v>
      </c>
      <c r="O19" s="199" t="s">
        <v>763</v>
      </c>
      <c r="P19" s="199">
        <f t="shared" si="27"/>
        <v>0.14653453045721879</v>
      </c>
      <c r="Q19" s="198" t="s">
        <v>763</v>
      </c>
      <c r="R19" s="198" t="s">
        <v>763</v>
      </c>
      <c r="S19" s="199">
        <f t="shared" si="30"/>
        <v>100</v>
      </c>
      <c r="T19" s="199">
        <f t="shared" si="28"/>
        <v>-4.5999257413183186</v>
      </c>
      <c r="U19" s="199">
        <f t="shared" si="29"/>
        <v>3.693984826498792</v>
      </c>
      <c r="BN19" s="288" t="s">
        <v>1261</v>
      </c>
      <c r="BO19" s="301">
        <v>192.02</v>
      </c>
      <c r="BP19" s="301">
        <v>448.04</v>
      </c>
      <c r="BR19" s="300"/>
    </row>
    <row r="20" spans="1:70" ht="22.2" customHeight="1">
      <c r="A20" s="197" t="s">
        <v>3</v>
      </c>
      <c r="B20" s="198">
        <v>491327</v>
      </c>
      <c r="C20" s="198">
        <v>203712</v>
      </c>
      <c r="D20" s="198">
        <v>60692</v>
      </c>
      <c r="E20" s="198">
        <v>1034771</v>
      </c>
      <c r="F20" s="198" t="s">
        <v>763</v>
      </c>
      <c r="G20" s="198">
        <v>4232</v>
      </c>
      <c r="H20" s="198" t="s">
        <v>763</v>
      </c>
      <c r="I20" s="198" t="s">
        <v>763</v>
      </c>
      <c r="J20" s="198">
        <v>1794734</v>
      </c>
      <c r="K20" s="199">
        <f t="shared" si="23"/>
        <v>27.376034554424223</v>
      </c>
      <c r="L20" s="199">
        <f t="shared" si="24"/>
        <v>11.350539968597017</v>
      </c>
      <c r="M20" s="199">
        <f t="shared" si="25"/>
        <v>3.3816710442884572</v>
      </c>
      <c r="N20" s="199">
        <f t="shared" si="26"/>
        <v>57.655953472770896</v>
      </c>
      <c r="O20" s="199" t="s">
        <v>763</v>
      </c>
      <c r="P20" s="199">
        <f t="shared" si="27"/>
        <v>0.23580095991940866</v>
      </c>
      <c r="Q20" s="198" t="s">
        <v>763</v>
      </c>
      <c r="R20" s="198" t="s">
        <v>763</v>
      </c>
      <c r="S20" s="199">
        <f t="shared" si="30"/>
        <v>100</v>
      </c>
      <c r="T20" s="199">
        <f t="shared" si="28"/>
        <v>-7.0915559377912283</v>
      </c>
      <c r="U20" s="199">
        <f t="shared" si="29"/>
        <v>5.5265172389962309</v>
      </c>
      <c r="AL20" s="22" t="s">
        <v>1245</v>
      </c>
      <c r="AN20" s="198">
        <v>1629897</v>
      </c>
      <c r="AO20" s="294">
        <f t="shared" ref="AO20:AO27" si="31">AN20*100/$AN$28</f>
        <v>100</v>
      </c>
      <c r="BN20" s="288" t="s">
        <v>1262</v>
      </c>
      <c r="BO20" s="303">
        <v>1068.45</v>
      </c>
      <c r="BP20" s="303">
        <v>2493.0500000000002</v>
      </c>
    </row>
    <row r="21" spans="1:70" ht="22.2" customHeight="1">
      <c r="A21" s="197" t="s">
        <v>2</v>
      </c>
      <c r="B21" s="198">
        <v>544065</v>
      </c>
      <c r="C21" s="198">
        <v>235439</v>
      </c>
      <c r="D21" s="198">
        <v>58107</v>
      </c>
      <c r="E21" s="198">
        <v>1008830</v>
      </c>
      <c r="F21" s="198" t="s">
        <v>763</v>
      </c>
      <c r="G21" s="198" t="s">
        <v>763</v>
      </c>
      <c r="H21" s="198" t="s">
        <v>763</v>
      </c>
      <c r="I21" s="198" t="s">
        <v>763</v>
      </c>
      <c r="J21" s="198">
        <v>1846441</v>
      </c>
      <c r="K21" s="199">
        <f t="shared" si="23"/>
        <v>29.465604370786828</v>
      </c>
      <c r="L21" s="199">
        <f t="shared" si="24"/>
        <v>12.750962527370222</v>
      </c>
      <c r="M21" s="199">
        <f t="shared" si="25"/>
        <v>3.1469730145723585</v>
      </c>
      <c r="N21" s="199">
        <f t="shared" si="26"/>
        <v>54.636460087270592</v>
      </c>
      <c r="O21" s="199" t="s">
        <v>763</v>
      </c>
      <c r="P21" s="199" t="s">
        <v>763</v>
      </c>
      <c r="Q21" s="198" t="s">
        <v>763</v>
      </c>
      <c r="R21" s="198" t="s">
        <v>763</v>
      </c>
      <c r="S21" s="199">
        <f t="shared" si="30"/>
        <v>100</v>
      </c>
      <c r="T21" s="199">
        <f t="shared" si="28"/>
        <v>1.3098699180076947</v>
      </c>
      <c r="U21" s="199">
        <f t="shared" si="29"/>
        <v>-0.18279273868881846</v>
      </c>
      <c r="AL21" s="22" t="s">
        <v>826</v>
      </c>
      <c r="AN21" s="198">
        <v>212899</v>
      </c>
      <c r="AO21" s="294">
        <f t="shared" si="31"/>
        <v>13.062113740929641</v>
      </c>
      <c r="BN21" s="288" t="s">
        <v>1263</v>
      </c>
      <c r="BO21" s="303">
        <v>9845.16</v>
      </c>
      <c r="BP21" s="303">
        <v>22972.04</v>
      </c>
    </row>
    <row r="22" spans="1:70" ht="22.2" customHeight="1">
      <c r="A22" s="197" t="s">
        <v>0</v>
      </c>
      <c r="B22" s="198">
        <v>567187</v>
      </c>
      <c r="C22" s="198">
        <v>254402</v>
      </c>
      <c r="D22" s="198">
        <v>61106</v>
      </c>
      <c r="E22" s="198">
        <v>1067431</v>
      </c>
      <c r="F22" s="198" t="s">
        <v>763</v>
      </c>
      <c r="G22" s="198" t="s">
        <v>763</v>
      </c>
      <c r="H22" s="198" t="s">
        <v>763</v>
      </c>
      <c r="I22" s="198" t="s">
        <v>763</v>
      </c>
      <c r="J22" s="198">
        <v>1950126</v>
      </c>
      <c r="K22" s="199">
        <f t="shared" si="23"/>
        <v>29.084633505732452</v>
      </c>
      <c r="L22" s="199">
        <f t="shared" si="24"/>
        <v>13.045413475847202</v>
      </c>
      <c r="M22" s="199">
        <f t="shared" si="25"/>
        <v>3.1334385573034766</v>
      </c>
      <c r="N22" s="199">
        <f t="shared" si="26"/>
        <v>54.736514461116869</v>
      </c>
      <c r="O22" s="199" t="s">
        <v>763</v>
      </c>
      <c r="P22" s="199" t="s">
        <v>763</v>
      </c>
      <c r="Q22" s="198" t="s">
        <v>763</v>
      </c>
      <c r="R22" s="198" t="s">
        <v>763</v>
      </c>
      <c r="S22" s="199">
        <f t="shared" si="30"/>
        <v>100</v>
      </c>
      <c r="T22" s="199">
        <f t="shared" si="28"/>
        <v>-3.0636506488888768</v>
      </c>
      <c r="U22" s="199">
        <f t="shared" si="29"/>
        <v>2.9242721895888946</v>
      </c>
      <c r="AL22" s="22" t="s">
        <v>1247</v>
      </c>
      <c r="AN22" s="97">
        <v>12801</v>
      </c>
      <c r="AO22" s="294">
        <f t="shared" si="31"/>
        <v>0.78538705206525317</v>
      </c>
    </row>
    <row r="23" spans="1:70" ht="22.2" customHeight="1">
      <c r="A23" s="197" t="s">
        <v>100</v>
      </c>
      <c r="B23" s="198">
        <v>566295</v>
      </c>
      <c r="C23" s="198">
        <v>259312</v>
      </c>
      <c r="D23" s="198">
        <v>58052</v>
      </c>
      <c r="E23" s="198">
        <v>1003749</v>
      </c>
      <c r="F23" s="198" t="s">
        <v>763</v>
      </c>
      <c r="G23" s="198" t="s">
        <v>763</v>
      </c>
      <c r="H23" s="198" t="s">
        <v>763</v>
      </c>
      <c r="I23" s="198" t="s">
        <v>763</v>
      </c>
      <c r="J23" s="198">
        <v>1887408</v>
      </c>
      <c r="K23" s="199">
        <f t="shared" si="23"/>
        <v>30.003846545103126</v>
      </c>
      <c r="L23" s="199">
        <f t="shared" si="24"/>
        <v>13.739053771097717</v>
      </c>
      <c r="M23" s="199">
        <f t="shared" si="25"/>
        <v>3.0757525664827106</v>
      </c>
      <c r="N23" s="199">
        <f t="shared" si="26"/>
        <v>53.181347117316449</v>
      </c>
      <c r="O23" s="199" t="s">
        <v>763</v>
      </c>
      <c r="P23" s="199" t="s">
        <v>763</v>
      </c>
      <c r="Q23" s="198" t="s">
        <v>763</v>
      </c>
      <c r="R23" s="198" t="s">
        <v>763</v>
      </c>
      <c r="S23" s="199">
        <f t="shared" si="30"/>
        <v>100</v>
      </c>
      <c r="T23" s="199">
        <f t="shared" si="28"/>
        <v>-0.3631754248460487</v>
      </c>
      <c r="U23" s="199">
        <f t="shared" si="29"/>
        <v>1.2091886295904708</v>
      </c>
      <c r="AL23" s="22" t="s">
        <v>1246</v>
      </c>
      <c r="AN23" s="198">
        <v>71230</v>
      </c>
      <c r="AO23" s="294">
        <f t="shared" si="31"/>
        <v>4.3702148049846095</v>
      </c>
      <c r="BN23" s="288" t="s">
        <v>1264</v>
      </c>
      <c r="BO23" s="303">
        <v>14299.11</v>
      </c>
      <c r="BP23" s="303">
        <v>33364.589999999997</v>
      </c>
    </row>
    <row r="24" spans="1:70" ht="22.2" customHeight="1">
      <c r="A24" s="197" t="s">
        <v>99</v>
      </c>
      <c r="B24" s="198">
        <v>589149</v>
      </c>
      <c r="C24" s="198">
        <v>282455</v>
      </c>
      <c r="D24" s="198">
        <v>55912</v>
      </c>
      <c r="E24" s="198">
        <v>1028034</v>
      </c>
      <c r="F24" s="198">
        <v>897</v>
      </c>
      <c r="G24" s="198" t="s">
        <v>763</v>
      </c>
      <c r="H24" s="198" t="s">
        <v>763</v>
      </c>
      <c r="I24" s="198" t="s">
        <v>763</v>
      </c>
      <c r="J24" s="198">
        <v>1956447</v>
      </c>
      <c r="K24" s="199">
        <f t="shared" si="23"/>
        <v>30.113210324634402</v>
      </c>
      <c r="L24" s="199">
        <f t="shared" si="24"/>
        <v>14.437140387651697</v>
      </c>
      <c r="M24" s="199">
        <f t="shared" si="25"/>
        <v>2.8578336136884874</v>
      </c>
      <c r="N24" s="199">
        <f t="shared" si="26"/>
        <v>52.545967255949179</v>
      </c>
      <c r="O24" s="199">
        <f t="shared" ref="O24:O30" si="32">F24*100/J24</f>
        <v>4.5848418076237178E-2</v>
      </c>
      <c r="P24" s="199" t="s">
        <v>763</v>
      </c>
      <c r="Q24" s="198" t="s">
        <v>763</v>
      </c>
      <c r="R24" s="198" t="s">
        <v>763</v>
      </c>
      <c r="S24" s="199">
        <f t="shared" si="30"/>
        <v>99.999999999999986</v>
      </c>
      <c r="T24" s="199">
        <f t="shared" si="28"/>
        <v>5.2266728491340633</v>
      </c>
      <c r="U24" s="199">
        <f t="shared" si="29"/>
        <v>0.15995971914110516</v>
      </c>
      <c r="AL24" s="22" t="s">
        <v>555</v>
      </c>
      <c r="AN24" s="22">
        <v>656344</v>
      </c>
      <c r="AO24" s="294">
        <f t="shared" si="31"/>
        <v>40.269047676018793</v>
      </c>
      <c r="BN24" s="288" t="s">
        <v>1265</v>
      </c>
      <c r="BO24" s="303">
        <v>32767.84</v>
      </c>
      <c r="BP24" s="303">
        <v>76458.289999999994</v>
      </c>
    </row>
    <row r="25" spans="1:70" ht="22.2" customHeight="1">
      <c r="A25" s="197" t="s">
        <v>98</v>
      </c>
      <c r="B25" s="198">
        <v>587832</v>
      </c>
      <c r="C25" s="198">
        <v>331556</v>
      </c>
      <c r="D25" s="198">
        <v>54609</v>
      </c>
      <c r="E25" s="198">
        <v>1077624</v>
      </c>
      <c r="F25" s="198">
        <v>2481</v>
      </c>
      <c r="G25" s="198" t="s">
        <v>763</v>
      </c>
      <c r="H25" s="198" t="s">
        <v>763</v>
      </c>
      <c r="I25" s="198" t="s">
        <v>763</v>
      </c>
      <c r="J25" s="198">
        <v>2054102</v>
      </c>
      <c r="K25" s="199">
        <f t="shared" si="23"/>
        <v>28.617468850134998</v>
      </c>
      <c r="L25" s="199">
        <f t="shared" si="24"/>
        <v>16.141165336482803</v>
      </c>
      <c r="M25" s="199">
        <f t="shared" si="25"/>
        <v>2.6585339968511787</v>
      </c>
      <c r="N25" s="199">
        <f t="shared" si="26"/>
        <v>52.462049109537894</v>
      </c>
      <c r="O25" s="199">
        <f t="shared" si="32"/>
        <v>0.12078270699312887</v>
      </c>
      <c r="P25" s="199" t="s">
        <v>763</v>
      </c>
      <c r="Q25" s="198" t="s">
        <v>763</v>
      </c>
      <c r="R25" s="198" t="s">
        <v>763</v>
      </c>
      <c r="S25" s="199">
        <f t="shared" si="30"/>
        <v>99.999999999999986</v>
      </c>
      <c r="T25" s="199">
        <f t="shared" si="28"/>
        <v>-0.71093792233095765</v>
      </c>
      <c r="U25" s="199">
        <f t="shared" si="29"/>
        <v>6.2616294322971084</v>
      </c>
      <c r="AL25" s="22" t="s">
        <v>1242</v>
      </c>
      <c r="AN25" s="22">
        <v>622229</v>
      </c>
      <c r="AO25" s="294">
        <f t="shared" si="31"/>
        <v>38.175970628818874</v>
      </c>
      <c r="BN25" s="288" t="s">
        <v>1267</v>
      </c>
      <c r="BO25" s="347" t="s">
        <v>1266</v>
      </c>
      <c r="BP25" s="348"/>
    </row>
    <row r="26" spans="1:70" ht="22.2" customHeight="1">
      <c r="A26" s="197" t="s">
        <v>97</v>
      </c>
      <c r="B26" s="198">
        <v>592561</v>
      </c>
      <c r="C26" s="198">
        <v>368912</v>
      </c>
      <c r="D26" s="198">
        <v>75371</v>
      </c>
      <c r="E26" s="198">
        <v>1015014</v>
      </c>
      <c r="F26" s="198">
        <v>4048</v>
      </c>
      <c r="G26" s="198" t="s">
        <v>763</v>
      </c>
      <c r="H26" s="198" t="s">
        <v>763</v>
      </c>
      <c r="I26" s="198" t="s">
        <v>763</v>
      </c>
      <c r="J26" s="198">
        <v>2055906</v>
      </c>
      <c r="K26" s="199">
        <f t="shared" si="23"/>
        <v>28.822378065923246</v>
      </c>
      <c r="L26" s="199">
        <f t="shared" si="24"/>
        <v>17.944011058871368</v>
      </c>
      <c r="M26" s="199">
        <f t="shared" si="25"/>
        <v>3.6660722815148161</v>
      </c>
      <c r="N26" s="199">
        <f t="shared" si="26"/>
        <v>49.370642432095629</v>
      </c>
      <c r="O26" s="199">
        <f t="shared" si="32"/>
        <v>0.19689616159493672</v>
      </c>
      <c r="P26" s="199" t="s">
        <v>763</v>
      </c>
      <c r="Q26" s="198" t="s">
        <v>763</v>
      </c>
      <c r="R26" s="198" t="s">
        <v>763</v>
      </c>
      <c r="S26" s="199">
        <f t="shared" si="30"/>
        <v>100</v>
      </c>
      <c r="T26" s="199">
        <f>(K26-K27)*100/K27</f>
        <v>-3.461353332270166</v>
      </c>
      <c r="U26" s="199">
        <f>(N26-N27)*100/N27</f>
        <v>4.7917674232033702</v>
      </c>
      <c r="AL26" s="22" t="s">
        <v>1243</v>
      </c>
      <c r="AN26" s="22">
        <v>41861</v>
      </c>
      <c r="AO26" s="294">
        <f t="shared" si="31"/>
        <v>2.5683218019298151</v>
      </c>
    </row>
    <row r="27" spans="1:70" ht="22.2" customHeight="1">
      <c r="A27" s="197" t="s">
        <v>96</v>
      </c>
      <c r="B27" s="198">
        <v>611598</v>
      </c>
      <c r="C27" s="198">
        <v>399712</v>
      </c>
      <c r="D27" s="198">
        <v>66954</v>
      </c>
      <c r="E27" s="198">
        <v>965115</v>
      </c>
      <c r="F27" s="198">
        <v>5128</v>
      </c>
      <c r="G27" s="198" t="s">
        <v>763</v>
      </c>
      <c r="H27" s="198" t="s">
        <v>763</v>
      </c>
      <c r="I27" s="198" t="s">
        <v>763</v>
      </c>
      <c r="J27" s="198">
        <v>2048507</v>
      </c>
      <c r="K27" s="199">
        <f t="shared" si="23"/>
        <v>29.855792535734562</v>
      </c>
      <c r="L27" s="199">
        <f t="shared" si="24"/>
        <v>19.512357048328369</v>
      </c>
      <c r="M27" s="199">
        <f t="shared" si="25"/>
        <v>3.2684291535249819</v>
      </c>
      <c r="N27" s="199">
        <f t="shared" si="26"/>
        <v>47.113092608421645</v>
      </c>
      <c r="O27" s="199">
        <f t="shared" si="32"/>
        <v>0.2503286539904428</v>
      </c>
      <c r="P27" s="199" t="s">
        <v>763</v>
      </c>
      <c r="Q27" s="198" t="s">
        <v>763</v>
      </c>
      <c r="R27" s="198" t="s">
        <v>763</v>
      </c>
      <c r="S27" s="199">
        <f t="shared" si="30"/>
        <v>100</v>
      </c>
      <c r="T27" s="199">
        <f t="shared" ref="T27:T29" si="33">(K27-K28)*100/K28</f>
        <v>7.4849227155974702</v>
      </c>
      <c r="U27" s="199">
        <f>(N27-N28)*100/N28</f>
        <v>49.77494406594716</v>
      </c>
      <c r="AL27" s="22" t="s">
        <v>634</v>
      </c>
      <c r="AN27" s="300">
        <v>12533</v>
      </c>
      <c r="AO27" s="294">
        <f t="shared" si="31"/>
        <v>0.76894429525301289</v>
      </c>
      <c r="BN27" s="22" t="s">
        <v>1256</v>
      </c>
    </row>
    <row r="28" spans="1:70" ht="22.2" customHeight="1">
      <c r="A28" s="197" t="s">
        <v>94</v>
      </c>
      <c r="B28" s="198">
        <v>627989</v>
      </c>
      <c r="C28" s="198">
        <v>492768</v>
      </c>
      <c r="D28" s="198">
        <v>54937</v>
      </c>
      <c r="E28" s="198">
        <v>711170</v>
      </c>
      <c r="F28" s="198">
        <v>79052</v>
      </c>
      <c r="G28" s="198" t="s">
        <v>763</v>
      </c>
      <c r="H28" s="198">
        <v>230726</v>
      </c>
      <c r="I28" s="198">
        <v>64204</v>
      </c>
      <c r="J28" s="198">
        <v>2260846</v>
      </c>
      <c r="K28" s="199">
        <f t="shared" si="23"/>
        <v>27.776726057413907</v>
      </c>
      <c r="L28" s="199">
        <f t="shared" si="24"/>
        <v>21.795734870928847</v>
      </c>
      <c r="M28" s="199">
        <f t="shared" si="25"/>
        <v>2.4299310965895069</v>
      </c>
      <c r="N28" s="199">
        <f t="shared" si="26"/>
        <v>31.455924021361916</v>
      </c>
      <c r="O28" s="199">
        <f t="shared" si="32"/>
        <v>3.4965672142198096</v>
      </c>
      <c r="P28" s="199" t="s">
        <v>965</v>
      </c>
      <c r="Q28" s="199">
        <f t="shared" ref="Q28:Q30" si="34">H28*100/J28</f>
        <v>10.20529483211152</v>
      </c>
      <c r="R28" s="199">
        <f t="shared" ref="R28:R30" si="35">I28*100/J28</f>
        <v>2.8398219073744961</v>
      </c>
      <c r="S28" s="199">
        <f t="shared" si="30"/>
        <v>100</v>
      </c>
      <c r="T28" s="199">
        <f t="shared" si="33"/>
        <v>-10.602074866415512</v>
      </c>
      <c r="U28" s="199">
        <f>(N28-N29)*100/N29</f>
        <v>37.71095895161988</v>
      </c>
      <c r="AN28" s="294">
        <f>AI8</f>
        <v>1629897</v>
      </c>
      <c r="BN28" s="288" t="s">
        <v>1273</v>
      </c>
      <c r="BO28" s="303">
        <v>9333.44</v>
      </c>
      <c r="BP28" s="303">
        <v>21778.02</v>
      </c>
    </row>
    <row r="29" spans="1:70" ht="22.2" customHeight="1">
      <c r="A29" s="197" t="s">
        <v>91</v>
      </c>
      <c r="B29" s="198">
        <v>754837</v>
      </c>
      <c r="C29" s="198">
        <v>583269</v>
      </c>
      <c r="D29" s="198">
        <v>61350</v>
      </c>
      <c r="E29" s="198">
        <v>554924</v>
      </c>
      <c r="F29" s="198">
        <v>159673</v>
      </c>
      <c r="G29" s="198" t="s">
        <v>763</v>
      </c>
      <c r="H29" s="198">
        <v>234227</v>
      </c>
      <c r="I29" s="198">
        <v>81123</v>
      </c>
      <c r="J29" s="198">
        <v>2429403</v>
      </c>
      <c r="K29" s="199">
        <f t="shared" si="23"/>
        <v>31.070884493021538</v>
      </c>
      <c r="L29" s="199">
        <f t="shared" si="24"/>
        <v>24.008737949199865</v>
      </c>
      <c r="M29" s="199">
        <f t="shared" si="25"/>
        <v>2.525311774127224</v>
      </c>
      <c r="N29" s="199">
        <f t="shared" si="26"/>
        <v>22.841990398464148</v>
      </c>
      <c r="O29" s="199">
        <f t="shared" si="32"/>
        <v>6.5725200800361243</v>
      </c>
      <c r="P29" s="199" t="s">
        <v>965</v>
      </c>
      <c r="Q29" s="199">
        <f t="shared" si="34"/>
        <v>9.6413398682721638</v>
      </c>
      <c r="R29" s="199">
        <f t="shared" si="35"/>
        <v>3.3392154368789368</v>
      </c>
      <c r="S29" s="199">
        <f t="shared" si="30"/>
        <v>100.00000000000001</v>
      </c>
      <c r="T29" s="199">
        <f t="shared" si="33"/>
        <v>-2.497754752820442</v>
      </c>
      <c r="U29" s="199">
        <f>(N29-N30)*100/N30</f>
        <v>41.90026605969264</v>
      </c>
      <c r="BN29" s="288" t="s">
        <v>1272</v>
      </c>
      <c r="BO29" s="301">
        <v>627.91999999999996</v>
      </c>
      <c r="BP29" s="303">
        <v>1465.14</v>
      </c>
    </row>
    <row r="30" spans="1:70" ht="22.2" customHeight="1">
      <c r="A30" s="201" t="s">
        <v>88</v>
      </c>
      <c r="B30" s="202">
        <v>783662</v>
      </c>
      <c r="C30" s="202">
        <v>628550</v>
      </c>
      <c r="D30" s="202">
        <v>77862</v>
      </c>
      <c r="E30" s="202">
        <v>395859</v>
      </c>
      <c r="F30" s="202">
        <v>205140</v>
      </c>
      <c r="G30" s="202" t="s">
        <v>763</v>
      </c>
      <c r="H30" s="202">
        <v>254254</v>
      </c>
      <c r="I30" s="202">
        <v>113850</v>
      </c>
      <c r="J30" s="202">
        <v>2459177</v>
      </c>
      <c r="K30" s="203">
        <f t="shared" si="23"/>
        <v>31.866840003789886</v>
      </c>
      <c r="L30" s="203">
        <f t="shared" si="24"/>
        <v>25.55936396607483</v>
      </c>
      <c r="M30" s="203">
        <f t="shared" si="25"/>
        <v>3.1661812061514887</v>
      </c>
      <c r="N30" s="203">
        <f t="shared" si="26"/>
        <v>16.097214637254659</v>
      </c>
      <c r="O30" s="203">
        <f t="shared" si="32"/>
        <v>8.3418151682453114</v>
      </c>
      <c r="P30" s="203" t="s">
        <v>965</v>
      </c>
      <c r="Q30" s="203">
        <f t="shared" si="34"/>
        <v>10.338987392936742</v>
      </c>
      <c r="R30" s="203">
        <f t="shared" si="35"/>
        <v>4.6295976255470839</v>
      </c>
      <c r="S30" s="203">
        <f t="shared" si="30"/>
        <v>100</v>
      </c>
      <c r="T30" s="203" t="s">
        <v>763</v>
      </c>
      <c r="U30" s="203" t="s">
        <v>763</v>
      </c>
      <c r="BN30" s="288" t="s">
        <v>1271</v>
      </c>
      <c r="BO30" s="301">
        <v>188</v>
      </c>
      <c r="BP30" s="301">
        <v>438.66</v>
      </c>
    </row>
    <row r="31" spans="1:70">
      <c r="A31" s="197" t="s">
        <v>966</v>
      </c>
      <c r="BO31" s="252"/>
      <c r="BP31" s="252"/>
    </row>
    <row r="32" spans="1:70">
      <c r="A32" s="197" t="s">
        <v>967</v>
      </c>
      <c r="BN32" s="288" t="s">
        <v>1269</v>
      </c>
      <c r="BO32" s="303">
        <v>10149.35</v>
      </c>
      <c r="BP32" s="303">
        <v>23681.81</v>
      </c>
    </row>
    <row r="33" spans="1:68">
      <c r="A33" s="197" t="s">
        <v>968</v>
      </c>
      <c r="BN33" s="288" t="s">
        <v>1270</v>
      </c>
      <c r="BO33" s="304">
        <v>23258</v>
      </c>
      <c r="BP33" s="304">
        <v>54269</v>
      </c>
    </row>
    <row r="34" spans="1:68">
      <c r="A34" s="197" t="s">
        <v>969</v>
      </c>
      <c r="BN34" s="288" t="s">
        <v>1274</v>
      </c>
      <c r="BO34" s="347" t="s">
        <v>1268</v>
      </c>
      <c r="BP34" s="348"/>
    </row>
    <row r="35" spans="1:68">
      <c r="A35" s="197" t="s">
        <v>970</v>
      </c>
    </row>
    <row r="37" spans="1:68">
      <c r="A37" s="197" t="s">
        <v>971</v>
      </c>
    </row>
    <row r="38" spans="1:68">
      <c r="A38" s="197" t="s">
        <v>972</v>
      </c>
    </row>
    <row r="39" spans="1:68">
      <c r="A39" s="197" t="s">
        <v>973</v>
      </c>
    </row>
    <row r="40" spans="1:68">
      <c r="A40" s="197" t="s">
        <v>974</v>
      </c>
    </row>
    <row r="41" spans="1:68">
      <c r="A41" s="197" t="s">
        <v>975</v>
      </c>
    </row>
    <row r="43" spans="1:68">
      <c r="A43" s="197" t="s">
        <v>976</v>
      </c>
    </row>
    <row r="44" spans="1:68">
      <c r="A44" s="197" t="s">
        <v>977</v>
      </c>
    </row>
    <row r="45" spans="1:68">
      <c r="A45" s="197" t="s">
        <v>978</v>
      </c>
    </row>
    <row r="47" spans="1:68">
      <c r="A47" s="197" t="s">
        <v>979</v>
      </c>
    </row>
    <row r="48" spans="1:68">
      <c r="A48" s="197" t="s">
        <v>980</v>
      </c>
    </row>
    <row r="49" spans="1:32">
      <c r="A49" s="197" t="s">
        <v>981</v>
      </c>
    </row>
    <row r="50" spans="1:32">
      <c r="A50" s="197" t="s">
        <v>982</v>
      </c>
    </row>
    <row r="51" spans="1:32">
      <c r="A51" s="197" t="s">
        <v>983</v>
      </c>
    </row>
    <row r="52" spans="1:32">
      <c r="A52" s="197" t="s">
        <v>984</v>
      </c>
    </row>
    <row r="54" spans="1:32">
      <c r="A54" s="197" t="s">
        <v>985</v>
      </c>
    </row>
    <row r="55" spans="1:32">
      <c r="A55" s="197" t="s">
        <v>986</v>
      </c>
    </row>
    <row r="56" spans="1:32">
      <c r="A56" s="197" t="s">
        <v>987</v>
      </c>
    </row>
    <row r="58" spans="1:32">
      <c r="A58" s="197" t="s">
        <v>988</v>
      </c>
    </row>
    <row r="59" spans="1:32">
      <c r="A59" s="197" t="s">
        <v>989</v>
      </c>
    </row>
    <row r="60" spans="1:32">
      <c r="A60" s="197" t="s">
        <v>990</v>
      </c>
    </row>
    <row r="61" spans="1:32">
      <c r="A61" s="204" t="s">
        <v>991</v>
      </c>
    </row>
    <row r="63" spans="1:32">
      <c r="W63" s="359" t="s">
        <v>1239</v>
      </c>
      <c r="X63" s="360"/>
      <c r="Y63" s="360"/>
      <c r="Z63" s="360"/>
      <c r="AA63" s="360"/>
      <c r="AB63" s="360"/>
      <c r="AC63" s="360"/>
      <c r="AD63" s="360"/>
      <c r="AE63" s="360"/>
      <c r="AF63" s="360"/>
    </row>
    <row r="64" spans="1:32">
      <c r="W64" s="361"/>
      <c r="X64" s="361"/>
      <c r="Y64" s="361"/>
      <c r="Z64" s="361"/>
      <c r="AA64" s="361"/>
      <c r="AB64" s="361"/>
      <c r="AC64" s="361"/>
      <c r="AD64" s="361"/>
      <c r="AE64" s="361"/>
      <c r="AF64" s="361"/>
    </row>
    <row r="65" spans="23:23">
      <c r="W65" s="16" t="s">
        <v>143</v>
      </c>
    </row>
    <row r="67" spans="23:23">
      <c r="W67" s="22" t="s">
        <v>147</v>
      </c>
    </row>
    <row r="68" spans="23:23">
      <c r="W68" s="1" t="s">
        <v>992</v>
      </c>
    </row>
    <row r="69" spans="23:23">
      <c r="W69" s="16" t="s">
        <v>733</v>
      </c>
    </row>
  </sheetData>
  <mergeCells count="18">
    <mergeCell ref="A8:A9"/>
    <mergeCell ref="B8:J8"/>
    <mergeCell ref="K8:S8"/>
    <mergeCell ref="T8:U8"/>
    <mergeCell ref="W63:AF64"/>
    <mergeCell ref="BO34:BP34"/>
    <mergeCell ref="BO25:BP25"/>
    <mergeCell ref="AI5:BL5"/>
    <mergeCell ref="AX6:AZ6"/>
    <mergeCell ref="BA6:BC6"/>
    <mergeCell ref="AR6:AT6"/>
    <mergeCell ref="BD6:BF6"/>
    <mergeCell ref="BJ6:BL6"/>
    <mergeCell ref="AI6:AK6"/>
    <mergeCell ref="AL6:AN6"/>
    <mergeCell ref="AO6:AQ6"/>
    <mergeCell ref="AU6:AW6"/>
    <mergeCell ref="BG6:BI6"/>
  </mergeCells>
  <hyperlinks>
    <hyperlink ref="W65" r:id="rId1" location="abreadcrumb" xr:uid="{3CA35D02-69B2-49FA-8E44-9394243CC2B8}"/>
  </hyperlinks>
  <pageMargins left="0.7" right="0.7" top="0.75" bottom="0.75" header="0.3" footer="0.3"/>
  <ignoredErrors>
    <ignoredError sqref="A10:A30" numberStoredAsText="1"/>
    <ignoredError sqref="N10 P10" evalError="1"/>
  </ignoredErrors>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5EB8F-BC1E-41B3-8CA6-99D92FB0B4C4}">
  <dimension ref="A1:V135"/>
  <sheetViews>
    <sheetView workbookViewId="0">
      <selection activeCell="A113" sqref="A113"/>
    </sheetView>
  </sheetViews>
  <sheetFormatPr baseColWidth="10" defaultColWidth="8.89453125" defaultRowHeight="14.4"/>
  <cols>
    <col min="1" max="1" width="42.5234375" style="1" customWidth="1"/>
    <col min="2" max="2" width="13.20703125" style="1" customWidth="1"/>
    <col min="3" max="5" width="12.41796875" style="1" bestFit="1" customWidth="1"/>
    <col min="6" max="16" width="10.89453125" style="1" bestFit="1" customWidth="1"/>
    <col min="17" max="16384" width="8.89453125" style="1"/>
  </cols>
  <sheetData>
    <row r="1" spans="1:14">
      <c r="A1" s="15" t="s">
        <v>408</v>
      </c>
      <c r="B1" s="15"/>
    </row>
    <row r="2" spans="1:14">
      <c r="A2" s="15" t="s">
        <v>404</v>
      </c>
      <c r="B2" s="15"/>
    </row>
    <row r="3" spans="1:14">
      <c r="A3" s="15"/>
      <c r="B3" s="15"/>
    </row>
    <row r="4" spans="1:14">
      <c r="C4" s="362" t="s">
        <v>406</v>
      </c>
      <c r="D4" s="362"/>
      <c r="E4" s="362"/>
      <c r="F4" s="361"/>
      <c r="G4" s="361"/>
      <c r="H4" s="361"/>
      <c r="I4" s="361"/>
      <c r="J4" s="361"/>
      <c r="K4" s="361"/>
      <c r="L4" s="361"/>
      <c r="M4" s="361"/>
    </row>
    <row r="5" spans="1:14">
      <c r="B5" s="15">
        <v>2010</v>
      </c>
      <c r="C5" s="15">
        <v>2011</v>
      </c>
      <c r="D5" s="15">
        <v>2012</v>
      </c>
      <c r="E5" s="15">
        <v>2013</v>
      </c>
      <c r="F5" s="15">
        <v>2014</v>
      </c>
      <c r="G5" s="15">
        <v>2015</v>
      </c>
      <c r="H5" s="15">
        <v>2016</v>
      </c>
      <c r="I5" s="15">
        <v>2017</v>
      </c>
      <c r="J5" s="15">
        <v>2018</v>
      </c>
      <c r="K5" s="15">
        <v>2019</v>
      </c>
      <c r="L5" s="15">
        <v>2020</v>
      </c>
      <c r="M5" s="15">
        <v>2021</v>
      </c>
      <c r="N5" s="15">
        <v>2022</v>
      </c>
    </row>
    <row r="6" spans="1:14">
      <c r="A6" s="1" t="s">
        <v>389</v>
      </c>
      <c r="B6" s="36">
        <v>1086720</v>
      </c>
      <c r="C6" s="36">
        <v>1058999</v>
      </c>
      <c r="D6" s="36">
        <v>1082669</v>
      </c>
      <c r="E6" s="34">
        <v>447694</v>
      </c>
      <c r="F6" s="34">
        <v>582498</v>
      </c>
      <c r="G6" s="34">
        <v>631384</v>
      </c>
      <c r="H6" s="34">
        <v>638823</v>
      </c>
      <c r="I6" s="34">
        <v>693113</v>
      </c>
      <c r="J6" s="34">
        <v>693580</v>
      </c>
      <c r="K6" s="34">
        <v>728910</v>
      </c>
      <c r="L6" s="34">
        <v>693376</v>
      </c>
      <c r="M6" s="34">
        <v>752674</v>
      </c>
      <c r="N6" s="42">
        <v>922390</v>
      </c>
    </row>
    <row r="7" spans="1:14">
      <c r="A7" s="1" t="s">
        <v>390</v>
      </c>
      <c r="B7" s="36">
        <v>895791</v>
      </c>
      <c r="C7" s="36">
        <v>863765</v>
      </c>
      <c r="D7" s="36">
        <v>870059</v>
      </c>
      <c r="E7" s="34">
        <v>308842</v>
      </c>
      <c r="F7" s="34">
        <v>446595</v>
      </c>
      <c r="G7" s="34">
        <v>494916</v>
      </c>
      <c r="H7" s="34">
        <v>532852</v>
      </c>
      <c r="I7" s="34">
        <v>595316</v>
      </c>
      <c r="J7" s="34">
        <v>574953</v>
      </c>
      <c r="K7" s="34">
        <v>612897</v>
      </c>
      <c r="L7" s="34">
        <v>583381</v>
      </c>
      <c r="M7" s="34">
        <v>644722</v>
      </c>
      <c r="N7" s="34">
        <f>N6*N8/100</f>
        <v>784031.5</v>
      </c>
    </row>
    <row r="8" spans="1:14">
      <c r="A8" s="1" t="s">
        <v>407</v>
      </c>
      <c r="B8" s="39">
        <f t="shared" ref="B8" si="0">B7*100/B6</f>
        <v>82.430708922261488</v>
      </c>
      <c r="C8" s="39">
        <f t="shared" ref="C8" si="1">C7*100/C6</f>
        <v>81.564288540404661</v>
      </c>
      <c r="D8" s="39">
        <f t="shared" ref="D8" si="2">D7*100/D6</f>
        <v>80.362419169663113</v>
      </c>
      <c r="E8" s="39">
        <f t="shared" ref="E8:G8" si="3">E7*100/E6</f>
        <v>68.98506569219154</v>
      </c>
      <c r="F8" s="39">
        <f t="shared" si="3"/>
        <v>76.668932768867876</v>
      </c>
      <c r="G8" s="39">
        <f t="shared" si="3"/>
        <v>78.385895112958195</v>
      </c>
      <c r="H8" s="39">
        <f>H7*100/H6</f>
        <v>83.411524005867037</v>
      </c>
      <c r="I8" s="39">
        <f t="shared" ref="I8:M8" si="4">I7*100/I6</f>
        <v>85.890179523396611</v>
      </c>
      <c r="J8" s="39">
        <f t="shared" si="4"/>
        <v>82.896421465440184</v>
      </c>
      <c r="K8" s="39">
        <f t="shared" si="4"/>
        <v>84.084043297526449</v>
      </c>
      <c r="L8" s="39">
        <f t="shared" si="4"/>
        <v>84.136312765368288</v>
      </c>
      <c r="M8" s="39">
        <f t="shared" si="4"/>
        <v>85.65753566617154</v>
      </c>
      <c r="N8" s="1">
        <v>85</v>
      </c>
    </row>
    <row r="9" spans="1:14">
      <c r="A9" s="1" t="s">
        <v>409</v>
      </c>
      <c r="B9" s="39"/>
      <c r="C9" s="39"/>
      <c r="D9" s="39"/>
      <c r="E9" s="39"/>
      <c r="F9" s="39"/>
      <c r="G9" s="39"/>
      <c r="H9" s="39"/>
      <c r="I9" s="39"/>
      <c r="J9" s="39"/>
      <c r="K9" s="39"/>
      <c r="L9" s="39"/>
      <c r="M9" s="39"/>
      <c r="N9" s="1">
        <v>10</v>
      </c>
    </row>
    <row r="10" spans="1:14">
      <c r="A10" s="1" t="s">
        <v>410</v>
      </c>
      <c r="B10" s="39"/>
      <c r="C10" s="39"/>
      <c r="D10" s="39"/>
      <c r="E10" s="39"/>
      <c r="F10" s="39"/>
      <c r="G10" s="39"/>
      <c r="H10" s="39"/>
      <c r="I10" s="39"/>
      <c r="J10" s="39"/>
      <c r="K10" s="39"/>
      <c r="L10" s="39"/>
      <c r="M10" s="39"/>
      <c r="N10" s="1">
        <v>5</v>
      </c>
    </row>
    <row r="11" spans="1:14">
      <c r="H11" s="39"/>
      <c r="I11" s="39"/>
      <c r="J11" s="39"/>
      <c r="K11" s="39"/>
      <c r="L11" s="39"/>
      <c r="M11" s="39"/>
    </row>
    <row r="12" spans="1:14">
      <c r="A12" s="15" t="s">
        <v>391</v>
      </c>
    </row>
    <row r="13" spans="1:14">
      <c r="C13" s="362" t="s">
        <v>392</v>
      </c>
      <c r="D13" s="363"/>
      <c r="E13" s="363"/>
      <c r="F13" s="363"/>
      <c r="G13" s="363"/>
      <c r="H13" s="363"/>
      <c r="I13" s="363"/>
      <c r="J13" s="363"/>
      <c r="K13" s="363"/>
      <c r="L13" s="363"/>
      <c r="M13" s="363"/>
    </row>
    <row r="14" spans="1:14">
      <c r="A14" s="1" t="s">
        <v>396</v>
      </c>
      <c r="B14" s="15">
        <v>2010</v>
      </c>
      <c r="C14" s="15">
        <v>2011</v>
      </c>
      <c r="D14" s="15">
        <v>2012</v>
      </c>
      <c r="E14" s="15">
        <v>2013</v>
      </c>
      <c r="F14" s="15">
        <v>2014</v>
      </c>
      <c r="G14" s="15">
        <v>2015</v>
      </c>
      <c r="H14" s="15">
        <v>2016</v>
      </c>
      <c r="I14" s="15">
        <v>2017</v>
      </c>
      <c r="J14" s="15">
        <v>2018</v>
      </c>
      <c r="K14" s="15">
        <v>2019</v>
      </c>
      <c r="L14" s="15">
        <v>2020</v>
      </c>
      <c r="M14" s="15">
        <v>2021</v>
      </c>
    </row>
    <row r="15" spans="1:14">
      <c r="A15" s="1" t="s">
        <v>393</v>
      </c>
      <c r="B15" s="1">
        <v>2</v>
      </c>
      <c r="C15" s="1">
        <v>1</v>
      </c>
      <c r="D15" s="1">
        <v>2</v>
      </c>
      <c r="E15" s="1">
        <v>1</v>
      </c>
      <c r="F15" s="1">
        <v>2</v>
      </c>
      <c r="G15" s="1">
        <v>1</v>
      </c>
      <c r="H15" s="1">
        <v>1</v>
      </c>
      <c r="I15" s="1">
        <v>2</v>
      </c>
      <c r="J15" s="1">
        <v>1</v>
      </c>
      <c r="K15" s="1">
        <v>1</v>
      </c>
      <c r="L15" s="1">
        <v>2</v>
      </c>
      <c r="M15" s="1">
        <v>2</v>
      </c>
    </row>
    <row r="16" spans="1:14">
      <c r="A16" s="1" t="s">
        <v>394</v>
      </c>
      <c r="B16" s="1">
        <v>260</v>
      </c>
      <c r="C16" s="1">
        <v>226</v>
      </c>
      <c r="D16" s="1">
        <v>263</v>
      </c>
      <c r="E16" s="1">
        <v>314</v>
      </c>
      <c r="F16" s="1">
        <v>279</v>
      </c>
      <c r="G16" s="1">
        <v>286</v>
      </c>
      <c r="H16" s="1">
        <v>250</v>
      </c>
      <c r="I16" s="1">
        <v>249</v>
      </c>
      <c r="J16" s="1">
        <v>252</v>
      </c>
      <c r="K16" s="1">
        <v>252</v>
      </c>
      <c r="L16" s="1">
        <v>244</v>
      </c>
      <c r="M16" s="1">
        <v>233</v>
      </c>
    </row>
    <row r="17" spans="1:13">
      <c r="A17" s="1" t="s">
        <v>397</v>
      </c>
      <c r="B17" s="1">
        <v>37</v>
      </c>
      <c r="C17" s="1">
        <v>30</v>
      </c>
      <c r="D17" s="1">
        <v>30</v>
      </c>
      <c r="E17" s="1">
        <v>22</v>
      </c>
      <c r="F17" s="1">
        <v>42</v>
      </c>
      <c r="G17" s="1">
        <v>46</v>
      </c>
      <c r="H17" s="1">
        <v>33</v>
      </c>
      <c r="I17" s="1">
        <v>35</v>
      </c>
      <c r="J17" s="1">
        <v>28</v>
      </c>
      <c r="K17" s="1">
        <v>30</v>
      </c>
      <c r="L17" s="1">
        <v>29</v>
      </c>
      <c r="M17" s="1">
        <v>27</v>
      </c>
    </row>
    <row r="18" spans="1:13">
      <c r="A18" s="1" t="s">
        <v>398</v>
      </c>
      <c r="B18" s="1">
        <v>70</v>
      </c>
      <c r="C18" s="1">
        <v>54</v>
      </c>
      <c r="D18" s="1">
        <v>67</v>
      </c>
      <c r="E18" s="1">
        <v>48</v>
      </c>
      <c r="F18" s="1">
        <v>57</v>
      </c>
      <c r="G18" s="1">
        <v>53</v>
      </c>
      <c r="H18" s="1">
        <v>36</v>
      </c>
      <c r="I18" s="1">
        <v>50</v>
      </c>
      <c r="J18" s="1">
        <v>46</v>
      </c>
      <c r="K18" s="1">
        <v>48</v>
      </c>
      <c r="L18" s="1">
        <v>53</v>
      </c>
      <c r="M18" s="1">
        <v>50</v>
      </c>
    </row>
    <row r="19" spans="1:13">
      <c r="A19" s="1" t="s">
        <v>399</v>
      </c>
      <c r="B19" s="1">
        <v>705</v>
      </c>
      <c r="C19" s="1">
        <v>631</v>
      </c>
      <c r="D19" s="1">
        <v>707</v>
      </c>
      <c r="E19" s="1">
        <v>613</v>
      </c>
      <c r="F19" s="1">
        <v>840</v>
      </c>
      <c r="G19" s="1">
        <v>896</v>
      </c>
      <c r="H19" s="1">
        <v>662</v>
      </c>
      <c r="I19" s="1">
        <v>763</v>
      </c>
      <c r="J19" s="1">
        <v>666</v>
      </c>
      <c r="K19" s="1">
        <v>728</v>
      </c>
      <c r="L19" s="1">
        <v>697</v>
      </c>
      <c r="M19" s="1">
        <v>640</v>
      </c>
    </row>
    <row r="20" spans="1:13">
      <c r="A20" s="1" t="s">
        <v>401</v>
      </c>
      <c r="B20" s="1">
        <v>1</v>
      </c>
      <c r="C20" s="1">
        <v>1</v>
      </c>
      <c r="D20" s="1">
        <v>1</v>
      </c>
      <c r="E20" s="1">
        <v>2</v>
      </c>
      <c r="F20" s="1">
        <v>1</v>
      </c>
      <c r="G20" s="1">
        <v>1</v>
      </c>
      <c r="H20" s="1">
        <v>1</v>
      </c>
      <c r="I20" s="1">
        <v>2</v>
      </c>
      <c r="J20" s="1">
        <v>2</v>
      </c>
      <c r="K20" s="1">
        <v>1</v>
      </c>
      <c r="L20" s="1">
        <v>0</v>
      </c>
      <c r="M20" s="1">
        <v>0</v>
      </c>
    </row>
    <row r="21" spans="1:13">
      <c r="A21" s="1" t="s">
        <v>400</v>
      </c>
      <c r="B21" s="1">
        <v>71</v>
      </c>
      <c r="C21" s="1">
        <v>52</v>
      </c>
      <c r="D21" s="1">
        <v>65</v>
      </c>
      <c r="E21" s="1">
        <v>32</v>
      </c>
      <c r="F21" s="1">
        <v>86</v>
      </c>
      <c r="G21" s="1">
        <v>84</v>
      </c>
      <c r="H21" s="1">
        <v>63</v>
      </c>
      <c r="I21" s="1">
        <v>79</v>
      </c>
      <c r="J21" s="1">
        <v>52</v>
      </c>
      <c r="K21" s="1">
        <v>51</v>
      </c>
      <c r="L21" s="1">
        <v>51</v>
      </c>
      <c r="M21" s="1">
        <v>53</v>
      </c>
    </row>
    <row r="22" spans="1:13">
      <c r="A22" s="1" t="s">
        <v>395</v>
      </c>
    </row>
    <row r="23" spans="1:13">
      <c r="A23" s="1" t="s">
        <v>402</v>
      </c>
      <c r="B23" s="34">
        <v>48857</v>
      </c>
      <c r="C23" s="34">
        <v>41534</v>
      </c>
      <c r="D23" s="34">
        <v>45237</v>
      </c>
      <c r="E23" s="34">
        <v>60000</v>
      </c>
      <c r="F23" s="34">
        <v>50000</v>
      </c>
      <c r="G23" s="34">
        <v>50000</v>
      </c>
      <c r="H23" s="34">
        <v>50000</v>
      </c>
      <c r="I23" s="34">
        <v>50000</v>
      </c>
      <c r="J23" s="34">
        <v>50000</v>
      </c>
      <c r="K23" s="34">
        <v>60000</v>
      </c>
      <c r="L23" s="34">
        <v>50000</v>
      </c>
      <c r="M23" s="34">
        <v>52786</v>
      </c>
    </row>
    <row r="24" spans="1:13">
      <c r="A24" s="1" t="s">
        <v>403</v>
      </c>
      <c r="B24" s="34">
        <v>42550</v>
      </c>
      <c r="C24" s="34">
        <v>34666</v>
      </c>
      <c r="D24" s="34">
        <v>51993</v>
      </c>
      <c r="E24" s="34">
        <v>25821</v>
      </c>
      <c r="F24" s="34">
        <v>42622</v>
      </c>
      <c r="G24" s="34">
        <v>38166</v>
      </c>
      <c r="H24" s="34">
        <v>44306</v>
      </c>
      <c r="I24" s="34">
        <v>37860</v>
      </c>
      <c r="J24" s="34">
        <v>39846</v>
      </c>
      <c r="K24" s="34">
        <v>43926</v>
      </c>
      <c r="L24" s="34">
        <v>44337</v>
      </c>
      <c r="M24" s="34">
        <v>43433</v>
      </c>
    </row>
    <row r="26" spans="1:13">
      <c r="A26" s="1" t="s">
        <v>405</v>
      </c>
    </row>
    <row r="27" spans="1:13">
      <c r="A27" s="1" t="s">
        <v>388</v>
      </c>
    </row>
    <row r="28" spans="1:13">
      <c r="A28" s="16" t="s">
        <v>387</v>
      </c>
    </row>
    <row r="29" spans="1:13">
      <c r="A29" s="16"/>
    </row>
    <row r="30" spans="1:13">
      <c r="A30" s="15" t="s">
        <v>457</v>
      </c>
    </row>
    <row r="31" spans="1:13">
      <c r="A31" s="1" t="s">
        <v>456</v>
      </c>
    </row>
    <row r="34" spans="1:16">
      <c r="A34" s="15" t="s">
        <v>411</v>
      </c>
    </row>
    <row r="35" spans="1:16">
      <c r="A35" s="15" t="s">
        <v>412</v>
      </c>
    </row>
    <row r="36" spans="1:16">
      <c r="A36" s="1" t="s">
        <v>1</v>
      </c>
    </row>
    <row r="37" spans="1:16">
      <c r="A37" s="1" t="s">
        <v>413</v>
      </c>
    </row>
    <row r="38" spans="1:16">
      <c r="A38" s="1" t="s">
        <v>414</v>
      </c>
    </row>
    <row r="39" spans="1:16">
      <c r="A39" s="1" t="s">
        <v>1</v>
      </c>
    </row>
    <row r="40" spans="1:16">
      <c r="A40" s="1" t="s">
        <v>415</v>
      </c>
      <c r="B40" s="1" t="s">
        <v>98</v>
      </c>
      <c r="C40" s="1" t="s">
        <v>99</v>
      </c>
      <c r="D40" s="1" t="s">
        <v>100</v>
      </c>
      <c r="E40" s="1" t="s">
        <v>0</v>
      </c>
      <c r="F40" s="1" t="s">
        <v>2</v>
      </c>
      <c r="G40" s="1" t="s">
        <v>3</v>
      </c>
      <c r="H40" s="1" t="s">
        <v>4</v>
      </c>
      <c r="I40" s="1" t="s">
        <v>5</v>
      </c>
      <c r="J40" s="1" t="s">
        <v>6</v>
      </c>
      <c r="K40" s="1" t="s">
        <v>7</v>
      </c>
      <c r="L40" s="1" t="s">
        <v>8</v>
      </c>
      <c r="M40" s="1" t="s">
        <v>9</v>
      </c>
      <c r="N40" s="1" t="s">
        <v>10</v>
      </c>
      <c r="O40" s="1" t="s">
        <v>11</v>
      </c>
      <c r="P40" s="1" t="s">
        <v>416</v>
      </c>
    </row>
    <row r="41" spans="1:16">
      <c r="A41" s="1" t="s">
        <v>417</v>
      </c>
      <c r="B41" s="34">
        <v>399150775</v>
      </c>
      <c r="C41" s="34">
        <v>360769534</v>
      </c>
      <c r="D41" s="34">
        <v>349687620</v>
      </c>
      <c r="E41" s="34">
        <v>352137026</v>
      </c>
      <c r="F41" s="34">
        <v>348182429</v>
      </c>
      <c r="G41" s="34">
        <v>319925395</v>
      </c>
      <c r="H41" s="34">
        <v>323538754</v>
      </c>
      <c r="I41" s="34">
        <v>340682569</v>
      </c>
      <c r="J41" s="34">
        <v>329899541</v>
      </c>
      <c r="K41" s="34">
        <v>344575344</v>
      </c>
      <c r="L41" s="34">
        <v>341342825</v>
      </c>
      <c r="M41" s="34">
        <v>324382305</v>
      </c>
      <c r="N41" s="34">
        <v>279595822</v>
      </c>
      <c r="O41" s="34">
        <v>298694644</v>
      </c>
      <c r="P41" s="34">
        <v>313814093</v>
      </c>
    </row>
    <row r="42" spans="1:16">
      <c r="A42" s="1" t="s">
        <v>418</v>
      </c>
      <c r="B42" s="34">
        <v>370757531</v>
      </c>
      <c r="C42" s="34">
        <v>334308770</v>
      </c>
      <c r="D42" s="34">
        <v>322095835</v>
      </c>
      <c r="E42" s="34">
        <v>325529519</v>
      </c>
      <c r="F42" s="34">
        <v>321979432</v>
      </c>
      <c r="G42" s="34">
        <v>293360235</v>
      </c>
      <c r="H42" s="34">
        <v>296318651</v>
      </c>
      <c r="I42" s="34">
        <v>313866125</v>
      </c>
      <c r="J42" s="34">
        <v>302479419</v>
      </c>
      <c r="K42" s="34">
        <v>317087587</v>
      </c>
      <c r="L42" s="34">
        <v>313169125</v>
      </c>
      <c r="M42" s="34">
        <v>296152146</v>
      </c>
      <c r="N42" s="34">
        <v>251170083</v>
      </c>
      <c r="O42" s="34">
        <v>270394114</v>
      </c>
      <c r="P42" s="34">
        <v>286872334</v>
      </c>
    </row>
    <row r="43" spans="1:16">
      <c r="A43" s="1" t="s">
        <v>419</v>
      </c>
      <c r="B43" s="34">
        <v>364851366</v>
      </c>
      <c r="C43" s="34">
        <v>328582807</v>
      </c>
      <c r="D43" s="34">
        <v>316558871</v>
      </c>
      <c r="E43" s="34">
        <v>319980250</v>
      </c>
      <c r="F43" s="34">
        <v>316845396</v>
      </c>
      <c r="G43" s="34">
        <v>288106494</v>
      </c>
      <c r="H43" s="34">
        <v>291365825</v>
      </c>
      <c r="I43" s="34">
        <v>308641105</v>
      </c>
      <c r="J43" s="34">
        <v>297495479</v>
      </c>
      <c r="K43" s="34">
        <v>312174612</v>
      </c>
      <c r="L43" s="34">
        <v>308059658</v>
      </c>
      <c r="M43" s="34">
        <v>291459606</v>
      </c>
      <c r="N43" s="34">
        <v>246670771</v>
      </c>
      <c r="O43" s="34">
        <v>265732702</v>
      </c>
      <c r="P43" s="34" t="s">
        <v>420</v>
      </c>
    </row>
    <row r="44" spans="1:16">
      <c r="A44" s="1" t="s">
        <v>421</v>
      </c>
      <c r="B44" s="34">
        <v>21446839</v>
      </c>
      <c r="C44" s="34">
        <v>24731420</v>
      </c>
      <c r="D44" s="34">
        <v>25695995</v>
      </c>
      <c r="E44" s="34">
        <v>27924836</v>
      </c>
      <c r="F44" s="34">
        <v>30295114</v>
      </c>
      <c r="G44" s="34">
        <v>27649903</v>
      </c>
      <c r="H44" s="34">
        <v>27486625</v>
      </c>
      <c r="I44" s="34">
        <v>27358208</v>
      </c>
      <c r="J44" s="34">
        <v>26230443</v>
      </c>
      <c r="K44" s="34">
        <v>27383231</v>
      </c>
      <c r="L44" s="34">
        <v>28289934</v>
      </c>
      <c r="M44" s="34">
        <v>28752840</v>
      </c>
      <c r="N44" s="34">
        <v>27987094</v>
      </c>
      <c r="O44" s="34">
        <v>28910230</v>
      </c>
      <c r="P44" s="34" t="s">
        <v>420</v>
      </c>
    </row>
    <row r="45" spans="1:16">
      <c r="A45" s="1" t="s">
        <v>422</v>
      </c>
      <c r="B45" s="34">
        <v>343404527</v>
      </c>
      <c r="C45" s="34">
        <v>303851387</v>
      </c>
      <c r="D45" s="34">
        <v>290862876</v>
      </c>
      <c r="E45" s="34">
        <v>292055414</v>
      </c>
      <c r="F45" s="34">
        <v>286550282</v>
      </c>
      <c r="G45" s="34">
        <v>260456591</v>
      </c>
      <c r="H45" s="34">
        <v>263879200</v>
      </c>
      <c r="I45" s="34">
        <v>281282897</v>
      </c>
      <c r="J45" s="34">
        <v>271265036</v>
      </c>
      <c r="K45" s="34">
        <v>284791381</v>
      </c>
      <c r="L45" s="34">
        <v>279769724</v>
      </c>
      <c r="M45" s="34">
        <v>262706766</v>
      </c>
      <c r="N45" s="34">
        <v>218683677</v>
      </c>
      <c r="O45" s="34">
        <v>236822472</v>
      </c>
      <c r="P45" s="34" t="s">
        <v>420</v>
      </c>
    </row>
    <row r="46" spans="1:16">
      <c r="A46" s="1" t="s">
        <v>423</v>
      </c>
      <c r="B46" s="34">
        <v>1596784</v>
      </c>
      <c r="C46" s="34">
        <v>1646931</v>
      </c>
      <c r="D46" s="34">
        <v>1576486</v>
      </c>
      <c r="E46" s="34">
        <v>1591318</v>
      </c>
      <c r="F46" s="34">
        <v>1547247</v>
      </c>
      <c r="G46" s="34">
        <v>1498882</v>
      </c>
      <c r="H46" s="34">
        <v>1472759</v>
      </c>
      <c r="I46" s="34">
        <v>1528840</v>
      </c>
      <c r="J46" s="34">
        <v>1511962</v>
      </c>
      <c r="K46" s="34">
        <v>1500013</v>
      </c>
      <c r="L46" s="34">
        <v>1501713</v>
      </c>
      <c r="M46" s="34">
        <v>1479887</v>
      </c>
      <c r="N46" s="34">
        <v>1481058</v>
      </c>
      <c r="O46" s="34">
        <v>1481982</v>
      </c>
      <c r="P46" s="34" t="s">
        <v>420</v>
      </c>
    </row>
    <row r="47" spans="1:16">
      <c r="A47" s="1" t="s">
        <v>424</v>
      </c>
      <c r="B47" s="34">
        <v>28029</v>
      </c>
      <c r="C47" s="34">
        <v>27137</v>
      </c>
      <c r="D47" s="34">
        <v>25546</v>
      </c>
      <c r="E47" s="34">
        <v>24567</v>
      </c>
      <c r="F47" s="34">
        <v>23196</v>
      </c>
      <c r="G47" s="34">
        <v>24183</v>
      </c>
      <c r="H47" s="34">
        <v>23577</v>
      </c>
      <c r="I47" s="34">
        <v>24428</v>
      </c>
      <c r="J47" s="34">
        <v>40045</v>
      </c>
      <c r="K47" s="34">
        <v>25696</v>
      </c>
      <c r="L47" s="34">
        <v>26230</v>
      </c>
      <c r="M47" s="34">
        <v>25271</v>
      </c>
      <c r="N47" s="34">
        <v>25108</v>
      </c>
      <c r="O47" s="34">
        <v>24999</v>
      </c>
      <c r="P47" s="34" t="s">
        <v>420</v>
      </c>
    </row>
    <row r="48" spans="1:16">
      <c r="A48" s="1" t="s">
        <v>425</v>
      </c>
      <c r="B48" s="34">
        <v>1217621</v>
      </c>
      <c r="C48" s="34">
        <v>1092208</v>
      </c>
      <c r="D48" s="34">
        <v>1017948</v>
      </c>
      <c r="E48" s="34">
        <v>1018998</v>
      </c>
      <c r="F48" s="34">
        <v>966718</v>
      </c>
      <c r="G48" s="34">
        <v>884329</v>
      </c>
      <c r="H48" s="34">
        <v>876056</v>
      </c>
      <c r="I48" s="34">
        <v>905510</v>
      </c>
      <c r="J48" s="34">
        <v>870819</v>
      </c>
      <c r="K48" s="34">
        <v>799945</v>
      </c>
      <c r="L48" s="34">
        <v>783082</v>
      </c>
      <c r="M48" s="34">
        <v>725884</v>
      </c>
      <c r="N48" s="34">
        <v>598083</v>
      </c>
      <c r="O48" s="34">
        <v>627789</v>
      </c>
      <c r="P48" s="34" t="s">
        <v>420</v>
      </c>
    </row>
    <row r="49" spans="1:16">
      <c r="A49" s="1" t="s">
        <v>426</v>
      </c>
      <c r="B49" s="34">
        <v>6691</v>
      </c>
      <c r="C49" s="34">
        <v>6232</v>
      </c>
      <c r="D49" s="34">
        <v>6531</v>
      </c>
      <c r="E49" s="34">
        <v>6412</v>
      </c>
      <c r="F49" s="34">
        <v>6673</v>
      </c>
      <c r="G49" s="34">
        <v>6819</v>
      </c>
      <c r="H49" s="34">
        <v>6823</v>
      </c>
      <c r="I49" s="34">
        <v>4242</v>
      </c>
      <c r="J49" s="34">
        <v>4550</v>
      </c>
      <c r="K49" s="34">
        <v>4254</v>
      </c>
      <c r="L49" s="34">
        <v>4203</v>
      </c>
      <c r="M49" s="34">
        <v>4081</v>
      </c>
      <c r="N49" s="34">
        <v>3606</v>
      </c>
      <c r="O49" s="34">
        <v>3953</v>
      </c>
      <c r="P49" s="34" t="s">
        <v>420</v>
      </c>
    </row>
    <row r="50" spans="1:16">
      <c r="A50" s="1" t="s">
        <v>427</v>
      </c>
      <c r="B50" s="34">
        <v>26</v>
      </c>
      <c r="C50" s="34">
        <v>17</v>
      </c>
      <c r="D50" s="34">
        <v>15</v>
      </c>
      <c r="E50" s="34">
        <v>13</v>
      </c>
      <c r="F50" s="34">
        <v>8</v>
      </c>
      <c r="G50" s="34">
        <v>10</v>
      </c>
      <c r="H50" s="34">
        <v>9</v>
      </c>
      <c r="I50" s="34">
        <v>13</v>
      </c>
      <c r="J50" s="34">
        <v>13</v>
      </c>
      <c r="K50" s="34">
        <v>16</v>
      </c>
      <c r="L50" s="34">
        <v>17</v>
      </c>
      <c r="M50" s="34">
        <v>7</v>
      </c>
      <c r="N50" s="34">
        <v>4</v>
      </c>
      <c r="O50" s="34">
        <v>7</v>
      </c>
      <c r="P50" s="34" t="s">
        <v>420</v>
      </c>
    </row>
    <row r="51" spans="1:16">
      <c r="A51" s="1" t="s">
        <v>428</v>
      </c>
      <c r="B51" s="34">
        <v>10</v>
      </c>
      <c r="C51" s="34">
        <v>10</v>
      </c>
      <c r="D51" s="34">
        <v>10</v>
      </c>
      <c r="E51" s="34">
        <v>10</v>
      </c>
      <c r="F51" s="34">
        <v>9</v>
      </c>
      <c r="G51" s="34">
        <v>9</v>
      </c>
      <c r="H51" s="34">
        <v>9</v>
      </c>
      <c r="I51" s="34">
        <v>9</v>
      </c>
      <c r="J51" s="34">
        <v>10</v>
      </c>
      <c r="K51" s="34">
        <v>10</v>
      </c>
      <c r="L51" s="34">
        <v>10</v>
      </c>
      <c r="M51" s="34">
        <v>10</v>
      </c>
      <c r="N51" s="34">
        <v>10</v>
      </c>
      <c r="O51" s="34">
        <v>10</v>
      </c>
      <c r="P51" s="34" t="s">
        <v>420</v>
      </c>
    </row>
    <row r="52" spans="1:16">
      <c r="A52" s="1" t="s">
        <v>429</v>
      </c>
      <c r="B52" s="34">
        <v>1919021</v>
      </c>
      <c r="C52" s="34">
        <v>1937160</v>
      </c>
      <c r="D52" s="34">
        <v>1955612</v>
      </c>
      <c r="E52" s="34">
        <v>1924831</v>
      </c>
      <c r="F52" s="34">
        <v>1628957</v>
      </c>
      <c r="G52" s="34">
        <v>1934977</v>
      </c>
      <c r="H52" s="34">
        <v>1676234</v>
      </c>
      <c r="I52" s="34">
        <v>1818830</v>
      </c>
      <c r="J52" s="34">
        <v>1674723</v>
      </c>
      <c r="K52" s="34">
        <v>1637548</v>
      </c>
      <c r="L52" s="34">
        <v>1846058</v>
      </c>
      <c r="M52" s="34">
        <v>1576168</v>
      </c>
      <c r="N52" s="34">
        <v>1557692</v>
      </c>
      <c r="O52" s="34">
        <v>1676758</v>
      </c>
      <c r="P52" s="34" t="s">
        <v>420</v>
      </c>
    </row>
    <row r="53" spans="1:16">
      <c r="A53" s="1" t="s">
        <v>430</v>
      </c>
      <c r="B53" s="34">
        <v>293560</v>
      </c>
      <c r="C53" s="34">
        <v>282394</v>
      </c>
      <c r="D53" s="34">
        <v>278913</v>
      </c>
      <c r="E53" s="34">
        <v>274498</v>
      </c>
      <c r="F53" s="34">
        <v>272139</v>
      </c>
      <c r="G53" s="34">
        <v>265641</v>
      </c>
      <c r="H53" s="34">
        <v>258814</v>
      </c>
      <c r="I53" s="34">
        <v>266147</v>
      </c>
      <c r="J53" s="34">
        <v>258019</v>
      </c>
      <c r="K53" s="34">
        <v>269056</v>
      </c>
      <c r="L53" s="34">
        <v>271791</v>
      </c>
      <c r="M53" s="34">
        <v>270142</v>
      </c>
      <c r="N53" s="34">
        <v>252460</v>
      </c>
      <c r="O53" s="34">
        <v>265108</v>
      </c>
      <c r="P53" s="34" t="s">
        <v>420</v>
      </c>
    </row>
    <row r="54" spans="1:16">
      <c r="A54" s="1" t="s">
        <v>431</v>
      </c>
      <c r="B54" s="34">
        <v>408856</v>
      </c>
      <c r="C54" s="34">
        <v>309235</v>
      </c>
      <c r="D54" s="34">
        <v>263878</v>
      </c>
      <c r="E54" s="34">
        <v>299139</v>
      </c>
      <c r="F54" s="34">
        <v>301895</v>
      </c>
      <c r="G54" s="34">
        <v>236296</v>
      </c>
      <c r="H54" s="34">
        <v>255494</v>
      </c>
      <c r="I54" s="34">
        <v>273482</v>
      </c>
      <c r="J54" s="34">
        <v>231901</v>
      </c>
      <c r="K54" s="34">
        <v>239427</v>
      </c>
      <c r="L54" s="34">
        <v>217671</v>
      </c>
      <c r="M54" s="34">
        <v>170767</v>
      </c>
      <c r="N54" s="34">
        <v>136855</v>
      </c>
      <c r="O54" s="34">
        <v>132493</v>
      </c>
      <c r="P54" s="34" t="s">
        <v>420</v>
      </c>
    </row>
    <row r="55" spans="1:16">
      <c r="A55" s="1" t="s">
        <v>432</v>
      </c>
      <c r="B55" s="34">
        <v>221037</v>
      </c>
      <c r="C55" s="34">
        <v>213079</v>
      </c>
      <c r="D55" s="34">
        <v>205415</v>
      </c>
      <c r="E55" s="34">
        <v>203997</v>
      </c>
      <c r="F55" s="34">
        <v>204197</v>
      </c>
      <c r="G55" s="34">
        <v>201852</v>
      </c>
      <c r="H55" s="34">
        <v>204150</v>
      </c>
      <c r="I55" s="34">
        <v>210285</v>
      </c>
      <c r="J55" s="34">
        <v>210555</v>
      </c>
      <c r="K55" s="34">
        <v>232708</v>
      </c>
      <c r="L55" s="34">
        <v>237739</v>
      </c>
      <c r="M55" s="34">
        <v>237541</v>
      </c>
      <c r="N55" s="34">
        <v>239942</v>
      </c>
      <c r="O55" s="34">
        <v>241071</v>
      </c>
      <c r="P55" s="34" t="s">
        <v>420</v>
      </c>
    </row>
    <row r="56" spans="1:16">
      <c r="A56" s="1" t="s">
        <v>433</v>
      </c>
      <c r="B56" s="34">
        <v>794</v>
      </c>
      <c r="C56" s="34">
        <v>770</v>
      </c>
      <c r="D56" s="34">
        <v>764</v>
      </c>
      <c r="E56" s="34">
        <v>720</v>
      </c>
      <c r="F56" s="34">
        <v>631</v>
      </c>
      <c r="G56" s="34">
        <v>700</v>
      </c>
      <c r="H56" s="34">
        <v>610</v>
      </c>
      <c r="I56" s="34">
        <v>651</v>
      </c>
      <c r="J56" s="34">
        <v>635</v>
      </c>
      <c r="K56" s="34">
        <v>649</v>
      </c>
      <c r="L56" s="34">
        <v>712</v>
      </c>
      <c r="M56" s="34">
        <v>633</v>
      </c>
      <c r="N56" s="34">
        <v>604</v>
      </c>
      <c r="O56" s="34">
        <v>644</v>
      </c>
      <c r="P56" s="34" t="s">
        <v>420</v>
      </c>
    </row>
    <row r="57" spans="1:16">
      <c r="A57" s="1" t="s">
        <v>434</v>
      </c>
      <c r="B57" s="34">
        <v>59</v>
      </c>
      <c r="C57" s="34">
        <v>61</v>
      </c>
      <c r="D57" s="34">
        <v>62</v>
      </c>
      <c r="E57" s="34">
        <v>61</v>
      </c>
      <c r="F57" s="34">
        <v>58</v>
      </c>
      <c r="G57" s="34">
        <v>57</v>
      </c>
      <c r="H57" s="34">
        <v>58</v>
      </c>
      <c r="I57" s="34">
        <v>58</v>
      </c>
      <c r="J57" s="34">
        <v>58</v>
      </c>
      <c r="K57" s="34">
        <v>45</v>
      </c>
      <c r="L57" s="34">
        <v>44</v>
      </c>
      <c r="M57" s="34">
        <v>39</v>
      </c>
      <c r="N57" s="34">
        <v>36</v>
      </c>
      <c r="O57" s="34">
        <v>38</v>
      </c>
      <c r="P57" s="34" t="s">
        <v>420</v>
      </c>
    </row>
    <row r="58" spans="1:16">
      <c r="A58" s="1" t="s">
        <v>435</v>
      </c>
      <c r="B58" s="34">
        <v>213677</v>
      </c>
      <c r="C58" s="34">
        <v>210729</v>
      </c>
      <c r="D58" s="34">
        <v>205784</v>
      </c>
      <c r="E58" s="34">
        <v>204705</v>
      </c>
      <c r="F58" s="34">
        <v>182308</v>
      </c>
      <c r="G58" s="34">
        <v>199986</v>
      </c>
      <c r="H58" s="34">
        <v>178233</v>
      </c>
      <c r="I58" s="34">
        <v>192525</v>
      </c>
      <c r="J58" s="34">
        <v>180650</v>
      </c>
      <c r="K58" s="34">
        <v>203608</v>
      </c>
      <c r="L58" s="34">
        <v>220197</v>
      </c>
      <c r="M58" s="34">
        <v>202110</v>
      </c>
      <c r="N58" s="34">
        <v>203854</v>
      </c>
      <c r="O58" s="34">
        <v>206560</v>
      </c>
      <c r="P58" s="34" t="s">
        <v>420</v>
      </c>
    </row>
    <row r="59" spans="1:16">
      <c r="A59" s="1" t="s">
        <v>436</v>
      </c>
      <c r="B59" s="34">
        <v>0</v>
      </c>
      <c r="C59" s="34">
        <v>0</v>
      </c>
      <c r="D59" s="34">
        <v>0</v>
      </c>
      <c r="E59" s="34">
        <v>0</v>
      </c>
      <c r="F59" s="34">
        <v>0</v>
      </c>
      <c r="G59" s="34">
        <v>0</v>
      </c>
      <c r="H59" s="34">
        <v>0</v>
      </c>
      <c r="I59" s="34">
        <v>0</v>
      </c>
      <c r="J59" s="34">
        <v>0</v>
      </c>
      <c r="K59" s="34">
        <v>0</v>
      </c>
      <c r="L59" s="34">
        <v>0</v>
      </c>
      <c r="M59" s="34">
        <v>0</v>
      </c>
      <c r="N59" s="34">
        <v>0</v>
      </c>
      <c r="O59" s="34">
        <v>0</v>
      </c>
      <c r="P59" s="34" t="s">
        <v>420</v>
      </c>
    </row>
    <row r="60" spans="1:16">
      <c r="A60" s="1" t="s">
        <v>437</v>
      </c>
      <c r="B60" s="34">
        <v>0</v>
      </c>
      <c r="C60" s="34">
        <v>0</v>
      </c>
      <c r="D60" s="34">
        <v>0</v>
      </c>
      <c r="E60" s="34">
        <v>0</v>
      </c>
      <c r="F60" s="34">
        <v>0</v>
      </c>
      <c r="G60" s="34">
        <v>0</v>
      </c>
      <c r="H60" s="34">
        <v>0</v>
      </c>
      <c r="I60" s="34">
        <v>0</v>
      </c>
      <c r="J60" s="34">
        <v>0</v>
      </c>
      <c r="K60" s="34">
        <v>0</v>
      </c>
      <c r="L60" s="34">
        <v>0</v>
      </c>
      <c r="M60" s="34">
        <v>0</v>
      </c>
      <c r="N60" s="34">
        <v>0</v>
      </c>
      <c r="O60" s="34">
        <v>0</v>
      </c>
      <c r="P60" s="34">
        <v>0</v>
      </c>
    </row>
    <row r="61" spans="1:16">
      <c r="A61" s="1" t="s">
        <v>438</v>
      </c>
      <c r="B61" s="34">
        <v>1910262</v>
      </c>
      <c r="C61" s="34">
        <v>1462626</v>
      </c>
      <c r="D61" s="34">
        <v>1919058</v>
      </c>
      <c r="E61" s="34">
        <v>1781185</v>
      </c>
      <c r="F61" s="34">
        <v>1850056</v>
      </c>
      <c r="G61" s="34">
        <v>1693164</v>
      </c>
      <c r="H61" s="34">
        <v>1874109</v>
      </c>
      <c r="I61" s="34">
        <v>924371</v>
      </c>
      <c r="J61" s="34">
        <v>832049</v>
      </c>
      <c r="K61" s="34">
        <v>830926</v>
      </c>
      <c r="L61" s="34">
        <v>872428</v>
      </c>
      <c r="M61" s="34">
        <v>985324</v>
      </c>
      <c r="N61" s="34">
        <v>841528</v>
      </c>
      <c r="O61" s="34">
        <v>932592</v>
      </c>
      <c r="P61" s="34">
        <v>1058303</v>
      </c>
    </row>
    <row r="62" spans="1:16">
      <c r="A62" s="1" t="s">
        <v>439</v>
      </c>
      <c r="B62" s="34">
        <v>39029</v>
      </c>
      <c r="C62" s="34">
        <v>39789</v>
      </c>
      <c r="D62" s="34">
        <v>40093</v>
      </c>
      <c r="E62" s="34">
        <v>42168</v>
      </c>
      <c r="F62" s="34">
        <v>52411</v>
      </c>
      <c r="G62" s="34">
        <v>52160</v>
      </c>
      <c r="H62" s="34">
        <v>52889</v>
      </c>
      <c r="I62" s="34">
        <v>59059</v>
      </c>
      <c r="J62" s="34">
        <v>54842</v>
      </c>
      <c r="K62" s="34">
        <v>62795</v>
      </c>
      <c r="L62" s="34">
        <v>69652</v>
      </c>
      <c r="M62" s="34">
        <v>66857</v>
      </c>
      <c r="N62" s="34">
        <v>60330</v>
      </c>
      <c r="O62" s="34">
        <v>57002</v>
      </c>
      <c r="P62" s="34" t="s">
        <v>420</v>
      </c>
    </row>
    <row r="63" spans="1:16">
      <c r="A63" s="40" t="s">
        <v>440</v>
      </c>
      <c r="B63" s="41">
        <v>3663</v>
      </c>
      <c r="C63" s="41">
        <v>3541</v>
      </c>
      <c r="D63" s="41">
        <v>4179</v>
      </c>
      <c r="E63" s="41">
        <v>3819</v>
      </c>
      <c r="F63" s="41">
        <v>5012</v>
      </c>
      <c r="G63" s="41">
        <v>5219</v>
      </c>
      <c r="H63" s="41">
        <v>4799</v>
      </c>
      <c r="I63" s="41">
        <v>5478</v>
      </c>
      <c r="J63" s="41">
        <v>4741</v>
      </c>
      <c r="K63" s="41">
        <v>5624</v>
      </c>
      <c r="L63" s="41">
        <v>5658</v>
      </c>
      <c r="M63" s="41">
        <v>5707</v>
      </c>
      <c r="N63" s="41">
        <v>4159</v>
      </c>
      <c r="O63" s="41">
        <v>4722</v>
      </c>
      <c r="P63" s="41" t="s">
        <v>420</v>
      </c>
    </row>
    <row r="64" spans="1:16">
      <c r="A64" s="1" t="s">
        <v>441</v>
      </c>
      <c r="B64" s="34">
        <v>102</v>
      </c>
      <c r="C64" s="34">
        <v>127</v>
      </c>
      <c r="D64" s="34">
        <v>278</v>
      </c>
      <c r="E64" s="34">
        <v>138</v>
      </c>
      <c r="F64" s="34">
        <v>149</v>
      </c>
      <c r="G64" s="34">
        <v>189</v>
      </c>
      <c r="H64" s="34">
        <v>117</v>
      </c>
      <c r="I64" s="34">
        <v>130</v>
      </c>
      <c r="J64" s="34">
        <v>132</v>
      </c>
      <c r="K64" s="34">
        <v>152</v>
      </c>
      <c r="L64" s="34">
        <v>477</v>
      </c>
      <c r="M64" s="34">
        <v>397</v>
      </c>
      <c r="N64" s="34">
        <v>102</v>
      </c>
      <c r="O64" s="34">
        <v>119</v>
      </c>
      <c r="P64" s="34" t="s">
        <v>420</v>
      </c>
    </row>
    <row r="65" spans="1:16">
      <c r="A65" s="1" t="s">
        <v>442</v>
      </c>
      <c r="B65" s="34">
        <v>1867468</v>
      </c>
      <c r="C65" s="34">
        <v>1419169</v>
      </c>
      <c r="D65" s="34">
        <v>1874508</v>
      </c>
      <c r="E65" s="34">
        <v>1735060</v>
      </c>
      <c r="F65" s="34">
        <v>1792484</v>
      </c>
      <c r="G65" s="34">
        <v>1635596</v>
      </c>
      <c r="H65" s="34">
        <v>1816304</v>
      </c>
      <c r="I65" s="34">
        <v>859704</v>
      </c>
      <c r="J65" s="34">
        <v>772334</v>
      </c>
      <c r="K65" s="34">
        <v>762355</v>
      </c>
      <c r="L65" s="34">
        <v>796641</v>
      </c>
      <c r="M65" s="34">
        <v>912363</v>
      </c>
      <c r="N65" s="34">
        <v>776937</v>
      </c>
      <c r="O65" s="34">
        <v>870749</v>
      </c>
      <c r="P65" s="34" t="s">
        <v>420</v>
      </c>
    </row>
    <row r="66" spans="1:16">
      <c r="A66" s="1" t="s">
        <v>443</v>
      </c>
      <c r="B66" s="34" t="s">
        <v>420</v>
      </c>
      <c r="C66" s="34" t="s">
        <v>420</v>
      </c>
      <c r="D66" s="34" t="s">
        <v>420</v>
      </c>
      <c r="E66" s="34" t="s">
        <v>420</v>
      </c>
      <c r="F66" s="34" t="s">
        <v>420</v>
      </c>
      <c r="G66" s="34" t="s">
        <v>420</v>
      </c>
      <c r="H66" s="34" t="s">
        <v>420</v>
      </c>
      <c r="I66" s="34" t="s">
        <v>420</v>
      </c>
      <c r="J66" s="34" t="s">
        <v>420</v>
      </c>
      <c r="K66" s="34" t="s">
        <v>420</v>
      </c>
      <c r="L66" s="34" t="s">
        <v>420</v>
      </c>
      <c r="M66" s="34" t="s">
        <v>420</v>
      </c>
      <c r="N66" s="34" t="s">
        <v>420</v>
      </c>
      <c r="O66" s="34" t="s">
        <v>420</v>
      </c>
      <c r="P66" s="34" t="s">
        <v>420</v>
      </c>
    </row>
    <row r="67" spans="1:16">
      <c r="A67" s="1" t="s">
        <v>444</v>
      </c>
      <c r="B67" s="34">
        <v>26471913</v>
      </c>
      <c r="C67" s="34">
        <v>24987514</v>
      </c>
      <c r="D67" s="34">
        <v>25662352</v>
      </c>
      <c r="E67" s="34">
        <v>24816346</v>
      </c>
      <c r="F67" s="34">
        <v>24343524</v>
      </c>
      <c r="G67" s="34">
        <v>24862715</v>
      </c>
      <c r="H67" s="34">
        <v>25336480</v>
      </c>
      <c r="I67" s="34">
        <v>25882204</v>
      </c>
      <c r="J67" s="34">
        <v>26577884</v>
      </c>
      <c r="K67" s="34">
        <v>26646305</v>
      </c>
      <c r="L67" s="34">
        <v>27290580</v>
      </c>
      <c r="M67" s="34">
        <v>27234021</v>
      </c>
      <c r="N67" s="34">
        <v>27575228</v>
      </c>
      <c r="O67" s="34">
        <v>27357686</v>
      </c>
      <c r="P67" s="34">
        <v>25873408</v>
      </c>
    </row>
    <row r="68" spans="1:16">
      <c r="A68" s="1" t="s">
        <v>445</v>
      </c>
      <c r="B68" s="34">
        <v>16787607</v>
      </c>
      <c r="C68" s="34">
        <v>16389530</v>
      </c>
      <c r="D68" s="34">
        <v>16542430</v>
      </c>
      <c r="E68" s="34">
        <v>16182653</v>
      </c>
      <c r="F68" s="34">
        <v>15925427</v>
      </c>
      <c r="G68" s="34">
        <v>15673319</v>
      </c>
      <c r="H68" s="34">
        <v>15908491</v>
      </c>
      <c r="I68" s="34">
        <v>16537032</v>
      </c>
      <c r="J68" s="34">
        <v>17027625</v>
      </c>
      <c r="K68" s="34">
        <v>17199681</v>
      </c>
      <c r="L68" s="34">
        <v>17699298</v>
      </c>
      <c r="M68" s="34">
        <v>17772236</v>
      </c>
      <c r="N68" s="34">
        <v>17933857</v>
      </c>
      <c r="O68" s="34">
        <v>17999082</v>
      </c>
      <c r="P68" s="34" t="s">
        <v>420</v>
      </c>
    </row>
    <row r="69" spans="1:16">
      <c r="A69" s="1" t="s">
        <v>446</v>
      </c>
      <c r="B69" s="34">
        <v>3730468</v>
      </c>
      <c r="C69" s="34">
        <v>3326595</v>
      </c>
      <c r="D69" s="34">
        <v>4509529</v>
      </c>
      <c r="E69" s="34">
        <v>4236919</v>
      </c>
      <c r="F69" s="34">
        <v>4139663</v>
      </c>
      <c r="G69" s="34">
        <v>4681042</v>
      </c>
      <c r="H69" s="34">
        <v>5064612</v>
      </c>
      <c r="I69" s="34">
        <v>5119975</v>
      </c>
      <c r="J69" s="34">
        <v>4773206</v>
      </c>
      <c r="K69" s="34">
        <v>5022241</v>
      </c>
      <c r="L69" s="34">
        <v>5081442</v>
      </c>
      <c r="M69" s="34">
        <v>4968425</v>
      </c>
      <c r="N69" s="34">
        <v>5126461</v>
      </c>
      <c r="O69" s="34">
        <v>4858556</v>
      </c>
      <c r="P69" s="34" t="s">
        <v>420</v>
      </c>
    </row>
    <row r="70" spans="1:16">
      <c r="A70" s="40" t="s">
        <v>447</v>
      </c>
      <c r="B70" s="41">
        <v>926900</v>
      </c>
      <c r="C70" s="41">
        <v>995100</v>
      </c>
      <c r="D70" s="41">
        <v>1005100</v>
      </c>
      <c r="E70" s="41">
        <v>958800</v>
      </c>
      <c r="F70" s="41">
        <v>848200</v>
      </c>
      <c r="G70" s="41">
        <v>868400</v>
      </c>
      <c r="H70" s="41">
        <v>901400</v>
      </c>
      <c r="I70" s="41">
        <v>923900</v>
      </c>
      <c r="J70" s="41">
        <v>941600</v>
      </c>
      <c r="K70" s="41">
        <v>997100</v>
      </c>
      <c r="L70" s="41">
        <v>1052700</v>
      </c>
      <c r="M70" s="41">
        <v>1019748</v>
      </c>
      <c r="N70" s="41">
        <v>987106</v>
      </c>
      <c r="O70" s="41">
        <v>1023156</v>
      </c>
      <c r="P70" s="41" t="s">
        <v>420</v>
      </c>
    </row>
    <row r="71" spans="1:16">
      <c r="A71" s="1" t="s">
        <v>448</v>
      </c>
      <c r="B71" s="34">
        <v>2030269</v>
      </c>
      <c r="C71" s="34">
        <v>1489349</v>
      </c>
      <c r="D71" s="34">
        <v>912044</v>
      </c>
      <c r="E71" s="34">
        <v>749526</v>
      </c>
      <c r="F71" s="34">
        <v>740632</v>
      </c>
      <c r="G71" s="34">
        <v>1022984</v>
      </c>
      <c r="H71" s="34">
        <v>825879</v>
      </c>
      <c r="I71" s="34">
        <v>787612</v>
      </c>
      <c r="J71" s="34">
        <v>941909</v>
      </c>
      <c r="K71" s="34">
        <v>1091870</v>
      </c>
      <c r="L71" s="34">
        <v>1056371</v>
      </c>
      <c r="M71" s="34">
        <v>1122192</v>
      </c>
      <c r="N71" s="34">
        <v>1196881</v>
      </c>
      <c r="O71" s="34">
        <v>1091600</v>
      </c>
      <c r="P71" s="34" t="s">
        <v>420</v>
      </c>
    </row>
    <row r="72" spans="1:16">
      <c r="A72" s="1" t="s">
        <v>449</v>
      </c>
      <c r="B72" s="34">
        <v>146464</v>
      </c>
      <c r="C72" s="34">
        <v>115285</v>
      </c>
      <c r="D72" s="34">
        <v>135099</v>
      </c>
      <c r="E72" s="34">
        <v>145911</v>
      </c>
      <c r="F72" s="34">
        <v>127497</v>
      </c>
      <c r="G72" s="34">
        <v>138415</v>
      </c>
      <c r="H72" s="34">
        <v>150021</v>
      </c>
      <c r="I72" s="34">
        <v>146975</v>
      </c>
      <c r="J72" s="34">
        <v>148137</v>
      </c>
      <c r="K72" s="34">
        <v>139476</v>
      </c>
      <c r="L72" s="34">
        <v>144818</v>
      </c>
      <c r="M72" s="34">
        <v>147911</v>
      </c>
      <c r="N72" s="34">
        <v>131611</v>
      </c>
      <c r="O72" s="34">
        <v>155627</v>
      </c>
      <c r="P72" s="34" t="s">
        <v>420</v>
      </c>
    </row>
    <row r="73" spans="1:16">
      <c r="A73" s="1" t="s">
        <v>450</v>
      </c>
      <c r="B73" s="34">
        <v>1377627</v>
      </c>
      <c r="C73" s="34">
        <v>1352637</v>
      </c>
      <c r="D73" s="34">
        <v>1247081</v>
      </c>
      <c r="E73" s="34">
        <v>1216905</v>
      </c>
      <c r="F73" s="34">
        <v>1241651</v>
      </c>
      <c r="G73" s="34">
        <v>1267542</v>
      </c>
      <c r="H73" s="34">
        <v>1255195</v>
      </c>
      <c r="I73" s="34">
        <v>1269378</v>
      </c>
      <c r="J73" s="34">
        <v>1245320</v>
      </c>
      <c r="K73" s="34">
        <v>1264416</v>
      </c>
      <c r="L73" s="34">
        <v>1306550</v>
      </c>
      <c r="M73" s="34">
        <v>1231706</v>
      </c>
      <c r="N73" s="34">
        <v>1272121</v>
      </c>
      <c r="O73" s="34">
        <v>1269996</v>
      </c>
      <c r="P73" s="34" t="s">
        <v>420</v>
      </c>
    </row>
    <row r="74" spans="1:16">
      <c r="A74" s="1" t="s">
        <v>451</v>
      </c>
      <c r="B74" s="34">
        <v>231519</v>
      </c>
      <c r="C74" s="34">
        <v>232025</v>
      </c>
      <c r="D74" s="34">
        <v>232025</v>
      </c>
      <c r="E74" s="34">
        <v>308622</v>
      </c>
      <c r="F74" s="34">
        <v>369059</v>
      </c>
      <c r="G74" s="34">
        <v>267758</v>
      </c>
      <c r="H74" s="34">
        <v>283806</v>
      </c>
      <c r="I74" s="34">
        <v>151703</v>
      </c>
      <c r="J74" s="34">
        <v>511149</v>
      </c>
      <c r="K74" s="34">
        <v>240113</v>
      </c>
      <c r="L74" s="34">
        <v>243003</v>
      </c>
      <c r="M74" s="34">
        <v>283158</v>
      </c>
      <c r="N74" s="34">
        <v>250413</v>
      </c>
      <c r="O74" s="34">
        <v>283010</v>
      </c>
      <c r="P74" s="34" t="s">
        <v>420</v>
      </c>
    </row>
    <row r="75" spans="1:16">
      <c r="A75" s="1" t="s">
        <v>452</v>
      </c>
      <c r="B75" s="34">
        <v>1241059</v>
      </c>
      <c r="C75" s="34">
        <v>1086993</v>
      </c>
      <c r="D75" s="34">
        <v>1079044</v>
      </c>
      <c r="E75" s="34">
        <v>1017010</v>
      </c>
      <c r="F75" s="34">
        <v>951395</v>
      </c>
      <c r="G75" s="34">
        <v>943255</v>
      </c>
      <c r="H75" s="34">
        <v>947076</v>
      </c>
      <c r="I75" s="34">
        <v>945629</v>
      </c>
      <c r="J75" s="34">
        <v>988938</v>
      </c>
      <c r="K75" s="34">
        <v>691408</v>
      </c>
      <c r="L75" s="34">
        <v>706398</v>
      </c>
      <c r="M75" s="34">
        <v>688645</v>
      </c>
      <c r="N75" s="34">
        <v>676778</v>
      </c>
      <c r="O75" s="34">
        <v>676659</v>
      </c>
      <c r="P75" s="34" t="s">
        <v>420</v>
      </c>
    </row>
    <row r="76" spans="1:16">
      <c r="A76" s="1" t="s">
        <v>453</v>
      </c>
      <c r="B76" s="34">
        <v>11069</v>
      </c>
      <c r="C76" s="34">
        <v>10624</v>
      </c>
      <c r="D76" s="34">
        <v>10375</v>
      </c>
      <c r="E76" s="34">
        <v>9976</v>
      </c>
      <c r="F76" s="34">
        <v>9417</v>
      </c>
      <c r="G76" s="34">
        <v>9281</v>
      </c>
      <c r="H76" s="34">
        <v>9514</v>
      </c>
      <c r="I76" s="34">
        <v>9869</v>
      </c>
      <c r="J76" s="34">
        <v>10189</v>
      </c>
      <c r="K76" s="34">
        <v>10526</v>
      </c>
      <c r="L76" s="34">
        <v>10692</v>
      </c>
      <c r="M76" s="34">
        <v>10814</v>
      </c>
      <c r="N76" s="34">
        <v>8983</v>
      </c>
      <c r="O76" s="34">
        <v>10252</v>
      </c>
      <c r="P76" s="34">
        <v>10048</v>
      </c>
    </row>
    <row r="78" spans="1:16">
      <c r="A78" s="1" t="s">
        <v>454</v>
      </c>
    </row>
    <row r="79" spans="1:16">
      <c r="A79" s="1" t="s">
        <v>455</v>
      </c>
    </row>
    <row r="81" spans="1:2">
      <c r="A81" s="45" t="s">
        <v>619</v>
      </c>
      <c r="B81" s="45" t="s">
        <v>618</v>
      </c>
    </row>
    <row r="82" spans="1:2">
      <c r="A82" s="7" t="s">
        <v>599</v>
      </c>
      <c r="B82" s="10">
        <v>9629818</v>
      </c>
    </row>
    <row r="83" spans="1:2">
      <c r="A83" s="7" t="s">
        <v>600</v>
      </c>
      <c r="B83" s="10">
        <v>6949116</v>
      </c>
    </row>
    <row r="84" spans="1:2">
      <c r="A84" s="7" t="s">
        <v>601</v>
      </c>
      <c r="B84" s="10">
        <v>3149638</v>
      </c>
    </row>
    <row r="85" spans="1:2">
      <c r="A85" s="7" t="s">
        <v>602</v>
      </c>
      <c r="B85" s="10">
        <v>5766460</v>
      </c>
    </row>
    <row r="86" spans="1:2">
      <c r="A86" s="7" t="s">
        <v>603</v>
      </c>
      <c r="B86" s="10">
        <v>2221304</v>
      </c>
    </row>
    <row r="87" spans="1:2">
      <c r="A87" s="7" t="s">
        <v>604</v>
      </c>
      <c r="B87" s="10">
        <v>4938697</v>
      </c>
    </row>
    <row r="88" spans="1:2">
      <c r="A88" s="7" t="s">
        <v>605</v>
      </c>
      <c r="B88" s="10">
        <v>11472703</v>
      </c>
    </row>
    <row r="89" spans="1:2">
      <c r="A89" s="7" t="s">
        <v>606</v>
      </c>
      <c r="B89" s="10">
        <v>1663278</v>
      </c>
    </row>
    <row r="90" spans="1:2">
      <c r="A90" s="7" t="s">
        <v>607</v>
      </c>
      <c r="B90" s="10">
        <v>3246123</v>
      </c>
    </row>
    <row r="91" spans="1:2">
      <c r="A91" s="7" t="s">
        <v>608</v>
      </c>
      <c r="B91" s="10">
        <v>2904544</v>
      </c>
    </row>
    <row r="92" spans="1:2">
      <c r="A92" s="7" t="s">
        <v>609</v>
      </c>
      <c r="B92" s="10">
        <v>2444437</v>
      </c>
    </row>
    <row r="93" spans="1:2">
      <c r="A93" s="7" t="s">
        <v>610</v>
      </c>
      <c r="B93" s="10">
        <v>1664480</v>
      </c>
    </row>
    <row r="94" spans="1:2">
      <c r="A94" s="7" t="s">
        <v>611</v>
      </c>
      <c r="B94" s="10">
        <v>2168706</v>
      </c>
    </row>
    <row r="95" spans="1:2">
      <c r="A95" s="7" t="s">
        <v>612</v>
      </c>
      <c r="B95" s="10">
        <v>3677852</v>
      </c>
    </row>
    <row r="96" spans="1:2">
      <c r="A96" s="7" t="s">
        <v>613</v>
      </c>
      <c r="B96" s="10">
        <v>502268</v>
      </c>
    </row>
    <row r="97" spans="1:10">
      <c r="A97" s="7" t="s">
        <v>614</v>
      </c>
      <c r="B97" s="10">
        <v>385158</v>
      </c>
    </row>
    <row r="98" spans="1:10">
      <c r="A98" s="7" t="s">
        <v>615</v>
      </c>
      <c r="B98" s="10">
        <v>1820100</v>
      </c>
    </row>
    <row r="99" spans="1:10">
      <c r="A99" s="7" t="s">
        <v>616</v>
      </c>
      <c r="B99" s="10">
        <v>114595</v>
      </c>
    </row>
    <row r="100" spans="1:10">
      <c r="A100" s="7" t="s">
        <v>617</v>
      </c>
      <c r="B100" s="10">
        <v>100000</v>
      </c>
    </row>
    <row r="101" spans="1:10">
      <c r="A101" s="45" t="s">
        <v>165</v>
      </c>
      <c r="B101" s="79">
        <f>SUM(B82:B100)</f>
        <v>64819277</v>
      </c>
    </row>
    <row r="103" spans="1:10">
      <c r="A103" s="1" t="s">
        <v>621</v>
      </c>
    </row>
    <row r="104" spans="1:10">
      <c r="A104" s="1" t="s">
        <v>620</v>
      </c>
    </row>
    <row r="106" spans="1:10">
      <c r="B106" s="77" t="s">
        <v>12</v>
      </c>
      <c r="C106" s="77">
        <v>2021</v>
      </c>
      <c r="D106" s="77" t="s">
        <v>10</v>
      </c>
      <c r="E106" s="77">
        <v>2019</v>
      </c>
      <c r="F106" s="77" t="s">
        <v>8</v>
      </c>
      <c r="G106" s="77" t="s">
        <v>6</v>
      </c>
      <c r="H106" s="77" t="s">
        <v>4</v>
      </c>
      <c r="I106" s="77" t="s">
        <v>3</v>
      </c>
      <c r="J106" s="77" t="s">
        <v>2</v>
      </c>
    </row>
    <row r="107" spans="1:10">
      <c r="A107" s="7" t="s">
        <v>622</v>
      </c>
      <c r="B107" s="77">
        <v>81.73</v>
      </c>
      <c r="C107" s="73">
        <f>(B107+D107)/2</f>
        <v>83.865000000000009</v>
      </c>
      <c r="D107" s="77">
        <v>86</v>
      </c>
      <c r="E107" s="73">
        <f>(D107+F107)/2</f>
        <v>86.5</v>
      </c>
      <c r="F107" s="77">
        <v>87</v>
      </c>
      <c r="G107" s="77">
        <v>80.2</v>
      </c>
      <c r="H107" s="77">
        <v>79.7</v>
      </c>
      <c r="I107" s="77">
        <v>77.400000000000006</v>
      </c>
      <c r="J107" s="77">
        <v>70.8</v>
      </c>
    </row>
    <row r="108" spans="1:10">
      <c r="A108" s="7" t="s">
        <v>623</v>
      </c>
      <c r="B108" s="77">
        <v>7.93</v>
      </c>
      <c r="C108" s="73">
        <f>(B108+D108)/2</f>
        <v>8.7149999999999999</v>
      </c>
      <c r="D108" s="77">
        <v>9.5</v>
      </c>
      <c r="E108" s="73">
        <f>(D108+F108)/2</f>
        <v>7.5</v>
      </c>
      <c r="F108" s="77">
        <v>5.5</v>
      </c>
      <c r="G108" s="77">
        <v>9.5</v>
      </c>
      <c r="H108" s="77">
        <v>9</v>
      </c>
      <c r="I108" s="77">
        <v>10.8</v>
      </c>
      <c r="J108" s="77">
        <v>11.6</v>
      </c>
    </row>
    <row r="109" spans="1:10">
      <c r="A109" s="7" t="s">
        <v>624</v>
      </c>
      <c r="B109" s="77">
        <v>10.34</v>
      </c>
      <c r="C109" s="73">
        <f>(B109+D109)/2</f>
        <v>7.42</v>
      </c>
      <c r="D109" s="77">
        <v>4.5</v>
      </c>
      <c r="E109" s="73">
        <f>(D109+F109)/2</f>
        <v>6</v>
      </c>
      <c r="F109" s="77">
        <v>7.5</v>
      </c>
      <c r="G109" s="77">
        <v>10.3</v>
      </c>
      <c r="H109" s="77">
        <v>11.3</v>
      </c>
      <c r="I109" s="77">
        <v>11.8</v>
      </c>
      <c r="J109" s="77">
        <v>17.600000000000001</v>
      </c>
    </row>
    <row r="110" spans="1:10">
      <c r="A110" s="7" t="s">
        <v>165</v>
      </c>
      <c r="B110" s="77">
        <f>SUM(B107:B109)</f>
        <v>100</v>
      </c>
      <c r="C110" s="77">
        <f>SUM(C107:C109)</f>
        <v>100.00000000000001</v>
      </c>
      <c r="D110" s="77">
        <f t="shared" ref="D110:J110" si="5">SUM(D107:D109)</f>
        <v>100</v>
      </c>
      <c r="E110" s="77">
        <f t="shared" si="5"/>
        <v>100</v>
      </c>
      <c r="F110" s="77">
        <f t="shared" si="5"/>
        <v>100</v>
      </c>
      <c r="G110" s="77">
        <f t="shared" si="5"/>
        <v>100</v>
      </c>
      <c r="H110" s="77">
        <f t="shared" si="5"/>
        <v>100</v>
      </c>
      <c r="I110" s="77">
        <f t="shared" si="5"/>
        <v>100</v>
      </c>
      <c r="J110" s="77">
        <f t="shared" si="5"/>
        <v>100</v>
      </c>
    </row>
    <row r="112" spans="1:10">
      <c r="A112" s="1" t="s">
        <v>632</v>
      </c>
    </row>
    <row r="113" spans="1:22">
      <c r="A113" s="16" t="s">
        <v>630</v>
      </c>
    </row>
    <row r="115" spans="1:22">
      <c r="B115" s="77" t="s">
        <v>12</v>
      </c>
      <c r="C115" s="77">
        <v>2021</v>
      </c>
      <c r="D115" s="77" t="s">
        <v>10</v>
      </c>
      <c r="E115" s="77">
        <v>2019</v>
      </c>
      <c r="F115" s="77" t="s">
        <v>8</v>
      </c>
      <c r="G115" s="77" t="s">
        <v>6</v>
      </c>
      <c r="H115" s="77" t="s">
        <v>4</v>
      </c>
      <c r="I115" s="77" t="s">
        <v>3</v>
      </c>
      <c r="J115" s="77" t="s">
        <v>2</v>
      </c>
      <c r="K115" s="77" t="s">
        <v>0</v>
      </c>
      <c r="L115" s="77" t="s">
        <v>100</v>
      </c>
      <c r="M115" s="77" t="s">
        <v>99</v>
      </c>
      <c r="N115" s="77" t="s">
        <v>98</v>
      </c>
      <c r="O115" s="77" t="s">
        <v>97</v>
      </c>
      <c r="P115" s="77" t="s">
        <v>96</v>
      </c>
      <c r="Q115" s="77" t="s">
        <v>95</v>
      </c>
      <c r="R115" s="77" t="s">
        <v>94</v>
      </c>
      <c r="S115" s="77" t="s">
        <v>93</v>
      </c>
      <c r="T115" s="77" t="s">
        <v>92</v>
      </c>
      <c r="U115" s="77" t="s">
        <v>91</v>
      </c>
      <c r="V115" s="77" t="s">
        <v>90</v>
      </c>
    </row>
    <row r="116" spans="1:22">
      <c r="A116" s="7" t="s">
        <v>625</v>
      </c>
      <c r="B116" s="10">
        <v>15428404</v>
      </c>
      <c r="C116" s="10"/>
      <c r="D116" s="10">
        <v>13361642</v>
      </c>
      <c r="E116" s="10"/>
      <c r="F116" s="10">
        <v>13684587</v>
      </c>
      <c r="G116" s="10">
        <v>12949076</v>
      </c>
      <c r="H116" s="10">
        <v>13540084</v>
      </c>
      <c r="I116" s="10">
        <v>13693645</v>
      </c>
      <c r="J116" s="10">
        <v>13592255</v>
      </c>
      <c r="K116" s="10">
        <v>13497518</v>
      </c>
      <c r="L116" s="10">
        <v>13326802</v>
      </c>
      <c r="M116" s="10">
        <v>12800974</v>
      </c>
      <c r="N116" s="10">
        <v>12371505</v>
      </c>
      <c r="O116" s="10">
        <v>12519495</v>
      </c>
      <c r="P116" s="10">
        <v>13371704</v>
      </c>
      <c r="Q116" s="10">
        <v>13804901</v>
      </c>
      <c r="R116" s="10">
        <v>13600198</v>
      </c>
      <c r="S116" s="10">
        <v>8490051</v>
      </c>
      <c r="T116" s="10">
        <v>8016351</v>
      </c>
      <c r="U116" s="10">
        <v>7699936</v>
      </c>
      <c r="V116" s="10">
        <v>7752624</v>
      </c>
    </row>
    <row r="117" spans="1:22">
      <c r="A117" s="7" t="s">
        <v>626</v>
      </c>
      <c r="B117" s="10">
        <v>1238912</v>
      </c>
      <c r="C117" s="10"/>
      <c r="D117" s="10">
        <v>1457620</v>
      </c>
      <c r="E117" s="10"/>
      <c r="F117" s="10">
        <v>1534100</v>
      </c>
      <c r="G117" s="10">
        <v>1350536</v>
      </c>
      <c r="H117" s="10">
        <v>1453995</v>
      </c>
      <c r="I117" s="10">
        <v>1455509</v>
      </c>
      <c r="J117" s="10">
        <v>1502614</v>
      </c>
      <c r="K117" s="10">
        <v>1666429</v>
      </c>
      <c r="L117" s="10">
        <v>1346008</v>
      </c>
      <c r="M117" s="10">
        <v>1464261</v>
      </c>
      <c r="N117" s="10">
        <v>1439832</v>
      </c>
      <c r="O117" s="10">
        <v>1372115</v>
      </c>
      <c r="P117" s="10">
        <v>1335146</v>
      </c>
      <c r="Q117" s="10">
        <v>1083551</v>
      </c>
      <c r="R117" s="10">
        <v>1007994</v>
      </c>
      <c r="S117" s="10">
        <v>463557</v>
      </c>
      <c r="T117" s="10">
        <v>496714</v>
      </c>
      <c r="U117" s="10">
        <v>561599</v>
      </c>
      <c r="V117" s="10">
        <v>733894</v>
      </c>
    </row>
    <row r="118" spans="1:22">
      <c r="A118" s="7" t="s">
        <v>627</v>
      </c>
      <c r="B118" s="10">
        <v>2410272</v>
      </c>
      <c r="C118" s="10"/>
      <c r="D118" s="10">
        <v>2481515</v>
      </c>
      <c r="E118" s="10"/>
      <c r="F118" s="10">
        <v>2502060</v>
      </c>
      <c r="G118" s="10">
        <v>2485747</v>
      </c>
      <c r="H118" s="10">
        <v>2536798</v>
      </c>
      <c r="I118" s="10">
        <v>2383001</v>
      </c>
      <c r="J118" s="10">
        <v>2346109</v>
      </c>
      <c r="K118" s="10">
        <v>2005529</v>
      </c>
      <c r="L118" s="10">
        <v>1991090</v>
      </c>
      <c r="M118" s="10">
        <v>1885025</v>
      </c>
      <c r="N118" s="10">
        <v>1851494</v>
      </c>
      <c r="O118" s="10">
        <v>1940830</v>
      </c>
      <c r="P118" s="10">
        <v>1426699</v>
      </c>
      <c r="Q118" s="10">
        <v>1329547</v>
      </c>
      <c r="R118" s="10">
        <v>1164635</v>
      </c>
      <c r="S118" s="10">
        <v>886061</v>
      </c>
      <c r="T118" s="10">
        <v>777326</v>
      </c>
      <c r="U118" s="10">
        <v>735009</v>
      </c>
      <c r="V118" s="10">
        <v>649634</v>
      </c>
    </row>
    <row r="119" spans="1:22">
      <c r="A119" s="7" t="s">
        <v>628</v>
      </c>
      <c r="B119" s="10">
        <v>213431</v>
      </c>
      <c r="C119" s="10"/>
      <c r="D119" s="10">
        <v>148829</v>
      </c>
      <c r="E119" s="10"/>
      <c r="F119" s="10">
        <v>147237</v>
      </c>
      <c r="G119" s="10">
        <v>146414</v>
      </c>
      <c r="H119" s="10">
        <v>146938</v>
      </c>
      <c r="I119" s="10">
        <v>148847</v>
      </c>
      <c r="J119" s="10" t="s">
        <v>420</v>
      </c>
      <c r="K119" s="10" t="s">
        <v>420</v>
      </c>
      <c r="L119" s="10" t="s">
        <v>420</v>
      </c>
      <c r="M119" s="10" t="s">
        <v>420</v>
      </c>
      <c r="N119" s="10" t="s">
        <v>420</v>
      </c>
      <c r="O119" s="10" t="s">
        <v>420</v>
      </c>
      <c r="P119" s="10" t="s">
        <v>420</v>
      </c>
      <c r="Q119" s="10" t="s">
        <v>420</v>
      </c>
      <c r="R119" s="10" t="s">
        <v>420</v>
      </c>
      <c r="S119" s="10" t="s">
        <v>420</v>
      </c>
      <c r="T119" s="10" t="s">
        <v>420</v>
      </c>
      <c r="U119" s="10" t="s">
        <v>420</v>
      </c>
      <c r="V119" s="10" t="s">
        <v>420</v>
      </c>
    </row>
    <row r="120" spans="1:22" ht="28.8">
      <c r="A120" s="46" t="s">
        <v>629</v>
      </c>
      <c r="B120" s="10">
        <v>1161058</v>
      </c>
      <c r="C120" s="10">
        <f>(B120+D120)/2</f>
        <v>1154640</v>
      </c>
      <c r="D120" s="10">
        <v>1148222</v>
      </c>
      <c r="E120" s="10">
        <f>(D120+F120)/2</f>
        <v>1179334.5</v>
      </c>
      <c r="F120" s="10">
        <v>1210447</v>
      </c>
      <c r="G120" s="10">
        <v>1174425</v>
      </c>
      <c r="H120" s="10">
        <v>1131632</v>
      </c>
      <c r="I120" s="10">
        <v>1122608</v>
      </c>
      <c r="J120" s="10">
        <v>1233393</v>
      </c>
      <c r="K120" s="10">
        <v>1331577</v>
      </c>
      <c r="L120" s="10" t="s">
        <v>420</v>
      </c>
      <c r="M120" s="10" t="s">
        <v>420</v>
      </c>
      <c r="N120" s="10" t="s">
        <v>420</v>
      </c>
      <c r="O120" s="10" t="s">
        <v>420</v>
      </c>
      <c r="P120" s="10" t="s">
        <v>420</v>
      </c>
      <c r="Q120" s="10" t="s">
        <v>420</v>
      </c>
      <c r="R120" s="10" t="s">
        <v>420</v>
      </c>
      <c r="S120" s="10" t="s">
        <v>420</v>
      </c>
      <c r="T120" s="10" t="s">
        <v>420</v>
      </c>
      <c r="U120" s="10" t="s">
        <v>420</v>
      </c>
      <c r="V120" s="10" t="s">
        <v>420</v>
      </c>
    </row>
    <row r="122" spans="1:22">
      <c r="A122" s="7" t="s">
        <v>622</v>
      </c>
      <c r="B122" s="88">
        <f t="shared" ref="B122:J122" si="6">B120*B107/100</f>
        <v>948932.7034</v>
      </c>
      <c r="C122" s="88">
        <f t="shared" si="6"/>
        <v>968338.83600000013</v>
      </c>
      <c r="D122" s="88">
        <f t="shared" si="6"/>
        <v>987470.92</v>
      </c>
      <c r="E122" s="88">
        <f t="shared" si="6"/>
        <v>1020124.3425</v>
      </c>
      <c r="F122" s="10">
        <f t="shared" si="6"/>
        <v>1053088.8899999999</v>
      </c>
      <c r="G122" s="10">
        <f t="shared" si="6"/>
        <v>941888.85</v>
      </c>
      <c r="H122" s="10">
        <f t="shared" si="6"/>
        <v>901910.70400000003</v>
      </c>
      <c r="I122" s="10">
        <f t="shared" si="6"/>
        <v>868898.59200000006</v>
      </c>
      <c r="J122" s="10">
        <f t="shared" si="6"/>
        <v>873242.24399999995</v>
      </c>
    </row>
    <row r="123" spans="1:22">
      <c r="A123" s="7" t="s">
        <v>555</v>
      </c>
      <c r="B123" s="88">
        <f t="shared" ref="B123:J123" si="7">B120*B108/100</f>
        <v>92071.899399999995</v>
      </c>
      <c r="C123" s="88">
        <f t="shared" si="7"/>
        <v>100626.87599999999</v>
      </c>
      <c r="D123" s="88">
        <f t="shared" si="7"/>
        <v>109081.09</v>
      </c>
      <c r="E123" s="88">
        <f t="shared" si="7"/>
        <v>88450.087499999994</v>
      </c>
      <c r="F123" s="10">
        <f t="shared" si="7"/>
        <v>66574.585000000006</v>
      </c>
      <c r="G123" s="10">
        <f t="shared" si="7"/>
        <v>111570.375</v>
      </c>
      <c r="H123" s="10">
        <f t="shared" si="7"/>
        <v>101846.88</v>
      </c>
      <c r="I123" s="10">
        <f t="shared" si="7"/>
        <v>121241.664</v>
      </c>
      <c r="J123" s="10">
        <f t="shared" si="7"/>
        <v>143073.58799999999</v>
      </c>
    </row>
    <row r="124" spans="1:22">
      <c r="A124" s="7" t="s">
        <v>635</v>
      </c>
      <c r="B124" s="88">
        <f t="shared" ref="B124:J124" si="8">B120*B109/100</f>
        <v>120053.39720000001</v>
      </c>
      <c r="C124" s="88">
        <f t="shared" si="8"/>
        <v>85674.288</v>
      </c>
      <c r="D124" s="88">
        <f t="shared" si="8"/>
        <v>51669.99</v>
      </c>
      <c r="E124" s="88">
        <f t="shared" si="8"/>
        <v>70760.070000000007</v>
      </c>
      <c r="F124" s="10">
        <f t="shared" si="8"/>
        <v>90783.524999999994</v>
      </c>
      <c r="G124" s="10">
        <f t="shared" si="8"/>
        <v>120965.77499999999</v>
      </c>
      <c r="H124" s="10">
        <f t="shared" si="8"/>
        <v>127874.41600000001</v>
      </c>
      <c r="I124" s="10">
        <f t="shared" si="8"/>
        <v>132467.74400000001</v>
      </c>
      <c r="J124" s="10">
        <f t="shared" si="8"/>
        <v>217077.16800000001</v>
      </c>
    </row>
    <row r="125" spans="1:22">
      <c r="A125" s="7" t="s">
        <v>165</v>
      </c>
      <c r="B125" s="88">
        <f>SUM(B122:B124)</f>
        <v>1161058</v>
      </c>
      <c r="C125" s="88">
        <f>SUM(C122:C124)</f>
        <v>1154640</v>
      </c>
      <c r="D125" s="88">
        <f t="shared" ref="D125:J125" si="9">SUM(D122:D124)</f>
        <v>1148222</v>
      </c>
      <c r="E125" s="88">
        <f t="shared" si="9"/>
        <v>1179334.5</v>
      </c>
      <c r="F125" s="10">
        <f t="shared" si="9"/>
        <v>1210446.9999999998</v>
      </c>
      <c r="G125" s="10">
        <f t="shared" si="9"/>
        <v>1174425</v>
      </c>
      <c r="H125" s="10">
        <f t="shared" si="9"/>
        <v>1131632</v>
      </c>
      <c r="I125" s="10">
        <f t="shared" si="9"/>
        <v>1122608</v>
      </c>
      <c r="J125" s="10">
        <f t="shared" si="9"/>
        <v>1233393</v>
      </c>
    </row>
    <row r="127" spans="1:22">
      <c r="A127" s="1" t="s">
        <v>633</v>
      </c>
    </row>
    <row r="128" spans="1:22">
      <c r="A128" s="16" t="s">
        <v>631</v>
      </c>
    </row>
    <row r="130" spans="1:1">
      <c r="A130" s="1" t="s">
        <v>554</v>
      </c>
    </row>
    <row r="131" spans="1:1">
      <c r="A131" s="1" t="s">
        <v>553</v>
      </c>
    </row>
    <row r="132" spans="1:1">
      <c r="A132" s="1" t="s">
        <v>555</v>
      </c>
    </row>
    <row r="133" spans="1:1">
      <c r="A133" s="1" t="s">
        <v>556</v>
      </c>
    </row>
    <row r="134" spans="1:1">
      <c r="A134" s="1" t="s">
        <v>634</v>
      </c>
    </row>
    <row r="135" spans="1:1">
      <c r="A135" s="1" t="s">
        <v>165</v>
      </c>
    </row>
  </sheetData>
  <mergeCells count="2">
    <mergeCell ref="C4:M4"/>
    <mergeCell ref="C13:M13"/>
  </mergeCells>
  <hyperlinks>
    <hyperlink ref="A28" r:id="rId1" xr:uid="{BA22BF90-0E9A-410C-950F-F3633752229B}"/>
    <hyperlink ref="A128" r:id="rId2" xr:uid="{75A57897-56A3-4419-A0BA-DEBA4B773955}"/>
    <hyperlink ref="A113" r:id="rId3" xr:uid="{F92D3E79-B9A9-40B1-9DB1-1EC8D98B85FB}"/>
  </hyperlinks>
  <pageMargins left="0.7" right="0.7" top="0.75" bottom="0.75" header="0.3" footer="0.3"/>
  <ignoredErrors>
    <ignoredError sqref="F106:J106 F115:V115 B115 D115 B106 D106"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912AE-55B0-4B62-BBD3-B667F4C9C56D}">
  <dimension ref="A1:J55"/>
  <sheetViews>
    <sheetView zoomScale="90" zoomScaleNormal="90" workbookViewId="0">
      <pane xSplit="1" ySplit="3" topLeftCell="B32" activePane="bottomRight" state="frozen"/>
      <selection pane="topRight" activeCell="B1" sqref="B1"/>
      <selection pane="bottomLeft" activeCell="A4" sqref="A4"/>
      <selection pane="bottomRight" activeCell="G43" sqref="G43"/>
    </sheetView>
  </sheetViews>
  <sheetFormatPr baseColWidth="10" defaultColWidth="8.89453125" defaultRowHeight="14.4"/>
  <cols>
    <col min="1" max="1" width="71.3125" style="1" customWidth="1"/>
    <col min="2" max="10" width="12.1015625" style="1" bestFit="1" customWidth="1"/>
    <col min="11" max="16384" width="8.89453125" style="1"/>
  </cols>
  <sheetData>
    <row r="1" spans="1:10" ht="20.399999999999999">
      <c r="A1" s="43" t="s">
        <v>458</v>
      </c>
    </row>
    <row r="3" spans="1:10" ht="30" customHeight="1">
      <c r="A3" s="44" t="s">
        <v>459</v>
      </c>
      <c r="B3" s="38">
        <v>2014</v>
      </c>
      <c r="C3" s="38">
        <v>2015</v>
      </c>
      <c r="D3" s="38">
        <v>2016</v>
      </c>
      <c r="E3" s="38">
        <v>2017</v>
      </c>
      <c r="F3" s="38">
        <v>2018</v>
      </c>
      <c r="G3" s="38">
        <v>2019</v>
      </c>
      <c r="H3" s="38">
        <v>2020</v>
      </c>
      <c r="I3" s="38">
        <v>2021</v>
      </c>
      <c r="J3" s="38">
        <v>2022</v>
      </c>
    </row>
    <row r="4" spans="1:10">
      <c r="A4" s="45" t="s">
        <v>460</v>
      </c>
      <c r="B4" s="7"/>
      <c r="C4" s="7"/>
      <c r="D4" s="7"/>
      <c r="E4" s="7"/>
      <c r="F4" s="7"/>
      <c r="G4" s="7"/>
      <c r="H4" s="7"/>
      <c r="I4" s="7"/>
      <c r="J4" s="7"/>
    </row>
    <row r="5" spans="1:10">
      <c r="A5" s="7" t="s">
        <v>461</v>
      </c>
      <c r="B5" s="8">
        <v>19385</v>
      </c>
      <c r="C5" s="8">
        <v>20766</v>
      </c>
      <c r="D5" s="8">
        <v>21056</v>
      </c>
      <c r="E5" s="8">
        <v>21266</v>
      </c>
      <c r="F5" s="8">
        <v>21477</v>
      </c>
      <c r="G5" s="8">
        <v>21559</v>
      </c>
      <c r="H5" s="8">
        <v>21837</v>
      </c>
      <c r="I5" s="8">
        <v>22113</v>
      </c>
      <c r="J5" s="8">
        <v>22352</v>
      </c>
    </row>
    <row r="6" spans="1:10">
      <c r="A6" s="7" t="s">
        <v>484</v>
      </c>
      <c r="B6" s="8">
        <v>3595</v>
      </c>
      <c r="C6" s="8">
        <v>3650</v>
      </c>
      <c r="D6" s="8">
        <v>3687</v>
      </c>
      <c r="E6" s="8">
        <v>3730</v>
      </c>
      <c r="F6" s="8">
        <v>3784</v>
      </c>
      <c r="G6" s="8">
        <v>3804</v>
      </c>
      <c r="H6" s="8">
        <v>3825</v>
      </c>
      <c r="I6" s="8">
        <v>3852</v>
      </c>
      <c r="J6" s="8">
        <v>3842</v>
      </c>
    </row>
    <row r="7" spans="1:10">
      <c r="A7" s="7" t="s">
        <v>485</v>
      </c>
      <c r="B7" s="8">
        <v>3065</v>
      </c>
      <c r="C7" s="8">
        <v>2789</v>
      </c>
      <c r="D7" s="8">
        <v>2781</v>
      </c>
      <c r="E7" s="8">
        <v>2761</v>
      </c>
      <c r="F7" s="8">
        <v>2792</v>
      </c>
      <c r="G7" s="8">
        <v>2801</v>
      </c>
      <c r="H7" s="8">
        <v>2949</v>
      </c>
      <c r="I7" s="8">
        <v>2858</v>
      </c>
      <c r="J7" s="8">
        <v>2784</v>
      </c>
    </row>
    <row r="8" spans="1:10">
      <c r="A8" s="7" t="s">
        <v>486</v>
      </c>
      <c r="B8" s="7">
        <v>530</v>
      </c>
      <c r="C8" s="7">
        <v>861</v>
      </c>
      <c r="D8" s="7">
        <v>906</v>
      </c>
      <c r="E8" s="7">
        <v>969</v>
      </c>
      <c r="F8" s="7">
        <v>992</v>
      </c>
      <c r="G8" s="8">
        <v>1003</v>
      </c>
      <c r="H8" s="7">
        <v>876</v>
      </c>
      <c r="I8" s="7">
        <v>994</v>
      </c>
      <c r="J8" s="8">
        <v>1058</v>
      </c>
    </row>
    <row r="9" spans="1:10">
      <c r="A9" s="7" t="s">
        <v>487</v>
      </c>
      <c r="B9" s="8">
        <v>72157179</v>
      </c>
      <c r="C9" s="8">
        <v>73090913</v>
      </c>
      <c r="D9" s="8">
        <v>72309482</v>
      </c>
      <c r="E9" s="8">
        <v>72548135</v>
      </c>
      <c r="F9" s="8">
        <v>74086701</v>
      </c>
      <c r="G9" s="8">
        <v>74899651</v>
      </c>
      <c r="H9" s="8">
        <v>74272965</v>
      </c>
      <c r="I9" s="8">
        <v>74382554</v>
      </c>
      <c r="J9" s="8">
        <v>74878460</v>
      </c>
    </row>
    <row r="10" spans="1:10">
      <c r="A10" s="7" t="s">
        <v>462</v>
      </c>
      <c r="B10" s="8">
        <v>77146179</v>
      </c>
      <c r="C10" s="8">
        <v>77997239</v>
      </c>
      <c r="D10" s="8">
        <v>77140042</v>
      </c>
      <c r="E10" s="8">
        <v>77246109</v>
      </c>
      <c r="F10" s="8">
        <v>78344381</v>
      </c>
      <c r="G10" s="8">
        <v>79221536</v>
      </c>
      <c r="H10" s="8">
        <v>78525039</v>
      </c>
      <c r="I10" s="8">
        <v>78576256</v>
      </c>
      <c r="J10" s="8">
        <v>79131023</v>
      </c>
    </row>
    <row r="11" spans="1:10">
      <c r="A11" s="7" t="s">
        <v>488</v>
      </c>
      <c r="B11" s="8">
        <v>11220887</v>
      </c>
      <c r="C11" s="8">
        <v>16251085</v>
      </c>
      <c r="D11" s="8">
        <v>19401744</v>
      </c>
      <c r="E11" s="8">
        <v>19636372</v>
      </c>
      <c r="F11" s="8">
        <v>18510422</v>
      </c>
      <c r="G11" s="8">
        <v>30297061</v>
      </c>
      <c r="H11" s="8">
        <v>13002022</v>
      </c>
      <c r="I11" s="8">
        <v>18990272</v>
      </c>
      <c r="J11" s="8">
        <v>27574273</v>
      </c>
    </row>
    <row r="12" spans="1:10" ht="43.2">
      <c r="A12" s="46" t="s">
        <v>483</v>
      </c>
      <c r="B12" s="8">
        <v>123383</v>
      </c>
      <c r="C12" s="8">
        <v>116682</v>
      </c>
      <c r="D12" s="8">
        <v>88894</v>
      </c>
      <c r="E12" s="8">
        <v>104986</v>
      </c>
      <c r="F12" s="8">
        <v>139611</v>
      </c>
      <c r="G12" s="8">
        <v>63674</v>
      </c>
      <c r="H12" s="8">
        <v>125176</v>
      </c>
      <c r="I12" s="8">
        <v>137963</v>
      </c>
      <c r="J12" s="8">
        <v>107766</v>
      </c>
    </row>
    <row r="13" spans="1:10">
      <c r="A13" s="7" t="s">
        <v>490</v>
      </c>
      <c r="B13" s="7">
        <v>159</v>
      </c>
      <c r="C13" s="7">
        <v>442</v>
      </c>
      <c r="D13" s="7">
        <v>335</v>
      </c>
      <c r="E13" s="7">
        <v>385</v>
      </c>
      <c r="F13" s="7">
        <v>415</v>
      </c>
      <c r="G13" s="7">
        <v>359</v>
      </c>
      <c r="H13" s="7">
        <v>310</v>
      </c>
      <c r="I13" s="7">
        <v>386</v>
      </c>
      <c r="J13" s="7">
        <v>388</v>
      </c>
    </row>
    <row r="14" spans="1:10" ht="28.8">
      <c r="A14" s="46" t="s">
        <v>489</v>
      </c>
      <c r="B14" s="7">
        <v>14.74</v>
      </c>
      <c r="C14" s="7">
        <v>23.59</v>
      </c>
      <c r="D14" s="7">
        <v>24.57</v>
      </c>
      <c r="E14" s="7">
        <v>25.98</v>
      </c>
      <c r="F14" s="7">
        <v>26.22</v>
      </c>
      <c r="G14" s="7">
        <v>26.37</v>
      </c>
      <c r="H14" s="7">
        <v>22.9</v>
      </c>
      <c r="I14" s="7">
        <v>25.8</v>
      </c>
      <c r="J14" s="7">
        <v>27.54</v>
      </c>
    </row>
    <row r="15" spans="1:10">
      <c r="A15" s="45" t="s">
        <v>468</v>
      </c>
      <c r="B15" s="7"/>
      <c r="C15" s="7"/>
      <c r="D15" s="7"/>
      <c r="E15" s="7"/>
      <c r="F15" s="7"/>
      <c r="G15" s="7"/>
      <c r="H15" s="7"/>
      <c r="I15" s="7"/>
      <c r="J15" s="7"/>
    </row>
    <row r="16" spans="1:10">
      <c r="A16" s="7" t="s">
        <v>469</v>
      </c>
      <c r="B16" s="8">
        <v>19675</v>
      </c>
      <c r="C16" s="8">
        <v>21069</v>
      </c>
      <c r="D16" s="8">
        <v>21401</v>
      </c>
      <c r="E16" s="8">
        <v>21612</v>
      </c>
      <c r="F16" s="8">
        <v>21962</v>
      </c>
      <c r="G16" s="8">
        <v>21986</v>
      </c>
      <c r="H16" s="8">
        <v>22319</v>
      </c>
      <c r="I16" s="8">
        <v>22613</v>
      </c>
      <c r="J16" s="8">
        <v>22704</v>
      </c>
    </row>
    <row r="17" spans="1:10">
      <c r="A17" s="7" t="s">
        <v>470</v>
      </c>
      <c r="B17" s="8">
        <v>77042481</v>
      </c>
      <c r="C17" s="8">
        <v>77908900</v>
      </c>
      <c r="D17" s="8">
        <v>78649262</v>
      </c>
      <c r="E17" s="8">
        <v>78728382</v>
      </c>
      <c r="F17" s="8">
        <v>78784496</v>
      </c>
      <c r="G17" s="8">
        <v>79326359</v>
      </c>
      <c r="H17" s="8">
        <v>78499076</v>
      </c>
      <c r="I17" s="8">
        <v>78374034</v>
      </c>
      <c r="J17" s="8">
        <v>79151455</v>
      </c>
    </row>
    <row r="18" spans="1:10">
      <c r="A18" s="7" t="s">
        <v>471</v>
      </c>
      <c r="B18" s="8">
        <v>72042707</v>
      </c>
      <c r="C18" s="8">
        <v>72981784</v>
      </c>
      <c r="D18" s="8">
        <v>73791054</v>
      </c>
      <c r="E18" s="8">
        <v>73958908</v>
      </c>
      <c r="F18" s="8">
        <v>74481033</v>
      </c>
      <c r="G18" s="8">
        <v>74912473</v>
      </c>
      <c r="H18" s="8">
        <v>74147118</v>
      </c>
      <c r="I18" s="8">
        <v>74177251</v>
      </c>
      <c r="J18" s="8">
        <v>74894217</v>
      </c>
    </row>
    <row r="19" spans="1:10">
      <c r="A19" s="7" t="s">
        <v>472</v>
      </c>
      <c r="B19" s="8">
        <v>3718</v>
      </c>
      <c r="C19" s="8">
        <v>3785</v>
      </c>
      <c r="D19" s="8">
        <v>3870</v>
      </c>
      <c r="E19" s="8">
        <v>3909</v>
      </c>
      <c r="F19" s="8">
        <v>3977</v>
      </c>
      <c r="G19" s="8">
        <v>3954</v>
      </c>
      <c r="H19" s="8">
        <v>4013</v>
      </c>
      <c r="I19" s="8">
        <v>4055</v>
      </c>
      <c r="J19" s="8">
        <v>4034</v>
      </c>
    </row>
    <row r="20" spans="1:10">
      <c r="A20" s="7" t="s">
        <v>473</v>
      </c>
      <c r="B20" s="7">
        <v>427</v>
      </c>
      <c r="C20" s="7">
        <v>584</v>
      </c>
      <c r="D20" s="7">
        <v>755</v>
      </c>
      <c r="E20" s="7">
        <v>828</v>
      </c>
      <c r="F20" s="7">
        <v>812</v>
      </c>
      <c r="G20" s="7">
        <v>822</v>
      </c>
      <c r="H20" s="7">
        <v>790</v>
      </c>
      <c r="I20" s="7">
        <v>857</v>
      </c>
      <c r="J20" s="7">
        <v>896</v>
      </c>
    </row>
    <row r="21" spans="1:10">
      <c r="A21" s="7" t="s">
        <v>474</v>
      </c>
      <c r="B21" s="8">
        <v>6230731</v>
      </c>
      <c r="C21" s="8">
        <v>9322039</v>
      </c>
      <c r="D21" s="8">
        <v>9196609</v>
      </c>
      <c r="E21" s="8">
        <v>11498655</v>
      </c>
      <c r="F21" s="8">
        <v>8635362</v>
      </c>
      <c r="G21" s="8">
        <v>15821605</v>
      </c>
      <c r="H21" s="8">
        <v>7784276</v>
      </c>
      <c r="I21" s="8">
        <v>9726777</v>
      </c>
      <c r="J21" s="8">
        <v>13960819</v>
      </c>
    </row>
    <row r="22" spans="1:10">
      <c r="A22" s="7" t="s">
        <v>491</v>
      </c>
      <c r="B22" s="7">
        <v>11.48</v>
      </c>
      <c r="C22" s="7">
        <v>15.43</v>
      </c>
      <c r="D22" s="7">
        <v>19.510000000000002</v>
      </c>
      <c r="E22" s="7">
        <v>21.18</v>
      </c>
      <c r="F22" s="7">
        <v>20.420000000000002</v>
      </c>
      <c r="G22" s="7">
        <v>20.79</v>
      </c>
      <c r="H22" s="7">
        <v>19.690000000000001</v>
      </c>
      <c r="I22" s="7">
        <v>21.13</v>
      </c>
      <c r="J22" s="7">
        <v>22.21</v>
      </c>
    </row>
    <row r="23" spans="1:10">
      <c r="A23" s="7" t="s">
        <v>492</v>
      </c>
      <c r="B23" s="8">
        <v>3573</v>
      </c>
      <c r="C23" s="8">
        <v>3636</v>
      </c>
      <c r="D23" s="8">
        <v>3656</v>
      </c>
      <c r="E23" s="8">
        <v>3675</v>
      </c>
      <c r="F23" s="8">
        <v>3745</v>
      </c>
      <c r="G23" s="8">
        <v>3733</v>
      </c>
      <c r="H23" s="8">
        <v>3760</v>
      </c>
      <c r="I23" s="8">
        <v>3762</v>
      </c>
      <c r="J23" s="8">
        <v>3711</v>
      </c>
    </row>
    <row r="24" spans="1:10">
      <c r="A24" s="7" t="s">
        <v>493</v>
      </c>
      <c r="B24" s="7">
        <v>145</v>
      </c>
      <c r="C24" s="7">
        <v>149</v>
      </c>
      <c r="D24" s="7">
        <v>214</v>
      </c>
      <c r="E24" s="7">
        <v>234</v>
      </c>
      <c r="F24" s="7">
        <v>232</v>
      </c>
      <c r="G24" s="7">
        <v>221</v>
      </c>
      <c r="H24" s="7">
        <v>253</v>
      </c>
      <c r="I24" s="7">
        <v>293</v>
      </c>
      <c r="J24" s="7">
        <v>323</v>
      </c>
    </row>
    <row r="25" spans="1:10">
      <c r="A25" s="7" t="s">
        <v>475</v>
      </c>
      <c r="B25" s="8">
        <v>3319</v>
      </c>
      <c r="C25" s="8">
        <v>3234</v>
      </c>
      <c r="D25" s="8">
        <v>3170</v>
      </c>
      <c r="E25" s="8">
        <v>3137</v>
      </c>
      <c r="F25" s="8">
        <v>3225</v>
      </c>
      <c r="G25" s="8">
        <v>3162</v>
      </c>
      <c r="H25" s="8">
        <v>3264</v>
      </c>
      <c r="I25" s="8">
        <v>3254</v>
      </c>
      <c r="J25" s="8">
        <v>3226</v>
      </c>
    </row>
    <row r="26" spans="1:10">
      <c r="A26" s="7" t="s">
        <v>476</v>
      </c>
      <c r="B26" s="7">
        <v>399</v>
      </c>
      <c r="C26" s="7">
        <v>551</v>
      </c>
      <c r="D26" s="7">
        <v>700</v>
      </c>
      <c r="E26" s="7">
        <v>772</v>
      </c>
      <c r="F26" s="7">
        <v>752</v>
      </c>
      <c r="G26" s="7">
        <v>792</v>
      </c>
      <c r="H26" s="7">
        <v>749</v>
      </c>
      <c r="I26" s="7">
        <v>801</v>
      </c>
      <c r="J26" s="7">
        <v>808</v>
      </c>
    </row>
    <row r="27" spans="1:10">
      <c r="A27" s="7" t="s">
        <v>477</v>
      </c>
      <c r="B27" s="8">
        <v>5800143</v>
      </c>
      <c r="C27" s="8">
        <v>8831156</v>
      </c>
      <c r="D27" s="8">
        <v>8660882</v>
      </c>
      <c r="E27" s="8">
        <v>10817662</v>
      </c>
      <c r="F27" s="8">
        <v>7733212</v>
      </c>
      <c r="G27" s="8">
        <v>15296359</v>
      </c>
      <c r="H27" s="8">
        <v>6911481</v>
      </c>
      <c r="I27" s="8">
        <v>8812947</v>
      </c>
      <c r="J27" s="8">
        <v>12628387</v>
      </c>
    </row>
    <row r="28" spans="1:10">
      <c r="A28" s="7" t="s">
        <v>494</v>
      </c>
      <c r="B28" s="7">
        <v>117</v>
      </c>
      <c r="C28" s="7">
        <v>116</v>
      </c>
      <c r="D28" s="7">
        <v>159</v>
      </c>
      <c r="E28" s="7">
        <v>178</v>
      </c>
      <c r="F28" s="7">
        <v>172</v>
      </c>
      <c r="G28" s="7">
        <v>191</v>
      </c>
      <c r="H28" s="7">
        <v>212</v>
      </c>
      <c r="I28" s="7">
        <v>237</v>
      </c>
      <c r="J28" s="7">
        <v>235</v>
      </c>
    </row>
    <row r="29" spans="1:10">
      <c r="A29" s="7" t="s">
        <v>478</v>
      </c>
      <c r="B29" s="7">
        <v>28</v>
      </c>
      <c r="C29" s="7">
        <v>33</v>
      </c>
      <c r="D29" s="7">
        <v>55</v>
      </c>
      <c r="E29" s="7">
        <v>56</v>
      </c>
      <c r="F29" s="7">
        <v>60</v>
      </c>
      <c r="G29" s="7">
        <v>30</v>
      </c>
      <c r="H29" s="7">
        <v>41</v>
      </c>
      <c r="I29" s="7">
        <v>56</v>
      </c>
      <c r="J29" s="7">
        <v>88</v>
      </c>
    </row>
    <row r="30" spans="1:10" ht="28.8">
      <c r="A30" s="46" t="s">
        <v>479</v>
      </c>
      <c r="B30" s="8">
        <v>1821381</v>
      </c>
      <c r="C30" s="8">
        <v>1808332</v>
      </c>
      <c r="D30" s="8">
        <v>1915603</v>
      </c>
      <c r="E30" s="8">
        <v>2925420</v>
      </c>
      <c r="F30" s="8">
        <v>2672516</v>
      </c>
      <c r="G30" s="8">
        <v>2673184</v>
      </c>
      <c r="H30" s="8">
        <v>3110529</v>
      </c>
      <c r="I30" s="8">
        <v>2826116</v>
      </c>
      <c r="J30" s="8">
        <v>2916143</v>
      </c>
    </row>
    <row r="31" spans="1:10">
      <c r="A31" s="7" t="s">
        <v>480</v>
      </c>
      <c r="B31" s="7">
        <v>3.9</v>
      </c>
      <c r="C31" s="7">
        <v>3.94</v>
      </c>
      <c r="D31" s="7">
        <v>5.53</v>
      </c>
      <c r="E31" s="7">
        <v>5.99</v>
      </c>
      <c r="F31" s="7">
        <v>5.83</v>
      </c>
      <c r="G31" s="7">
        <v>5.59</v>
      </c>
      <c r="H31" s="7">
        <v>6.3</v>
      </c>
      <c r="I31" s="7">
        <v>7.23</v>
      </c>
      <c r="J31" s="7">
        <v>8.01</v>
      </c>
    </row>
    <row r="32" spans="1:10" ht="28.8">
      <c r="A32" s="46" t="s">
        <v>481</v>
      </c>
      <c r="B32" s="7">
        <v>10.73</v>
      </c>
      <c r="C32" s="7">
        <v>14.56</v>
      </c>
      <c r="D32" s="7">
        <v>18.09</v>
      </c>
      <c r="E32" s="7">
        <v>19.75</v>
      </c>
      <c r="F32" s="7">
        <v>18.91</v>
      </c>
      <c r="G32" s="7">
        <v>20.03</v>
      </c>
      <c r="H32" s="7">
        <v>18.66</v>
      </c>
      <c r="I32" s="7">
        <v>19.75</v>
      </c>
      <c r="J32" s="7">
        <v>20.03</v>
      </c>
    </row>
    <row r="33" spans="1:10">
      <c r="A33" s="7" t="s">
        <v>482</v>
      </c>
      <c r="B33" s="8">
        <v>101668608</v>
      </c>
      <c r="C33" s="8">
        <v>103196349</v>
      </c>
      <c r="D33" s="8">
        <v>103370420</v>
      </c>
      <c r="E33" s="8">
        <v>103946587</v>
      </c>
      <c r="F33" s="8">
        <v>104862428</v>
      </c>
      <c r="G33" s="8">
        <v>105028543</v>
      </c>
      <c r="H33" s="8">
        <v>105327916</v>
      </c>
      <c r="I33" s="8">
        <v>105534077</v>
      </c>
      <c r="J33" s="8">
        <v>105809003</v>
      </c>
    </row>
    <row r="34" spans="1:10">
      <c r="A34" s="45" t="s">
        <v>463</v>
      </c>
      <c r="B34" s="7"/>
      <c r="C34" s="7"/>
      <c r="D34" s="7"/>
      <c r="E34" s="7"/>
      <c r="F34" s="7"/>
      <c r="G34" s="7"/>
      <c r="H34" s="7"/>
      <c r="I34" s="7"/>
      <c r="J34" s="7"/>
    </row>
    <row r="35" spans="1:10">
      <c r="A35" s="50" t="s">
        <v>495</v>
      </c>
      <c r="B35" s="9">
        <v>1052285</v>
      </c>
      <c r="C35" s="9">
        <v>1226872</v>
      </c>
      <c r="D35" s="9">
        <v>997851</v>
      </c>
      <c r="E35" s="9">
        <v>1165519</v>
      </c>
      <c r="F35" s="9">
        <v>1251808</v>
      </c>
      <c r="G35" s="9">
        <v>1149691</v>
      </c>
      <c r="H35" s="9">
        <v>1092838</v>
      </c>
      <c r="I35" s="9">
        <v>1137884</v>
      </c>
      <c r="J35" s="9">
        <v>1123762</v>
      </c>
    </row>
    <row r="36" spans="1:10">
      <c r="A36" s="7" t="s">
        <v>464</v>
      </c>
      <c r="B36" s="7" t="s">
        <v>465</v>
      </c>
      <c r="C36" s="7">
        <v>14.23</v>
      </c>
      <c r="D36" s="7">
        <v>-22.95</v>
      </c>
      <c r="E36" s="7">
        <v>14.39</v>
      </c>
      <c r="F36" s="7">
        <v>6.89</v>
      </c>
      <c r="G36" s="7">
        <v>-8.8800000000000008</v>
      </c>
      <c r="H36" s="7">
        <v>-5.2</v>
      </c>
      <c r="I36" s="7">
        <v>3.96</v>
      </c>
      <c r="J36" s="7">
        <v>-1.26</v>
      </c>
    </row>
    <row r="37" spans="1:10">
      <c r="A37" s="7" t="s">
        <v>496</v>
      </c>
      <c r="B37" s="7">
        <v>52</v>
      </c>
      <c r="C37" s="7">
        <v>10</v>
      </c>
      <c r="D37" s="7">
        <v>0</v>
      </c>
      <c r="E37" s="8">
        <v>5649</v>
      </c>
      <c r="F37" s="8">
        <v>6485</v>
      </c>
      <c r="G37" s="8">
        <v>7698</v>
      </c>
      <c r="H37" s="8">
        <v>5805</v>
      </c>
      <c r="I37" s="8">
        <v>5579</v>
      </c>
      <c r="J37" s="8">
        <v>2799</v>
      </c>
    </row>
    <row r="38" spans="1:10">
      <c r="A38" s="7" t="s">
        <v>497</v>
      </c>
      <c r="B38" s="8">
        <v>79102</v>
      </c>
      <c r="C38" s="8">
        <v>97837</v>
      </c>
      <c r="D38" s="8">
        <v>119550</v>
      </c>
      <c r="E38" s="8">
        <v>103119</v>
      </c>
      <c r="F38" s="8">
        <v>253958</v>
      </c>
      <c r="G38" s="8">
        <v>171829</v>
      </c>
      <c r="H38" s="8">
        <v>154227</v>
      </c>
      <c r="I38" s="8">
        <v>140923</v>
      </c>
      <c r="J38" s="8">
        <v>169015</v>
      </c>
    </row>
    <row r="39" spans="1:10">
      <c r="A39" s="7" t="s">
        <v>498</v>
      </c>
      <c r="B39" s="8">
        <v>5774</v>
      </c>
      <c r="C39" s="8">
        <v>2877</v>
      </c>
      <c r="D39" s="8">
        <v>2342</v>
      </c>
      <c r="E39" s="8">
        <v>455207</v>
      </c>
      <c r="F39" s="8">
        <v>819206</v>
      </c>
      <c r="G39" s="8">
        <v>539853</v>
      </c>
      <c r="H39" s="8">
        <v>443293</v>
      </c>
      <c r="I39" s="8">
        <v>423478</v>
      </c>
      <c r="J39" s="8">
        <v>527042</v>
      </c>
    </row>
    <row r="40" spans="1:10">
      <c r="A40" s="7" t="s">
        <v>499</v>
      </c>
      <c r="B40" s="8">
        <v>0</v>
      </c>
      <c r="C40" s="8">
        <v>0</v>
      </c>
      <c r="D40" s="8">
        <v>0</v>
      </c>
      <c r="E40" s="8">
        <v>151</v>
      </c>
      <c r="F40" s="8">
        <v>2664</v>
      </c>
      <c r="G40" s="8">
        <v>9085</v>
      </c>
      <c r="H40" s="8">
        <v>9151</v>
      </c>
      <c r="I40" s="8">
        <v>7405</v>
      </c>
      <c r="J40" s="8">
        <v>6667</v>
      </c>
    </row>
    <row r="41" spans="1:10">
      <c r="A41" s="7" t="s">
        <v>502</v>
      </c>
      <c r="B41" s="8">
        <v>528</v>
      </c>
      <c r="C41" s="8">
        <v>9</v>
      </c>
      <c r="D41" s="8">
        <v>56</v>
      </c>
      <c r="E41" s="8">
        <v>4765</v>
      </c>
      <c r="F41" s="8">
        <v>11529</v>
      </c>
      <c r="G41" s="8">
        <v>33799</v>
      </c>
      <c r="H41" s="8">
        <v>22359</v>
      </c>
      <c r="I41" s="8">
        <v>20590</v>
      </c>
      <c r="J41" s="8">
        <v>20700</v>
      </c>
    </row>
    <row r="42" spans="1:10">
      <c r="A42" s="7" t="s">
        <v>500</v>
      </c>
      <c r="B42" s="8">
        <v>4403</v>
      </c>
      <c r="C42" s="8">
        <v>3714</v>
      </c>
      <c r="D42" s="8">
        <v>2646</v>
      </c>
      <c r="E42" s="8">
        <v>121644</v>
      </c>
      <c r="F42" s="8">
        <v>424380</v>
      </c>
      <c r="G42" s="8">
        <v>465450</v>
      </c>
      <c r="H42" s="8">
        <v>330822</v>
      </c>
      <c r="I42" s="8">
        <v>365728</v>
      </c>
      <c r="J42" s="8">
        <v>334057</v>
      </c>
    </row>
    <row r="43" spans="1:10">
      <c r="A43" s="50" t="s">
        <v>501</v>
      </c>
      <c r="B43" s="9">
        <v>61</v>
      </c>
      <c r="C43" s="9">
        <v>64</v>
      </c>
      <c r="D43" s="9">
        <v>29</v>
      </c>
      <c r="E43" s="9">
        <v>77807</v>
      </c>
      <c r="F43" s="9">
        <v>114771</v>
      </c>
      <c r="G43" s="9">
        <v>213086</v>
      </c>
      <c r="H43" s="9">
        <v>182463</v>
      </c>
      <c r="I43" s="9">
        <v>157366</v>
      </c>
      <c r="J43" s="9">
        <v>137640</v>
      </c>
    </row>
    <row r="44" spans="1:10">
      <c r="A44" s="7" t="s">
        <v>503</v>
      </c>
      <c r="B44" s="7">
        <f>B35*100/B35</f>
        <v>100</v>
      </c>
      <c r="C44" s="7">
        <f t="shared" ref="C44:J44" si="0">C35*100/C35</f>
        <v>100</v>
      </c>
      <c r="D44" s="7">
        <f t="shared" si="0"/>
        <v>100</v>
      </c>
      <c r="E44" s="7">
        <f t="shared" si="0"/>
        <v>100</v>
      </c>
      <c r="F44" s="7">
        <f t="shared" si="0"/>
        <v>100</v>
      </c>
      <c r="G44" s="7">
        <f t="shared" si="0"/>
        <v>100</v>
      </c>
      <c r="H44" s="7">
        <f t="shared" si="0"/>
        <v>100</v>
      </c>
      <c r="I44" s="7">
        <f t="shared" si="0"/>
        <v>100</v>
      </c>
      <c r="J44" s="7">
        <f t="shared" si="0"/>
        <v>100</v>
      </c>
    </row>
    <row r="45" spans="1:10">
      <c r="A45" s="7" t="s">
        <v>504</v>
      </c>
      <c r="B45" s="47">
        <f>B37*100/B35</f>
        <v>4.9416270306998581E-3</v>
      </c>
      <c r="C45" s="47">
        <f t="shared" ref="C45:J45" si="1">C37*100/C35</f>
        <v>8.1508095384033542E-4</v>
      </c>
      <c r="D45" s="47">
        <f t="shared" si="1"/>
        <v>0</v>
      </c>
      <c r="E45" s="47">
        <f t="shared" si="1"/>
        <v>0.48467678347585924</v>
      </c>
      <c r="F45" s="47">
        <f t="shared" si="1"/>
        <v>0.51805069147984351</v>
      </c>
      <c r="G45" s="47">
        <f t="shared" si="1"/>
        <v>0.66957121522217711</v>
      </c>
      <c r="H45" s="47">
        <f t="shared" si="1"/>
        <v>0.53118577501880426</v>
      </c>
      <c r="I45" s="47">
        <f t="shared" si="1"/>
        <v>0.49029602314471421</v>
      </c>
      <c r="J45" s="47">
        <f t="shared" si="1"/>
        <v>0.24907409220101764</v>
      </c>
    </row>
    <row r="46" spans="1:10">
      <c r="A46" s="7" t="s">
        <v>510</v>
      </c>
      <c r="B46" s="49">
        <f>B38*100/B35</f>
        <v>7.517165026585003</v>
      </c>
      <c r="C46" s="49">
        <f t="shared" ref="C46:J46" si="2">C38*100/C35</f>
        <v>7.97450752808769</v>
      </c>
      <c r="D46" s="49">
        <f t="shared" si="2"/>
        <v>11.980746624496042</v>
      </c>
      <c r="E46" s="49">
        <f t="shared" si="2"/>
        <v>8.847474815940366</v>
      </c>
      <c r="F46" s="49">
        <f t="shared" si="2"/>
        <v>20.287296454408345</v>
      </c>
      <c r="G46" s="49">
        <f t="shared" si="2"/>
        <v>14.945668009926145</v>
      </c>
      <c r="H46" s="49">
        <f t="shared" si="2"/>
        <v>14.112521709530599</v>
      </c>
      <c r="I46" s="49">
        <f t="shared" si="2"/>
        <v>12.384654323287787</v>
      </c>
      <c r="J46" s="49">
        <f t="shared" si="2"/>
        <v>15.040106357040013</v>
      </c>
    </row>
    <row r="47" spans="1:10">
      <c r="A47" s="7" t="s">
        <v>505</v>
      </c>
      <c r="B47" s="49">
        <f>B39*100/B35</f>
        <v>0.54871066298578808</v>
      </c>
      <c r="C47" s="49">
        <f t="shared" ref="C47:J47" si="3">C39*100/C35</f>
        <v>0.23449879041986449</v>
      </c>
      <c r="D47" s="49">
        <f t="shared" si="3"/>
        <v>0.23470437971200109</v>
      </c>
      <c r="E47" s="49">
        <f t="shared" si="3"/>
        <v>39.05616296259435</v>
      </c>
      <c r="F47" s="49">
        <f t="shared" si="3"/>
        <v>65.441824944400423</v>
      </c>
      <c r="G47" s="49">
        <f t="shared" si="3"/>
        <v>46.956356099160558</v>
      </c>
      <c r="H47" s="49">
        <f t="shared" si="3"/>
        <v>40.563468693438551</v>
      </c>
      <c r="I47" s="49">
        <f t="shared" si="3"/>
        <v>37.216271605893041</v>
      </c>
      <c r="J47" s="49">
        <f t="shared" si="3"/>
        <v>46.899788389356466</v>
      </c>
    </row>
    <row r="48" spans="1:10">
      <c r="A48" s="7" t="s">
        <v>506</v>
      </c>
      <c r="B48" s="47">
        <f>B40*100/B35</f>
        <v>0</v>
      </c>
      <c r="C48" s="47">
        <f t="shared" ref="C48:J48" si="4">C40*100/C35</f>
        <v>0</v>
      </c>
      <c r="D48" s="47">
        <f t="shared" si="4"/>
        <v>0</v>
      </c>
      <c r="E48" s="47">
        <f t="shared" si="4"/>
        <v>1.295560175338197E-2</v>
      </c>
      <c r="F48" s="47">
        <f t="shared" si="4"/>
        <v>0.21281218845062502</v>
      </c>
      <c r="G48" s="47">
        <f t="shared" si="4"/>
        <v>0.79021232661645613</v>
      </c>
      <c r="H48" s="47">
        <f t="shared" si="4"/>
        <v>0.83736107272990146</v>
      </c>
      <c r="I48" s="47">
        <f t="shared" si="4"/>
        <v>0.65076932270776278</v>
      </c>
      <c r="J48" s="47">
        <f t="shared" si="4"/>
        <v>0.59327508849738642</v>
      </c>
    </row>
    <row r="49" spans="1:10">
      <c r="A49" s="7" t="s">
        <v>507</v>
      </c>
      <c r="B49" s="48">
        <f>B41*100/B35</f>
        <v>5.0176520619413939E-2</v>
      </c>
      <c r="C49" s="48">
        <f t="shared" ref="C49:J49" si="5">C41*100/C35</f>
        <v>7.3357285845630186E-4</v>
      </c>
      <c r="D49" s="48">
        <f t="shared" si="5"/>
        <v>5.6120603176225709E-3</v>
      </c>
      <c r="E49" s="48">
        <f t="shared" si="5"/>
        <v>0.40883074407195419</v>
      </c>
      <c r="F49" s="48">
        <f t="shared" si="5"/>
        <v>0.92098788312584678</v>
      </c>
      <c r="G49" s="48">
        <f t="shared" si="5"/>
        <v>2.9398333987132195</v>
      </c>
      <c r="H49" s="48">
        <f t="shared" si="5"/>
        <v>2.0459574063127381</v>
      </c>
      <c r="I49" s="48">
        <f t="shared" si="5"/>
        <v>1.8094990350510245</v>
      </c>
      <c r="J49" s="48">
        <f t="shared" si="5"/>
        <v>1.8420270484319634</v>
      </c>
    </row>
    <row r="50" spans="1:10">
      <c r="A50" s="7" t="s">
        <v>508</v>
      </c>
      <c r="B50" s="48">
        <f>B42*100/B35</f>
        <v>0.41842276569560527</v>
      </c>
      <c r="C50" s="48">
        <f t="shared" ref="C50:J50" si="6">C42*100/C35</f>
        <v>0.30272106625630057</v>
      </c>
      <c r="D50" s="48">
        <f t="shared" si="6"/>
        <v>0.26516985000766646</v>
      </c>
      <c r="E50" s="48">
        <f t="shared" si="6"/>
        <v>10.436895494625141</v>
      </c>
      <c r="F50" s="48">
        <f t="shared" si="6"/>
        <v>33.901365065569159</v>
      </c>
      <c r="G50" s="48">
        <f t="shared" si="6"/>
        <v>40.484791130834282</v>
      </c>
      <c r="H50" s="48">
        <f t="shared" si="6"/>
        <v>30.271824369211174</v>
      </c>
      <c r="I50" s="48">
        <f t="shared" si="6"/>
        <v>32.141061830555664</v>
      </c>
      <c r="J50" s="48">
        <f t="shared" si="6"/>
        <v>29.726668102320598</v>
      </c>
    </row>
    <row r="51" spans="1:10">
      <c r="A51" s="50" t="s">
        <v>509</v>
      </c>
      <c r="B51" s="52">
        <f>B43*100/B35</f>
        <v>5.7969086321671406E-3</v>
      </c>
      <c r="C51" s="52">
        <f t="shared" ref="C51:J51" si="7">C43*100/C35</f>
        <v>5.2165181045781463E-3</v>
      </c>
      <c r="D51" s="52">
        <f t="shared" si="7"/>
        <v>2.9062455216259742E-3</v>
      </c>
      <c r="E51" s="52">
        <f t="shared" si="7"/>
        <v>6.6757384478502706</v>
      </c>
      <c r="F51" s="52">
        <f t="shared" si="7"/>
        <v>9.1684187990490553</v>
      </c>
      <c r="G51" s="52">
        <f t="shared" si="7"/>
        <v>18.534197449575583</v>
      </c>
      <c r="H51" s="52">
        <f t="shared" si="7"/>
        <v>16.696253241560047</v>
      </c>
      <c r="I51" s="52">
        <f t="shared" si="7"/>
        <v>13.829704961138393</v>
      </c>
      <c r="J51" s="52">
        <f t="shared" si="7"/>
        <v>12.248145069863547</v>
      </c>
    </row>
    <row r="53" spans="1:10">
      <c r="A53" s="1" t="s">
        <v>145</v>
      </c>
    </row>
    <row r="54" spans="1:10">
      <c r="A54" s="15" t="s">
        <v>467</v>
      </c>
    </row>
    <row r="55" spans="1:10">
      <c r="A55" s="1" t="s">
        <v>466</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75F78-82E7-43F9-9132-270DC0EFCA63}">
  <dimension ref="A2:U54"/>
  <sheetViews>
    <sheetView workbookViewId="0">
      <pane xSplit="3" ySplit="2" topLeftCell="D3" activePane="bottomRight" state="frozen"/>
      <selection pane="topRight" activeCell="D1" sqref="D1"/>
      <selection pane="bottomLeft" activeCell="A3" sqref="A3"/>
      <selection pane="bottomRight" activeCell="L14" sqref="L14"/>
    </sheetView>
  </sheetViews>
  <sheetFormatPr baseColWidth="10" defaultColWidth="11" defaultRowHeight="14.4"/>
  <cols>
    <col min="1" max="2" width="11" style="1"/>
    <col min="3" max="3" width="13.1015625" style="1" bestFit="1" customWidth="1"/>
    <col min="4" max="4" width="18.7890625" style="1" customWidth="1"/>
    <col min="5" max="5" width="17.20703125" style="1" customWidth="1"/>
    <col min="6" max="6" width="13.1015625" style="1" customWidth="1"/>
    <col min="7" max="7" width="13" style="1" customWidth="1"/>
    <col min="8" max="8" width="11.68359375" style="1" customWidth="1"/>
    <col min="9" max="9" width="17.7890625" style="1" customWidth="1"/>
    <col min="10" max="10" width="16" style="1" bestFit="1" customWidth="1"/>
    <col min="11" max="11" width="11" style="1" bestFit="1" customWidth="1"/>
    <col min="12" max="12" width="12" style="1" bestFit="1" customWidth="1"/>
    <col min="13" max="16384" width="11" style="1"/>
  </cols>
  <sheetData>
    <row r="2" spans="1:21" ht="28.8">
      <c r="D2" s="134" t="s">
        <v>642</v>
      </c>
      <c r="E2" s="134" t="s">
        <v>553</v>
      </c>
      <c r="F2" s="134" t="s">
        <v>556</v>
      </c>
      <c r="G2" s="134" t="s">
        <v>638</v>
      </c>
      <c r="H2" s="134" t="s">
        <v>679</v>
      </c>
      <c r="I2" s="134" t="s">
        <v>642</v>
      </c>
      <c r="J2" s="134" t="s">
        <v>553</v>
      </c>
      <c r="K2" s="134" t="s">
        <v>556</v>
      </c>
      <c r="L2" s="134" t="s">
        <v>638</v>
      </c>
      <c r="M2" s="134" t="s">
        <v>679</v>
      </c>
    </row>
    <row r="3" spans="1:21" ht="29.7" customHeight="1">
      <c r="B3" s="46" t="s">
        <v>697</v>
      </c>
      <c r="C3" s="134" t="s">
        <v>641</v>
      </c>
      <c r="D3" s="364" t="s">
        <v>726</v>
      </c>
      <c r="E3" s="365"/>
      <c r="F3" s="365"/>
      <c r="G3" s="365"/>
      <c r="H3" s="366"/>
      <c r="I3" s="364" t="s">
        <v>641</v>
      </c>
      <c r="J3" s="365"/>
      <c r="K3" s="365"/>
      <c r="L3" s="365"/>
      <c r="M3" s="366"/>
    </row>
    <row r="4" spans="1:21">
      <c r="B4" s="135">
        <v>2011</v>
      </c>
      <c r="C4" s="141">
        <v>18004.990000000002</v>
      </c>
      <c r="D4" s="138">
        <v>5.5944046622630719</v>
      </c>
      <c r="E4" s="138" t="s">
        <v>13</v>
      </c>
      <c r="F4" s="138">
        <v>94.305678592434631</v>
      </c>
      <c r="G4" s="138">
        <v>0</v>
      </c>
      <c r="H4" s="138">
        <v>9.9916745302274512E-2</v>
      </c>
      <c r="I4" s="19">
        <f t="shared" ref="I4:I13" si="0">C4*D4/100</f>
        <v>1007.2719999999999</v>
      </c>
      <c r="J4" s="62" t="s">
        <v>13</v>
      </c>
      <c r="K4" s="19">
        <f t="shared" ref="K4:K13" si="1">C4*F4/100</f>
        <v>16979.727999999999</v>
      </c>
      <c r="L4" s="19" t="s">
        <v>13</v>
      </c>
      <c r="M4" s="140">
        <v>17.989999999999998</v>
      </c>
      <c r="N4" s="125"/>
      <c r="O4" s="39"/>
      <c r="P4" s="39"/>
      <c r="Q4" s="39"/>
      <c r="R4" s="39"/>
      <c r="S4" s="39"/>
    </row>
    <row r="5" spans="1:21">
      <c r="B5" s="137">
        <v>2012</v>
      </c>
      <c r="C5" s="141">
        <v>19444.990000000002</v>
      </c>
      <c r="D5" s="138">
        <v>5.1801106608951706</v>
      </c>
      <c r="E5" s="138">
        <v>7.4055065083602507</v>
      </c>
      <c r="F5" s="138">
        <v>87.321865426518585</v>
      </c>
      <c r="G5" s="138">
        <v>0</v>
      </c>
      <c r="H5" s="138">
        <v>9.2517404225972835E-2</v>
      </c>
      <c r="I5" s="19">
        <f t="shared" si="0"/>
        <v>1007.2719999999999</v>
      </c>
      <c r="J5" s="62">
        <v>1440</v>
      </c>
      <c r="K5" s="19">
        <f t="shared" si="1"/>
        <v>16979.727999999999</v>
      </c>
      <c r="L5" s="19">
        <f t="shared" ref="L5:L10" si="2">C5*G5/100</f>
        <v>0</v>
      </c>
      <c r="M5" s="140">
        <v>17.989999999999998</v>
      </c>
      <c r="N5" s="125"/>
      <c r="O5" s="39"/>
      <c r="P5" s="39"/>
      <c r="Q5" s="39"/>
      <c r="R5" s="39"/>
      <c r="S5" s="39"/>
    </row>
    <row r="6" spans="1:21">
      <c r="A6" s="136"/>
      <c r="B6" s="137">
        <v>2013</v>
      </c>
      <c r="C6" s="141">
        <v>18058.5</v>
      </c>
      <c r="D6" s="138">
        <v>5.3984328709471985</v>
      </c>
      <c r="E6" s="138">
        <v>3.4332862640861643</v>
      </c>
      <c r="F6" s="138">
        <v>91.002154110252789</v>
      </c>
      <c r="G6" s="138">
        <v>0</v>
      </c>
      <c r="H6" s="138">
        <v>0.16612675471384666</v>
      </c>
      <c r="I6" s="19">
        <f t="shared" si="0"/>
        <v>974.87599999999975</v>
      </c>
      <c r="J6" s="62">
        <v>620</v>
      </c>
      <c r="K6" s="19">
        <f t="shared" si="1"/>
        <v>16433.624</v>
      </c>
      <c r="L6" s="19">
        <f t="shared" si="2"/>
        <v>0</v>
      </c>
      <c r="M6" s="140">
        <v>30</v>
      </c>
      <c r="N6" s="125"/>
      <c r="O6" s="39"/>
      <c r="P6" s="39"/>
      <c r="Q6" s="39"/>
      <c r="R6" s="39"/>
      <c r="S6" s="39"/>
    </row>
    <row r="7" spans="1:21">
      <c r="B7" s="137">
        <v>2014</v>
      </c>
      <c r="C7" s="141">
        <v>16920</v>
      </c>
      <c r="D7" s="138">
        <v>5.5702127659574456</v>
      </c>
      <c r="E7" s="138">
        <v>5.9101654846335699E-2</v>
      </c>
      <c r="F7" s="138">
        <v>93.897872340425536</v>
      </c>
      <c r="G7" s="138">
        <v>0</v>
      </c>
      <c r="H7" s="138">
        <v>0.4728132387706856</v>
      </c>
      <c r="I7" s="19">
        <f t="shared" si="0"/>
        <v>942.4799999999999</v>
      </c>
      <c r="J7" s="62">
        <v>10</v>
      </c>
      <c r="K7" s="19">
        <f t="shared" si="1"/>
        <v>15887.52</v>
      </c>
      <c r="L7" s="19">
        <f t="shared" si="2"/>
        <v>0</v>
      </c>
      <c r="M7" s="140">
        <v>80</v>
      </c>
      <c r="N7" s="125"/>
      <c r="O7" s="39"/>
      <c r="P7" s="39"/>
      <c r="Q7" s="39"/>
      <c r="R7" s="39"/>
      <c r="S7" s="39"/>
    </row>
    <row r="8" spans="1:21">
      <c r="A8" s="136"/>
      <c r="B8" s="137">
        <v>2015</v>
      </c>
      <c r="C8" s="141">
        <v>17287</v>
      </c>
      <c r="D8" s="138">
        <v>5.5070284028460694</v>
      </c>
      <c r="E8" s="138">
        <v>1.5618672991265112</v>
      </c>
      <c r="F8" s="138">
        <v>92.832764505119457</v>
      </c>
      <c r="G8" s="138">
        <v>0</v>
      </c>
      <c r="H8" s="138">
        <v>9.8339792907965518E-2</v>
      </c>
      <c r="I8" s="62">
        <f t="shared" si="0"/>
        <v>952</v>
      </c>
      <c r="J8" s="62">
        <v>270</v>
      </c>
      <c r="K8" s="62">
        <f t="shared" si="1"/>
        <v>16048</v>
      </c>
      <c r="L8" s="62">
        <f t="shared" si="2"/>
        <v>0</v>
      </c>
      <c r="M8" s="142">
        <v>17</v>
      </c>
      <c r="N8" s="125"/>
      <c r="O8" s="39"/>
      <c r="P8" s="39"/>
      <c r="Q8" s="39"/>
      <c r="R8" s="39"/>
      <c r="S8" s="39"/>
    </row>
    <row r="9" spans="1:21">
      <c r="B9" s="139">
        <v>2016</v>
      </c>
      <c r="C9" s="141">
        <v>21646</v>
      </c>
      <c r="D9" s="138">
        <v>5.5275616742123255</v>
      </c>
      <c r="E9" s="138">
        <v>1.2011457082139887</v>
      </c>
      <c r="F9" s="138">
        <v>93.178896793864922</v>
      </c>
      <c r="G9" s="138">
        <v>0</v>
      </c>
      <c r="H9" s="138">
        <v>9.2395823708768365E-2</v>
      </c>
      <c r="I9" s="19">
        <f t="shared" si="0"/>
        <v>1196.4959999999999</v>
      </c>
      <c r="J9" s="62">
        <v>260</v>
      </c>
      <c r="K9" s="19">
        <f t="shared" si="1"/>
        <v>20169.504000000001</v>
      </c>
      <c r="L9" s="19">
        <f t="shared" si="2"/>
        <v>0</v>
      </c>
      <c r="M9" s="140">
        <v>20</v>
      </c>
      <c r="N9" s="125"/>
      <c r="O9" s="39"/>
      <c r="P9" s="39"/>
      <c r="Q9" s="39"/>
      <c r="R9" s="39"/>
      <c r="S9" s="39"/>
    </row>
    <row r="10" spans="1:21">
      <c r="A10" s="136"/>
      <c r="B10" s="139">
        <v>2017</v>
      </c>
      <c r="C10" s="141">
        <v>21992</v>
      </c>
      <c r="D10" s="138">
        <v>5.5108766824299744</v>
      </c>
      <c r="E10" s="138">
        <v>0</v>
      </c>
      <c r="F10" s="138">
        <v>92.897635503819558</v>
      </c>
      <c r="G10" s="138">
        <v>0</v>
      </c>
      <c r="H10" s="138">
        <v>1.5914878137504547</v>
      </c>
      <c r="I10" s="19">
        <f t="shared" si="0"/>
        <v>1211.952</v>
      </c>
      <c r="J10" s="62">
        <v>0</v>
      </c>
      <c r="K10" s="19">
        <f t="shared" si="1"/>
        <v>20430.047999999999</v>
      </c>
      <c r="L10" s="19">
        <f t="shared" si="2"/>
        <v>0</v>
      </c>
      <c r="M10" s="140">
        <v>350</v>
      </c>
      <c r="N10" s="125"/>
      <c r="O10" s="39"/>
      <c r="P10" s="39"/>
      <c r="Q10" s="39"/>
      <c r="R10" s="39"/>
      <c r="S10" s="39"/>
    </row>
    <row r="11" spans="1:21">
      <c r="B11" s="139">
        <v>2018</v>
      </c>
      <c r="C11" s="141">
        <v>23548</v>
      </c>
      <c r="D11" s="138">
        <v>5.2123662306777643</v>
      </c>
      <c r="E11" s="138">
        <v>0.63699677254968579</v>
      </c>
      <c r="F11" s="138">
        <v>87.865602174282316</v>
      </c>
      <c r="G11" s="138">
        <v>0.38219806352981145</v>
      </c>
      <c r="H11" s="138">
        <v>5.9028367589604214</v>
      </c>
      <c r="I11" s="19">
        <f t="shared" si="0"/>
        <v>1227.4079999999999</v>
      </c>
      <c r="J11" s="62">
        <v>150</v>
      </c>
      <c r="K11" s="19">
        <f t="shared" si="1"/>
        <v>20690.592000000001</v>
      </c>
      <c r="L11" s="19">
        <v>90</v>
      </c>
      <c r="M11" s="140">
        <v>1390</v>
      </c>
      <c r="N11" s="125"/>
      <c r="O11" s="39"/>
      <c r="P11" s="39"/>
      <c r="Q11" s="39"/>
      <c r="R11" s="39"/>
      <c r="S11" s="39"/>
      <c r="T11" s="39"/>
      <c r="U11" s="39"/>
    </row>
    <row r="12" spans="1:21">
      <c r="A12" s="136"/>
      <c r="B12" s="139">
        <v>2019</v>
      </c>
      <c r="C12" s="141">
        <v>25372.000000000004</v>
      </c>
      <c r="D12" s="138">
        <v>5.1938830206526863</v>
      </c>
      <c r="E12" s="138">
        <v>3.0742550843449465</v>
      </c>
      <c r="F12" s="138">
        <v>87.55402806243103</v>
      </c>
      <c r="G12" s="138">
        <v>0.15765410688948445</v>
      </c>
      <c r="H12" s="138">
        <v>4.020179725681853</v>
      </c>
      <c r="I12" s="19">
        <f t="shared" si="0"/>
        <v>1317.7919999999999</v>
      </c>
      <c r="J12" s="62">
        <v>780</v>
      </c>
      <c r="K12" s="19">
        <f t="shared" si="1"/>
        <v>22214.208000000002</v>
      </c>
      <c r="L12" s="19">
        <v>40</v>
      </c>
      <c r="M12" s="140">
        <v>1020</v>
      </c>
      <c r="N12" s="125"/>
      <c r="O12" s="39"/>
      <c r="P12" s="39"/>
      <c r="Q12" s="39"/>
      <c r="R12" s="39"/>
      <c r="S12" s="39"/>
      <c r="T12" s="39"/>
      <c r="U12" s="39"/>
    </row>
    <row r="13" spans="1:21">
      <c r="B13" s="139">
        <v>2020</v>
      </c>
      <c r="C13" s="141">
        <v>29076.000000000004</v>
      </c>
      <c r="D13" s="138">
        <v>4.8430870821295899</v>
      </c>
      <c r="E13" s="138">
        <v>2.8201953501169346</v>
      </c>
      <c r="F13" s="138">
        <v>81.64061081304169</v>
      </c>
      <c r="G13" s="138">
        <v>3.4392626220938229E-2</v>
      </c>
      <c r="H13" s="138">
        <v>10.66171412849085</v>
      </c>
      <c r="I13" s="19">
        <f t="shared" si="0"/>
        <v>1408.1759999999997</v>
      </c>
      <c r="J13" s="62">
        <v>820</v>
      </c>
      <c r="K13" s="19">
        <f t="shared" si="1"/>
        <v>23737.824000000004</v>
      </c>
      <c r="L13" s="19">
        <v>10</v>
      </c>
      <c r="M13" s="140">
        <v>3100</v>
      </c>
      <c r="N13" s="125"/>
      <c r="O13" s="39"/>
      <c r="P13" s="39"/>
      <c r="Q13" s="39"/>
      <c r="R13" s="39"/>
      <c r="S13" s="39"/>
      <c r="T13" s="39"/>
      <c r="U13" s="39"/>
    </row>
    <row r="14" spans="1:21">
      <c r="B14" s="77">
        <v>2021</v>
      </c>
      <c r="C14" s="141">
        <v>25074</v>
      </c>
      <c r="D14" s="120">
        <v>2.8</v>
      </c>
      <c r="E14" s="120">
        <v>28.800000000000004</v>
      </c>
      <c r="F14" s="120">
        <v>2.5</v>
      </c>
      <c r="G14" s="120">
        <v>0.1</v>
      </c>
      <c r="H14" s="120">
        <v>65.8</v>
      </c>
      <c r="I14" s="143">
        <f>C14*D14/100</f>
        <v>702.072</v>
      </c>
      <c r="J14" s="143">
        <f>C14*E14/100</f>
        <v>7221.3120000000008</v>
      </c>
      <c r="K14" s="143">
        <f>C14*F14/100</f>
        <v>626.85</v>
      </c>
      <c r="L14" s="143">
        <f>C14*G14/100</f>
        <v>25.074000000000002</v>
      </c>
      <c r="M14" s="142">
        <f>C14*H14/100</f>
        <v>16498.691999999999</v>
      </c>
      <c r="N14" s="125"/>
      <c r="O14" s="39"/>
      <c r="P14" s="39"/>
      <c r="Q14" s="39"/>
      <c r="R14" s="39"/>
      <c r="S14" s="39"/>
      <c r="T14" s="39"/>
      <c r="U14" s="39"/>
    </row>
    <row r="15" spans="1:21">
      <c r="A15" s="1" t="s">
        <v>729</v>
      </c>
      <c r="B15" s="77">
        <v>2022</v>
      </c>
      <c r="C15" s="141">
        <v>25108.926000000003</v>
      </c>
      <c r="D15" s="120">
        <v>2.7961052575486498</v>
      </c>
      <c r="E15" s="120">
        <v>28.759939791928971</v>
      </c>
      <c r="F15" s="120">
        <v>2.4965225513827232</v>
      </c>
      <c r="G15" s="120">
        <v>0.23895884674637216</v>
      </c>
      <c r="H15" s="120">
        <v>65.708473552393286</v>
      </c>
      <c r="I15" s="143">
        <f>C15*D15/100</f>
        <v>702.072</v>
      </c>
      <c r="J15" s="143">
        <f>C15*E15/100</f>
        <v>7221.3120000000008</v>
      </c>
      <c r="K15" s="143">
        <f>C15*F15/100</f>
        <v>626.85</v>
      </c>
      <c r="L15" s="143">
        <v>60</v>
      </c>
      <c r="M15" s="142">
        <f>C15*H15/100</f>
        <v>16498.692000000003</v>
      </c>
      <c r="N15" s="125"/>
      <c r="O15" s="39"/>
      <c r="P15" s="39"/>
      <c r="Q15" s="39"/>
      <c r="R15" s="39"/>
      <c r="S15" s="39"/>
      <c r="T15" s="39"/>
      <c r="U15" s="39"/>
    </row>
    <row r="16" spans="1:21">
      <c r="R16" s="1" t="s">
        <v>1</v>
      </c>
    </row>
    <row r="17" spans="2:18">
      <c r="O17" s="1" t="s">
        <v>1</v>
      </c>
    </row>
    <row r="18" spans="2:18">
      <c r="B18" s="15" t="s">
        <v>727</v>
      </c>
    </row>
    <row r="19" spans="2:18">
      <c r="O19" s="1" t="s">
        <v>1</v>
      </c>
      <c r="R19" s="1" t="s">
        <v>1</v>
      </c>
    </row>
    <row r="20" spans="2:18" ht="182.7" customHeight="1">
      <c r="B20" s="367" t="s">
        <v>728</v>
      </c>
      <c r="C20" s="368"/>
      <c r="D20" s="368"/>
      <c r="E20" s="368"/>
      <c r="F20" s="368"/>
      <c r="G20" s="368"/>
      <c r="H20" s="368"/>
      <c r="I20" s="368"/>
      <c r="J20" s="368"/>
      <c r="K20" s="368"/>
      <c r="L20" s="368"/>
      <c r="M20" s="368"/>
    </row>
    <row r="21" spans="2:18">
      <c r="R21" s="1" t="s">
        <v>1</v>
      </c>
    </row>
    <row r="22" spans="2:18">
      <c r="B22" s="1" t="s">
        <v>145</v>
      </c>
    </row>
    <row r="23" spans="2:18">
      <c r="B23" s="1" t="s">
        <v>724</v>
      </c>
    </row>
    <row r="24" spans="2:18">
      <c r="B24" s="16" t="s">
        <v>725</v>
      </c>
    </row>
    <row r="27" spans="2:18">
      <c r="R27" s="1" t="s">
        <v>1</v>
      </c>
    </row>
    <row r="52" spans="2:2">
      <c r="B52" s="1" t="s">
        <v>145</v>
      </c>
    </row>
    <row r="53" spans="2:2">
      <c r="B53" s="1" t="s">
        <v>732</v>
      </c>
    </row>
    <row r="54" spans="2:2">
      <c r="B54" s="1" t="s">
        <v>733</v>
      </c>
    </row>
  </sheetData>
  <mergeCells count="3">
    <mergeCell ref="D3:H3"/>
    <mergeCell ref="I3:M3"/>
    <mergeCell ref="B20:M20"/>
  </mergeCells>
  <hyperlinks>
    <hyperlink ref="B24" r:id="rId1" xr:uid="{AE3254AB-69B9-4A7F-96FF-53E645AAEFF6}"/>
  </hyperlinks>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11A0B-B709-4701-901A-7B16E77627B6}">
  <dimension ref="A2:N90"/>
  <sheetViews>
    <sheetView topLeftCell="A28" zoomScale="80" zoomScaleNormal="80" workbookViewId="0">
      <selection activeCell="G44" sqref="G44"/>
    </sheetView>
  </sheetViews>
  <sheetFormatPr baseColWidth="10" defaultColWidth="8.89453125" defaultRowHeight="14.4"/>
  <cols>
    <col min="1" max="1" width="41.3125" style="1" customWidth="1"/>
    <col min="2" max="2" width="49.5234375" style="1" bestFit="1" customWidth="1"/>
    <col min="3" max="3" width="9.5234375" style="1" bestFit="1" customWidth="1"/>
    <col min="4" max="6" width="7.41796875" style="1" bestFit="1" customWidth="1"/>
    <col min="7" max="7" width="10.5234375" style="1" bestFit="1" customWidth="1"/>
    <col min="8" max="14" width="9.1015625" style="1" bestFit="1" customWidth="1"/>
    <col min="15" max="16384" width="8.89453125" style="1"/>
  </cols>
  <sheetData>
    <row r="2" spans="1:14">
      <c r="A2" s="15" t="s">
        <v>572</v>
      </c>
    </row>
    <row r="4" spans="1:14">
      <c r="C4" s="369" t="s">
        <v>560</v>
      </c>
      <c r="D4" s="370"/>
      <c r="E4" s="370"/>
      <c r="F4" s="370"/>
      <c r="G4" s="370"/>
      <c r="H4" s="370"/>
      <c r="I4" s="370"/>
      <c r="J4" s="370"/>
      <c r="K4" s="370"/>
      <c r="L4" s="370"/>
      <c r="M4" s="370"/>
      <c r="N4" s="348"/>
    </row>
    <row r="5" spans="1:14" ht="16.5">
      <c r="A5" s="7"/>
      <c r="B5" s="7"/>
      <c r="C5" s="78" t="s">
        <v>588</v>
      </c>
      <c r="D5" s="78" t="s">
        <v>587</v>
      </c>
      <c r="E5" s="78" t="s">
        <v>579</v>
      </c>
      <c r="F5" s="78" t="s">
        <v>570</v>
      </c>
      <c r="G5" s="78" t="s">
        <v>569</v>
      </c>
      <c r="H5" s="78" t="s">
        <v>567</v>
      </c>
      <c r="I5" s="78" t="s">
        <v>566</v>
      </c>
      <c r="J5" s="78" t="s">
        <v>565</v>
      </c>
      <c r="K5" s="78" t="s">
        <v>564</v>
      </c>
      <c r="L5" s="78" t="s">
        <v>561</v>
      </c>
      <c r="M5" s="78" t="s">
        <v>562</v>
      </c>
      <c r="N5" s="78" t="s">
        <v>563</v>
      </c>
    </row>
    <row r="6" spans="1:14">
      <c r="A6" s="83" t="s">
        <v>577</v>
      </c>
      <c r="B6" s="7" t="s">
        <v>578</v>
      </c>
      <c r="C6" s="10">
        <v>469000</v>
      </c>
      <c r="D6" s="10">
        <v>476000</v>
      </c>
      <c r="E6" s="10">
        <v>406437</v>
      </c>
      <c r="F6" s="10">
        <v>405058</v>
      </c>
      <c r="G6" s="10">
        <v>3069302</v>
      </c>
      <c r="H6" s="10">
        <v>3183919</v>
      </c>
      <c r="I6" s="10">
        <v>3183641</v>
      </c>
      <c r="J6" s="10">
        <v>3137372</v>
      </c>
      <c r="K6" s="10">
        <v>3416403</v>
      </c>
      <c r="L6" s="10">
        <v>3390367</v>
      </c>
      <c r="M6" s="10">
        <v>3238141</v>
      </c>
      <c r="N6" s="10">
        <v>3197443</v>
      </c>
    </row>
    <row r="7" spans="1:14">
      <c r="B7" s="1" t="s">
        <v>585</v>
      </c>
    </row>
    <row r="10" spans="1:14">
      <c r="A10" s="15" t="s">
        <v>571</v>
      </c>
    </row>
    <row r="12" spans="1:14">
      <c r="A12" s="45" t="s">
        <v>523</v>
      </c>
      <c r="B12" s="45" t="s">
        <v>559</v>
      </c>
      <c r="C12" s="369" t="s">
        <v>560</v>
      </c>
      <c r="D12" s="370"/>
      <c r="E12" s="370"/>
      <c r="F12" s="370"/>
      <c r="G12" s="370"/>
      <c r="H12" s="370"/>
      <c r="I12" s="370"/>
      <c r="J12" s="370"/>
      <c r="K12" s="370"/>
      <c r="L12" s="370"/>
      <c r="M12" s="370"/>
      <c r="N12" s="348"/>
    </row>
    <row r="13" spans="1:14" ht="16.5">
      <c r="A13" s="7"/>
      <c r="B13" s="7"/>
      <c r="C13" s="78">
        <v>2011</v>
      </c>
      <c r="D13" s="78">
        <v>2012</v>
      </c>
      <c r="E13" s="78">
        <v>2013</v>
      </c>
      <c r="F13" s="78">
        <v>2014</v>
      </c>
      <c r="G13" s="78" t="s">
        <v>568</v>
      </c>
      <c r="H13" s="78" t="s">
        <v>567</v>
      </c>
      <c r="I13" s="78" t="s">
        <v>566</v>
      </c>
      <c r="J13" s="78" t="s">
        <v>565</v>
      </c>
      <c r="K13" s="78" t="s">
        <v>564</v>
      </c>
      <c r="L13" s="78" t="s">
        <v>561</v>
      </c>
      <c r="M13" s="78" t="s">
        <v>562</v>
      </c>
      <c r="N13" s="78" t="s">
        <v>563</v>
      </c>
    </row>
    <row r="14" spans="1:14">
      <c r="A14" s="7" t="s">
        <v>524</v>
      </c>
      <c r="B14" s="7" t="s">
        <v>539</v>
      </c>
      <c r="C14" s="10"/>
      <c r="D14" s="10"/>
      <c r="E14" s="10"/>
      <c r="F14" s="10"/>
      <c r="G14" s="10">
        <v>387097</v>
      </c>
      <c r="H14" s="10">
        <v>377573</v>
      </c>
      <c r="I14" s="10">
        <v>341516</v>
      </c>
      <c r="J14" s="10">
        <v>261323</v>
      </c>
      <c r="K14" s="10">
        <v>231839</v>
      </c>
      <c r="L14" s="10">
        <v>253462</v>
      </c>
      <c r="M14" s="10">
        <v>106058</v>
      </c>
      <c r="N14" s="10">
        <v>63524</v>
      </c>
    </row>
    <row r="15" spans="1:14">
      <c r="A15" s="7" t="s">
        <v>525</v>
      </c>
      <c r="B15" s="7" t="s">
        <v>540</v>
      </c>
      <c r="C15" s="10"/>
      <c r="D15" s="10"/>
      <c r="E15" s="10"/>
      <c r="F15" s="10"/>
      <c r="G15" s="10">
        <v>828276</v>
      </c>
      <c r="H15" s="10">
        <v>890072</v>
      </c>
      <c r="I15" s="10">
        <v>828152</v>
      </c>
      <c r="J15" s="10">
        <v>950666</v>
      </c>
      <c r="K15" s="10">
        <v>1028890</v>
      </c>
      <c r="L15" s="10">
        <v>1014869</v>
      </c>
      <c r="M15" s="10">
        <v>1041786</v>
      </c>
      <c r="N15" s="10">
        <v>1162109</v>
      </c>
    </row>
    <row r="16" spans="1:14">
      <c r="A16" s="7" t="s">
        <v>526</v>
      </c>
      <c r="B16" s="7" t="s">
        <v>541</v>
      </c>
      <c r="C16" s="10"/>
      <c r="D16" s="10"/>
      <c r="E16" s="10"/>
      <c r="F16" s="10"/>
      <c r="G16" s="10">
        <v>128254</v>
      </c>
      <c r="H16" s="10">
        <v>147085</v>
      </c>
      <c r="I16" s="10">
        <v>187652</v>
      </c>
      <c r="J16" s="10">
        <v>244888</v>
      </c>
      <c r="K16" s="10">
        <v>261247</v>
      </c>
      <c r="L16" s="10">
        <v>178515</v>
      </c>
      <c r="M16" s="10">
        <v>202813</v>
      </c>
      <c r="N16" s="10">
        <v>230603</v>
      </c>
    </row>
    <row r="17" spans="1:14">
      <c r="A17" s="7" t="s">
        <v>527</v>
      </c>
      <c r="B17" s="7" t="s">
        <v>542</v>
      </c>
      <c r="C17" s="10"/>
      <c r="D17" s="10"/>
      <c r="E17" s="10"/>
      <c r="F17" s="10"/>
      <c r="G17" s="10">
        <v>66409</v>
      </c>
      <c r="H17" s="10">
        <v>95435</v>
      </c>
      <c r="I17" s="10">
        <v>119752</v>
      </c>
      <c r="J17" s="10">
        <v>137159</v>
      </c>
      <c r="K17" s="10">
        <v>135147</v>
      </c>
      <c r="L17" s="10">
        <v>119184</v>
      </c>
      <c r="M17" s="10">
        <v>138602</v>
      </c>
      <c r="N17" s="10">
        <v>144992</v>
      </c>
    </row>
    <row r="18" spans="1:14">
      <c r="A18" s="7" t="s">
        <v>528</v>
      </c>
      <c r="B18" s="7" t="s">
        <v>543</v>
      </c>
      <c r="C18" s="10"/>
      <c r="D18" s="10"/>
      <c r="E18" s="10"/>
      <c r="F18" s="10"/>
      <c r="G18" s="10">
        <v>38787</v>
      </c>
      <c r="H18" s="10">
        <v>42460</v>
      </c>
      <c r="I18" s="10">
        <v>27921</v>
      </c>
      <c r="J18" s="10">
        <v>41493</v>
      </c>
      <c r="K18" s="10">
        <v>90824</v>
      </c>
      <c r="L18" s="10">
        <v>62638</v>
      </c>
      <c r="M18" s="10">
        <v>28741</v>
      </c>
      <c r="N18" s="10">
        <v>12659</v>
      </c>
    </row>
    <row r="19" spans="1:14">
      <c r="A19" s="7" t="s">
        <v>529</v>
      </c>
      <c r="B19" s="7" t="s">
        <v>544</v>
      </c>
      <c r="C19" s="10"/>
      <c r="D19" s="10"/>
      <c r="E19" s="10"/>
      <c r="F19" s="10"/>
      <c r="G19" s="10">
        <v>2275</v>
      </c>
      <c r="H19" s="10">
        <v>786</v>
      </c>
      <c r="I19" s="10">
        <v>661</v>
      </c>
      <c r="J19" s="10">
        <v>7066</v>
      </c>
      <c r="K19" s="10">
        <v>2140</v>
      </c>
      <c r="L19" s="10">
        <v>3954</v>
      </c>
      <c r="M19" s="10">
        <v>3540</v>
      </c>
      <c r="N19" s="77">
        <v>705</v>
      </c>
    </row>
    <row r="20" spans="1:14">
      <c r="A20" s="45" t="s">
        <v>530</v>
      </c>
      <c r="B20" s="45" t="s">
        <v>545</v>
      </c>
      <c r="C20" s="79"/>
      <c r="D20" s="79"/>
      <c r="E20" s="79"/>
      <c r="F20" s="79"/>
      <c r="G20" s="79">
        <f>SUM(G14:G19)</f>
        <v>1451098</v>
      </c>
      <c r="H20" s="79">
        <v>1553411</v>
      </c>
      <c r="I20" s="79">
        <v>1505654</v>
      </c>
      <c r="J20" s="79">
        <v>1642595</v>
      </c>
      <c r="K20" s="79">
        <v>1750087</v>
      </c>
      <c r="L20" s="79">
        <v>1632622</v>
      </c>
      <c r="M20" s="79">
        <v>1521540</v>
      </c>
      <c r="N20" s="79">
        <v>1614592</v>
      </c>
    </row>
    <row r="21" spans="1:14" ht="28.8">
      <c r="A21" s="46" t="s">
        <v>531</v>
      </c>
      <c r="B21" s="46" t="s">
        <v>546</v>
      </c>
      <c r="C21" s="10"/>
      <c r="D21" s="10"/>
      <c r="E21" s="10"/>
      <c r="F21" s="10"/>
      <c r="G21" s="10">
        <v>22296</v>
      </c>
      <c r="H21" s="10">
        <v>23633</v>
      </c>
      <c r="I21" s="10">
        <v>23466</v>
      </c>
      <c r="J21" s="10">
        <v>24440</v>
      </c>
      <c r="K21" s="10">
        <v>26895</v>
      </c>
      <c r="L21" s="10">
        <v>25593</v>
      </c>
      <c r="M21" s="10">
        <v>27916</v>
      </c>
      <c r="N21" s="10">
        <v>20205</v>
      </c>
    </row>
    <row r="22" spans="1:14" ht="28.8">
      <c r="A22" s="46" t="s">
        <v>532</v>
      </c>
      <c r="B22" s="46" t="s">
        <v>574</v>
      </c>
      <c r="C22" s="10">
        <f>468982+211248</f>
        <v>680230</v>
      </c>
      <c r="D22" s="10">
        <f>475606+257384</f>
        <v>732990</v>
      </c>
      <c r="E22" s="10">
        <f>487612+257101</f>
        <v>744713</v>
      </c>
      <c r="F22" s="10">
        <f>535289+238883</f>
        <v>774172</v>
      </c>
      <c r="G22" s="10">
        <v>1006270</v>
      </c>
      <c r="H22" s="10">
        <v>792734</v>
      </c>
      <c r="I22" s="10">
        <v>990109</v>
      </c>
      <c r="J22" s="10">
        <v>820121</v>
      </c>
      <c r="K22" s="10">
        <v>875373</v>
      </c>
      <c r="L22" s="10">
        <v>995563</v>
      </c>
      <c r="M22" s="10">
        <v>967835</v>
      </c>
      <c r="N22" s="10">
        <v>939283</v>
      </c>
    </row>
    <row r="23" spans="1:14">
      <c r="A23" s="7" t="s">
        <v>533</v>
      </c>
      <c r="B23" s="46" t="s">
        <v>547</v>
      </c>
      <c r="C23" s="10"/>
      <c r="D23" s="10"/>
      <c r="E23" s="10"/>
      <c r="F23" s="10"/>
      <c r="G23" s="10"/>
      <c r="H23" s="10">
        <v>1160</v>
      </c>
      <c r="I23" s="10">
        <v>3830</v>
      </c>
      <c r="J23" s="10">
        <v>1348</v>
      </c>
      <c r="K23" s="10">
        <v>215</v>
      </c>
      <c r="L23" s="10">
        <v>3056</v>
      </c>
      <c r="M23" s="77">
        <v>0</v>
      </c>
      <c r="N23" s="10">
        <v>13636</v>
      </c>
    </row>
    <row r="24" spans="1:14" ht="28.8">
      <c r="A24" s="46" t="s">
        <v>534</v>
      </c>
      <c r="B24" s="46" t="s">
        <v>548</v>
      </c>
      <c r="C24" s="10"/>
      <c r="D24" s="10"/>
      <c r="E24" s="10"/>
      <c r="F24" s="10"/>
      <c r="G24" s="10">
        <v>323833</v>
      </c>
      <c r="H24" s="10">
        <v>120916</v>
      </c>
      <c r="I24" s="10">
        <v>84892</v>
      </c>
      <c r="J24" s="10">
        <v>75867</v>
      </c>
      <c r="K24" s="10">
        <v>90323</v>
      </c>
      <c r="L24" s="10">
        <v>87367</v>
      </c>
      <c r="M24" s="10">
        <v>72691</v>
      </c>
      <c r="N24" s="10">
        <v>85524</v>
      </c>
    </row>
    <row r="25" spans="1:14" ht="28.8">
      <c r="A25" s="46" t="s">
        <v>538</v>
      </c>
      <c r="B25" s="46" t="s">
        <v>549</v>
      </c>
      <c r="C25" s="10"/>
      <c r="D25" s="10"/>
      <c r="E25" s="10"/>
      <c r="F25" s="10"/>
      <c r="G25" s="10"/>
      <c r="H25" s="10">
        <v>337238</v>
      </c>
      <c r="I25" s="10">
        <v>314869</v>
      </c>
      <c r="J25" s="10">
        <v>245449</v>
      </c>
      <c r="K25" s="10">
        <v>296163</v>
      </c>
      <c r="L25" s="10">
        <v>232593</v>
      </c>
      <c r="M25" s="10">
        <v>259111</v>
      </c>
      <c r="N25" s="10">
        <v>235995</v>
      </c>
    </row>
    <row r="26" spans="1:14">
      <c r="A26" s="45" t="s">
        <v>535</v>
      </c>
      <c r="B26" s="45" t="s">
        <v>550</v>
      </c>
      <c r="C26" s="79"/>
      <c r="D26" s="79"/>
      <c r="E26" s="79"/>
      <c r="F26" s="79"/>
      <c r="G26" s="79">
        <f>SUM(G21:G25)</f>
        <v>1352399</v>
      </c>
      <c r="H26" s="79">
        <v>1275681</v>
      </c>
      <c r="I26" s="79">
        <v>1417166</v>
      </c>
      <c r="J26" s="79">
        <v>1167225</v>
      </c>
      <c r="K26" s="79">
        <v>1288969</v>
      </c>
      <c r="L26" s="79">
        <v>1344172</v>
      </c>
      <c r="M26" s="79">
        <v>1327553</v>
      </c>
      <c r="N26" s="79">
        <v>1294643</v>
      </c>
    </row>
    <row r="27" spans="1:14">
      <c r="A27" s="7" t="s">
        <v>536</v>
      </c>
      <c r="B27" s="7" t="s">
        <v>551</v>
      </c>
      <c r="C27" s="10"/>
      <c r="D27" s="10"/>
      <c r="E27" s="10"/>
      <c r="F27" s="10"/>
      <c r="G27" s="10">
        <v>95280</v>
      </c>
      <c r="H27" s="10">
        <v>94997</v>
      </c>
      <c r="I27" s="10">
        <v>51083</v>
      </c>
      <c r="J27" s="10">
        <v>105644</v>
      </c>
      <c r="K27" s="10">
        <v>91421</v>
      </c>
      <c r="L27" s="10">
        <v>72801</v>
      </c>
      <c r="M27" s="10">
        <v>59538</v>
      </c>
      <c r="N27" s="10">
        <v>70988</v>
      </c>
    </row>
    <row r="28" spans="1:14">
      <c r="A28" s="45" t="s">
        <v>537</v>
      </c>
      <c r="B28" s="45" t="s">
        <v>552</v>
      </c>
      <c r="C28" s="79"/>
      <c r="D28" s="79"/>
      <c r="E28" s="79"/>
      <c r="F28" s="79"/>
      <c r="G28" s="79">
        <v>2898777</v>
      </c>
      <c r="H28" s="79">
        <v>2924089</v>
      </c>
      <c r="I28" s="79">
        <v>2973903</v>
      </c>
      <c r="J28" s="79">
        <v>2915464</v>
      </c>
      <c r="K28" s="79">
        <v>3130477</v>
      </c>
      <c r="L28" s="79">
        <v>3049595</v>
      </c>
      <c r="M28" s="79">
        <v>2908631</v>
      </c>
      <c r="N28" s="79">
        <v>2980223</v>
      </c>
    </row>
    <row r="30" spans="1:14">
      <c r="B30" s="45" t="s">
        <v>591</v>
      </c>
      <c r="C30" s="78">
        <v>2011</v>
      </c>
      <c r="D30" s="78">
        <v>2012</v>
      </c>
      <c r="E30" s="78">
        <v>2013</v>
      </c>
      <c r="F30" s="78">
        <v>2014</v>
      </c>
      <c r="G30" s="78">
        <v>2015</v>
      </c>
      <c r="H30" s="78">
        <v>2016</v>
      </c>
      <c r="I30" s="78">
        <v>2017</v>
      </c>
      <c r="J30" s="78">
        <v>2018</v>
      </c>
      <c r="K30" s="78">
        <v>2019</v>
      </c>
      <c r="L30" s="78">
        <v>2020</v>
      </c>
      <c r="M30" s="78">
        <v>2021</v>
      </c>
      <c r="N30" s="78">
        <v>2022</v>
      </c>
    </row>
    <row r="31" spans="1:14">
      <c r="B31" s="7" t="s">
        <v>553</v>
      </c>
      <c r="C31" s="80"/>
      <c r="D31" s="80"/>
      <c r="E31" s="80"/>
      <c r="F31" s="80"/>
      <c r="G31" s="10">
        <f>(G22+G23+G25)</f>
        <v>1006270</v>
      </c>
      <c r="H31" s="10">
        <f t="shared" ref="H31:N31" si="0">(H22+H23+H25)</f>
        <v>1131132</v>
      </c>
      <c r="I31" s="10">
        <f t="shared" si="0"/>
        <v>1308808</v>
      </c>
      <c r="J31" s="10">
        <f t="shared" si="0"/>
        <v>1066918</v>
      </c>
      <c r="K31" s="10">
        <f t="shared" si="0"/>
        <v>1171751</v>
      </c>
      <c r="L31" s="10">
        <f t="shared" si="0"/>
        <v>1231212</v>
      </c>
      <c r="M31" s="10">
        <f t="shared" si="0"/>
        <v>1226946</v>
      </c>
      <c r="N31" s="10">
        <f t="shared" si="0"/>
        <v>1188914</v>
      </c>
    </row>
    <row r="32" spans="1:14">
      <c r="B32" s="7" t="s">
        <v>554</v>
      </c>
      <c r="C32" s="80"/>
      <c r="D32" s="80"/>
      <c r="E32" s="80"/>
      <c r="F32" s="80"/>
      <c r="G32" s="10">
        <f>G24</f>
        <v>323833</v>
      </c>
      <c r="H32" s="10">
        <f t="shared" ref="H32:N32" si="1">H24</f>
        <v>120916</v>
      </c>
      <c r="I32" s="10">
        <f t="shared" si="1"/>
        <v>84892</v>
      </c>
      <c r="J32" s="10">
        <f t="shared" si="1"/>
        <v>75867</v>
      </c>
      <c r="K32" s="10">
        <f t="shared" si="1"/>
        <v>90323</v>
      </c>
      <c r="L32" s="10">
        <f t="shared" si="1"/>
        <v>87367</v>
      </c>
      <c r="M32" s="10">
        <f t="shared" si="1"/>
        <v>72691</v>
      </c>
      <c r="N32" s="10">
        <f t="shared" si="1"/>
        <v>85524</v>
      </c>
    </row>
    <row r="33" spans="2:14">
      <c r="B33" s="50" t="s">
        <v>555</v>
      </c>
      <c r="C33" s="82"/>
      <c r="D33" s="82"/>
      <c r="E33" s="82"/>
      <c r="F33" s="82"/>
      <c r="G33" s="85">
        <f>G17+G21</f>
        <v>88705</v>
      </c>
      <c r="H33" s="85">
        <f t="shared" ref="H33:N33" si="2">H17+H21</f>
        <v>119068</v>
      </c>
      <c r="I33" s="85">
        <f t="shared" si="2"/>
        <v>143218</v>
      </c>
      <c r="J33" s="85">
        <f t="shared" si="2"/>
        <v>161599</v>
      </c>
      <c r="K33" s="85">
        <f t="shared" si="2"/>
        <v>162042</v>
      </c>
      <c r="L33" s="85">
        <f t="shared" si="2"/>
        <v>144777</v>
      </c>
      <c r="M33" s="85">
        <f t="shared" si="2"/>
        <v>166518</v>
      </c>
      <c r="N33" s="85">
        <f t="shared" si="2"/>
        <v>165197</v>
      </c>
    </row>
    <row r="34" spans="2:14">
      <c r="B34" s="7" t="s">
        <v>556</v>
      </c>
      <c r="C34" s="80"/>
      <c r="D34" s="80"/>
      <c r="E34" s="80"/>
      <c r="F34" s="80"/>
      <c r="G34" s="10">
        <f>G14</f>
        <v>387097</v>
      </c>
      <c r="H34" s="10">
        <f t="shared" ref="H34:N34" si="3">H14</f>
        <v>377573</v>
      </c>
      <c r="I34" s="10">
        <f t="shared" si="3"/>
        <v>341516</v>
      </c>
      <c r="J34" s="10">
        <f t="shared" si="3"/>
        <v>261323</v>
      </c>
      <c r="K34" s="10">
        <f t="shared" si="3"/>
        <v>231839</v>
      </c>
      <c r="L34" s="10">
        <f t="shared" si="3"/>
        <v>253462</v>
      </c>
      <c r="M34" s="10">
        <f t="shared" si="3"/>
        <v>106058</v>
      </c>
      <c r="N34" s="10">
        <f t="shared" si="3"/>
        <v>63524</v>
      </c>
    </row>
    <row r="35" spans="2:14">
      <c r="B35" s="7" t="s">
        <v>557</v>
      </c>
      <c r="C35" s="81"/>
      <c r="D35" s="81"/>
      <c r="E35" s="81"/>
      <c r="F35" s="81"/>
      <c r="G35" s="10">
        <f>SUM(G15+G16+G18+G19+G27)</f>
        <v>1092872</v>
      </c>
      <c r="H35" s="10">
        <f t="shared" ref="H35:N35" si="4">SUM(H15+H16+H18+H19+H27)</f>
        <v>1175400</v>
      </c>
      <c r="I35" s="10">
        <f t="shared" si="4"/>
        <v>1095469</v>
      </c>
      <c r="J35" s="10">
        <f t="shared" si="4"/>
        <v>1349757</v>
      </c>
      <c r="K35" s="10">
        <f t="shared" si="4"/>
        <v>1474522</v>
      </c>
      <c r="L35" s="10">
        <f t="shared" si="4"/>
        <v>1332777</v>
      </c>
      <c r="M35" s="10">
        <f t="shared" si="4"/>
        <v>1336418</v>
      </c>
      <c r="N35" s="10">
        <f t="shared" si="4"/>
        <v>1477064</v>
      </c>
    </row>
    <row r="36" spans="2:14">
      <c r="B36" s="45" t="s">
        <v>165</v>
      </c>
      <c r="C36" s="86"/>
      <c r="D36" s="86"/>
      <c r="E36" s="86"/>
      <c r="F36" s="86"/>
      <c r="G36" s="79">
        <f t="shared" ref="G36" si="5">SUM(G31:G35)</f>
        <v>2898777</v>
      </c>
      <c r="H36" s="79">
        <f t="shared" ref="H36:N36" si="6">SUM(H31:H35)</f>
        <v>2924089</v>
      </c>
      <c r="I36" s="79">
        <f t="shared" si="6"/>
        <v>2973903</v>
      </c>
      <c r="J36" s="79">
        <f t="shared" si="6"/>
        <v>2915464</v>
      </c>
      <c r="K36" s="79">
        <f t="shared" si="6"/>
        <v>3130477</v>
      </c>
      <c r="L36" s="79">
        <f t="shared" si="6"/>
        <v>3049595</v>
      </c>
      <c r="M36" s="79">
        <f t="shared" si="6"/>
        <v>2908631</v>
      </c>
      <c r="N36" s="79">
        <f t="shared" si="6"/>
        <v>2980223</v>
      </c>
    </row>
    <row r="38" spans="2:14">
      <c r="B38" s="45" t="s">
        <v>592</v>
      </c>
      <c r="C38" s="78">
        <v>2011</v>
      </c>
      <c r="D38" s="78">
        <v>2012</v>
      </c>
      <c r="E38" s="78">
        <v>2013</v>
      </c>
      <c r="F38" s="78">
        <v>2014</v>
      </c>
      <c r="G38" s="78">
        <v>2015</v>
      </c>
      <c r="H38" s="78">
        <v>2016</v>
      </c>
      <c r="I38" s="78">
        <v>2017</v>
      </c>
      <c r="J38" s="78">
        <v>2018</v>
      </c>
      <c r="K38" s="78">
        <v>2019</v>
      </c>
      <c r="L38" s="78">
        <v>2020</v>
      </c>
      <c r="M38" s="78">
        <v>2021</v>
      </c>
      <c r="N38" s="78">
        <v>2022</v>
      </c>
    </row>
    <row r="39" spans="2:14">
      <c r="B39" s="7" t="s">
        <v>553</v>
      </c>
      <c r="C39" s="58">
        <f>C$6*C48/100</f>
        <v>162806.80783654624</v>
      </c>
      <c r="D39" s="58">
        <f>D$6*D48/100</f>
        <v>165236.76019231559</v>
      </c>
      <c r="E39" s="58">
        <f>E$6*E48/100</f>
        <v>141088.93508883231</v>
      </c>
      <c r="F39" s="58">
        <f>F$6*F48/100</f>
        <v>140610.23447474572</v>
      </c>
      <c r="G39" s="10">
        <f>G31*0.225</f>
        <v>226410.75</v>
      </c>
      <c r="H39" s="10">
        <f t="shared" ref="H39:N39" si="7">H31*0.225</f>
        <v>254504.7</v>
      </c>
      <c r="I39" s="10">
        <f t="shared" si="7"/>
        <v>294481.8</v>
      </c>
      <c r="J39" s="10">
        <f t="shared" si="7"/>
        <v>240056.55000000002</v>
      </c>
      <c r="K39" s="10">
        <f t="shared" si="7"/>
        <v>263643.97500000003</v>
      </c>
      <c r="L39" s="10">
        <f t="shared" si="7"/>
        <v>277022.7</v>
      </c>
      <c r="M39" s="10">
        <f t="shared" si="7"/>
        <v>276062.85000000003</v>
      </c>
      <c r="N39" s="10">
        <f t="shared" si="7"/>
        <v>267505.65000000002</v>
      </c>
    </row>
    <row r="40" spans="2:14">
      <c r="B40" s="7" t="s">
        <v>554</v>
      </c>
      <c r="C40" s="58">
        <f t="shared" ref="C40:D43" si="8">C$6*C49/100</f>
        <v>52393.708450149839</v>
      </c>
      <c r="D40" s="58">
        <f t="shared" si="8"/>
        <v>53175.704098659531</v>
      </c>
      <c r="E40" s="58">
        <f t="shared" ref="E40:F40" si="9">E$6*E49/100</f>
        <v>45404.566484762363</v>
      </c>
      <c r="F40" s="58">
        <f t="shared" si="9"/>
        <v>45250.513342005957</v>
      </c>
      <c r="G40" s="10">
        <f t="shared" ref="G40:N40" si="10">G32*0.225</f>
        <v>72862.425000000003</v>
      </c>
      <c r="H40" s="10">
        <f t="shared" si="10"/>
        <v>27206.100000000002</v>
      </c>
      <c r="I40" s="10">
        <f t="shared" si="10"/>
        <v>19100.7</v>
      </c>
      <c r="J40" s="10">
        <f t="shared" si="10"/>
        <v>17070.075000000001</v>
      </c>
      <c r="K40" s="10">
        <f t="shared" si="10"/>
        <v>20322.674999999999</v>
      </c>
      <c r="L40" s="10">
        <f t="shared" si="10"/>
        <v>19657.575000000001</v>
      </c>
      <c r="M40" s="10">
        <f t="shared" si="10"/>
        <v>16355.475</v>
      </c>
      <c r="N40" s="10">
        <f t="shared" si="10"/>
        <v>19242.900000000001</v>
      </c>
    </row>
    <row r="41" spans="2:14">
      <c r="B41" s="50" t="s">
        <v>555</v>
      </c>
      <c r="C41" s="119">
        <f t="shared" si="8"/>
        <v>14351.792152345628</v>
      </c>
      <c r="D41" s="119">
        <f t="shared" si="8"/>
        <v>14565.998005365711</v>
      </c>
      <c r="E41" s="119">
        <f t="shared" ref="E41:F41" si="11">E$6*E50/100</f>
        <v>12437.312040560553</v>
      </c>
      <c r="F41" s="119">
        <f t="shared" si="11"/>
        <v>12395.113487515597</v>
      </c>
      <c r="G41" s="85">
        <f t="shared" ref="G41:N41" si="12">G33*0.225</f>
        <v>19958.625</v>
      </c>
      <c r="H41" s="85">
        <f t="shared" si="12"/>
        <v>26790.3</v>
      </c>
      <c r="I41" s="85">
        <f t="shared" si="12"/>
        <v>32224.05</v>
      </c>
      <c r="J41" s="85">
        <f t="shared" si="12"/>
        <v>36359.775000000001</v>
      </c>
      <c r="K41" s="85">
        <f t="shared" si="12"/>
        <v>36459.450000000004</v>
      </c>
      <c r="L41" s="85">
        <f t="shared" si="12"/>
        <v>32574.825000000001</v>
      </c>
      <c r="M41" s="85">
        <f t="shared" si="12"/>
        <v>37466.550000000003</v>
      </c>
      <c r="N41" s="85">
        <f t="shared" si="12"/>
        <v>37169.325000000004</v>
      </c>
    </row>
    <row r="42" spans="2:14">
      <c r="B42" s="7" t="s">
        <v>556</v>
      </c>
      <c r="C42" s="58">
        <f t="shared" si="8"/>
        <v>62629.340925500655</v>
      </c>
      <c r="D42" s="58">
        <f t="shared" si="8"/>
        <v>63564.107207970817</v>
      </c>
      <c r="E42" s="58">
        <f t="shared" ref="E42:F42" si="13">E$6*E51/100</f>
        <v>54274.800506903433</v>
      </c>
      <c r="F42" s="58">
        <f t="shared" si="13"/>
        <v>54090.651549256807</v>
      </c>
      <c r="G42" s="10">
        <f t="shared" ref="G42:N42" si="14">G34*0.225</f>
        <v>87096.824999999997</v>
      </c>
      <c r="H42" s="10">
        <f t="shared" si="14"/>
        <v>84953.925000000003</v>
      </c>
      <c r="I42" s="10">
        <f t="shared" si="14"/>
        <v>76841.100000000006</v>
      </c>
      <c r="J42" s="10">
        <f t="shared" si="14"/>
        <v>58797.675000000003</v>
      </c>
      <c r="K42" s="10">
        <f t="shared" si="14"/>
        <v>52163.775000000001</v>
      </c>
      <c r="L42" s="10">
        <f t="shared" si="14"/>
        <v>57028.950000000004</v>
      </c>
      <c r="M42" s="10">
        <f t="shared" si="14"/>
        <v>23863.05</v>
      </c>
      <c r="N42" s="10">
        <f t="shared" si="14"/>
        <v>14292.9</v>
      </c>
    </row>
    <row r="43" spans="2:14">
      <c r="B43" s="7" t="s">
        <v>557</v>
      </c>
      <c r="C43" s="58">
        <f t="shared" si="8"/>
        <v>176818.35063545764</v>
      </c>
      <c r="D43" s="58">
        <f t="shared" si="8"/>
        <v>179457.43049568834</v>
      </c>
      <c r="E43" s="58">
        <f t="shared" ref="E43:F43" si="15">E$6*E52/100</f>
        <v>153231.38587894134</v>
      </c>
      <c r="F43" s="58">
        <f t="shared" si="15"/>
        <v>152711.48714647591</v>
      </c>
      <c r="G43" s="10">
        <f t="shared" ref="G43:N43" si="16">G35*0.225</f>
        <v>245896.2</v>
      </c>
      <c r="H43" s="10">
        <f t="shared" si="16"/>
        <v>264465</v>
      </c>
      <c r="I43" s="10">
        <f t="shared" si="16"/>
        <v>246480.52499999999</v>
      </c>
      <c r="J43" s="10">
        <f t="shared" si="16"/>
        <v>303695.32500000001</v>
      </c>
      <c r="K43" s="10">
        <f t="shared" si="16"/>
        <v>331767.45</v>
      </c>
      <c r="L43" s="10">
        <f t="shared" si="16"/>
        <v>299874.82500000001</v>
      </c>
      <c r="M43" s="10">
        <f t="shared" si="16"/>
        <v>300694.05</v>
      </c>
      <c r="N43" s="10">
        <f t="shared" si="16"/>
        <v>332339.40000000002</v>
      </c>
    </row>
    <row r="44" spans="2:14">
      <c r="B44" s="45" t="s">
        <v>165</v>
      </c>
      <c r="C44" s="79">
        <f t="shared" ref="C44:F44" si="17">SUM(C39:C43)</f>
        <v>469000</v>
      </c>
      <c r="D44" s="79">
        <f t="shared" si="17"/>
        <v>476000</v>
      </c>
      <c r="E44" s="79">
        <f t="shared" si="17"/>
        <v>406437</v>
      </c>
      <c r="F44" s="79">
        <f t="shared" si="17"/>
        <v>405058</v>
      </c>
      <c r="G44" s="79">
        <f t="shared" ref="G44:N44" si="18">SUM(G39:G43)</f>
        <v>652224.82499999995</v>
      </c>
      <c r="H44" s="79">
        <f t="shared" si="18"/>
        <v>657920.02499999991</v>
      </c>
      <c r="I44" s="79">
        <f t="shared" si="18"/>
        <v>669128.17500000005</v>
      </c>
      <c r="J44" s="79">
        <f t="shared" si="18"/>
        <v>655979.4</v>
      </c>
      <c r="K44" s="79">
        <f t="shared" si="18"/>
        <v>704357.32500000007</v>
      </c>
      <c r="L44" s="79">
        <f t="shared" si="18"/>
        <v>686158.875</v>
      </c>
      <c r="M44" s="79">
        <f t="shared" si="18"/>
        <v>654441.97499999998</v>
      </c>
      <c r="N44" s="79">
        <f t="shared" si="18"/>
        <v>670550.17500000005</v>
      </c>
    </row>
    <row r="45" spans="2:14">
      <c r="B45" s="1" t="s">
        <v>596</v>
      </c>
      <c r="C45" s="1" t="s">
        <v>685</v>
      </c>
    </row>
    <row r="47" spans="2:14">
      <c r="B47" s="45" t="s">
        <v>558</v>
      </c>
      <c r="C47" s="78">
        <v>2011</v>
      </c>
      <c r="D47" s="78">
        <v>2012</v>
      </c>
      <c r="E47" s="78">
        <v>2013</v>
      </c>
      <c r="F47" s="78">
        <v>2014</v>
      </c>
      <c r="G47" s="78">
        <v>2015</v>
      </c>
      <c r="H47" s="78">
        <v>2016</v>
      </c>
      <c r="I47" s="78">
        <v>2017</v>
      </c>
      <c r="J47" s="78">
        <v>2018</v>
      </c>
      <c r="K47" s="78">
        <v>2019</v>
      </c>
      <c r="L47" s="78">
        <v>2020</v>
      </c>
      <c r="M47" s="78">
        <v>2021</v>
      </c>
      <c r="N47" s="78">
        <v>2022</v>
      </c>
    </row>
    <row r="48" spans="2:14">
      <c r="B48" s="7" t="s">
        <v>553</v>
      </c>
      <c r="C48" s="117">
        <v>34.713605082419242</v>
      </c>
      <c r="D48" s="117">
        <v>34.713605082419242</v>
      </c>
      <c r="E48" s="117">
        <v>34.713605082419242</v>
      </c>
      <c r="F48" s="117">
        <v>34.713605082419242</v>
      </c>
      <c r="G48" s="80">
        <f t="shared" ref="G48:N48" si="19">(G22+G23+G25)*100/G28</f>
        <v>34.713605082419242</v>
      </c>
      <c r="H48" s="80">
        <f t="shared" si="19"/>
        <v>38.68322749410158</v>
      </c>
      <c r="I48" s="80">
        <f t="shared" si="19"/>
        <v>44.009774360495278</v>
      </c>
      <c r="J48" s="80">
        <f t="shared" si="19"/>
        <v>36.595135456997582</v>
      </c>
      <c r="K48" s="80">
        <f t="shared" si="19"/>
        <v>37.430429931285232</v>
      </c>
      <c r="L48" s="80">
        <f t="shared" si="19"/>
        <v>40.372967557987209</v>
      </c>
      <c r="M48" s="80">
        <f t="shared" si="19"/>
        <v>42.182937608792592</v>
      </c>
      <c r="N48" s="80">
        <f t="shared" si="19"/>
        <v>39.893457637230505</v>
      </c>
    </row>
    <row r="49" spans="1:14">
      <c r="B49" s="7" t="s">
        <v>554</v>
      </c>
      <c r="C49" s="117">
        <v>11.171366407281415</v>
      </c>
      <c r="D49" s="117">
        <v>11.171366407281415</v>
      </c>
      <c r="E49" s="117">
        <v>11.171366407281415</v>
      </c>
      <c r="F49" s="117">
        <v>11.171366407281415</v>
      </c>
      <c r="G49" s="80">
        <f t="shared" ref="G49:N49" si="20">G24*100/G28</f>
        <v>11.171366407281415</v>
      </c>
      <c r="H49" s="80">
        <f t="shared" si="20"/>
        <v>4.135168252402714</v>
      </c>
      <c r="I49" s="80">
        <f t="shared" si="20"/>
        <v>2.8545651959731035</v>
      </c>
      <c r="J49" s="80">
        <f t="shared" si="20"/>
        <v>2.6022272955522689</v>
      </c>
      <c r="K49" s="80">
        <f t="shared" si="20"/>
        <v>2.8852791443604282</v>
      </c>
      <c r="L49" s="80">
        <f t="shared" si="20"/>
        <v>2.8648722207375079</v>
      </c>
      <c r="M49" s="80">
        <f t="shared" si="20"/>
        <v>2.4991482247146508</v>
      </c>
      <c r="N49" s="80">
        <f t="shared" si="20"/>
        <v>2.8697181385419817</v>
      </c>
    </row>
    <row r="50" spans="1:14">
      <c r="B50" s="50" t="s">
        <v>555</v>
      </c>
      <c r="C50" s="118">
        <v>3.0600836145726285</v>
      </c>
      <c r="D50" s="118">
        <v>3.0600836145726285</v>
      </c>
      <c r="E50" s="118">
        <v>3.0600836145726285</v>
      </c>
      <c r="F50" s="118">
        <v>3.0600836145726285</v>
      </c>
      <c r="G50" s="82">
        <f t="shared" ref="G50:N50" si="21">(G17+G21)*100/G28</f>
        <v>3.0600836145726285</v>
      </c>
      <c r="H50" s="82">
        <f t="shared" si="21"/>
        <v>4.0719690816524396</v>
      </c>
      <c r="I50" s="82">
        <f t="shared" si="21"/>
        <v>4.8158262054949335</v>
      </c>
      <c r="J50" s="82">
        <f t="shared" si="21"/>
        <v>5.542822686200207</v>
      </c>
      <c r="K50" s="82">
        <f t="shared" si="21"/>
        <v>5.176271858889236</v>
      </c>
      <c r="L50" s="82">
        <f t="shared" si="21"/>
        <v>4.7474172799994756</v>
      </c>
      <c r="M50" s="82">
        <f t="shared" si="21"/>
        <v>5.7249613306053604</v>
      </c>
      <c r="N50" s="82">
        <f t="shared" si="21"/>
        <v>5.5431086868331665</v>
      </c>
    </row>
    <row r="51" spans="1:14">
      <c r="B51" s="7" t="s">
        <v>556</v>
      </c>
      <c r="C51" s="117">
        <v>13.353804035287986</v>
      </c>
      <c r="D51" s="117">
        <v>13.353804035287986</v>
      </c>
      <c r="E51" s="117">
        <v>13.353804035287986</v>
      </c>
      <c r="F51" s="117">
        <v>13.353804035287986</v>
      </c>
      <c r="G51" s="80">
        <f t="shared" ref="G51:N51" si="22">G14*100/G28</f>
        <v>13.353804035287986</v>
      </c>
      <c r="H51" s="80">
        <f t="shared" si="22"/>
        <v>12.912500269314648</v>
      </c>
      <c r="I51" s="80">
        <f t="shared" si="22"/>
        <v>11.483763929085784</v>
      </c>
      <c r="J51" s="80">
        <f t="shared" si="22"/>
        <v>8.9633416842053268</v>
      </c>
      <c r="K51" s="80">
        <f t="shared" si="22"/>
        <v>7.4058681791944165</v>
      </c>
      <c r="L51" s="80">
        <f t="shared" si="22"/>
        <v>8.3113331442371852</v>
      </c>
      <c r="M51" s="80">
        <f t="shared" si="22"/>
        <v>3.6463202104357686</v>
      </c>
      <c r="N51" s="80">
        <f t="shared" si="22"/>
        <v>2.1315183461103415</v>
      </c>
    </row>
    <row r="52" spans="1:14">
      <c r="B52" s="7" t="s">
        <v>557</v>
      </c>
      <c r="C52" s="76">
        <v>37.701140860438727</v>
      </c>
      <c r="D52" s="76">
        <v>37.701140860438727</v>
      </c>
      <c r="E52" s="76">
        <v>37.701140860438727</v>
      </c>
      <c r="F52" s="76">
        <v>37.701140860438727</v>
      </c>
      <c r="G52" s="81">
        <f t="shared" ref="G52:N52" si="23">(G15+G16+G18+G19+G27)*100/G28</f>
        <v>37.701140860438727</v>
      </c>
      <c r="H52" s="81">
        <f t="shared" si="23"/>
        <v>40.197134902528617</v>
      </c>
      <c r="I52" s="81">
        <f t="shared" si="23"/>
        <v>36.836070308950895</v>
      </c>
      <c r="J52" s="81">
        <f t="shared" si="23"/>
        <v>46.296472877044614</v>
      </c>
      <c r="K52" s="81">
        <f t="shared" si="23"/>
        <v>47.102150886270685</v>
      </c>
      <c r="L52" s="81">
        <f t="shared" si="23"/>
        <v>43.703409797038624</v>
      </c>
      <c r="M52" s="81">
        <f t="shared" si="23"/>
        <v>45.946632625451628</v>
      </c>
      <c r="N52" s="81">
        <f t="shared" si="23"/>
        <v>49.562197191284007</v>
      </c>
    </row>
    <row r="53" spans="1:14">
      <c r="B53" s="7" t="s">
        <v>165</v>
      </c>
      <c r="C53" s="81">
        <f t="shared" ref="C53:F53" si="24">SUM(C48:C52)</f>
        <v>100</v>
      </c>
      <c r="D53" s="81">
        <f t="shared" si="24"/>
        <v>100</v>
      </c>
      <c r="E53" s="81">
        <f t="shared" si="24"/>
        <v>100</v>
      </c>
      <c r="F53" s="81">
        <f t="shared" si="24"/>
        <v>100</v>
      </c>
      <c r="G53" s="81">
        <f t="shared" ref="G53:H53" si="25">SUM(G48:G52)</f>
        <v>100</v>
      </c>
      <c r="H53" s="81">
        <f t="shared" si="25"/>
        <v>100</v>
      </c>
      <c r="I53" s="81">
        <f>SUM(I48:I52)</f>
        <v>100</v>
      </c>
      <c r="J53" s="81">
        <f t="shared" ref="J53" si="26">SUM(J48:J52)</f>
        <v>100</v>
      </c>
      <c r="K53" s="81">
        <f t="shared" ref="K53" si="27">SUM(K48:K52)</f>
        <v>100</v>
      </c>
      <c r="L53" s="81">
        <f>SUM(L48:L52)</f>
        <v>100</v>
      </c>
      <c r="M53" s="81">
        <f t="shared" ref="M53:N53" si="28">SUM(M48:M52)</f>
        <v>100</v>
      </c>
      <c r="N53" s="81">
        <f t="shared" si="28"/>
        <v>100</v>
      </c>
    </row>
    <row r="55" spans="1:14">
      <c r="C55" s="1" t="s">
        <v>684</v>
      </c>
    </row>
    <row r="60" spans="1:14">
      <c r="A60" s="1" t="s">
        <v>145</v>
      </c>
    </row>
    <row r="62" spans="1:14">
      <c r="A62" s="21" t="s">
        <v>580</v>
      </c>
      <c r="J62" s="21"/>
    </row>
    <row r="63" spans="1:14">
      <c r="A63" s="16" t="s">
        <v>137</v>
      </c>
      <c r="J63" s="16"/>
    </row>
    <row r="65" spans="1:10">
      <c r="A65" s="21" t="s">
        <v>581</v>
      </c>
      <c r="J65" s="16"/>
    </row>
    <row r="66" spans="1:10">
      <c r="A66" s="16" t="s">
        <v>138</v>
      </c>
    </row>
    <row r="67" spans="1:10">
      <c r="J67" s="16"/>
    </row>
    <row r="68" spans="1:10">
      <c r="A68" s="1" t="s">
        <v>582</v>
      </c>
    </row>
    <row r="69" spans="1:10">
      <c r="A69" s="16" t="s">
        <v>139</v>
      </c>
      <c r="J69" s="16"/>
    </row>
    <row r="71" spans="1:10">
      <c r="A71" s="1" t="s">
        <v>583</v>
      </c>
      <c r="J71" s="16"/>
    </row>
    <row r="72" spans="1:10">
      <c r="A72" s="16" t="s">
        <v>141</v>
      </c>
    </row>
    <row r="73" spans="1:10">
      <c r="J73" s="16"/>
    </row>
    <row r="74" spans="1:10">
      <c r="A74" s="1" t="s">
        <v>584</v>
      </c>
    </row>
    <row r="75" spans="1:10">
      <c r="A75" s="16" t="s">
        <v>140</v>
      </c>
      <c r="J75" s="16"/>
    </row>
    <row r="77" spans="1:10">
      <c r="A77" s="1" t="s">
        <v>593</v>
      </c>
      <c r="J77" s="16"/>
    </row>
    <row r="78" spans="1:10">
      <c r="A78" s="16" t="s">
        <v>573</v>
      </c>
    </row>
    <row r="80" spans="1:10">
      <c r="A80" s="1" t="s">
        <v>594</v>
      </c>
    </row>
    <row r="81" spans="1:1">
      <c r="A81" s="16" t="s">
        <v>576</v>
      </c>
    </row>
    <row r="83" spans="1:1">
      <c r="A83" s="1" t="s">
        <v>595</v>
      </c>
    </row>
    <row r="84" spans="1:1">
      <c r="A84" s="16" t="s">
        <v>586</v>
      </c>
    </row>
    <row r="86" spans="1:1">
      <c r="A86" s="1" t="s">
        <v>589</v>
      </c>
    </row>
    <row r="87" spans="1:1">
      <c r="A87" s="16" t="s">
        <v>575</v>
      </c>
    </row>
    <row r="89" spans="1:1">
      <c r="A89" s="1" t="s">
        <v>590</v>
      </c>
    </row>
    <row r="90" spans="1:1">
      <c r="A90" s="16" t="s">
        <v>575</v>
      </c>
    </row>
  </sheetData>
  <mergeCells count="2">
    <mergeCell ref="C12:N12"/>
    <mergeCell ref="C4:N4"/>
  </mergeCells>
  <phoneticPr fontId="16" type="noConversion"/>
  <hyperlinks>
    <hyperlink ref="A63" r:id="rId1" xr:uid="{A6428A16-55F6-481E-B5E1-C8F28A0D18B0}"/>
    <hyperlink ref="A69" r:id="rId2" xr:uid="{28F91F4B-EC3D-4A1B-913D-DC06163F386B}"/>
    <hyperlink ref="A72" r:id="rId3" xr:uid="{86C862D3-FD32-4E3F-BE04-0B42A3BB7279}"/>
    <hyperlink ref="A87" r:id="rId4" xr:uid="{D24ECCFD-F4F0-4AEE-8927-62CE5B16BE0E}"/>
    <hyperlink ref="A90" r:id="rId5" xr:uid="{7B9988BA-970D-4786-AF6A-138721354934}"/>
    <hyperlink ref="A75" r:id="rId6" xr:uid="{D18788A3-01D4-4F4F-9A09-5C4B3D7FEB92}"/>
    <hyperlink ref="A78" r:id="rId7" xr:uid="{E5E7D7C4-12D1-494F-908F-CACB789379BE}"/>
    <hyperlink ref="A81" r:id="rId8" xr:uid="{B33D9928-09B8-476C-B1D0-FDC3CFD7CB08}"/>
    <hyperlink ref="A84" r:id="rId9" xr:uid="{F9F5B252-CD0A-42B2-832F-7B937BD6A2D7}"/>
  </hyperlinks>
  <pageMargins left="0.7" right="0.7" top="0.75" bottom="0.75" header="0.3" footer="0.3"/>
  <pageSetup paperSize="9" orientation="portrait" r:id="rId10"/>
  <ignoredErrors>
    <ignoredError sqref="G31:G34" formula="1"/>
    <ignoredError sqref="C53:F53" formulaRange="1"/>
  </ignoredErrors>
  <legacyDrawing r:id="rId1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3557E-A4E3-41D7-B14C-894C11DC6249}">
  <dimension ref="A1:GS99"/>
  <sheetViews>
    <sheetView zoomScale="108" zoomScaleNormal="50" workbookViewId="0">
      <pane xSplit="3" ySplit="4" topLeftCell="Z5" activePane="bottomRight" state="frozen"/>
      <selection pane="topRight" activeCell="D1" sqref="D1"/>
      <selection pane="bottomLeft" activeCell="A5" sqref="A5"/>
      <selection pane="bottomRight" activeCell="B60" sqref="B60:B74"/>
    </sheetView>
  </sheetViews>
  <sheetFormatPr baseColWidth="10" defaultColWidth="8.89453125" defaultRowHeight="14.4"/>
  <cols>
    <col min="1" max="1" width="9.3125" style="1" customWidth="1"/>
    <col min="2" max="2" width="36.5234375" style="1" customWidth="1"/>
    <col min="3" max="3" width="33.68359375" style="1" customWidth="1"/>
    <col min="4" max="4" width="5.89453125" style="1" bestFit="1" customWidth="1"/>
    <col min="5" max="5" width="6.20703125" style="1" bestFit="1" customWidth="1"/>
    <col min="6" max="6" width="10.68359375" style="1" bestFit="1" customWidth="1"/>
    <col min="7" max="7" width="9.20703125" style="1" bestFit="1" customWidth="1"/>
    <col min="8" max="8" width="8.7890625" style="1" bestFit="1" customWidth="1"/>
    <col min="9" max="9" width="10.89453125" style="1" bestFit="1" customWidth="1"/>
    <col min="10" max="11" width="6.7890625" style="1" bestFit="1" customWidth="1"/>
    <col min="12" max="12" width="13.20703125" style="1" bestFit="1" customWidth="1"/>
    <col min="13" max="14" width="6.7890625" style="1" bestFit="1" customWidth="1"/>
    <col min="15" max="15" width="10.68359375" style="1" bestFit="1" customWidth="1"/>
    <col min="16" max="16" width="6.1015625" style="1" bestFit="1" customWidth="1"/>
    <col min="17" max="17" width="6.5234375" style="1" bestFit="1" customWidth="1"/>
    <col min="18" max="18" width="10.7890625" style="1" bestFit="1" customWidth="1"/>
    <col min="19" max="19" width="6.1015625" style="1" bestFit="1" customWidth="1"/>
    <col min="20" max="20" width="6.5234375" style="1" bestFit="1" customWidth="1"/>
    <col min="21" max="21" width="10.7890625" style="1" bestFit="1" customWidth="1"/>
    <col min="22" max="22" width="6.1015625" style="1" bestFit="1" customWidth="1"/>
    <col min="23" max="23" width="6.5234375" style="1" bestFit="1" customWidth="1"/>
    <col min="24" max="24" width="10.7890625" style="1" bestFit="1" customWidth="1"/>
    <col min="25" max="25" width="6.1015625" style="1" bestFit="1" customWidth="1"/>
    <col min="26" max="26" width="6.5234375" style="1" bestFit="1" customWidth="1"/>
    <col min="27" max="27" width="10.7890625" style="1" bestFit="1" customWidth="1"/>
    <col min="28" max="28" width="6.1015625" style="1" bestFit="1" customWidth="1"/>
    <col min="29" max="29" width="6.5234375" style="1" bestFit="1" customWidth="1"/>
    <col min="30" max="30" width="10.7890625" style="1" bestFit="1" customWidth="1"/>
    <col min="31" max="31" width="6.1015625" style="1" bestFit="1" customWidth="1"/>
    <col min="32" max="32" width="6.5234375" style="1" bestFit="1" customWidth="1"/>
    <col min="33" max="33" width="10.7890625" style="1" bestFit="1" customWidth="1"/>
    <col min="34" max="34" width="6.1015625" style="1" bestFit="1" customWidth="1"/>
    <col min="35" max="35" width="6.5234375" style="1" bestFit="1" customWidth="1"/>
    <col min="36" max="36" width="10.7890625" style="1" bestFit="1" customWidth="1"/>
    <col min="37" max="37" width="6.1015625" style="1" bestFit="1" customWidth="1"/>
    <col min="38" max="38" width="6.5234375" style="1" bestFit="1" customWidth="1"/>
    <col min="39" max="39" width="10.7890625" style="1" bestFit="1" customWidth="1"/>
    <col min="40" max="40" width="6.1015625" style="1" bestFit="1" customWidth="1"/>
    <col min="41" max="41" width="6.5234375" style="1" bestFit="1" customWidth="1"/>
    <col min="42" max="42" width="10.7890625" style="1" bestFit="1" customWidth="1"/>
    <col min="43" max="43" width="6.1015625" style="1" bestFit="1" customWidth="1"/>
    <col min="44" max="44" width="6.5234375" style="1" bestFit="1" customWidth="1"/>
    <col min="45" max="45" width="10.7890625" style="1" bestFit="1" customWidth="1"/>
    <col min="46" max="46" width="6.1015625" style="1" bestFit="1" customWidth="1"/>
    <col min="47" max="47" width="6.5234375" style="1" bestFit="1" customWidth="1"/>
    <col min="48" max="48" width="10.7890625" style="1" bestFit="1" customWidth="1"/>
    <col min="49" max="49" width="6.1015625" style="1" bestFit="1" customWidth="1"/>
    <col min="50" max="50" width="6.5234375" style="1" bestFit="1" customWidth="1"/>
    <col min="51" max="51" width="10.7890625" style="1" bestFit="1" customWidth="1"/>
    <col min="52" max="52" width="6.1015625" style="1" bestFit="1" customWidth="1"/>
    <col min="53" max="53" width="6.5234375" style="1" bestFit="1" customWidth="1"/>
    <col min="54" max="54" width="10.7890625" style="1" bestFit="1" customWidth="1"/>
    <col min="55" max="55" width="6.1015625" style="1" bestFit="1" customWidth="1"/>
    <col min="56" max="56" width="6.5234375" style="1" bestFit="1" customWidth="1"/>
    <col min="57" max="57" width="10.7890625" style="1" bestFit="1" customWidth="1"/>
    <col min="58" max="58" width="6.1015625" style="1" bestFit="1" customWidth="1"/>
    <col min="59" max="59" width="7.41796875" style="1" bestFit="1" customWidth="1"/>
    <col min="60" max="60" width="10.7890625" style="1" bestFit="1" customWidth="1"/>
    <col min="61" max="61" width="6.1015625" style="1" bestFit="1" customWidth="1"/>
    <col min="62" max="62" width="6.5234375" style="1" bestFit="1" customWidth="1"/>
    <col min="63" max="63" width="10.7890625" style="1" bestFit="1" customWidth="1"/>
    <col min="64" max="64" width="6.1015625" style="1" bestFit="1" customWidth="1"/>
    <col min="65" max="65" width="6.5234375" style="1" bestFit="1" customWidth="1"/>
    <col min="66" max="66" width="10.7890625" style="1" bestFit="1" customWidth="1"/>
    <col min="67" max="67" width="6.1015625" style="1" bestFit="1" customWidth="1"/>
    <col min="68" max="68" width="6.5234375" style="1" bestFit="1" customWidth="1"/>
    <col min="69" max="69" width="10.7890625" style="1" bestFit="1" customWidth="1"/>
    <col min="70" max="70" width="6.1015625" style="1" bestFit="1" customWidth="1"/>
    <col min="71" max="71" width="6.5234375" style="1" bestFit="1" customWidth="1"/>
    <col min="72" max="72" width="10.7890625" style="1" bestFit="1" customWidth="1"/>
    <col min="73" max="73" width="6.1015625" style="1" bestFit="1" customWidth="1"/>
    <col min="74" max="74" width="6.5234375" style="1" bestFit="1" customWidth="1"/>
    <col min="75" max="75" width="10.7890625" style="1" bestFit="1" customWidth="1"/>
    <col min="76" max="76" width="6.1015625" style="1" bestFit="1" customWidth="1"/>
    <col min="77" max="77" width="6.5234375" style="1" bestFit="1" customWidth="1"/>
    <col min="78" max="78" width="10.7890625" style="1" bestFit="1" customWidth="1"/>
    <col min="79" max="79" width="6.1015625" style="1" bestFit="1" customWidth="1"/>
    <col min="80" max="80" width="6.5234375" style="1" bestFit="1" customWidth="1"/>
    <col min="81" max="81" width="10.7890625" style="1" bestFit="1" customWidth="1"/>
    <col min="82" max="82" width="6.1015625" style="1" bestFit="1" customWidth="1"/>
    <col min="83" max="83" width="6.5234375" style="1" bestFit="1" customWidth="1"/>
    <col min="84" max="84" width="10.7890625" style="1" bestFit="1" customWidth="1"/>
    <col min="85" max="85" width="6.1015625" style="1" bestFit="1" customWidth="1"/>
    <col min="86" max="86" width="6.5234375" style="1" bestFit="1" customWidth="1"/>
    <col min="87" max="87" width="10.7890625" style="1" bestFit="1" customWidth="1"/>
    <col min="88" max="88" width="6.1015625" style="1" bestFit="1" customWidth="1"/>
    <col min="89" max="89" width="6.5234375" style="1" bestFit="1" customWidth="1"/>
    <col min="90" max="90" width="10.7890625" style="1" bestFit="1" customWidth="1"/>
    <col min="91" max="91" width="6.1015625" style="1" bestFit="1" customWidth="1"/>
    <col min="92" max="92" width="6.5234375" style="1" bestFit="1" customWidth="1"/>
    <col min="93" max="93" width="10.7890625" style="1" bestFit="1" customWidth="1"/>
    <col min="94" max="94" width="6.1015625" style="1" bestFit="1" customWidth="1"/>
    <col min="95" max="95" width="6.5234375" style="1" bestFit="1" customWidth="1"/>
    <col min="96" max="96" width="10.7890625" style="1" bestFit="1" customWidth="1"/>
    <col min="97" max="97" width="6.1015625" style="1" bestFit="1" customWidth="1"/>
    <col min="98" max="98" width="6.5234375" style="1" bestFit="1" customWidth="1"/>
    <col min="99" max="99" width="10.7890625" style="1" bestFit="1" customWidth="1"/>
    <col min="100" max="100" width="6.1015625" style="1" bestFit="1" customWidth="1"/>
    <col min="101" max="101" width="6.5234375" style="1" bestFit="1" customWidth="1"/>
    <col min="102" max="102" width="10.7890625" style="1" bestFit="1" customWidth="1"/>
    <col min="103" max="103" width="6.1015625" style="1" bestFit="1" customWidth="1"/>
    <col min="104" max="104" width="6.5234375" style="1" bestFit="1" customWidth="1"/>
    <col min="105" max="105" width="10.7890625" style="1" bestFit="1" customWidth="1"/>
    <col min="106" max="106" width="6.1015625" style="1" bestFit="1" customWidth="1"/>
    <col min="107" max="107" width="6.5234375" style="1" bestFit="1" customWidth="1"/>
    <col min="108" max="108" width="10.7890625" style="1" bestFit="1" customWidth="1"/>
    <col min="109" max="109" width="6.1015625" style="1" bestFit="1" customWidth="1"/>
    <col min="110" max="110" width="6.5234375" style="1" bestFit="1" customWidth="1"/>
    <col min="111" max="111" width="10.7890625" style="1" bestFit="1" customWidth="1"/>
    <col min="112" max="112" width="6.1015625" style="1" bestFit="1" customWidth="1"/>
    <col min="113" max="113" width="6.5234375" style="1" bestFit="1" customWidth="1"/>
    <col min="114" max="114" width="10.7890625" style="1" bestFit="1" customWidth="1"/>
    <col min="115" max="115" width="6.1015625" style="1" bestFit="1" customWidth="1"/>
    <col min="116" max="116" width="6.5234375" style="1" bestFit="1" customWidth="1"/>
    <col min="117" max="117" width="10.7890625" style="1" bestFit="1" customWidth="1"/>
    <col min="118" max="118" width="6.1015625" style="1" bestFit="1" customWidth="1"/>
    <col min="119" max="119" width="6.5234375" style="1" bestFit="1" customWidth="1"/>
    <col min="120" max="120" width="10.7890625" style="1" bestFit="1" customWidth="1"/>
    <col min="121" max="121" width="6.1015625" style="1" bestFit="1" customWidth="1"/>
    <col min="122" max="122" width="6.5234375" style="1" bestFit="1" customWidth="1"/>
    <col min="123" max="123" width="10.7890625" style="1" bestFit="1" customWidth="1"/>
    <col min="124" max="124" width="6.1015625" style="1" bestFit="1" customWidth="1"/>
    <col min="125" max="125" width="6.5234375" style="1" bestFit="1" customWidth="1"/>
    <col min="126" max="126" width="10.7890625" style="1" bestFit="1" customWidth="1"/>
    <col min="127" max="127" width="6.1015625" style="1" bestFit="1" customWidth="1"/>
    <col min="128" max="128" width="6.5234375" style="1" bestFit="1" customWidth="1"/>
    <col min="129" max="129" width="10.7890625" style="1" bestFit="1" customWidth="1"/>
    <col min="130" max="130" width="6.1015625" style="1" bestFit="1" customWidth="1"/>
    <col min="131" max="131" width="6.5234375" style="1" bestFit="1" customWidth="1"/>
    <col min="132" max="132" width="10.7890625" style="1" bestFit="1" customWidth="1"/>
    <col min="133" max="133" width="6.1015625" style="1" bestFit="1" customWidth="1"/>
    <col min="134" max="134" width="6.5234375" style="1" bestFit="1" customWidth="1"/>
    <col min="135" max="135" width="10.7890625" style="1" bestFit="1" customWidth="1"/>
    <col min="136" max="136" width="6.1015625" style="1" bestFit="1" customWidth="1"/>
    <col min="137" max="137" width="6.5234375" style="1" bestFit="1" customWidth="1"/>
    <col min="138" max="138" width="10.7890625" style="1" bestFit="1" customWidth="1"/>
    <col min="139" max="139" width="6.1015625" style="1" bestFit="1" customWidth="1"/>
    <col min="140" max="140" width="6.5234375" style="1" bestFit="1" customWidth="1"/>
    <col min="141" max="141" width="10.7890625" style="1" bestFit="1" customWidth="1"/>
    <col min="142" max="142" width="6.1015625" style="1" bestFit="1" customWidth="1"/>
    <col min="143" max="143" width="6.5234375" style="1" bestFit="1" customWidth="1"/>
    <col min="144" max="144" width="10.7890625" style="1" bestFit="1" customWidth="1"/>
    <col min="145" max="145" width="6.1015625" style="1" bestFit="1" customWidth="1"/>
    <col min="146" max="146" width="6.5234375" style="1" bestFit="1" customWidth="1"/>
    <col min="147" max="147" width="10.7890625" style="1" bestFit="1" customWidth="1"/>
    <col min="148" max="148" width="6.1015625" style="1" bestFit="1" customWidth="1"/>
    <col min="149" max="149" width="6.5234375" style="1" bestFit="1" customWidth="1"/>
    <col min="150" max="150" width="10.7890625" style="1" bestFit="1" customWidth="1"/>
    <col min="151" max="151" width="6.1015625" style="1" bestFit="1" customWidth="1"/>
    <col min="152" max="152" width="6.5234375" style="1" bestFit="1" customWidth="1"/>
    <col min="153" max="153" width="10.7890625" style="1" bestFit="1" customWidth="1"/>
    <col min="154" max="154" width="6.1015625" style="1" bestFit="1" customWidth="1"/>
    <col min="155" max="155" width="6.5234375" style="1" bestFit="1" customWidth="1"/>
    <col min="156" max="156" width="10.5234375" style="1" bestFit="1" customWidth="1"/>
    <col min="157" max="157" width="6.1015625" style="1" bestFit="1" customWidth="1"/>
    <col min="158" max="158" width="6.5234375" style="1" bestFit="1" customWidth="1"/>
    <col min="159" max="159" width="10.5234375" style="1" bestFit="1" customWidth="1"/>
    <col min="160" max="160" width="6.1015625" style="1" bestFit="1" customWidth="1"/>
    <col min="161" max="161" width="6.5234375" style="1" bestFit="1" customWidth="1"/>
    <col min="162" max="162" width="10.5234375" style="1" bestFit="1" customWidth="1"/>
    <col min="163" max="163" width="6.1015625" style="1" bestFit="1" customWidth="1"/>
    <col min="164" max="164" width="6.5234375" style="1" bestFit="1" customWidth="1"/>
    <col min="165" max="165" width="10.5234375" style="1" bestFit="1" customWidth="1"/>
    <col min="166" max="166" width="6.1015625" style="1" bestFit="1" customWidth="1"/>
    <col min="167" max="167" width="6.5234375" style="1" bestFit="1" customWidth="1"/>
    <col min="168" max="168" width="10.5234375" style="1" bestFit="1" customWidth="1"/>
    <col min="169" max="169" width="6.1015625" style="1" bestFit="1" customWidth="1"/>
    <col min="170" max="170" width="6.5234375" style="1" bestFit="1" customWidth="1"/>
    <col min="171" max="171" width="10.7890625" style="1" bestFit="1" customWidth="1"/>
    <col min="172" max="172" width="6.1015625" style="1" bestFit="1" customWidth="1"/>
    <col min="173" max="173" width="6.5234375" style="1" bestFit="1" customWidth="1"/>
    <col min="174" max="174" width="10.5234375" style="1" bestFit="1" customWidth="1"/>
    <col min="175" max="175" width="8.1015625" style="1" bestFit="1" customWidth="1"/>
    <col min="176" max="176" width="8.7890625" style="1" bestFit="1" customWidth="1"/>
    <col min="177" max="177" width="10.5234375" style="1" bestFit="1" customWidth="1"/>
    <col min="178" max="178" width="6.1015625" style="1" bestFit="1" customWidth="1"/>
    <col min="179" max="179" width="6.5234375" style="1" bestFit="1" customWidth="1"/>
    <col min="180" max="180" width="10.5234375" style="1" bestFit="1" customWidth="1"/>
    <col min="181" max="181" width="6.1015625" style="1" bestFit="1" customWidth="1"/>
    <col min="182" max="182" width="6.5234375" style="1" bestFit="1" customWidth="1"/>
    <col min="183" max="183" width="10.5234375" style="1" bestFit="1" customWidth="1"/>
    <col min="184" max="186" width="8.89453125" style="1"/>
    <col min="187" max="187" width="27.20703125" style="1" bestFit="1" customWidth="1"/>
    <col min="188" max="16384" width="8.89453125" style="1"/>
  </cols>
  <sheetData>
    <row r="1" spans="1:201" ht="14.7" thickBot="1"/>
    <row r="2" spans="1:201" ht="14.7" thickBot="1">
      <c r="D2" s="374">
        <v>2011</v>
      </c>
      <c r="E2" s="375"/>
      <c r="F2" s="375"/>
      <c r="G2" s="375"/>
      <c r="H2" s="375"/>
      <c r="I2" s="375"/>
      <c r="J2" s="375"/>
      <c r="K2" s="375"/>
      <c r="L2" s="375"/>
      <c r="M2" s="375"/>
      <c r="N2" s="375"/>
      <c r="O2" s="375"/>
      <c r="P2" s="375"/>
      <c r="Q2" s="375"/>
      <c r="R2" s="376"/>
      <c r="S2" s="374">
        <v>2012</v>
      </c>
      <c r="T2" s="375"/>
      <c r="U2" s="375"/>
      <c r="V2" s="375"/>
      <c r="W2" s="375"/>
      <c r="X2" s="375"/>
      <c r="Y2" s="375"/>
      <c r="Z2" s="375"/>
      <c r="AA2" s="375"/>
      <c r="AB2" s="375"/>
      <c r="AC2" s="375"/>
      <c r="AD2" s="375"/>
      <c r="AE2" s="375"/>
      <c r="AF2" s="375"/>
      <c r="AG2" s="376"/>
      <c r="AH2" s="374">
        <v>2013</v>
      </c>
      <c r="AI2" s="375"/>
      <c r="AJ2" s="375"/>
      <c r="AK2" s="375"/>
      <c r="AL2" s="375"/>
      <c r="AM2" s="375"/>
      <c r="AN2" s="375"/>
      <c r="AO2" s="375"/>
      <c r="AP2" s="375"/>
      <c r="AQ2" s="375"/>
      <c r="AR2" s="375"/>
      <c r="AS2" s="375"/>
      <c r="AT2" s="375"/>
      <c r="AU2" s="375"/>
      <c r="AV2" s="376"/>
      <c r="AW2" s="374">
        <v>2014</v>
      </c>
      <c r="AX2" s="375"/>
      <c r="AY2" s="375"/>
      <c r="AZ2" s="375"/>
      <c r="BA2" s="375"/>
      <c r="BB2" s="375"/>
      <c r="BC2" s="375"/>
      <c r="BD2" s="375"/>
      <c r="BE2" s="375"/>
      <c r="BF2" s="375"/>
      <c r="BG2" s="375"/>
      <c r="BH2" s="375"/>
      <c r="BI2" s="375"/>
      <c r="BJ2" s="375"/>
      <c r="BK2" s="376"/>
      <c r="BL2" s="374">
        <v>2015</v>
      </c>
      <c r="BM2" s="375"/>
      <c r="BN2" s="375"/>
      <c r="BO2" s="375"/>
      <c r="BP2" s="375"/>
      <c r="BQ2" s="375"/>
      <c r="BR2" s="375"/>
      <c r="BS2" s="375"/>
      <c r="BT2" s="375"/>
      <c r="BU2" s="375"/>
      <c r="BV2" s="375"/>
      <c r="BW2" s="375"/>
      <c r="BX2" s="375"/>
      <c r="BY2" s="375"/>
      <c r="BZ2" s="376"/>
      <c r="CA2" s="374">
        <v>2016</v>
      </c>
      <c r="CB2" s="375"/>
      <c r="CC2" s="375"/>
      <c r="CD2" s="375"/>
      <c r="CE2" s="375"/>
      <c r="CF2" s="375"/>
      <c r="CG2" s="375"/>
      <c r="CH2" s="375"/>
      <c r="CI2" s="375"/>
      <c r="CJ2" s="375"/>
      <c r="CK2" s="375"/>
      <c r="CL2" s="375"/>
      <c r="CM2" s="375"/>
      <c r="CN2" s="375"/>
      <c r="CO2" s="376"/>
      <c r="CP2" s="374">
        <v>2017</v>
      </c>
      <c r="CQ2" s="375"/>
      <c r="CR2" s="375"/>
      <c r="CS2" s="375"/>
      <c r="CT2" s="375"/>
      <c r="CU2" s="375"/>
      <c r="CV2" s="375"/>
      <c r="CW2" s="375"/>
      <c r="CX2" s="375"/>
      <c r="CY2" s="375"/>
      <c r="CZ2" s="375"/>
      <c r="DA2" s="375"/>
      <c r="DB2" s="375"/>
      <c r="DC2" s="375"/>
      <c r="DD2" s="380"/>
      <c r="DE2" s="374">
        <v>2018</v>
      </c>
      <c r="DF2" s="375"/>
      <c r="DG2" s="375"/>
      <c r="DH2" s="375"/>
      <c r="DI2" s="375"/>
      <c r="DJ2" s="375"/>
      <c r="DK2" s="375"/>
      <c r="DL2" s="375"/>
      <c r="DM2" s="375"/>
      <c r="DN2" s="375"/>
      <c r="DO2" s="375"/>
      <c r="DP2" s="375"/>
      <c r="DQ2" s="375"/>
      <c r="DR2" s="375"/>
      <c r="DS2" s="376"/>
      <c r="DT2" s="374">
        <v>2019</v>
      </c>
      <c r="DU2" s="375"/>
      <c r="DV2" s="375"/>
      <c r="DW2" s="375"/>
      <c r="DX2" s="375"/>
      <c r="DY2" s="375"/>
      <c r="DZ2" s="375"/>
      <c r="EA2" s="375"/>
      <c r="EB2" s="375"/>
      <c r="EC2" s="375"/>
      <c r="ED2" s="375"/>
      <c r="EE2" s="375"/>
      <c r="EF2" s="375"/>
      <c r="EG2" s="375"/>
      <c r="EH2" s="376"/>
      <c r="EI2" s="374">
        <v>2020</v>
      </c>
      <c r="EJ2" s="375"/>
      <c r="EK2" s="375"/>
      <c r="EL2" s="375"/>
      <c r="EM2" s="375"/>
      <c r="EN2" s="375"/>
      <c r="EO2" s="375"/>
      <c r="EP2" s="375"/>
      <c r="EQ2" s="375"/>
      <c r="ER2" s="375"/>
      <c r="ES2" s="375"/>
      <c r="ET2" s="375"/>
      <c r="EU2" s="375"/>
      <c r="EV2" s="375"/>
      <c r="EW2" s="376"/>
      <c r="EX2" s="374">
        <v>2021</v>
      </c>
      <c r="EY2" s="375"/>
      <c r="EZ2" s="375"/>
      <c r="FA2" s="375"/>
      <c r="FB2" s="375"/>
      <c r="FC2" s="375"/>
      <c r="FD2" s="375"/>
      <c r="FE2" s="375"/>
      <c r="FF2" s="375"/>
      <c r="FG2" s="375"/>
      <c r="FH2" s="375"/>
      <c r="FI2" s="375"/>
      <c r="FJ2" s="375"/>
      <c r="FK2" s="375"/>
      <c r="FL2" s="376"/>
      <c r="FM2" s="374">
        <v>2022</v>
      </c>
      <c r="FN2" s="375"/>
      <c r="FO2" s="375"/>
      <c r="FP2" s="375"/>
      <c r="FQ2" s="375"/>
      <c r="FR2" s="375"/>
      <c r="FS2" s="375"/>
      <c r="FT2" s="375"/>
      <c r="FU2" s="375"/>
      <c r="FV2" s="375"/>
      <c r="FW2" s="375"/>
      <c r="FX2" s="375"/>
      <c r="FY2" s="375"/>
      <c r="FZ2" s="375"/>
      <c r="GA2" s="376"/>
    </row>
    <row r="3" spans="1:201" ht="29.4" customHeight="1" thickBot="1">
      <c r="D3" s="377" t="s">
        <v>1068</v>
      </c>
      <c r="E3" s="378"/>
      <c r="F3" s="379"/>
      <c r="G3" s="377" t="s">
        <v>1069</v>
      </c>
      <c r="H3" s="378"/>
      <c r="I3" s="379"/>
      <c r="J3" s="377" t="s">
        <v>1070</v>
      </c>
      <c r="K3" s="378"/>
      <c r="L3" s="379"/>
      <c r="M3" s="377" t="s">
        <v>1071</v>
      </c>
      <c r="N3" s="378"/>
      <c r="O3" s="379"/>
      <c r="P3" s="377" t="s">
        <v>1072</v>
      </c>
      <c r="Q3" s="378"/>
      <c r="R3" s="379"/>
      <c r="S3" s="377" t="s">
        <v>1068</v>
      </c>
      <c r="T3" s="378"/>
      <c r="U3" s="379"/>
      <c r="V3" s="377" t="s">
        <v>1069</v>
      </c>
      <c r="W3" s="378"/>
      <c r="X3" s="379"/>
      <c r="Y3" s="377" t="s">
        <v>1070</v>
      </c>
      <c r="Z3" s="378"/>
      <c r="AA3" s="379"/>
      <c r="AB3" s="377" t="s">
        <v>1071</v>
      </c>
      <c r="AC3" s="378"/>
      <c r="AD3" s="379"/>
      <c r="AE3" s="377" t="s">
        <v>1072</v>
      </c>
      <c r="AF3" s="378"/>
      <c r="AG3" s="379"/>
      <c r="AH3" s="377" t="s">
        <v>1068</v>
      </c>
      <c r="AI3" s="378"/>
      <c r="AJ3" s="379"/>
      <c r="AK3" s="377" t="s">
        <v>1069</v>
      </c>
      <c r="AL3" s="378"/>
      <c r="AM3" s="379"/>
      <c r="AN3" s="377" t="s">
        <v>1070</v>
      </c>
      <c r="AO3" s="378"/>
      <c r="AP3" s="379"/>
      <c r="AQ3" s="377" t="s">
        <v>1071</v>
      </c>
      <c r="AR3" s="378"/>
      <c r="AS3" s="379"/>
      <c r="AT3" s="377" t="s">
        <v>1072</v>
      </c>
      <c r="AU3" s="378"/>
      <c r="AV3" s="379"/>
      <c r="AW3" s="377" t="s">
        <v>1068</v>
      </c>
      <c r="AX3" s="378"/>
      <c r="AY3" s="379"/>
      <c r="AZ3" s="377" t="s">
        <v>1069</v>
      </c>
      <c r="BA3" s="378"/>
      <c r="BB3" s="379"/>
      <c r="BC3" s="377" t="s">
        <v>1070</v>
      </c>
      <c r="BD3" s="378"/>
      <c r="BE3" s="379"/>
      <c r="BF3" s="377" t="s">
        <v>1071</v>
      </c>
      <c r="BG3" s="378"/>
      <c r="BH3" s="379"/>
      <c r="BI3" s="377" t="s">
        <v>1072</v>
      </c>
      <c r="BJ3" s="378"/>
      <c r="BK3" s="379"/>
      <c r="BL3" s="377" t="s">
        <v>1068</v>
      </c>
      <c r="BM3" s="378"/>
      <c r="BN3" s="379"/>
      <c r="BO3" s="377" t="s">
        <v>1069</v>
      </c>
      <c r="BP3" s="378"/>
      <c r="BQ3" s="379"/>
      <c r="BR3" s="377" t="s">
        <v>1070</v>
      </c>
      <c r="BS3" s="378"/>
      <c r="BT3" s="379"/>
      <c r="BU3" s="377" t="s">
        <v>1071</v>
      </c>
      <c r="BV3" s="378"/>
      <c r="BW3" s="379"/>
      <c r="BX3" s="377" t="s">
        <v>1072</v>
      </c>
      <c r="BY3" s="378"/>
      <c r="BZ3" s="379"/>
      <c r="CA3" s="377" t="s">
        <v>1068</v>
      </c>
      <c r="CB3" s="378"/>
      <c r="CC3" s="379"/>
      <c r="CD3" s="377" t="s">
        <v>1069</v>
      </c>
      <c r="CE3" s="378"/>
      <c r="CF3" s="379"/>
      <c r="CG3" s="377" t="s">
        <v>1070</v>
      </c>
      <c r="CH3" s="378"/>
      <c r="CI3" s="379"/>
      <c r="CJ3" s="377" t="s">
        <v>1071</v>
      </c>
      <c r="CK3" s="378"/>
      <c r="CL3" s="379"/>
      <c r="CM3" s="377" t="s">
        <v>1072</v>
      </c>
      <c r="CN3" s="378"/>
      <c r="CO3" s="379"/>
      <c r="CP3" s="377" t="s">
        <v>1068</v>
      </c>
      <c r="CQ3" s="378"/>
      <c r="CR3" s="379"/>
      <c r="CS3" s="377" t="s">
        <v>1069</v>
      </c>
      <c r="CT3" s="378"/>
      <c r="CU3" s="379"/>
      <c r="CV3" s="377" t="s">
        <v>1070</v>
      </c>
      <c r="CW3" s="378"/>
      <c r="CX3" s="379"/>
      <c r="CY3" s="377" t="s">
        <v>1071</v>
      </c>
      <c r="CZ3" s="378"/>
      <c r="DA3" s="379"/>
      <c r="DB3" s="377" t="s">
        <v>1072</v>
      </c>
      <c r="DC3" s="378"/>
      <c r="DD3" s="379"/>
      <c r="DE3" s="377" t="s">
        <v>1068</v>
      </c>
      <c r="DF3" s="378"/>
      <c r="DG3" s="379"/>
      <c r="DH3" s="377" t="s">
        <v>1069</v>
      </c>
      <c r="DI3" s="378"/>
      <c r="DJ3" s="379"/>
      <c r="DK3" s="377" t="s">
        <v>1070</v>
      </c>
      <c r="DL3" s="378"/>
      <c r="DM3" s="379"/>
      <c r="DN3" s="377" t="s">
        <v>1071</v>
      </c>
      <c r="DO3" s="378"/>
      <c r="DP3" s="379"/>
      <c r="DQ3" s="377" t="s">
        <v>1072</v>
      </c>
      <c r="DR3" s="378"/>
      <c r="DS3" s="379"/>
      <c r="DT3" s="377" t="s">
        <v>1068</v>
      </c>
      <c r="DU3" s="378"/>
      <c r="DV3" s="379"/>
      <c r="DW3" s="377" t="s">
        <v>1069</v>
      </c>
      <c r="DX3" s="378"/>
      <c r="DY3" s="379"/>
      <c r="DZ3" s="377" t="s">
        <v>1070</v>
      </c>
      <c r="EA3" s="378"/>
      <c r="EB3" s="379"/>
      <c r="EC3" s="377" t="s">
        <v>1071</v>
      </c>
      <c r="ED3" s="378"/>
      <c r="EE3" s="379"/>
      <c r="EF3" s="377" t="s">
        <v>1072</v>
      </c>
      <c r="EG3" s="378"/>
      <c r="EH3" s="379"/>
      <c r="EI3" s="377" t="s">
        <v>1068</v>
      </c>
      <c r="EJ3" s="378"/>
      <c r="EK3" s="379"/>
      <c r="EL3" s="377" t="s">
        <v>1069</v>
      </c>
      <c r="EM3" s="378"/>
      <c r="EN3" s="379"/>
      <c r="EO3" s="377" t="s">
        <v>1070</v>
      </c>
      <c r="EP3" s="378"/>
      <c r="EQ3" s="379"/>
      <c r="ER3" s="377" t="s">
        <v>1071</v>
      </c>
      <c r="ES3" s="378"/>
      <c r="ET3" s="379"/>
      <c r="EU3" s="377" t="s">
        <v>1072</v>
      </c>
      <c r="EV3" s="378"/>
      <c r="EW3" s="379"/>
      <c r="EX3" s="377" t="s">
        <v>1068</v>
      </c>
      <c r="EY3" s="378"/>
      <c r="EZ3" s="379"/>
      <c r="FA3" s="377" t="s">
        <v>1069</v>
      </c>
      <c r="FB3" s="378"/>
      <c r="FC3" s="379"/>
      <c r="FD3" s="377" t="s">
        <v>1070</v>
      </c>
      <c r="FE3" s="378"/>
      <c r="FF3" s="379"/>
      <c r="FG3" s="377" t="s">
        <v>1071</v>
      </c>
      <c r="FH3" s="378"/>
      <c r="FI3" s="379"/>
      <c r="FJ3" s="377" t="s">
        <v>1072</v>
      </c>
      <c r="FK3" s="378"/>
      <c r="FL3" s="379"/>
      <c r="FM3" s="377" t="s">
        <v>1068</v>
      </c>
      <c r="FN3" s="378"/>
      <c r="FO3" s="379"/>
      <c r="FP3" s="377" t="s">
        <v>1069</v>
      </c>
      <c r="FQ3" s="378"/>
      <c r="FR3" s="379"/>
      <c r="FS3" s="377" t="s">
        <v>1070</v>
      </c>
      <c r="FT3" s="378"/>
      <c r="FU3" s="379"/>
      <c r="FV3" s="377" t="s">
        <v>1071</v>
      </c>
      <c r="FW3" s="378"/>
      <c r="FX3" s="379"/>
      <c r="FY3" s="377" t="s">
        <v>1072</v>
      </c>
      <c r="FZ3" s="378"/>
      <c r="GA3" s="379"/>
    </row>
    <row r="4" spans="1:201" s="205" customFormat="1" ht="29.1" thickBot="1">
      <c r="A4" s="219" t="s">
        <v>1028</v>
      </c>
      <c r="B4" s="219" t="s">
        <v>1025</v>
      </c>
      <c r="C4" s="219" t="s">
        <v>1026</v>
      </c>
      <c r="D4" s="213" t="s">
        <v>994</v>
      </c>
      <c r="E4" s="214" t="s">
        <v>995</v>
      </c>
      <c r="F4" s="215" t="s">
        <v>1027</v>
      </c>
      <c r="G4" s="213" t="s">
        <v>994</v>
      </c>
      <c r="H4" s="214" t="s">
        <v>995</v>
      </c>
      <c r="I4" s="215" t="s">
        <v>1027</v>
      </c>
      <c r="J4" s="213" t="s">
        <v>994</v>
      </c>
      <c r="K4" s="214" t="s">
        <v>995</v>
      </c>
      <c r="L4" s="215" t="s">
        <v>1027</v>
      </c>
      <c r="M4" s="213" t="s">
        <v>994</v>
      </c>
      <c r="N4" s="214" t="s">
        <v>995</v>
      </c>
      <c r="O4" s="215" t="s">
        <v>1027</v>
      </c>
      <c r="P4" s="213" t="s">
        <v>994</v>
      </c>
      <c r="Q4" s="214" t="s">
        <v>995</v>
      </c>
      <c r="R4" s="215" t="s">
        <v>1027</v>
      </c>
      <c r="S4" s="213" t="s">
        <v>994</v>
      </c>
      <c r="T4" s="214" t="s">
        <v>995</v>
      </c>
      <c r="U4" s="215" t="s">
        <v>1027</v>
      </c>
      <c r="V4" s="213" t="s">
        <v>994</v>
      </c>
      <c r="W4" s="214" t="s">
        <v>995</v>
      </c>
      <c r="X4" s="215" t="s">
        <v>1027</v>
      </c>
      <c r="Y4" s="213" t="s">
        <v>994</v>
      </c>
      <c r="Z4" s="214" t="s">
        <v>995</v>
      </c>
      <c r="AA4" s="215" t="s">
        <v>1027</v>
      </c>
      <c r="AB4" s="213" t="s">
        <v>994</v>
      </c>
      <c r="AC4" s="214" t="s">
        <v>995</v>
      </c>
      <c r="AD4" s="215" t="s">
        <v>1027</v>
      </c>
      <c r="AE4" s="213" t="s">
        <v>994</v>
      </c>
      <c r="AF4" s="214" t="s">
        <v>995</v>
      </c>
      <c r="AG4" s="215" t="s">
        <v>1027</v>
      </c>
      <c r="AH4" s="213" t="s">
        <v>994</v>
      </c>
      <c r="AI4" s="214" t="s">
        <v>995</v>
      </c>
      <c r="AJ4" s="215" t="s">
        <v>1027</v>
      </c>
      <c r="AK4" s="213" t="s">
        <v>994</v>
      </c>
      <c r="AL4" s="214" t="s">
        <v>995</v>
      </c>
      <c r="AM4" s="215" t="s">
        <v>1027</v>
      </c>
      <c r="AN4" s="213" t="s">
        <v>994</v>
      </c>
      <c r="AO4" s="214" t="s">
        <v>995</v>
      </c>
      <c r="AP4" s="215" t="s">
        <v>1027</v>
      </c>
      <c r="AQ4" s="213" t="s">
        <v>994</v>
      </c>
      <c r="AR4" s="214" t="s">
        <v>995</v>
      </c>
      <c r="AS4" s="215" t="s">
        <v>1027</v>
      </c>
      <c r="AT4" s="213" t="s">
        <v>994</v>
      </c>
      <c r="AU4" s="214" t="s">
        <v>995</v>
      </c>
      <c r="AV4" s="215" t="s">
        <v>1027</v>
      </c>
      <c r="AW4" s="213" t="s">
        <v>994</v>
      </c>
      <c r="AX4" s="214" t="s">
        <v>995</v>
      </c>
      <c r="AY4" s="215" t="s">
        <v>1027</v>
      </c>
      <c r="AZ4" s="213" t="s">
        <v>994</v>
      </c>
      <c r="BA4" s="214" t="s">
        <v>995</v>
      </c>
      <c r="BB4" s="215" t="s">
        <v>1027</v>
      </c>
      <c r="BC4" s="213" t="s">
        <v>994</v>
      </c>
      <c r="BD4" s="214" t="s">
        <v>995</v>
      </c>
      <c r="BE4" s="215" t="s">
        <v>1027</v>
      </c>
      <c r="BF4" s="213" t="s">
        <v>994</v>
      </c>
      <c r="BG4" s="214" t="s">
        <v>995</v>
      </c>
      <c r="BH4" s="215" t="s">
        <v>1027</v>
      </c>
      <c r="BI4" s="213" t="s">
        <v>994</v>
      </c>
      <c r="BJ4" s="214" t="s">
        <v>995</v>
      </c>
      <c r="BK4" s="215" t="s">
        <v>1027</v>
      </c>
      <c r="BL4" s="213" t="s">
        <v>994</v>
      </c>
      <c r="BM4" s="214" t="s">
        <v>995</v>
      </c>
      <c r="BN4" s="215" t="s">
        <v>1027</v>
      </c>
      <c r="BO4" s="213" t="s">
        <v>994</v>
      </c>
      <c r="BP4" s="214" t="s">
        <v>995</v>
      </c>
      <c r="BQ4" s="215" t="s">
        <v>1027</v>
      </c>
      <c r="BR4" s="213" t="s">
        <v>994</v>
      </c>
      <c r="BS4" s="214" t="s">
        <v>995</v>
      </c>
      <c r="BT4" s="215" t="s">
        <v>1027</v>
      </c>
      <c r="BU4" s="213" t="s">
        <v>994</v>
      </c>
      <c r="BV4" s="214" t="s">
        <v>995</v>
      </c>
      <c r="BW4" s="215" t="s">
        <v>1027</v>
      </c>
      <c r="BX4" s="213" t="s">
        <v>994</v>
      </c>
      <c r="BY4" s="214" t="s">
        <v>995</v>
      </c>
      <c r="BZ4" s="215" t="s">
        <v>1027</v>
      </c>
      <c r="CA4" s="213" t="s">
        <v>994</v>
      </c>
      <c r="CB4" s="214" t="s">
        <v>995</v>
      </c>
      <c r="CC4" s="215" t="s">
        <v>1027</v>
      </c>
      <c r="CD4" s="213" t="s">
        <v>994</v>
      </c>
      <c r="CE4" s="214" t="s">
        <v>995</v>
      </c>
      <c r="CF4" s="215" t="s">
        <v>1027</v>
      </c>
      <c r="CG4" s="213" t="s">
        <v>994</v>
      </c>
      <c r="CH4" s="214" t="s">
        <v>995</v>
      </c>
      <c r="CI4" s="215" t="s">
        <v>1027</v>
      </c>
      <c r="CJ4" s="213" t="s">
        <v>994</v>
      </c>
      <c r="CK4" s="214" t="s">
        <v>995</v>
      </c>
      <c r="CL4" s="215" t="s">
        <v>1027</v>
      </c>
      <c r="CM4" s="213" t="s">
        <v>994</v>
      </c>
      <c r="CN4" s="214" t="s">
        <v>995</v>
      </c>
      <c r="CO4" s="215" t="s">
        <v>1027</v>
      </c>
      <c r="CP4" s="213" t="s">
        <v>994</v>
      </c>
      <c r="CQ4" s="214" t="s">
        <v>995</v>
      </c>
      <c r="CR4" s="215" t="s">
        <v>1027</v>
      </c>
      <c r="CS4" s="213" t="s">
        <v>994</v>
      </c>
      <c r="CT4" s="214" t="s">
        <v>995</v>
      </c>
      <c r="CU4" s="215" t="s">
        <v>1027</v>
      </c>
      <c r="CV4" s="213" t="s">
        <v>994</v>
      </c>
      <c r="CW4" s="214" t="s">
        <v>995</v>
      </c>
      <c r="CX4" s="215" t="s">
        <v>1027</v>
      </c>
      <c r="CY4" s="213" t="s">
        <v>994</v>
      </c>
      <c r="CZ4" s="214" t="s">
        <v>995</v>
      </c>
      <c r="DA4" s="215" t="s">
        <v>1027</v>
      </c>
      <c r="DB4" s="213" t="s">
        <v>994</v>
      </c>
      <c r="DC4" s="214" t="s">
        <v>995</v>
      </c>
      <c r="DD4" s="215" t="s">
        <v>1027</v>
      </c>
      <c r="DE4" s="213" t="s">
        <v>994</v>
      </c>
      <c r="DF4" s="214" t="s">
        <v>995</v>
      </c>
      <c r="DG4" s="215" t="s">
        <v>1027</v>
      </c>
      <c r="DH4" s="213" t="s">
        <v>994</v>
      </c>
      <c r="DI4" s="214" t="s">
        <v>995</v>
      </c>
      <c r="DJ4" s="215" t="s">
        <v>1027</v>
      </c>
      <c r="DK4" s="213" t="s">
        <v>994</v>
      </c>
      <c r="DL4" s="214" t="s">
        <v>995</v>
      </c>
      <c r="DM4" s="215" t="s">
        <v>1027</v>
      </c>
      <c r="DN4" s="213" t="s">
        <v>994</v>
      </c>
      <c r="DO4" s="214" t="s">
        <v>995</v>
      </c>
      <c r="DP4" s="215" t="s">
        <v>1027</v>
      </c>
      <c r="DQ4" s="213" t="s">
        <v>994</v>
      </c>
      <c r="DR4" s="214" t="s">
        <v>995</v>
      </c>
      <c r="DS4" s="215" t="s">
        <v>1027</v>
      </c>
      <c r="DT4" s="213" t="s">
        <v>994</v>
      </c>
      <c r="DU4" s="214" t="s">
        <v>995</v>
      </c>
      <c r="DV4" s="215" t="s">
        <v>1027</v>
      </c>
      <c r="DW4" s="213" t="s">
        <v>994</v>
      </c>
      <c r="DX4" s="214" t="s">
        <v>995</v>
      </c>
      <c r="DY4" s="215" t="s">
        <v>1027</v>
      </c>
      <c r="DZ4" s="213" t="s">
        <v>994</v>
      </c>
      <c r="EA4" s="214" t="s">
        <v>995</v>
      </c>
      <c r="EB4" s="215" t="s">
        <v>1027</v>
      </c>
      <c r="EC4" s="213" t="s">
        <v>994</v>
      </c>
      <c r="ED4" s="214" t="s">
        <v>995</v>
      </c>
      <c r="EE4" s="215" t="s">
        <v>1027</v>
      </c>
      <c r="EF4" s="213" t="s">
        <v>994</v>
      </c>
      <c r="EG4" s="214" t="s">
        <v>995</v>
      </c>
      <c r="EH4" s="215" t="s">
        <v>1027</v>
      </c>
      <c r="EI4" s="213" t="s">
        <v>994</v>
      </c>
      <c r="EJ4" s="214" t="s">
        <v>995</v>
      </c>
      <c r="EK4" s="215" t="s">
        <v>1027</v>
      </c>
      <c r="EL4" s="213" t="s">
        <v>994</v>
      </c>
      <c r="EM4" s="214" t="s">
        <v>995</v>
      </c>
      <c r="EN4" s="215" t="s">
        <v>1027</v>
      </c>
      <c r="EO4" s="213" t="s">
        <v>994</v>
      </c>
      <c r="EP4" s="214" t="s">
        <v>995</v>
      </c>
      <c r="EQ4" s="215" t="s">
        <v>1027</v>
      </c>
      <c r="ER4" s="213" t="s">
        <v>994</v>
      </c>
      <c r="ES4" s="214" t="s">
        <v>995</v>
      </c>
      <c r="ET4" s="215" t="s">
        <v>1027</v>
      </c>
      <c r="EU4" s="213" t="s">
        <v>994</v>
      </c>
      <c r="EV4" s="214" t="s">
        <v>995</v>
      </c>
      <c r="EW4" s="215" t="s">
        <v>1027</v>
      </c>
      <c r="EX4" s="213" t="s">
        <v>994</v>
      </c>
      <c r="EY4" s="214" t="s">
        <v>995</v>
      </c>
      <c r="EZ4" s="215" t="s">
        <v>1027</v>
      </c>
      <c r="FA4" s="213" t="s">
        <v>994</v>
      </c>
      <c r="FB4" s="214" t="s">
        <v>995</v>
      </c>
      <c r="FC4" s="215" t="s">
        <v>1027</v>
      </c>
      <c r="FD4" s="213" t="s">
        <v>994</v>
      </c>
      <c r="FE4" s="214" t="s">
        <v>995</v>
      </c>
      <c r="FF4" s="215" t="s">
        <v>1027</v>
      </c>
      <c r="FG4" s="213" t="s">
        <v>994</v>
      </c>
      <c r="FH4" s="214" t="s">
        <v>995</v>
      </c>
      <c r="FI4" s="215" t="s">
        <v>1027</v>
      </c>
      <c r="FJ4" s="213" t="s">
        <v>994</v>
      </c>
      <c r="FK4" s="214" t="s">
        <v>995</v>
      </c>
      <c r="FL4" s="215" t="s">
        <v>1027</v>
      </c>
      <c r="FM4" s="213" t="s">
        <v>994</v>
      </c>
      <c r="FN4" s="214" t="s">
        <v>995</v>
      </c>
      <c r="FO4" s="215" t="s">
        <v>1027</v>
      </c>
      <c r="FP4" s="213" t="s">
        <v>994</v>
      </c>
      <c r="FQ4" s="214" t="s">
        <v>995</v>
      </c>
      <c r="FR4" s="215" t="s">
        <v>1027</v>
      </c>
      <c r="FS4" s="213" t="s">
        <v>994</v>
      </c>
      <c r="FT4" s="214" t="s">
        <v>995</v>
      </c>
      <c r="FU4" s="215" t="s">
        <v>1027</v>
      </c>
      <c r="FV4" s="213" t="s">
        <v>994</v>
      </c>
      <c r="FW4" s="214" t="s">
        <v>995</v>
      </c>
      <c r="FX4" s="215" t="s">
        <v>1027</v>
      </c>
      <c r="FY4" s="213" t="s">
        <v>994</v>
      </c>
      <c r="FZ4" s="214" t="s">
        <v>995</v>
      </c>
      <c r="GA4" s="215" t="s">
        <v>1027</v>
      </c>
    </row>
    <row r="5" spans="1:201">
      <c r="A5" s="95">
        <v>1</v>
      </c>
      <c r="B5" s="95" t="s">
        <v>997</v>
      </c>
      <c r="C5" s="95" t="s">
        <v>998</v>
      </c>
      <c r="D5" s="206"/>
      <c r="E5" s="80"/>
      <c r="F5" s="207"/>
      <c r="G5" s="206"/>
      <c r="H5" s="80"/>
      <c r="I5" s="207"/>
      <c r="J5" s="206"/>
      <c r="K5" s="80"/>
      <c r="L5" s="207"/>
      <c r="M5" s="206"/>
      <c r="N5" s="80"/>
      <c r="O5" s="207"/>
      <c r="P5" s="206"/>
      <c r="Q5" s="80"/>
      <c r="R5" s="207"/>
      <c r="S5" s="206"/>
      <c r="T5" s="80"/>
      <c r="U5" s="207"/>
      <c r="V5" s="206"/>
      <c r="W5" s="80"/>
      <c r="X5" s="207"/>
      <c r="Y5" s="206"/>
      <c r="Z5" s="80"/>
      <c r="AA5" s="207"/>
      <c r="AB5" s="206"/>
      <c r="AC5" s="80"/>
      <c r="AD5" s="207"/>
      <c r="AE5" s="206"/>
      <c r="AF5" s="80"/>
      <c r="AG5" s="207"/>
      <c r="AH5" s="206"/>
      <c r="AI5" s="80"/>
      <c r="AJ5" s="207"/>
      <c r="AK5" s="206"/>
      <c r="AL5" s="80"/>
      <c r="AM5" s="207"/>
      <c r="AN5" s="206"/>
      <c r="AO5" s="80"/>
      <c r="AP5" s="207"/>
      <c r="AQ5" s="206"/>
      <c r="AR5" s="80"/>
      <c r="AS5" s="207"/>
      <c r="AT5" s="206"/>
      <c r="AU5" s="80"/>
      <c r="AV5" s="207"/>
      <c r="AW5" s="206"/>
      <c r="AX5" s="80"/>
      <c r="AY5" s="207"/>
      <c r="AZ5" s="206"/>
      <c r="BA5" s="80"/>
      <c r="BB5" s="207"/>
      <c r="BC5" s="206"/>
      <c r="BD5" s="80"/>
      <c r="BE5" s="207"/>
      <c r="BF5" s="206">
        <v>1.2</v>
      </c>
      <c r="BG5" s="80">
        <v>1.53</v>
      </c>
      <c r="BH5" s="207">
        <v>1.41</v>
      </c>
      <c r="BI5" s="206">
        <v>2.0699999999999998</v>
      </c>
      <c r="BJ5" s="80">
        <v>2.34</v>
      </c>
      <c r="BK5" s="207">
        <v>2.16</v>
      </c>
      <c r="BL5" s="206"/>
      <c r="BM5" s="80"/>
      <c r="BN5" s="207"/>
      <c r="BO5" s="206"/>
      <c r="BP5" s="80"/>
      <c r="BQ5" s="207"/>
      <c r="BR5" s="206"/>
      <c r="BS5" s="80"/>
      <c r="BT5" s="207"/>
      <c r="BU5" s="206">
        <v>1.43</v>
      </c>
      <c r="BV5" s="80">
        <v>1.69</v>
      </c>
      <c r="BW5" s="207">
        <v>1.52</v>
      </c>
      <c r="BX5" s="206">
        <v>1.93</v>
      </c>
      <c r="BY5" s="80">
        <v>2.54</v>
      </c>
      <c r="BZ5" s="207">
        <v>2.1800000000000002</v>
      </c>
      <c r="CA5" s="206"/>
      <c r="CB5" s="80"/>
      <c r="CC5" s="207"/>
      <c r="CD5" s="206"/>
      <c r="CE5" s="80"/>
      <c r="CF5" s="207"/>
      <c r="CG5" s="206"/>
      <c r="CH5" s="80"/>
      <c r="CI5" s="207"/>
      <c r="CJ5" s="206">
        <v>1.2</v>
      </c>
      <c r="CK5" s="80">
        <v>1.2</v>
      </c>
      <c r="CL5" s="207">
        <v>1.2</v>
      </c>
      <c r="CM5" s="206">
        <v>0.68</v>
      </c>
      <c r="CN5" s="80">
        <v>0.68</v>
      </c>
      <c r="CO5" s="207">
        <v>0.68</v>
      </c>
      <c r="CP5" s="206"/>
      <c r="CQ5" s="80"/>
      <c r="CR5" s="207"/>
      <c r="CS5" s="206"/>
      <c r="CT5" s="80"/>
      <c r="CU5" s="207"/>
      <c r="CV5" s="206"/>
      <c r="CW5" s="80"/>
      <c r="CX5" s="207"/>
      <c r="CY5" s="206"/>
      <c r="CZ5" s="80"/>
      <c r="DA5" s="207">
        <v>3.5</v>
      </c>
      <c r="DB5" s="206"/>
      <c r="DC5" s="80"/>
      <c r="DD5" s="207">
        <v>2.31</v>
      </c>
      <c r="DE5" s="206">
        <v>0.13</v>
      </c>
      <c r="DF5" s="80">
        <v>0.37</v>
      </c>
      <c r="DG5" s="207">
        <v>0.28000000000000003</v>
      </c>
      <c r="DH5" s="206">
        <v>0.16</v>
      </c>
      <c r="DI5" s="80">
        <v>0.98</v>
      </c>
      <c r="DJ5" s="207">
        <v>0.75</v>
      </c>
      <c r="DK5" s="206" t="s">
        <v>763</v>
      </c>
      <c r="DL5" s="80" t="s">
        <v>763</v>
      </c>
      <c r="DM5" s="207" t="s">
        <v>763</v>
      </c>
      <c r="DN5" s="206">
        <v>4.8099999999999996</v>
      </c>
      <c r="DO5" s="80">
        <v>5.65</v>
      </c>
      <c r="DP5" s="207">
        <v>5.31</v>
      </c>
      <c r="DQ5" s="206">
        <v>3.75</v>
      </c>
      <c r="DR5" s="80">
        <v>7.74</v>
      </c>
      <c r="DS5" s="207">
        <v>6.42</v>
      </c>
      <c r="DT5" s="206">
        <v>0.15</v>
      </c>
      <c r="DU5" s="80">
        <v>0.3</v>
      </c>
      <c r="DV5" s="207">
        <v>0.24</v>
      </c>
      <c r="DW5" s="206">
        <v>0.82</v>
      </c>
      <c r="DX5" s="80">
        <v>1.22</v>
      </c>
      <c r="DY5" s="207">
        <v>1.03</v>
      </c>
      <c r="DZ5" s="206"/>
      <c r="EA5" s="80"/>
      <c r="EB5" s="207"/>
      <c r="EC5" s="206">
        <v>4.43</v>
      </c>
      <c r="ED5" s="80">
        <v>5.48</v>
      </c>
      <c r="EE5" s="207">
        <v>5.04</v>
      </c>
      <c r="EF5" s="206">
        <v>6.8</v>
      </c>
      <c r="EG5" s="80">
        <v>8.1300000000000008</v>
      </c>
      <c r="EH5" s="207">
        <v>7.41</v>
      </c>
      <c r="EI5" s="206">
        <v>0.18</v>
      </c>
      <c r="EJ5" s="80">
        <v>0.42</v>
      </c>
      <c r="EK5" s="207">
        <v>0.3</v>
      </c>
      <c r="EL5" s="206">
        <v>0.96</v>
      </c>
      <c r="EM5" s="80">
        <v>1.23</v>
      </c>
      <c r="EN5" s="207">
        <v>1.08</v>
      </c>
      <c r="EO5" s="206"/>
      <c r="EP5" s="80"/>
      <c r="EQ5" s="207"/>
      <c r="ER5" s="206">
        <v>4.79</v>
      </c>
      <c r="ES5" s="80">
        <v>5.74</v>
      </c>
      <c r="ET5" s="207">
        <v>5.27</v>
      </c>
      <c r="EU5" s="206">
        <v>6.19</v>
      </c>
      <c r="EV5" s="80">
        <v>7.69</v>
      </c>
      <c r="EW5" s="207">
        <v>7.04</v>
      </c>
      <c r="EX5" s="206">
        <v>0.22</v>
      </c>
      <c r="EY5" s="80">
        <v>0.4</v>
      </c>
      <c r="EZ5" s="207">
        <v>0.32</v>
      </c>
      <c r="FA5" s="206">
        <v>0.96</v>
      </c>
      <c r="FB5" s="80">
        <v>1.1399999999999999</v>
      </c>
      <c r="FC5" s="207">
        <v>1.06</v>
      </c>
      <c r="FD5" s="206"/>
      <c r="FE5" s="80"/>
      <c r="FF5" s="207"/>
      <c r="FG5" s="206">
        <v>4.83</v>
      </c>
      <c r="FH5" s="80">
        <v>5.51</v>
      </c>
      <c r="FI5" s="207">
        <v>5.12</v>
      </c>
      <c r="FJ5" s="206">
        <v>6.74</v>
      </c>
      <c r="FK5" s="80">
        <v>8.0500000000000007</v>
      </c>
      <c r="FL5" s="207">
        <v>7.22</v>
      </c>
      <c r="FM5" s="206">
        <v>0.34</v>
      </c>
      <c r="FN5" s="80">
        <v>0.34</v>
      </c>
      <c r="FO5" s="207">
        <v>0.34</v>
      </c>
      <c r="FP5" s="206">
        <v>0.91</v>
      </c>
      <c r="FQ5" s="80">
        <v>0.91</v>
      </c>
      <c r="FR5" s="207">
        <v>0.91</v>
      </c>
      <c r="FS5" s="206"/>
      <c r="FT5" s="80"/>
      <c r="FU5" s="207"/>
      <c r="FV5" s="206">
        <v>5.59</v>
      </c>
      <c r="FW5" s="80">
        <v>5.59</v>
      </c>
      <c r="FX5" s="207">
        <v>5.59</v>
      </c>
      <c r="FY5" s="206">
        <v>6.66</v>
      </c>
      <c r="FZ5" s="80">
        <v>6.66</v>
      </c>
      <c r="GA5" s="207">
        <v>6.66</v>
      </c>
    </row>
    <row r="6" spans="1:201">
      <c r="A6" s="95">
        <v>2</v>
      </c>
      <c r="B6" s="95" t="s">
        <v>1002</v>
      </c>
      <c r="C6" s="95" t="s">
        <v>1003</v>
      </c>
      <c r="D6" s="206">
        <v>0.13</v>
      </c>
      <c r="E6" s="80">
        <v>0.22</v>
      </c>
      <c r="F6" s="207">
        <v>0.17</v>
      </c>
      <c r="G6" s="206">
        <v>0.39</v>
      </c>
      <c r="H6" s="80">
        <v>0.48</v>
      </c>
      <c r="I6" s="207">
        <v>0.43</v>
      </c>
      <c r="J6" s="206">
        <v>0.11</v>
      </c>
      <c r="K6" s="80">
        <v>0.16</v>
      </c>
      <c r="L6" s="207">
        <v>0.13</v>
      </c>
      <c r="M6" s="206">
        <v>2.96</v>
      </c>
      <c r="N6" s="80">
        <v>3.83</v>
      </c>
      <c r="O6" s="207">
        <v>3.42</v>
      </c>
      <c r="P6" s="206">
        <v>2.1</v>
      </c>
      <c r="Q6" s="80">
        <v>2.2000000000000002</v>
      </c>
      <c r="R6" s="207">
        <v>2.14</v>
      </c>
      <c r="S6" s="206">
        <v>0.16</v>
      </c>
      <c r="T6" s="80">
        <v>0.23</v>
      </c>
      <c r="U6" s="207">
        <v>0.19</v>
      </c>
      <c r="V6" s="206">
        <v>0.43</v>
      </c>
      <c r="W6" s="80">
        <v>0.45</v>
      </c>
      <c r="X6" s="207">
        <v>0.44</v>
      </c>
      <c r="Y6" s="206">
        <v>0.1</v>
      </c>
      <c r="Z6" s="80">
        <v>0.13</v>
      </c>
      <c r="AA6" s="207">
        <v>0.11</v>
      </c>
      <c r="AB6" s="206">
        <v>3.78</v>
      </c>
      <c r="AC6" s="80">
        <v>4.0999999999999996</v>
      </c>
      <c r="AD6" s="207">
        <v>3.93</v>
      </c>
      <c r="AE6" s="206">
        <v>2.1</v>
      </c>
      <c r="AF6" s="80">
        <v>2.27</v>
      </c>
      <c r="AG6" s="207">
        <v>2.19</v>
      </c>
      <c r="AH6" s="206">
        <v>0.16</v>
      </c>
      <c r="AI6" s="80">
        <v>0.25</v>
      </c>
      <c r="AJ6" s="207">
        <v>0.2</v>
      </c>
      <c r="AK6" s="206">
        <v>0.46</v>
      </c>
      <c r="AL6" s="80">
        <v>0.75</v>
      </c>
      <c r="AM6" s="207">
        <v>0.54</v>
      </c>
      <c r="AN6" s="206">
        <v>0.11</v>
      </c>
      <c r="AO6" s="80">
        <v>0.13</v>
      </c>
      <c r="AP6" s="207">
        <v>0.12</v>
      </c>
      <c r="AQ6" s="206">
        <v>3.08</v>
      </c>
      <c r="AR6" s="80">
        <v>3.44</v>
      </c>
      <c r="AS6" s="207">
        <v>3.34</v>
      </c>
      <c r="AT6" s="206">
        <v>1.7</v>
      </c>
      <c r="AU6" s="80">
        <v>2</v>
      </c>
      <c r="AV6" s="207">
        <v>1.88</v>
      </c>
      <c r="AW6" s="206"/>
      <c r="AX6" s="80"/>
      <c r="AY6" s="207"/>
      <c r="AZ6" s="206"/>
      <c r="BA6" s="80"/>
      <c r="BB6" s="207"/>
      <c r="BC6" s="206"/>
      <c r="BD6" s="80"/>
      <c r="BE6" s="207"/>
      <c r="BF6" s="206">
        <v>3.26</v>
      </c>
      <c r="BG6" s="80">
        <v>4.9000000000000004</v>
      </c>
      <c r="BH6" s="207">
        <v>3.9</v>
      </c>
      <c r="BI6" s="206">
        <v>3.91</v>
      </c>
      <c r="BJ6" s="80">
        <v>5.96</v>
      </c>
      <c r="BK6" s="207">
        <v>4.8899999999999997</v>
      </c>
      <c r="BL6" s="206"/>
      <c r="BM6" s="80"/>
      <c r="BN6" s="207"/>
      <c r="BO6" s="206"/>
      <c r="BP6" s="80"/>
      <c r="BQ6" s="207"/>
      <c r="BR6" s="206"/>
      <c r="BS6" s="80"/>
      <c r="BT6" s="207"/>
      <c r="BU6" s="206">
        <v>2.84</v>
      </c>
      <c r="BV6" s="80">
        <v>5.2</v>
      </c>
      <c r="BW6" s="207">
        <v>4.21</v>
      </c>
      <c r="BX6" s="206">
        <v>4.0199999999999996</v>
      </c>
      <c r="BY6" s="80">
        <v>5.83</v>
      </c>
      <c r="BZ6" s="207">
        <v>4.8899999999999997</v>
      </c>
      <c r="CA6" s="206"/>
      <c r="CB6" s="80"/>
      <c r="CC6" s="207"/>
      <c r="CD6" s="206"/>
      <c r="CE6" s="80"/>
      <c r="CF6" s="207"/>
      <c r="CG6" s="206"/>
      <c r="CH6" s="80"/>
      <c r="CI6" s="207"/>
      <c r="CJ6" s="206">
        <v>3.37</v>
      </c>
      <c r="CK6" s="80">
        <v>5.4</v>
      </c>
      <c r="CL6" s="207">
        <v>4.57</v>
      </c>
      <c r="CM6" s="206">
        <v>3.8</v>
      </c>
      <c r="CN6" s="80">
        <v>7.35</v>
      </c>
      <c r="CO6" s="207">
        <v>5.66</v>
      </c>
      <c r="CP6" s="206"/>
      <c r="CQ6" s="80"/>
      <c r="CR6" s="207"/>
      <c r="CS6" s="206"/>
      <c r="CT6" s="80"/>
      <c r="CU6" s="207"/>
      <c r="CV6" s="206"/>
      <c r="CW6" s="80"/>
      <c r="CX6" s="207"/>
      <c r="CY6" s="206"/>
      <c r="CZ6" s="80"/>
      <c r="DA6" s="207"/>
      <c r="DB6" s="206"/>
      <c r="DC6" s="80"/>
      <c r="DD6" s="207"/>
      <c r="DE6" s="206">
        <v>0.25</v>
      </c>
      <c r="DF6" s="80">
        <v>0.41</v>
      </c>
      <c r="DG6" s="207">
        <v>0.33</v>
      </c>
      <c r="DH6" s="206">
        <v>0.64</v>
      </c>
      <c r="DI6" s="80">
        <v>0.87</v>
      </c>
      <c r="DJ6" s="207">
        <v>0.75</v>
      </c>
      <c r="DK6" s="206" t="s">
        <v>763</v>
      </c>
      <c r="DL6" s="80" t="s">
        <v>763</v>
      </c>
      <c r="DM6" s="207" t="s">
        <v>763</v>
      </c>
      <c r="DN6" s="206">
        <v>2.93</v>
      </c>
      <c r="DO6" s="80">
        <v>5.03</v>
      </c>
      <c r="DP6" s="207">
        <v>4.2</v>
      </c>
      <c r="DQ6" s="206">
        <v>2.97</v>
      </c>
      <c r="DR6" s="80">
        <v>5.89</v>
      </c>
      <c r="DS6" s="207">
        <v>4.3600000000000003</v>
      </c>
      <c r="DT6" s="206">
        <v>0.23</v>
      </c>
      <c r="DU6" s="80">
        <v>0.41</v>
      </c>
      <c r="DV6" s="207">
        <v>0.32</v>
      </c>
      <c r="DW6" s="206">
        <v>0.7</v>
      </c>
      <c r="DX6" s="80">
        <v>0.78</v>
      </c>
      <c r="DY6" s="207">
        <v>0.75</v>
      </c>
      <c r="DZ6" s="206"/>
      <c r="EA6" s="80"/>
      <c r="EB6" s="207"/>
      <c r="EC6" s="206">
        <v>2.76</v>
      </c>
      <c r="ED6" s="80">
        <v>4.32</v>
      </c>
      <c r="EE6" s="207">
        <v>3.66</v>
      </c>
      <c r="EF6" s="206">
        <v>4.16</v>
      </c>
      <c r="EG6" s="80">
        <v>5.42</v>
      </c>
      <c r="EH6" s="207">
        <v>4.66</v>
      </c>
      <c r="EI6" s="206">
        <v>0.34</v>
      </c>
      <c r="EJ6" s="80">
        <v>0.34</v>
      </c>
      <c r="EK6" s="207">
        <v>0.34</v>
      </c>
      <c r="EL6" s="206">
        <v>0.66</v>
      </c>
      <c r="EM6" s="80">
        <v>0.66</v>
      </c>
      <c r="EN6" s="207">
        <v>0.66</v>
      </c>
      <c r="EO6" s="206"/>
      <c r="EP6" s="80"/>
      <c r="EQ6" s="207"/>
      <c r="ER6" s="206">
        <v>3.48</v>
      </c>
      <c r="ES6" s="80">
        <v>3.48</v>
      </c>
      <c r="ET6" s="207">
        <v>3.48</v>
      </c>
      <c r="EU6" s="206">
        <v>3.48</v>
      </c>
      <c r="EV6" s="80">
        <v>3.48</v>
      </c>
      <c r="EW6" s="207">
        <v>3.48</v>
      </c>
      <c r="EX6" s="206">
        <v>0.28999999999999998</v>
      </c>
      <c r="EY6" s="80">
        <v>0.34</v>
      </c>
      <c r="EZ6" s="207">
        <v>0.31</v>
      </c>
      <c r="FA6" s="206">
        <v>0.66</v>
      </c>
      <c r="FB6" s="80">
        <v>0.83</v>
      </c>
      <c r="FC6" s="207">
        <v>0.73</v>
      </c>
      <c r="FD6" s="206"/>
      <c r="FE6" s="80"/>
      <c r="FF6" s="207"/>
      <c r="FG6" s="206">
        <v>2.79</v>
      </c>
      <c r="FH6" s="80">
        <v>3.98</v>
      </c>
      <c r="FI6" s="207">
        <v>3.39</v>
      </c>
      <c r="FJ6" s="206">
        <v>3.28</v>
      </c>
      <c r="FK6" s="80">
        <v>5.08</v>
      </c>
      <c r="FL6" s="207">
        <v>4.3</v>
      </c>
      <c r="FM6" s="206">
        <v>0.26</v>
      </c>
      <c r="FN6" s="80">
        <v>0.38</v>
      </c>
      <c r="FO6" s="207">
        <v>0.33</v>
      </c>
      <c r="FP6" s="206">
        <v>0.69</v>
      </c>
      <c r="FQ6" s="80">
        <v>0.88</v>
      </c>
      <c r="FR6" s="207">
        <v>0.76</v>
      </c>
      <c r="FS6" s="206"/>
      <c r="FT6" s="80"/>
      <c r="FU6" s="207"/>
      <c r="FV6" s="206">
        <v>3.22</v>
      </c>
      <c r="FW6" s="80">
        <v>6.48</v>
      </c>
      <c r="FX6" s="207">
        <v>5.32</v>
      </c>
      <c r="FY6" s="206">
        <v>3.02</v>
      </c>
      <c r="FZ6" s="80">
        <v>5.26</v>
      </c>
      <c r="GA6" s="207">
        <v>4.28</v>
      </c>
    </row>
    <row r="7" spans="1:201">
      <c r="A7" s="95">
        <v>3</v>
      </c>
      <c r="B7" s="95" t="s">
        <v>1006</v>
      </c>
      <c r="C7" s="95" t="s">
        <v>1008</v>
      </c>
      <c r="D7" s="206">
        <v>0.12</v>
      </c>
      <c r="E7" s="80">
        <v>1.9</v>
      </c>
      <c r="F7" s="207">
        <v>0.46</v>
      </c>
      <c r="G7" s="206">
        <v>0.69</v>
      </c>
      <c r="H7" s="80">
        <v>0.93</v>
      </c>
      <c r="I7" s="207">
        <v>0.8</v>
      </c>
      <c r="J7" s="206">
        <v>0.1</v>
      </c>
      <c r="K7" s="80">
        <v>0.14000000000000001</v>
      </c>
      <c r="L7" s="207">
        <v>0.12</v>
      </c>
      <c r="M7" s="206">
        <v>3.41</v>
      </c>
      <c r="N7" s="80">
        <v>4.88</v>
      </c>
      <c r="O7" s="207">
        <v>4.01</v>
      </c>
      <c r="P7" s="206">
        <v>1.8</v>
      </c>
      <c r="Q7" s="80">
        <v>2.5</v>
      </c>
      <c r="R7" s="207">
        <v>2.14</v>
      </c>
      <c r="S7" s="206">
        <v>0.14000000000000001</v>
      </c>
      <c r="T7" s="80">
        <v>0.21</v>
      </c>
      <c r="U7" s="207">
        <v>0.17</v>
      </c>
      <c r="V7" s="206">
        <v>0.73</v>
      </c>
      <c r="W7" s="80">
        <v>0.9</v>
      </c>
      <c r="X7" s="207">
        <v>0.81</v>
      </c>
      <c r="Y7" s="206">
        <v>0.08</v>
      </c>
      <c r="Z7" s="80">
        <v>0.11</v>
      </c>
      <c r="AA7" s="207">
        <v>0.1</v>
      </c>
      <c r="AB7" s="206">
        <v>3.41</v>
      </c>
      <c r="AC7" s="80">
        <v>5.09</v>
      </c>
      <c r="AD7" s="207">
        <v>4.1399999999999997</v>
      </c>
      <c r="AE7" s="206">
        <v>1.4</v>
      </c>
      <c r="AF7" s="80">
        <v>2.41</v>
      </c>
      <c r="AG7" s="207">
        <v>1.92</v>
      </c>
      <c r="AH7" s="206">
        <v>0.1</v>
      </c>
      <c r="AI7" s="80">
        <v>0.21</v>
      </c>
      <c r="AJ7" s="207">
        <v>0.16</v>
      </c>
      <c r="AK7" s="206">
        <v>0.69</v>
      </c>
      <c r="AL7" s="80">
        <v>0.99</v>
      </c>
      <c r="AM7" s="207">
        <v>0.82</v>
      </c>
      <c r="AN7" s="206">
        <v>0.09</v>
      </c>
      <c r="AO7" s="80">
        <v>0.14000000000000001</v>
      </c>
      <c r="AP7" s="207">
        <v>0.12</v>
      </c>
      <c r="AQ7" s="206">
        <v>2.96</v>
      </c>
      <c r="AR7" s="80">
        <v>4.55</v>
      </c>
      <c r="AS7" s="207">
        <v>3.51</v>
      </c>
      <c r="AT7" s="206">
        <v>1.55</v>
      </c>
      <c r="AU7" s="80">
        <v>2.2000000000000002</v>
      </c>
      <c r="AV7" s="207">
        <v>1.78</v>
      </c>
      <c r="AW7" s="206"/>
      <c r="AX7" s="80"/>
      <c r="AY7" s="207"/>
      <c r="AZ7" s="206"/>
      <c r="BA7" s="80"/>
      <c r="BB7" s="207"/>
      <c r="BC7" s="206"/>
      <c r="BD7" s="80"/>
      <c r="BE7" s="207"/>
      <c r="BF7" s="206">
        <v>3.96</v>
      </c>
      <c r="BG7" s="80">
        <v>5.08</v>
      </c>
      <c r="BH7" s="207">
        <v>4.5199999999999996</v>
      </c>
      <c r="BI7" s="206">
        <v>4.68</v>
      </c>
      <c r="BJ7" s="80">
        <v>5.8</v>
      </c>
      <c r="BK7" s="207">
        <v>5.25</v>
      </c>
      <c r="BL7" s="206"/>
      <c r="BM7" s="80"/>
      <c r="BN7" s="207"/>
      <c r="BO7" s="206"/>
      <c r="BP7" s="80"/>
      <c r="BQ7" s="207"/>
      <c r="BR7" s="206"/>
      <c r="BS7" s="80"/>
      <c r="BT7" s="207"/>
      <c r="BU7" s="206">
        <v>3.94</v>
      </c>
      <c r="BV7" s="80">
        <v>4.58</v>
      </c>
      <c r="BW7" s="207">
        <v>4.2699999999999996</v>
      </c>
      <c r="BX7" s="206">
        <v>3.96</v>
      </c>
      <c r="BY7" s="80">
        <v>5.46</v>
      </c>
      <c r="BZ7" s="207">
        <v>4.74</v>
      </c>
      <c r="CA7" s="206"/>
      <c r="CB7" s="80"/>
      <c r="CC7" s="207"/>
      <c r="CD7" s="206"/>
      <c r="CE7" s="80"/>
      <c r="CF7" s="207"/>
      <c r="CG7" s="206"/>
      <c r="CH7" s="80"/>
      <c r="CI7" s="207"/>
      <c r="CJ7" s="206">
        <v>3.61</v>
      </c>
      <c r="CK7" s="80">
        <v>4.7</v>
      </c>
      <c r="CL7" s="207">
        <v>4.0999999999999996</v>
      </c>
      <c r="CM7" s="206">
        <v>3.99</v>
      </c>
      <c r="CN7" s="80">
        <v>5.38</v>
      </c>
      <c r="CO7" s="207">
        <v>4.62</v>
      </c>
      <c r="CP7" s="206">
        <v>0.27</v>
      </c>
      <c r="CQ7" s="80">
        <v>0.39</v>
      </c>
      <c r="CR7" s="207">
        <v>0.32</v>
      </c>
      <c r="CS7" s="206" t="s">
        <v>763</v>
      </c>
      <c r="CT7" s="80" t="s">
        <v>763</v>
      </c>
      <c r="CU7" s="207" t="s">
        <v>763</v>
      </c>
      <c r="CV7" s="206" t="s">
        <v>763</v>
      </c>
      <c r="CW7" s="80" t="s">
        <v>763</v>
      </c>
      <c r="CX7" s="207" t="s">
        <v>763</v>
      </c>
      <c r="CY7" s="206">
        <v>4.55</v>
      </c>
      <c r="CZ7" s="80">
        <v>4.9800000000000004</v>
      </c>
      <c r="DA7" s="207">
        <v>4.82</v>
      </c>
      <c r="DB7" s="206">
        <v>5.54</v>
      </c>
      <c r="DC7" s="80">
        <v>5.96</v>
      </c>
      <c r="DD7" s="207">
        <v>5.71</v>
      </c>
      <c r="DE7" s="206">
        <v>0.39</v>
      </c>
      <c r="DF7" s="80">
        <v>0.81</v>
      </c>
      <c r="DG7" s="207">
        <v>0.55000000000000004</v>
      </c>
      <c r="DH7" s="206">
        <v>1.46</v>
      </c>
      <c r="DI7" s="80">
        <v>2.02</v>
      </c>
      <c r="DJ7" s="207">
        <v>1.72</v>
      </c>
      <c r="DK7" s="206" t="s">
        <v>763</v>
      </c>
      <c r="DL7" s="80" t="s">
        <v>763</v>
      </c>
      <c r="DM7" s="207" t="s">
        <v>763</v>
      </c>
      <c r="DN7" s="206">
        <v>2.61</v>
      </c>
      <c r="DO7" s="80">
        <v>5.09</v>
      </c>
      <c r="DP7" s="207">
        <v>3.77</v>
      </c>
      <c r="DQ7" s="206">
        <v>3.07</v>
      </c>
      <c r="DR7" s="80">
        <v>6.73</v>
      </c>
      <c r="DS7" s="207">
        <v>4.72</v>
      </c>
      <c r="DT7" s="206">
        <v>0.31</v>
      </c>
      <c r="DU7" s="80">
        <v>0.42</v>
      </c>
      <c r="DV7" s="207">
        <v>0.34</v>
      </c>
      <c r="DW7" s="206">
        <v>1.37</v>
      </c>
      <c r="DX7" s="80">
        <v>1.55</v>
      </c>
      <c r="DY7" s="207">
        <v>1.46</v>
      </c>
      <c r="DZ7" s="206">
        <v>0.06</v>
      </c>
      <c r="EA7" s="80">
        <v>7.0999999999999994E-2</v>
      </c>
      <c r="EB7" s="207">
        <v>6.4000000000000001E-2</v>
      </c>
      <c r="EC7" s="206">
        <v>4.18</v>
      </c>
      <c r="ED7" s="80">
        <v>5.13</v>
      </c>
      <c r="EE7" s="207">
        <v>4.8</v>
      </c>
      <c r="EF7" s="206">
        <v>5.16</v>
      </c>
      <c r="EG7" s="80">
        <v>6.37</v>
      </c>
      <c r="EH7" s="207">
        <v>5.84</v>
      </c>
      <c r="EI7" s="206">
        <v>0.28999999999999998</v>
      </c>
      <c r="EJ7" s="80">
        <v>0.43</v>
      </c>
      <c r="EK7" s="207">
        <v>0.36</v>
      </c>
      <c r="EL7" s="206">
        <v>1.33</v>
      </c>
      <c r="EM7" s="80">
        <v>1.71</v>
      </c>
      <c r="EN7" s="207">
        <v>1.52</v>
      </c>
      <c r="EO7" s="206">
        <v>0.06</v>
      </c>
      <c r="EP7" s="80">
        <v>7.0000000000000007E-2</v>
      </c>
      <c r="EQ7" s="207">
        <v>6.0999999999999999E-2</v>
      </c>
      <c r="ER7" s="206">
        <v>4.21</v>
      </c>
      <c r="ES7" s="80">
        <v>5.22</v>
      </c>
      <c r="ET7" s="207">
        <v>4.6399999999999997</v>
      </c>
      <c r="EU7" s="206">
        <v>5.01</v>
      </c>
      <c r="EV7" s="80">
        <v>6.03</v>
      </c>
      <c r="EW7" s="207">
        <v>5.55</v>
      </c>
      <c r="EX7" s="206">
        <v>0.39</v>
      </c>
      <c r="EY7" s="80">
        <v>0.52</v>
      </c>
      <c r="EZ7" s="207">
        <v>0.43</v>
      </c>
      <c r="FA7" s="206">
        <v>1.59</v>
      </c>
      <c r="FB7" s="80">
        <v>1.84</v>
      </c>
      <c r="FC7" s="207">
        <v>1.7</v>
      </c>
      <c r="FD7" s="206">
        <v>0.62</v>
      </c>
      <c r="FE7" s="80">
        <v>0.86</v>
      </c>
      <c r="FF7" s="207">
        <v>0.71</v>
      </c>
      <c r="FG7" s="206">
        <v>2.5</v>
      </c>
      <c r="FH7" s="80">
        <v>4.96</v>
      </c>
      <c r="FI7" s="207">
        <v>4.16</v>
      </c>
      <c r="FJ7" s="206">
        <v>4.79</v>
      </c>
      <c r="FK7" s="80">
        <v>6.91</v>
      </c>
      <c r="FL7" s="207">
        <v>5.71</v>
      </c>
      <c r="FM7" s="206">
        <v>0.37</v>
      </c>
      <c r="FN7" s="80">
        <v>0.48</v>
      </c>
      <c r="FO7" s="207">
        <v>0.41</v>
      </c>
      <c r="FP7" s="206">
        <v>1.53</v>
      </c>
      <c r="FQ7" s="80">
        <v>1.77</v>
      </c>
      <c r="FR7" s="207">
        <v>1.62</v>
      </c>
      <c r="FS7" s="244">
        <v>72</v>
      </c>
      <c r="FT7" s="117">
        <v>860</v>
      </c>
      <c r="FU7" s="245">
        <v>691.33</v>
      </c>
      <c r="FV7" s="206">
        <v>4.47</v>
      </c>
      <c r="FW7" s="80">
        <v>5</v>
      </c>
      <c r="FX7" s="207">
        <v>4.75</v>
      </c>
      <c r="FY7" s="206">
        <v>5.68</v>
      </c>
      <c r="FZ7" s="80">
        <v>7.01</v>
      </c>
      <c r="GA7" s="207">
        <v>6.38</v>
      </c>
      <c r="GE7" s="234">
        <f>FD7/10</f>
        <v>6.2E-2</v>
      </c>
      <c r="GF7" s="234">
        <f t="shared" ref="GF7:GG22" si="0">FE7/10</f>
        <v>8.5999999999999993E-2</v>
      </c>
      <c r="GG7" s="234">
        <f t="shared" si="0"/>
        <v>7.0999999999999994E-2</v>
      </c>
      <c r="GM7" s="251">
        <f t="shared" ref="GM7:GM24" si="1">FS7/1000</f>
        <v>7.1999999999999995E-2</v>
      </c>
      <c r="GN7" s="251">
        <f t="shared" ref="GN7:GN24" si="2">FT7/1000</f>
        <v>0.86</v>
      </c>
      <c r="GO7" s="251">
        <f t="shared" ref="GO7:GO24" si="3">FU7/1000</f>
        <v>0.69133</v>
      </c>
      <c r="GQ7" s="234">
        <f>GM7/10</f>
        <v>7.1999999999999998E-3</v>
      </c>
      <c r="GR7" s="234">
        <f t="shared" ref="GR7:GS22" si="4">GN7/10</f>
        <v>8.5999999999999993E-2</v>
      </c>
      <c r="GS7" s="234">
        <f t="shared" si="4"/>
        <v>6.9133E-2</v>
      </c>
    </row>
    <row r="8" spans="1:201">
      <c r="A8" s="95">
        <v>4</v>
      </c>
      <c r="B8" s="95" t="s">
        <v>1006</v>
      </c>
      <c r="C8" s="95" t="s">
        <v>1059</v>
      </c>
      <c r="D8" s="206"/>
      <c r="E8" s="80"/>
      <c r="F8" s="207"/>
      <c r="G8" s="206"/>
      <c r="H8" s="80"/>
      <c r="I8" s="207"/>
      <c r="J8" s="206"/>
      <c r="K8" s="80"/>
      <c r="L8" s="207"/>
      <c r="M8" s="206"/>
      <c r="N8" s="80"/>
      <c r="O8" s="207"/>
      <c r="P8" s="206"/>
      <c r="Q8" s="80"/>
      <c r="R8" s="207"/>
      <c r="S8" s="206"/>
      <c r="T8" s="80"/>
      <c r="U8" s="207"/>
      <c r="V8" s="206"/>
      <c r="W8" s="80"/>
      <c r="X8" s="207"/>
      <c r="Y8" s="206"/>
      <c r="Z8" s="80"/>
      <c r="AA8" s="207"/>
      <c r="AB8" s="206"/>
      <c r="AC8" s="80"/>
      <c r="AD8" s="207"/>
      <c r="AE8" s="206"/>
      <c r="AF8" s="80"/>
      <c r="AG8" s="207"/>
      <c r="AH8" s="206"/>
      <c r="AI8" s="80"/>
      <c r="AJ8" s="207"/>
      <c r="AK8" s="206"/>
      <c r="AL8" s="80"/>
      <c r="AM8" s="207"/>
      <c r="AN8" s="206"/>
      <c r="AO8" s="80"/>
      <c r="AP8" s="207"/>
      <c r="AQ8" s="206"/>
      <c r="AR8" s="80"/>
      <c r="AS8" s="207"/>
      <c r="AT8" s="206"/>
      <c r="AU8" s="80"/>
      <c r="AV8" s="207"/>
      <c r="AW8" s="206"/>
      <c r="AX8" s="80"/>
      <c r="AY8" s="207"/>
      <c r="AZ8" s="206"/>
      <c r="BA8" s="80"/>
      <c r="BB8" s="207"/>
      <c r="BC8" s="206"/>
      <c r="BD8" s="80"/>
      <c r="BE8" s="207"/>
      <c r="BF8" s="206"/>
      <c r="BG8" s="80"/>
      <c r="BH8" s="207"/>
      <c r="BI8" s="206"/>
      <c r="BJ8" s="80"/>
      <c r="BK8" s="207"/>
      <c r="BL8" s="206"/>
      <c r="BM8" s="80"/>
      <c r="BN8" s="207"/>
      <c r="BO8" s="206"/>
      <c r="BP8" s="80"/>
      <c r="BQ8" s="207"/>
      <c r="BR8" s="206"/>
      <c r="BS8" s="80"/>
      <c r="BT8" s="207"/>
      <c r="BU8" s="206"/>
      <c r="BV8" s="80"/>
      <c r="BW8" s="207"/>
      <c r="BX8" s="206"/>
      <c r="BY8" s="80"/>
      <c r="BZ8" s="207"/>
      <c r="CA8" s="206"/>
      <c r="CB8" s="80"/>
      <c r="CC8" s="207"/>
      <c r="CD8" s="206"/>
      <c r="CE8" s="80"/>
      <c r="CF8" s="207"/>
      <c r="CG8" s="206"/>
      <c r="CH8" s="80"/>
      <c r="CI8" s="207"/>
      <c r="CJ8" s="206">
        <v>2.37</v>
      </c>
      <c r="CK8" s="80">
        <v>6.32</v>
      </c>
      <c r="CL8" s="207">
        <v>4.49</v>
      </c>
      <c r="CM8" s="206">
        <v>1.19</v>
      </c>
      <c r="CN8" s="80">
        <v>4.32</v>
      </c>
      <c r="CO8" s="207">
        <v>2.92</v>
      </c>
      <c r="CP8" s="206">
        <v>0.18</v>
      </c>
      <c r="CQ8" s="80">
        <v>0.25</v>
      </c>
      <c r="CR8" s="207">
        <v>0.22</v>
      </c>
      <c r="CS8" s="206">
        <v>0.79</v>
      </c>
      <c r="CT8" s="80">
        <v>0.95</v>
      </c>
      <c r="CU8" s="207">
        <v>0.86</v>
      </c>
      <c r="CV8" s="206">
        <v>0.05</v>
      </c>
      <c r="CW8" s="80">
        <v>7.0000000000000007E-2</v>
      </c>
      <c r="CX8" s="207">
        <v>0.06</v>
      </c>
      <c r="CY8" s="206">
        <v>3.85</v>
      </c>
      <c r="CZ8" s="80">
        <v>4.9800000000000004</v>
      </c>
      <c r="DA8" s="207">
        <v>4.2300000000000004</v>
      </c>
      <c r="DB8" s="206">
        <v>2.86</v>
      </c>
      <c r="DC8" s="80">
        <v>3.78</v>
      </c>
      <c r="DD8" s="207">
        <v>3.31</v>
      </c>
      <c r="DE8" s="206">
        <v>0.28000000000000003</v>
      </c>
      <c r="DF8" s="80">
        <v>0.32</v>
      </c>
      <c r="DG8" s="207">
        <v>0.3</v>
      </c>
      <c r="DH8" s="206">
        <v>0.98</v>
      </c>
      <c r="DI8" s="80">
        <v>1.25</v>
      </c>
      <c r="DJ8" s="207">
        <v>1.08</v>
      </c>
      <c r="DK8" s="206">
        <v>0.04</v>
      </c>
      <c r="DL8" s="80">
        <v>0.24</v>
      </c>
      <c r="DM8" s="207">
        <v>0.11</v>
      </c>
      <c r="DN8" s="206">
        <v>2.44</v>
      </c>
      <c r="DO8" s="80">
        <v>3.1</v>
      </c>
      <c r="DP8" s="207">
        <v>2.79</v>
      </c>
      <c r="DQ8" s="206">
        <v>1.62</v>
      </c>
      <c r="DR8" s="80">
        <v>2.59</v>
      </c>
      <c r="DS8" s="207">
        <v>2.15</v>
      </c>
      <c r="DT8" s="206"/>
      <c r="DU8" s="80"/>
      <c r="DV8" s="207"/>
      <c r="DW8" s="206"/>
      <c r="DX8" s="80"/>
      <c r="DY8" s="207"/>
      <c r="DZ8" s="206"/>
      <c r="EA8" s="80"/>
      <c r="EB8" s="207"/>
      <c r="EC8" s="206">
        <v>3.6</v>
      </c>
      <c r="ED8" s="80">
        <v>4.2699999999999996</v>
      </c>
      <c r="EE8" s="207">
        <v>4.01</v>
      </c>
      <c r="EF8" s="206"/>
      <c r="EG8" s="80"/>
      <c r="EH8" s="207"/>
      <c r="EI8" s="206">
        <v>0.31</v>
      </c>
      <c r="EJ8" s="80">
        <v>0.54</v>
      </c>
      <c r="EK8" s="207">
        <v>0.36</v>
      </c>
      <c r="EL8" s="206">
        <v>0.88</v>
      </c>
      <c r="EM8" s="80">
        <v>1.06</v>
      </c>
      <c r="EN8" s="207">
        <v>1</v>
      </c>
      <c r="EO8" s="206">
        <v>0.05</v>
      </c>
      <c r="EP8" s="80">
        <v>0.08</v>
      </c>
      <c r="EQ8" s="207">
        <v>0.1</v>
      </c>
      <c r="ER8" s="206">
        <v>1.93</v>
      </c>
      <c r="ES8" s="80">
        <v>5.19</v>
      </c>
      <c r="ET8" s="207">
        <v>3.67</v>
      </c>
      <c r="EU8" s="206">
        <v>2.79</v>
      </c>
      <c r="EV8" s="80">
        <v>3.14</v>
      </c>
      <c r="EW8" s="207">
        <v>2.95</v>
      </c>
      <c r="EX8" s="206">
        <v>0.32</v>
      </c>
      <c r="EY8" s="80">
        <v>0.59</v>
      </c>
      <c r="EZ8" s="207">
        <v>0.42</v>
      </c>
      <c r="FA8" s="206">
        <v>0.93</v>
      </c>
      <c r="FB8" s="80">
        <v>1.32</v>
      </c>
      <c r="FC8" s="207">
        <v>1.1100000000000001</v>
      </c>
      <c r="FD8" s="206">
        <v>0.53</v>
      </c>
      <c r="FE8" s="80">
        <v>0.72</v>
      </c>
      <c r="FF8" s="207">
        <v>0.63</v>
      </c>
      <c r="FG8" s="206">
        <v>2.85</v>
      </c>
      <c r="FH8" s="80">
        <v>4.5599999999999996</v>
      </c>
      <c r="FI8" s="207">
        <v>3.97</v>
      </c>
      <c r="FJ8" s="206">
        <v>3.11</v>
      </c>
      <c r="FK8" s="80">
        <v>3.48</v>
      </c>
      <c r="FL8" s="207">
        <v>3.25</v>
      </c>
      <c r="FM8" s="206">
        <v>0.28000000000000003</v>
      </c>
      <c r="FN8" s="80">
        <v>0.4</v>
      </c>
      <c r="FO8" s="207">
        <v>0.35</v>
      </c>
      <c r="FP8" s="206">
        <v>0.85</v>
      </c>
      <c r="FQ8" s="80">
        <v>1.1499999999999999</v>
      </c>
      <c r="FR8" s="207">
        <v>1.04</v>
      </c>
      <c r="FS8" s="244">
        <v>168</v>
      </c>
      <c r="FT8" s="117">
        <v>750</v>
      </c>
      <c r="FU8" s="245">
        <v>539.5</v>
      </c>
      <c r="FV8" s="206">
        <v>3.29</v>
      </c>
      <c r="FW8" s="80">
        <v>3.88</v>
      </c>
      <c r="FX8" s="207">
        <v>3.63</v>
      </c>
      <c r="FY8" s="206">
        <v>1.93</v>
      </c>
      <c r="FZ8" s="80">
        <v>3.9</v>
      </c>
      <c r="GA8" s="207">
        <v>3.09</v>
      </c>
      <c r="GE8" s="234">
        <f t="shared" ref="GE8:GE24" si="5">FD8/10</f>
        <v>5.3000000000000005E-2</v>
      </c>
      <c r="GF8" s="234">
        <f t="shared" si="0"/>
        <v>7.1999999999999995E-2</v>
      </c>
      <c r="GG8" s="234">
        <f t="shared" si="0"/>
        <v>6.3E-2</v>
      </c>
      <c r="GM8" s="251">
        <f t="shared" si="1"/>
        <v>0.16800000000000001</v>
      </c>
      <c r="GN8" s="251">
        <f t="shared" si="2"/>
        <v>0.75</v>
      </c>
      <c r="GO8" s="251">
        <f t="shared" si="3"/>
        <v>0.53949999999999998</v>
      </c>
      <c r="GQ8" s="234">
        <f t="shared" ref="GQ8:GQ24" si="6">GM8/10</f>
        <v>1.6800000000000002E-2</v>
      </c>
      <c r="GR8" s="234">
        <f t="shared" si="4"/>
        <v>7.4999999999999997E-2</v>
      </c>
      <c r="GS8" s="234">
        <f t="shared" si="4"/>
        <v>5.3949999999999998E-2</v>
      </c>
    </row>
    <row r="9" spans="1:201">
      <c r="A9" s="95">
        <v>5</v>
      </c>
      <c r="B9" s="95" t="s">
        <v>1006</v>
      </c>
      <c r="C9" s="95" t="s">
        <v>1011</v>
      </c>
      <c r="D9" s="206"/>
      <c r="E9" s="80"/>
      <c r="F9" s="207"/>
      <c r="G9" s="206"/>
      <c r="H9" s="80"/>
      <c r="I9" s="207"/>
      <c r="J9" s="206"/>
      <c r="K9" s="80"/>
      <c r="L9" s="207"/>
      <c r="M9" s="206"/>
      <c r="N9" s="80"/>
      <c r="O9" s="207"/>
      <c r="P9" s="206"/>
      <c r="Q9" s="80"/>
      <c r="R9" s="207"/>
      <c r="S9" s="206"/>
      <c r="T9" s="80"/>
      <c r="U9" s="207"/>
      <c r="V9" s="206"/>
      <c r="W9" s="80"/>
      <c r="X9" s="207"/>
      <c r="Y9" s="206"/>
      <c r="Z9" s="80"/>
      <c r="AA9" s="207"/>
      <c r="AB9" s="206"/>
      <c r="AC9" s="80"/>
      <c r="AD9" s="207"/>
      <c r="AE9" s="206"/>
      <c r="AF9" s="80"/>
      <c r="AG9" s="207"/>
      <c r="AH9" s="206"/>
      <c r="AI9" s="80"/>
      <c r="AJ9" s="207"/>
      <c r="AK9" s="206"/>
      <c r="AL9" s="80"/>
      <c r="AM9" s="207"/>
      <c r="AN9" s="206"/>
      <c r="AO9" s="80"/>
      <c r="AP9" s="207"/>
      <c r="AQ9" s="206"/>
      <c r="AR9" s="80"/>
      <c r="AS9" s="207"/>
      <c r="AT9" s="206"/>
      <c r="AU9" s="80"/>
      <c r="AV9" s="207"/>
      <c r="AW9" s="206"/>
      <c r="AX9" s="80"/>
      <c r="AY9" s="207"/>
      <c r="AZ9" s="206"/>
      <c r="BA9" s="80"/>
      <c r="BB9" s="207"/>
      <c r="BC9" s="206"/>
      <c r="BD9" s="80"/>
      <c r="BE9" s="207"/>
      <c r="BF9" s="206"/>
      <c r="BG9" s="80"/>
      <c r="BH9" s="207"/>
      <c r="BI9" s="206"/>
      <c r="BJ9" s="80"/>
      <c r="BK9" s="207"/>
      <c r="BL9" s="206"/>
      <c r="BM9" s="80"/>
      <c r="BN9" s="207"/>
      <c r="BO9" s="206"/>
      <c r="BP9" s="80"/>
      <c r="BQ9" s="207"/>
      <c r="BR9" s="206"/>
      <c r="BS9" s="80"/>
      <c r="BT9" s="207"/>
      <c r="BU9" s="206"/>
      <c r="BV9" s="80"/>
      <c r="BW9" s="207"/>
      <c r="BX9" s="206"/>
      <c r="BY9" s="80"/>
      <c r="BZ9" s="207"/>
      <c r="CA9" s="206"/>
      <c r="CB9" s="80"/>
      <c r="CC9" s="207"/>
      <c r="CD9" s="206"/>
      <c r="CE9" s="80"/>
      <c r="CF9" s="207"/>
      <c r="CG9" s="206"/>
      <c r="CH9" s="80"/>
      <c r="CI9" s="207"/>
      <c r="CJ9" s="206">
        <v>4.22</v>
      </c>
      <c r="CK9" s="80">
        <v>5.47</v>
      </c>
      <c r="CL9" s="207">
        <v>4.8499999999999996</v>
      </c>
      <c r="CM9" s="206">
        <v>2.85</v>
      </c>
      <c r="CN9" s="80">
        <v>3.07</v>
      </c>
      <c r="CO9" s="207">
        <v>2.96</v>
      </c>
      <c r="CP9" s="206">
        <v>0.22</v>
      </c>
      <c r="CQ9" s="80">
        <v>0.28000000000000003</v>
      </c>
      <c r="CR9" s="207">
        <v>0.25</v>
      </c>
      <c r="CS9" s="206">
        <v>0.64</v>
      </c>
      <c r="CT9" s="80">
        <v>0.73</v>
      </c>
      <c r="CU9" s="207">
        <v>0.69</v>
      </c>
      <c r="CV9" s="206">
        <v>0.08</v>
      </c>
      <c r="CW9" s="80">
        <v>0.12</v>
      </c>
      <c r="CX9" s="207">
        <v>0.1</v>
      </c>
      <c r="CY9" s="206">
        <v>6.78</v>
      </c>
      <c r="CZ9" s="80">
        <v>7.62</v>
      </c>
      <c r="DA9" s="207">
        <v>7.22</v>
      </c>
      <c r="DB9" s="206">
        <v>3.18</v>
      </c>
      <c r="DC9" s="80">
        <v>3.34</v>
      </c>
      <c r="DD9" s="207">
        <v>3.27</v>
      </c>
      <c r="DE9" s="206">
        <v>0.28999999999999998</v>
      </c>
      <c r="DF9" s="80">
        <v>1.43</v>
      </c>
      <c r="DG9" s="207">
        <v>0.86</v>
      </c>
      <c r="DH9" s="206">
        <v>0.72</v>
      </c>
      <c r="DI9" s="80">
        <v>1.07</v>
      </c>
      <c r="DJ9" s="207">
        <v>0.9</v>
      </c>
      <c r="DK9" s="206">
        <v>0.11</v>
      </c>
      <c r="DL9" s="80">
        <v>2.79</v>
      </c>
      <c r="DM9" s="207">
        <v>1.46</v>
      </c>
      <c r="DN9" s="206">
        <v>5.82</v>
      </c>
      <c r="DO9" s="80">
        <v>7.98</v>
      </c>
      <c r="DP9" s="207">
        <v>7.26</v>
      </c>
      <c r="DQ9" s="206">
        <v>2.79</v>
      </c>
      <c r="DR9" s="80">
        <v>4.05</v>
      </c>
      <c r="DS9" s="207">
        <v>3.42</v>
      </c>
      <c r="DT9" s="206">
        <v>0.73</v>
      </c>
      <c r="DU9" s="80">
        <v>1.22</v>
      </c>
      <c r="DV9" s="207">
        <v>0.95</v>
      </c>
      <c r="DW9" s="206">
        <v>0.66</v>
      </c>
      <c r="DX9" s="80">
        <v>0.76</v>
      </c>
      <c r="DY9" s="207">
        <v>0.72</v>
      </c>
      <c r="DZ9" s="206">
        <v>0.5</v>
      </c>
      <c r="EA9" s="80">
        <v>2.52</v>
      </c>
      <c r="EB9" s="207">
        <v>1.38</v>
      </c>
      <c r="EC9" s="206">
        <v>6.9</v>
      </c>
      <c r="ED9" s="80">
        <v>9.76</v>
      </c>
      <c r="EE9" s="207">
        <v>8.5</v>
      </c>
      <c r="EF9" s="206">
        <v>3.29</v>
      </c>
      <c r="EG9" s="80">
        <v>4.01</v>
      </c>
      <c r="EH9" s="207">
        <v>3.75</v>
      </c>
      <c r="EI9" s="206">
        <v>0.57999999999999996</v>
      </c>
      <c r="EJ9" s="80">
        <v>0.84</v>
      </c>
      <c r="EK9" s="207">
        <v>0.73</v>
      </c>
      <c r="EL9" s="206">
        <v>0.64</v>
      </c>
      <c r="EM9" s="80">
        <v>0.98</v>
      </c>
      <c r="EN9" s="207">
        <v>0.79</v>
      </c>
      <c r="EO9" s="206">
        <v>0.31</v>
      </c>
      <c r="EP9" s="80">
        <v>0.82</v>
      </c>
      <c r="EQ9" s="207">
        <v>0.501</v>
      </c>
      <c r="ER9" s="206">
        <v>6.36</v>
      </c>
      <c r="ES9" s="80">
        <v>8.02</v>
      </c>
      <c r="ET9" s="207">
        <v>7.43</v>
      </c>
      <c r="EU9" s="206">
        <v>3.18</v>
      </c>
      <c r="EV9" s="80">
        <v>3.66</v>
      </c>
      <c r="EW9" s="207">
        <v>3.5</v>
      </c>
      <c r="EX9" s="206">
        <v>0.56999999999999995</v>
      </c>
      <c r="EY9" s="80">
        <v>0.9</v>
      </c>
      <c r="EZ9" s="207">
        <v>0.74</v>
      </c>
      <c r="FA9" s="206">
        <v>0.7</v>
      </c>
      <c r="FB9" s="80">
        <v>1.91</v>
      </c>
      <c r="FC9" s="207">
        <v>1.06</v>
      </c>
      <c r="FD9" s="206">
        <v>3.28</v>
      </c>
      <c r="FE9" s="80">
        <v>15.5</v>
      </c>
      <c r="FF9" s="207">
        <v>7.62</v>
      </c>
      <c r="FG9" s="206">
        <v>5.8</v>
      </c>
      <c r="FH9" s="80">
        <v>11.5</v>
      </c>
      <c r="FI9" s="207">
        <v>7.95</v>
      </c>
      <c r="FJ9" s="206">
        <v>2.68</v>
      </c>
      <c r="FK9" s="80">
        <v>4.3600000000000003</v>
      </c>
      <c r="FL9" s="207">
        <v>3.47</v>
      </c>
      <c r="FM9" s="206">
        <v>0.43</v>
      </c>
      <c r="FN9" s="80">
        <v>0.9</v>
      </c>
      <c r="FO9" s="207">
        <v>0.63</v>
      </c>
      <c r="FP9" s="206">
        <v>0.64</v>
      </c>
      <c r="FQ9" s="80">
        <v>1.1499999999999999</v>
      </c>
      <c r="FR9" s="207">
        <v>0.88</v>
      </c>
      <c r="FS9" s="244">
        <v>4130</v>
      </c>
      <c r="FT9" s="117">
        <v>11200</v>
      </c>
      <c r="FU9" s="245">
        <v>8075</v>
      </c>
      <c r="FV9" s="206">
        <v>6.89</v>
      </c>
      <c r="FW9" s="80">
        <v>10.7</v>
      </c>
      <c r="FX9" s="207">
        <v>8</v>
      </c>
      <c r="FY9" s="206">
        <v>2.73</v>
      </c>
      <c r="FZ9" s="80">
        <v>4.59</v>
      </c>
      <c r="GA9" s="207">
        <v>3.49</v>
      </c>
      <c r="GD9" s="34"/>
      <c r="GE9" s="234">
        <f t="shared" si="5"/>
        <v>0.32799999999999996</v>
      </c>
      <c r="GF9" s="234">
        <f t="shared" si="0"/>
        <v>1.55</v>
      </c>
      <c r="GG9" s="234">
        <f t="shared" si="0"/>
        <v>0.76200000000000001</v>
      </c>
      <c r="GM9" s="251">
        <f t="shared" si="1"/>
        <v>4.13</v>
      </c>
      <c r="GN9" s="251">
        <f t="shared" si="2"/>
        <v>11.2</v>
      </c>
      <c r="GO9" s="251">
        <f t="shared" si="3"/>
        <v>8.0749999999999993</v>
      </c>
      <c r="GQ9" s="234">
        <f t="shared" si="6"/>
        <v>0.41299999999999998</v>
      </c>
      <c r="GR9" s="234">
        <f t="shared" si="4"/>
        <v>1.1199999999999999</v>
      </c>
      <c r="GS9" s="234">
        <f t="shared" si="4"/>
        <v>0.80749999999999988</v>
      </c>
    </row>
    <row r="10" spans="1:201">
      <c r="A10" s="95">
        <v>6</v>
      </c>
      <c r="B10" s="95" t="s">
        <v>1006</v>
      </c>
      <c r="C10" s="95" t="s">
        <v>1007</v>
      </c>
      <c r="D10" s="206"/>
      <c r="E10" s="80"/>
      <c r="F10" s="207"/>
      <c r="G10" s="206"/>
      <c r="H10" s="80"/>
      <c r="I10" s="207"/>
      <c r="J10" s="206"/>
      <c r="K10" s="80"/>
      <c r="L10" s="207"/>
      <c r="M10" s="206"/>
      <c r="N10" s="80"/>
      <c r="O10" s="207"/>
      <c r="P10" s="206"/>
      <c r="Q10" s="80"/>
      <c r="R10" s="207"/>
      <c r="S10" s="206"/>
      <c r="T10" s="80"/>
      <c r="U10" s="207"/>
      <c r="V10" s="206"/>
      <c r="W10" s="80"/>
      <c r="X10" s="207"/>
      <c r="Y10" s="206"/>
      <c r="Z10" s="80"/>
      <c r="AA10" s="207"/>
      <c r="AB10" s="206"/>
      <c r="AC10" s="80"/>
      <c r="AD10" s="207"/>
      <c r="AE10" s="206"/>
      <c r="AF10" s="80"/>
      <c r="AG10" s="207"/>
      <c r="AH10" s="206"/>
      <c r="AI10" s="80"/>
      <c r="AJ10" s="207"/>
      <c r="AK10" s="206"/>
      <c r="AL10" s="80"/>
      <c r="AM10" s="207"/>
      <c r="AN10" s="206"/>
      <c r="AO10" s="80"/>
      <c r="AP10" s="207"/>
      <c r="AQ10" s="206"/>
      <c r="AR10" s="80"/>
      <c r="AS10" s="207"/>
      <c r="AT10" s="206"/>
      <c r="AU10" s="80"/>
      <c r="AV10" s="207"/>
      <c r="AW10" s="206"/>
      <c r="AX10" s="80"/>
      <c r="AY10" s="207"/>
      <c r="AZ10" s="206"/>
      <c r="BA10" s="80"/>
      <c r="BB10" s="207"/>
      <c r="BC10" s="206"/>
      <c r="BD10" s="80"/>
      <c r="BE10" s="207"/>
      <c r="BF10" s="206"/>
      <c r="BG10" s="80"/>
      <c r="BH10" s="207"/>
      <c r="BI10" s="206"/>
      <c r="BJ10" s="80"/>
      <c r="BK10" s="207"/>
      <c r="BL10" s="206"/>
      <c r="BM10" s="80"/>
      <c r="BN10" s="207"/>
      <c r="BO10" s="206"/>
      <c r="BP10" s="80"/>
      <c r="BQ10" s="207"/>
      <c r="BR10" s="206"/>
      <c r="BS10" s="80"/>
      <c r="BT10" s="207"/>
      <c r="BU10" s="206"/>
      <c r="BV10" s="80"/>
      <c r="BW10" s="207"/>
      <c r="BX10" s="206"/>
      <c r="BY10" s="80"/>
      <c r="BZ10" s="207"/>
      <c r="CA10" s="206"/>
      <c r="CB10" s="80"/>
      <c r="CC10" s="207"/>
      <c r="CD10" s="206"/>
      <c r="CE10" s="80"/>
      <c r="CF10" s="207"/>
      <c r="CG10" s="206"/>
      <c r="CH10" s="80"/>
      <c r="CI10" s="207"/>
      <c r="CJ10" s="206"/>
      <c r="CK10" s="80"/>
      <c r="CL10" s="207"/>
      <c r="CM10" s="206"/>
      <c r="CN10" s="80"/>
      <c r="CO10" s="207"/>
      <c r="CP10" s="206"/>
      <c r="CQ10" s="80"/>
      <c r="CR10" s="207"/>
      <c r="CS10" s="206"/>
      <c r="CT10" s="80"/>
      <c r="CU10" s="207"/>
      <c r="CV10" s="206"/>
      <c r="CW10" s="80"/>
      <c r="CX10" s="207"/>
      <c r="CY10" s="206"/>
      <c r="CZ10" s="80"/>
      <c r="DA10" s="207"/>
      <c r="DB10" s="206"/>
      <c r="DC10" s="80"/>
      <c r="DD10" s="207"/>
      <c r="DE10" s="206"/>
      <c r="DF10" s="80"/>
      <c r="DG10" s="207"/>
      <c r="DH10" s="206"/>
      <c r="DI10" s="80"/>
      <c r="DJ10" s="207"/>
      <c r="DK10" s="206"/>
      <c r="DL10" s="80"/>
      <c r="DM10" s="207"/>
      <c r="DN10" s="206"/>
      <c r="DO10" s="80"/>
      <c r="DP10" s="207"/>
      <c r="DQ10" s="206"/>
      <c r="DR10" s="80"/>
      <c r="DS10" s="207"/>
      <c r="DT10" s="206"/>
      <c r="DU10" s="80"/>
      <c r="DV10" s="207"/>
      <c r="DW10" s="206"/>
      <c r="DX10" s="80"/>
      <c r="DY10" s="207"/>
      <c r="DZ10" s="206"/>
      <c r="EA10" s="80"/>
      <c r="EB10" s="207"/>
      <c r="EC10" s="206"/>
      <c r="ED10" s="80"/>
      <c r="EE10" s="207"/>
      <c r="EF10" s="206"/>
      <c r="EG10" s="80"/>
      <c r="EH10" s="207"/>
      <c r="EI10" s="206"/>
      <c r="EJ10" s="80"/>
      <c r="EK10" s="207"/>
      <c r="EL10" s="206"/>
      <c r="EM10" s="80"/>
      <c r="EN10" s="207"/>
      <c r="EO10" s="206"/>
      <c r="EP10" s="80"/>
      <c r="EQ10" s="207"/>
      <c r="ER10" s="206"/>
      <c r="ES10" s="80"/>
      <c r="ET10" s="207"/>
      <c r="EU10" s="206"/>
      <c r="EV10" s="80"/>
      <c r="EW10" s="207"/>
      <c r="EX10" s="206"/>
      <c r="EY10" s="80"/>
      <c r="EZ10" s="207"/>
      <c r="FA10" s="206"/>
      <c r="FB10" s="80"/>
      <c r="FC10" s="207"/>
      <c r="FD10" s="206"/>
      <c r="FE10" s="80"/>
      <c r="FF10" s="207"/>
      <c r="FG10" s="206"/>
      <c r="FH10" s="80"/>
      <c r="FI10" s="207"/>
      <c r="FJ10" s="206"/>
      <c r="FK10" s="80"/>
      <c r="FL10" s="207"/>
      <c r="FM10" s="206"/>
      <c r="FN10" s="80"/>
      <c r="FO10" s="207"/>
      <c r="FP10" s="206"/>
      <c r="FQ10" s="80"/>
      <c r="FR10" s="207"/>
      <c r="FS10" s="206"/>
      <c r="FT10" s="80"/>
      <c r="FU10" s="207"/>
      <c r="FV10" s="206"/>
      <c r="FW10" s="80"/>
      <c r="FX10" s="207"/>
      <c r="FY10" s="206"/>
      <c r="FZ10" s="80"/>
      <c r="GA10" s="207"/>
      <c r="GE10" s="234">
        <f t="shared" si="5"/>
        <v>0</v>
      </c>
      <c r="GF10" s="234">
        <f t="shared" si="0"/>
        <v>0</v>
      </c>
      <c r="GG10" s="234">
        <f t="shared" si="0"/>
        <v>0</v>
      </c>
      <c r="GM10" s="251">
        <f t="shared" si="1"/>
        <v>0</v>
      </c>
      <c r="GN10" s="251">
        <f t="shared" si="2"/>
        <v>0</v>
      </c>
      <c r="GO10" s="251">
        <f t="shared" si="3"/>
        <v>0</v>
      </c>
      <c r="GQ10" s="234">
        <f t="shared" si="6"/>
        <v>0</v>
      </c>
      <c r="GR10" s="234">
        <f t="shared" si="4"/>
        <v>0</v>
      </c>
      <c r="GS10" s="234">
        <f t="shared" si="4"/>
        <v>0</v>
      </c>
    </row>
    <row r="11" spans="1:201">
      <c r="A11" s="95">
        <v>7</v>
      </c>
      <c r="B11" s="95" t="s">
        <v>1006</v>
      </c>
      <c r="C11" s="95" t="s">
        <v>1037</v>
      </c>
      <c r="D11" s="206"/>
      <c r="E11" s="80"/>
      <c r="F11" s="207"/>
      <c r="G11" s="206"/>
      <c r="H11" s="80"/>
      <c r="I11" s="207"/>
      <c r="J11" s="206"/>
      <c r="K11" s="80"/>
      <c r="L11" s="207"/>
      <c r="M11" s="206"/>
      <c r="N11" s="80"/>
      <c r="O11" s="207"/>
      <c r="P11" s="206"/>
      <c r="Q11" s="80"/>
      <c r="R11" s="207"/>
      <c r="S11" s="206"/>
      <c r="T11" s="80"/>
      <c r="U11" s="207"/>
      <c r="V11" s="206"/>
      <c r="W11" s="80"/>
      <c r="X11" s="207"/>
      <c r="Y11" s="206"/>
      <c r="Z11" s="80"/>
      <c r="AA11" s="207"/>
      <c r="AB11" s="206"/>
      <c r="AC11" s="80"/>
      <c r="AD11" s="207"/>
      <c r="AE11" s="206"/>
      <c r="AF11" s="80"/>
      <c r="AG11" s="207"/>
      <c r="AH11" s="206"/>
      <c r="AI11" s="80"/>
      <c r="AJ11" s="207"/>
      <c r="AK11" s="206"/>
      <c r="AL11" s="80"/>
      <c r="AM11" s="207"/>
      <c r="AN11" s="206"/>
      <c r="AO11" s="80"/>
      <c r="AP11" s="207"/>
      <c r="AQ11" s="206"/>
      <c r="AR11" s="80"/>
      <c r="AS11" s="207"/>
      <c r="AT11" s="206"/>
      <c r="AU11" s="80"/>
      <c r="AV11" s="207"/>
      <c r="AW11" s="206"/>
      <c r="AX11" s="80"/>
      <c r="AY11" s="207"/>
      <c r="AZ11" s="206"/>
      <c r="BA11" s="80"/>
      <c r="BB11" s="207"/>
      <c r="BC11" s="206"/>
      <c r="BD11" s="80"/>
      <c r="BE11" s="207"/>
      <c r="BF11" s="206"/>
      <c r="BG11" s="80"/>
      <c r="BH11" s="207"/>
      <c r="BI11" s="206"/>
      <c r="BJ11" s="80"/>
      <c r="BK11" s="207"/>
      <c r="BL11" s="206"/>
      <c r="BM11" s="80"/>
      <c r="BN11" s="207"/>
      <c r="BO11" s="206"/>
      <c r="BP11" s="80"/>
      <c r="BQ11" s="207"/>
      <c r="BR11" s="206"/>
      <c r="BS11" s="80"/>
      <c r="BT11" s="207"/>
      <c r="BU11" s="206"/>
      <c r="BV11" s="80"/>
      <c r="BW11" s="207"/>
      <c r="BX11" s="206"/>
      <c r="BY11" s="80"/>
      <c r="BZ11" s="207"/>
      <c r="CA11" s="206"/>
      <c r="CB11" s="80"/>
      <c r="CC11" s="207"/>
      <c r="CD11" s="206"/>
      <c r="CE11" s="80"/>
      <c r="CF11" s="207"/>
      <c r="CG11" s="206"/>
      <c r="CH11" s="80"/>
      <c r="CI11" s="207"/>
      <c r="CJ11" s="206"/>
      <c r="CK11" s="80"/>
      <c r="CL11" s="207"/>
      <c r="CM11" s="206"/>
      <c r="CN11" s="80"/>
      <c r="CO11" s="207"/>
      <c r="CP11" s="206"/>
      <c r="CQ11" s="80"/>
      <c r="CR11" s="207"/>
      <c r="CS11" s="206"/>
      <c r="CT11" s="80"/>
      <c r="CU11" s="207"/>
      <c r="CV11" s="206"/>
      <c r="CW11" s="80"/>
      <c r="CX11" s="207"/>
      <c r="CY11" s="206"/>
      <c r="CZ11" s="80"/>
      <c r="DA11" s="207"/>
      <c r="DB11" s="206"/>
      <c r="DC11" s="80"/>
      <c r="DD11" s="207"/>
      <c r="DE11" s="206"/>
      <c r="DF11" s="80"/>
      <c r="DG11" s="207"/>
      <c r="DH11" s="206"/>
      <c r="DI11" s="80"/>
      <c r="DJ11" s="207"/>
      <c r="DK11" s="206"/>
      <c r="DL11" s="80"/>
      <c r="DM11" s="207"/>
      <c r="DN11" s="206"/>
      <c r="DO11" s="80"/>
      <c r="DP11" s="207"/>
      <c r="DQ11" s="206"/>
      <c r="DR11" s="80"/>
      <c r="DS11" s="207"/>
      <c r="DT11" s="206"/>
      <c r="DU11" s="80"/>
      <c r="DV11" s="207"/>
      <c r="DW11" s="206"/>
      <c r="DX11" s="80"/>
      <c r="DY11" s="207"/>
      <c r="DZ11" s="206"/>
      <c r="EA11" s="80"/>
      <c r="EB11" s="207"/>
      <c r="EC11" s="206"/>
      <c r="ED11" s="80"/>
      <c r="EE11" s="207"/>
      <c r="EF11" s="206"/>
      <c r="EG11" s="80"/>
      <c r="EH11" s="207"/>
      <c r="EI11" s="206"/>
      <c r="EJ11" s="80"/>
      <c r="EK11" s="207"/>
      <c r="EL11" s="206"/>
      <c r="EM11" s="80"/>
      <c r="EN11" s="207"/>
      <c r="EO11" s="206"/>
      <c r="EP11" s="80"/>
      <c r="EQ11" s="207"/>
      <c r="ER11" s="206"/>
      <c r="ES11" s="80"/>
      <c r="ET11" s="207"/>
      <c r="EU11" s="206"/>
      <c r="EV11" s="80"/>
      <c r="EW11" s="207"/>
      <c r="EX11" s="206"/>
      <c r="EY11" s="80"/>
      <c r="EZ11" s="207"/>
      <c r="FA11" s="206"/>
      <c r="FB11" s="80"/>
      <c r="FC11" s="207"/>
      <c r="FD11" s="206"/>
      <c r="FE11" s="80"/>
      <c r="FF11" s="207"/>
      <c r="FG11" s="206"/>
      <c r="FH11" s="80"/>
      <c r="FI11" s="207"/>
      <c r="FJ11" s="206"/>
      <c r="FK11" s="80"/>
      <c r="FL11" s="207"/>
      <c r="FM11" s="206"/>
      <c r="FN11" s="80"/>
      <c r="FO11" s="207"/>
      <c r="FP11" s="206"/>
      <c r="FQ11" s="80"/>
      <c r="FR11" s="207"/>
      <c r="FS11" s="206"/>
      <c r="FT11" s="80"/>
      <c r="FU11" s="207"/>
      <c r="FV11" s="206"/>
      <c r="FW11" s="80"/>
      <c r="FX11" s="207"/>
      <c r="FY11" s="206"/>
      <c r="FZ11" s="80"/>
      <c r="GA11" s="207"/>
      <c r="GE11" s="234">
        <f t="shared" si="5"/>
        <v>0</v>
      </c>
      <c r="GF11" s="234">
        <f t="shared" si="0"/>
        <v>0</v>
      </c>
      <c r="GG11" s="234">
        <f t="shared" si="0"/>
        <v>0</v>
      </c>
      <c r="GM11" s="251">
        <f t="shared" si="1"/>
        <v>0</v>
      </c>
      <c r="GN11" s="251">
        <f t="shared" si="2"/>
        <v>0</v>
      </c>
      <c r="GO11" s="251">
        <f t="shared" si="3"/>
        <v>0</v>
      </c>
      <c r="GQ11" s="234">
        <f t="shared" si="6"/>
        <v>0</v>
      </c>
      <c r="GR11" s="234">
        <f t="shared" si="4"/>
        <v>0</v>
      </c>
      <c r="GS11" s="234">
        <f t="shared" si="4"/>
        <v>0</v>
      </c>
    </row>
    <row r="12" spans="1:201">
      <c r="A12" s="95">
        <v>8</v>
      </c>
      <c r="B12" s="95" t="s">
        <v>1006</v>
      </c>
      <c r="C12" s="95" t="s">
        <v>1055</v>
      </c>
      <c r="D12" s="206"/>
      <c r="E12" s="80"/>
      <c r="F12" s="207"/>
      <c r="G12" s="206"/>
      <c r="H12" s="80"/>
      <c r="I12" s="207"/>
      <c r="J12" s="206"/>
      <c r="K12" s="80"/>
      <c r="L12" s="207"/>
      <c r="M12" s="206"/>
      <c r="N12" s="80"/>
      <c r="O12" s="207"/>
      <c r="P12" s="206"/>
      <c r="Q12" s="80"/>
      <c r="R12" s="207"/>
      <c r="S12" s="206"/>
      <c r="T12" s="80"/>
      <c r="U12" s="207"/>
      <c r="V12" s="206"/>
      <c r="W12" s="80"/>
      <c r="X12" s="207"/>
      <c r="Y12" s="206"/>
      <c r="Z12" s="80"/>
      <c r="AA12" s="207"/>
      <c r="AB12" s="206"/>
      <c r="AC12" s="80"/>
      <c r="AD12" s="207"/>
      <c r="AE12" s="206"/>
      <c r="AF12" s="80"/>
      <c r="AG12" s="207"/>
      <c r="AH12" s="206"/>
      <c r="AI12" s="80"/>
      <c r="AJ12" s="207"/>
      <c r="AK12" s="206"/>
      <c r="AL12" s="80"/>
      <c r="AM12" s="207"/>
      <c r="AN12" s="206"/>
      <c r="AO12" s="80"/>
      <c r="AP12" s="207"/>
      <c r="AQ12" s="206"/>
      <c r="AR12" s="80"/>
      <c r="AS12" s="207"/>
      <c r="AT12" s="206"/>
      <c r="AU12" s="80"/>
      <c r="AV12" s="207"/>
      <c r="AW12" s="206"/>
      <c r="AX12" s="80"/>
      <c r="AY12" s="207"/>
      <c r="AZ12" s="206"/>
      <c r="BA12" s="80"/>
      <c r="BB12" s="207"/>
      <c r="BC12" s="206"/>
      <c r="BD12" s="80"/>
      <c r="BE12" s="207"/>
      <c r="BF12" s="206"/>
      <c r="BG12" s="80"/>
      <c r="BH12" s="207"/>
      <c r="BI12" s="206"/>
      <c r="BJ12" s="80"/>
      <c r="BK12" s="207"/>
      <c r="BL12" s="206"/>
      <c r="BM12" s="80"/>
      <c r="BN12" s="207"/>
      <c r="BO12" s="206"/>
      <c r="BP12" s="80"/>
      <c r="BQ12" s="207"/>
      <c r="BR12" s="206"/>
      <c r="BS12" s="80"/>
      <c r="BT12" s="207"/>
      <c r="BU12" s="206"/>
      <c r="BV12" s="80"/>
      <c r="BW12" s="207"/>
      <c r="BX12" s="206"/>
      <c r="BY12" s="80"/>
      <c r="BZ12" s="207"/>
      <c r="CA12" s="206"/>
      <c r="CB12" s="80"/>
      <c r="CC12" s="207"/>
      <c r="CD12" s="206"/>
      <c r="CE12" s="80"/>
      <c r="CF12" s="207"/>
      <c r="CG12" s="206"/>
      <c r="CH12" s="80"/>
      <c r="CI12" s="207"/>
      <c r="CJ12" s="206">
        <v>0.84</v>
      </c>
      <c r="CK12" s="80">
        <v>1.5</v>
      </c>
      <c r="CL12" s="207">
        <v>1.1599999999999999</v>
      </c>
      <c r="CM12" s="206">
        <v>0.05</v>
      </c>
      <c r="CN12" s="80">
        <v>0.91</v>
      </c>
      <c r="CO12" s="207">
        <v>0.45</v>
      </c>
      <c r="CP12" s="206"/>
      <c r="CQ12" s="80"/>
      <c r="CR12" s="207"/>
      <c r="CS12" s="206"/>
      <c r="CT12" s="80"/>
      <c r="CU12" s="207"/>
      <c r="CV12" s="206"/>
      <c r="CW12" s="80"/>
      <c r="CX12" s="207"/>
      <c r="CY12" s="206"/>
      <c r="CZ12" s="80"/>
      <c r="DA12" s="207"/>
      <c r="DB12" s="206"/>
      <c r="DC12" s="80"/>
      <c r="DD12" s="207"/>
      <c r="DE12" s="206"/>
      <c r="DF12" s="80"/>
      <c r="DG12" s="207"/>
      <c r="DH12" s="206"/>
      <c r="DI12" s="80"/>
      <c r="DJ12" s="207"/>
      <c r="DK12" s="206"/>
      <c r="DL12" s="80"/>
      <c r="DM12" s="207"/>
      <c r="DN12" s="206"/>
      <c r="DO12" s="80"/>
      <c r="DP12" s="207"/>
      <c r="DQ12" s="206"/>
      <c r="DR12" s="80"/>
      <c r="DS12" s="207"/>
      <c r="DT12" s="206"/>
      <c r="DU12" s="80"/>
      <c r="DV12" s="207"/>
      <c r="DW12" s="206"/>
      <c r="DX12" s="80"/>
      <c r="DY12" s="207"/>
      <c r="DZ12" s="206"/>
      <c r="EA12" s="80"/>
      <c r="EB12" s="207"/>
      <c r="EC12" s="206"/>
      <c r="ED12" s="80"/>
      <c r="EE12" s="207"/>
      <c r="EF12" s="206"/>
      <c r="EG12" s="80"/>
      <c r="EH12" s="207"/>
      <c r="EI12" s="206"/>
      <c r="EJ12" s="80"/>
      <c r="EK12" s="207"/>
      <c r="EL12" s="206"/>
      <c r="EM12" s="80"/>
      <c r="EN12" s="207"/>
      <c r="EO12" s="206"/>
      <c r="EP12" s="80"/>
      <c r="EQ12" s="207"/>
      <c r="ER12" s="206"/>
      <c r="ES12" s="80"/>
      <c r="ET12" s="207"/>
      <c r="EU12" s="206"/>
      <c r="EV12" s="80"/>
      <c r="EW12" s="207"/>
      <c r="EX12" s="206"/>
      <c r="EY12" s="80"/>
      <c r="EZ12" s="207"/>
      <c r="FA12" s="206"/>
      <c r="FB12" s="80"/>
      <c r="FC12" s="207"/>
      <c r="FD12" s="206"/>
      <c r="FE12" s="80"/>
      <c r="FF12" s="207"/>
      <c r="FG12" s="206"/>
      <c r="FH12" s="80"/>
      <c r="FI12" s="207"/>
      <c r="FJ12" s="206"/>
      <c r="FK12" s="80"/>
      <c r="FL12" s="207"/>
      <c r="FM12" s="206"/>
      <c r="FN12" s="80"/>
      <c r="FO12" s="207"/>
      <c r="FP12" s="206"/>
      <c r="FQ12" s="80"/>
      <c r="FR12" s="207"/>
      <c r="FS12" s="206"/>
      <c r="FT12" s="80"/>
      <c r="FU12" s="207"/>
      <c r="FV12" s="206"/>
      <c r="FW12" s="80"/>
      <c r="FX12" s="207"/>
      <c r="FY12" s="206"/>
      <c r="FZ12" s="80"/>
      <c r="GA12" s="207"/>
      <c r="GE12" s="234">
        <f t="shared" si="5"/>
        <v>0</v>
      </c>
      <c r="GF12" s="234">
        <f t="shared" si="0"/>
        <v>0</v>
      </c>
      <c r="GG12" s="234">
        <f t="shared" si="0"/>
        <v>0</v>
      </c>
      <c r="GM12" s="251">
        <f t="shared" si="1"/>
        <v>0</v>
      </c>
      <c r="GN12" s="251">
        <f t="shared" si="2"/>
        <v>0</v>
      </c>
      <c r="GO12" s="251">
        <f t="shared" si="3"/>
        <v>0</v>
      </c>
      <c r="GQ12" s="234">
        <f t="shared" si="6"/>
        <v>0</v>
      </c>
      <c r="GR12" s="234">
        <f t="shared" si="4"/>
        <v>0</v>
      </c>
      <c r="GS12" s="234">
        <f t="shared" si="4"/>
        <v>0</v>
      </c>
    </row>
    <row r="13" spans="1:201">
      <c r="A13" s="95">
        <v>9</v>
      </c>
      <c r="B13" s="95" t="s">
        <v>1006</v>
      </c>
      <c r="C13" s="95" t="s">
        <v>1056</v>
      </c>
      <c r="D13" s="206"/>
      <c r="E13" s="80"/>
      <c r="F13" s="207"/>
      <c r="G13" s="206"/>
      <c r="H13" s="80"/>
      <c r="I13" s="207"/>
      <c r="J13" s="206"/>
      <c r="K13" s="80"/>
      <c r="L13" s="207"/>
      <c r="M13" s="206"/>
      <c r="N13" s="80"/>
      <c r="O13" s="207"/>
      <c r="P13" s="206"/>
      <c r="Q13" s="80"/>
      <c r="R13" s="207"/>
      <c r="S13" s="206"/>
      <c r="T13" s="80"/>
      <c r="U13" s="207"/>
      <c r="V13" s="206"/>
      <c r="W13" s="80"/>
      <c r="X13" s="207"/>
      <c r="Y13" s="206"/>
      <c r="Z13" s="80"/>
      <c r="AA13" s="207"/>
      <c r="AB13" s="206"/>
      <c r="AC13" s="80"/>
      <c r="AD13" s="207"/>
      <c r="AE13" s="206"/>
      <c r="AF13" s="80"/>
      <c r="AG13" s="207"/>
      <c r="AH13" s="206"/>
      <c r="AI13" s="80"/>
      <c r="AJ13" s="207"/>
      <c r="AK13" s="206"/>
      <c r="AL13" s="80"/>
      <c r="AM13" s="207"/>
      <c r="AN13" s="206"/>
      <c r="AO13" s="80"/>
      <c r="AP13" s="207"/>
      <c r="AQ13" s="206"/>
      <c r="AR13" s="80"/>
      <c r="AS13" s="207"/>
      <c r="AT13" s="206"/>
      <c r="AU13" s="80"/>
      <c r="AV13" s="207"/>
      <c r="AW13" s="206"/>
      <c r="AX13" s="80"/>
      <c r="AY13" s="207"/>
      <c r="AZ13" s="206"/>
      <c r="BA13" s="80"/>
      <c r="BB13" s="207"/>
      <c r="BC13" s="206"/>
      <c r="BD13" s="80"/>
      <c r="BE13" s="207"/>
      <c r="BF13" s="206"/>
      <c r="BG13" s="80"/>
      <c r="BH13" s="207"/>
      <c r="BI13" s="206"/>
      <c r="BJ13" s="80"/>
      <c r="BK13" s="207"/>
      <c r="BL13" s="206"/>
      <c r="BM13" s="80"/>
      <c r="BN13" s="207"/>
      <c r="BO13" s="206"/>
      <c r="BP13" s="80"/>
      <c r="BQ13" s="207"/>
      <c r="BR13" s="206"/>
      <c r="BS13" s="80"/>
      <c r="BT13" s="207"/>
      <c r="BU13" s="206"/>
      <c r="BV13" s="80"/>
      <c r="BW13" s="207"/>
      <c r="BX13" s="206"/>
      <c r="BY13" s="80"/>
      <c r="BZ13" s="207"/>
      <c r="CA13" s="206"/>
      <c r="CB13" s="80"/>
      <c r="CC13" s="207"/>
      <c r="CD13" s="206"/>
      <c r="CE13" s="80"/>
      <c r="CF13" s="207"/>
      <c r="CG13" s="206"/>
      <c r="CH13" s="80"/>
      <c r="CI13" s="207"/>
      <c r="CJ13" s="206">
        <v>1.61</v>
      </c>
      <c r="CK13" s="80">
        <v>1.61</v>
      </c>
      <c r="CL13" s="207">
        <v>1.61</v>
      </c>
      <c r="CM13" s="206">
        <v>1</v>
      </c>
      <c r="CN13" s="80">
        <v>1</v>
      </c>
      <c r="CO13" s="207">
        <v>1</v>
      </c>
      <c r="CP13" s="206"/>
      <c r="CQ13" s="80"/>
      <c r="CR13" s="207"/>
      <c r="CS13" s="206"/>
      <c r="CT13" s="80"/>
      <c r="CU13" s="207"/>
      <c r="CV13" s="206"/>
      <c r="CW13" s="80"/>
      <c r="CX13" s="207"/>
      <c r="CY13" s="206"/>
      <c r="CZ13" s="80"/>
      <c r="DA13" s="207"/>
      <c r="DB13" s="206"/>
      <c r="DC13" s="80"/>
      <c r="DD13" s="207"/>
      <c r="DE13" s="206"/>
      <c r="DF13" s="80"/>
      <c r="DG13" s="207"/>
      <c r="DH13" s="206"/>
      <c r="DI13" s="80"/>
      <c r="DJ13" s="207"/>
      <c r="DK13" s="206"/>
      <c r="DL13" s="80"/>
      <c r="DM13" s="207"/>
      <c r="DN13" s="206"/>
      <c r="DO13" s="80"/>
      <c r="DP13" s="207"/>
      <c r="DQ13" s="206"/>
      <c r="DR13" s="80"/>
      <c r="DS13" s="207"/>
      <c r="DT13" s="206"/>
      <c r="DU13" s="80"/>
      <c r="DV13" s="207"/>
      <c r="DW13" s="206"/>
      <c r="DX13" s="80"/>
      <c r="DY13" s="207"/>
      <c r="DZ13" s="206"/>
      <c r="EA13" s="80"/>
      <c r="EB13" s="207"/>
      <c r="EC13" s="206"/>
      <c r="ED13" s="80"/>
      <c r="EE13" s="207"/>
      <c r="EF13" s="206"/>
      <c r="EG13" s="80"/>
      <c r="EH13" s="207"/>
      <c r="EI13" s="206"/>
      <c r="EJ13" s="80"/>
      <c r="EK13" s="207"/>
      <c r="EL13" s="206"/>
      <c r="EM13" s="80"/>
      <c r="EN13" s="207"/>
      <c r="EO13" s="206"/>
      <c r="EP13" s="80"/>
      <c r="EQ13" s="207"/>
      <c r="ER13" s="206"/>
      <c r="ES13" s="80"/>
      <c r="ET13" s="207"/>
      <c r="EU13" s="206"/>
      <c r="EV13" s="80"/>
      <c r="EW13" s="207"/>
      <c r="EX13" s="206"/>
      <c r="EY13" s="80"/>
      <c r="EZ13" s="207"/>
      <c r="FA13" s="206"/>
      <c r="FB13" s="80"/>
      <c r="FC13" s="207"/>
      <c r="FD13" s="206"/>
      <c r="FE13" s="80"/>
      <c r="FF13" s="207"/>
      <c r="FG13" s="206"/>
      <c r="FH13" s="80"/>
      <c r="FI13" s="207"/>
      <c r="FJ13" s="206"/>
      <c r="FK13" s="80"/>
      <c r="FL13" s="207"/>
      <c r="FM13" s="206"/>
      <c r="FN13" s="80"/>
      <c r="FO13" s="207"/>
      <c r="FP13" s="206"/>
      <c r="FQ13" s="80"/>
      <c r="FR13" s="207"/>
      <c r="FS13" s="206"/>
      <c r="FT13" s="80"/>
      <c r="FU13" s="207"/>
      <c r="FV13" s="206"/>
      <c r="FW13" s="80"/>
      <c r="FX13" s="207"/>
      <c r="FY13" s="206"/>
      <c r="FZ13" s="80"/>
      <c r="GA13" s="207"/>
      <c r="GE13" s="234">
        <f t="shared" si="5"/>
        <v>0</v>
      </c>
      <c r="GF13" s="234">
        <f t="shared" si="0"/>
        <v>0</v>
      </c>
      <c r="GG13" s="234">
        <f t="shared" si="0"/>
        <v>0</v>
      </c>
      <c r="GM13" s="251">
        <f t="shared" si="1"/>
        <v>0</v>
      </c>
      <c r="GN13" s="251">
        <f t="shared" si="2"/>
        <v>0</v>
      </c>
      <c r="GO13" s="251">
        <f t="shared" si="3"/>
        <v>0</v>
      </c>
      <c r="GQ13" s="234">
        <f t="shared" si="6"/>
        <v>0</v>
      </c>
      <c r="GR13" s="234">
        <f t="shared" si="4"/>
        <v>0</v>
      </c>
      <c r="GS13" s="234">
        <f t="shared" si="4"/>
        <v>0</v>
      </c>
    </row>
    <row r="14" spans="1:201">
      <c r="A14" s="95">
        <v>10</v>
      </c>
      <c r="B14" s="95" t="s">
        <v>1006</v>
      </c>
      <c r="C14" s="95" t="s">
        <v>1039</v>
      </c>
      <c r="D14" s="206"/>
      <c r="E14" s="80"/>
      <c r="F14" s="207"/>
      <c r="G14" s="206"/>
      <c r="H14" s="80"/>
      <c r="I14" s="207"/>
      <c r="J14" s="206"/>
      <c r="K14" s="80"/>
      <c r="L14" s="207"/>
      <c r="M14" s="206"/>
      <c r="N14" s="80"/>
      <c r="O14" s="207"/>
      <c r="P14" s="206"/>
      <c r="Q14" s="80"/>
      <c r="R14" s="207"/>
      <c r="S14" s="206"/>
      <c r="T14" s="80"/>
      <c r="U14" s="207"/>
      <c r="V14" s="206"/>
      <c r="W14" s="80"/>
      <c r="X14" s="207"/>
      <c r="Y14" s="206"/>
      <c r="Z14" s="80"/>
      <c r="AA14" s="207"/>
      <c r="AB14" s="206"/>
      <c r="AC14" s="80"/>
      <c r="AD14" s="207"/>
      <c r="AE14" s="206"/>
      <c r="AF14" s="80"/>
      <c r="AG14" s="207"/>
      <c r="AH14" s="206"/>
      <c r="AI14" s="80"/>
      <c r="AJ14" s="207"/>
      <c r="AK14" s="206"/>
      <c r="AL14" s="80"/>
      <c r="AM14" s="207"/>
      <c r="AN14" s="206"/>
      <c r="AO14" s="80"/>
      <c r="AP14" s="207"/>
      <c r="AQ14" s="206"/>
      <c r="AR14" s="80"/>
      <c r="AS14" s="207"/>
      <c r="AT14" s="206"/>
      <c r="AU14" s="80"/>
      <c r="AV14" s="207"/>
      <c r="AW14" s="206"/>
      <c r="AX14" s="80"/>
      <c r="AY14" s="207"/>
      <c r="AZ14" s="206"/>
      <c r="BA14" s="80"/>
      <c r="BB14" s="207"/>
      <c r="BC14" s="206"/>
      <c r="BD14" s="80"/>
      <c r="BE14" s="207"/>
      <c r="BF14" s="206">
        <v>3.56</v>
      </c>
      <c r="BG14" s="80">
        <v>4.34</v>
      </c>
      <c r="BH14" s="207">
        <v>4.01</v>
      </c>
      <c r="BI14" s="206">
        <v>3.04</v>
      </c>
      <c r="BJ14" s="80">
        <v>3.74</v>
      </c>
      <c r="BK14" s="207">
        <v>3.28</v>
      </c>
      <c r="BL14" s="206"/>
      <c r="BM14" s="80"/>
      <c r="BN14" s="207"/>
      <c r="BO14" s="206"/>
      <c r="BP14" s="80"/>
      <c r="BQ14" s="207"/>
      <c r="BR14" s="206"/>
      <c r="BS14" s="80"/>
      <c r="BT14" s="207"/>
      <c r="BU14" s="206">
        <v>4.1100000000000003</v>
      </c>
      <c r="BV14" s="80">
        <v>4.88</v>
      </c>
      <c r="BW14" s="207">
        <v>4.53</v>
      </c>
      <c r="BX14" s="206">
        <v>2.77</v>
      </c>
      <c r="BY14" s="80">
        <v>3.9</v>
      </c>
      <c r="BZ14" s="207">
        <v>3.47</v>
      </c>
      <c r="CA14" s="206"/>
      <c r="CB14" s="80"/>
      <c r="CC14" s="207"/>
      <c r="CD14" s="206"/>
      <c r="CE14" s="80"/>
      <c r="CF14" s="207"/>
      <c r="CG14" s="206"/>
      <c r="CH14" s="80"/>
      <c r="CI14" s="207"/>
      <c r="CJ14" s="206">
        <v>4.17</v>
      </c>
      <c r="CK14" s="80">
        <v>5.9</v>
      </c>
      <c r="CL14" s="207">
        <v>4.71</v>
      </c>
      <c r="CM14" s="206">
        <v>2.4700000000000002</v>
      </c>
      <c r="CN14" s="80">
        <v>4.99</v>
      </c>
      <c r="CO14" s="207">
        <v>3.94</v>
      </c>
      <c r="CP14" s="206">
        <v>0.28999999999999998</v>
      </c>
      <c r="CQ14" s="80">
        <v>0.36</v>
      </c>
      <c r="CR14" s="207">
        <v>0.32</v>
      </c>
      <c r="CS14" s="206">
        <v>1.04</v>
      </c>
      <c r="CT14" s="80">
        <v>1.06</v>
      </c>
      <c r="CU14" s="207">
        <v>1.05</v>
      </c>
      <c r="CV14" s="206">
        <v>0.06</v>
      </c>
      <c r="CW14" s="80">
        <v>0.08</v>
      </c>
      <c r="CX14" s="207">
        <v>7.0000000000000007E-2</v>
      </c>
      <c r="CY14" s="206">
        <v>4.1100000000000003</v>
      </c>
      <c r="CZ14" s="80">
        <v>6.17</v>
      </c>
      <c r="DA14" s="207">
        <v>4.9400000000000004</v>
      </c>
      <c r="DB14" s="206">
        <v>3.53</v>
      </c>
      <c r="DC14" s="80">
        <v>3.99</v>
      </c>
      <c r="DD14" s="207">
        <v>3.81</v>
      </c>
      <c r="DE14" s="206">
        <v>0.32</v>
      </c>
      <c r="DF14" s="80">
        <v>0.41</v>
      </c>
      <c r="DG14" s="207">
        <v>0.37</v>
      </c>
      <c r="DH14" s="206">
        <v>0.85</v>
      </c>
      <c r="DI14" s="80">
        <v>1.19</v>
      </c>
      <c r="DJ14" s="207">
        <v>0.99</v>
      </c>
      <c r="DK14" s="206">
        <v>0.05</v>
      </c>
      <c r="DL14" s="80">
        <v>0.11</v>
      </c>
      <c r="DM14" s="207">
        <v>0.08</v>
      </c>
      <c r="DN14" s="206">
        <v>4.7</v>
      </c>
      <c r="DO14" s="80">
        <v>5.17</v>
      </c>
      <c r="DP14" s="207">
        <v>4.93</v>
      </c>
      <c r="DQ14" s="206">
        <v>3.35</v>
      </c>
      <c r="DR14" s="80">
        <v>4.87</v>
      </c>
      <c r="DS14" s="207">
        <v>3.97</v>
      </c>
      <c r="DT14" s="206">
        <v>0.31</v>
      </c>
      <c r="DU14" s="80">
        <v>0.43</v>
      </c>
      <c r="DV14" s="207">
        <v>0.37</v>
      </c>
      <c r="DW14" s="206">
        <v>0.83</v>
      </c>
      <c r="DX14" s="80">
        <v>1</v>
      </c>
      <c r="DY14" s="207">
        <v>0.9</v>
      </c>
      <c r="DZ14" s="206">
        <v>0.06</v>
      </c>
      <c r="EA14" s="80">
        <v>7.0000000000000007E-2</v>
      </c>
      <c r="EB14" s="207">
        <v>7.0000000000000007E-2</v>
      </c>
      <c r="EC14" s="206">
        <v>4.3099999999999996</v>
      </c>
      <c r="ED14" s="80">
        <v>5.71</v>
      </c>
      <c r="EE14" s="207">
        <v>5.04</v>
      </c>
      <c r="EF14" s="206">
        <v>3.21</v>
      </c>
      <c r="EG14" s="80">
        <v>4.5599999999999996</v>
      </c>
      <c r="EH14" s="207">
        <v>4.01</v>
      </c>
      <c r="EI14" s="206">
        <v>0.32</v>
      </c>
      <c r="EJ14" s="80">
        <v>0.68</v>
      </c>
      <c r="EK14" s="207">
        <v>0.45</v>
      </c>
      <c r="EL14" s="206">
        <v>0.86</v>
      </c>
      <c r="EM14" s="80">
        <v>1.08</v>
      </c>
      <c r="EN14" s="207">
        <v>0.95</v>
      </c>
      <c r="EO14" s="206">
        <v>0.06</v>
      </c>
      <c r="EP14" s="80">
        <v>0.48</v>
      </c>
      <c r="EQ14" s="207">
        <v>0.20399999999999999</v>
      </c>
      <c r="ER14" s="206">
        <v>4.88</v>
      </c>
      <c r="ES14" s="80">
        <v>9.0399999999999991</v>
      </c>
      <c r="ET14" s="207">
        <v>6.41</v>
      </c>
      <c r="EU14" s="206">
        <v>3.81</v>
      </c>
      <c r="EV14" s="80">
        <v>4.5199999999999996</v>
      </c>
      <c r="EW14" s="207">
        <v>4.12</v>
      </c>
      <c r="EX14" s="206">
        <v>0.31</v>
      </c>
      <c r="EY14" s="80">
        <v>0.48</v>
      </c>
      <c r="EZ14" s="207">
        <v>0.41</v>
      </c>
      <c r="FA14" s="206">
        <v>0.91</v>
      </c>
      <c r="FB14" s="80">
        <v>1.1200000000000001</v>
      </c>
      <c r="FC14" s="207">
        <v>1.02</v>
      </c>
      <c r="FD14" s="206">
        <v>0.54</v>
      </c>
      <c r="FE14" s="80">
        <v>1.1000000000000001</v>
      </c>
      <c r="FF14" s="207">
        <v>0.71</v>
      </c>
      <c r="FG14" s="206">
        <v>3.96</v>
      </c>
      <c r="FH14" s="80">
        <v>5.0199999999999996</v>
      </c>
      <c r="FI14" s="207">
        <v>4.5199999999999996</v>
      </c>
      <c r="FJ14" s="206">
        <v>3.42</v>
      </c>
      <c r="FK14" s="80">
        <v>4.03</v>
      </c>
      <c r="FL14" s="207">
        <v>3.76</v>
      </c>
      <c r="FM14" s="206">
        <v>0.36</v>
      </c>
      <c r="FN14" s="80">
        <v>0.44</v>
      </c>
      <c r="FO14" s="207">
        <v>0.4</v>
      </c>
      <c r="FP14" s="206">
        <v>0.82</v>
      </c>
      <c r="FQ14" s="80">
        <v>0.97</v>
      </c>
      <c r="FR14" s="207">
        <v>0.88</v>
      </c>
      <c r="FS14" s="244">
        <v>605</v>
      </c>
      <c r="FT14" s="117">
        <v>1050</v>
      </c>
      <c r="FU14" s="245">
        <v>759</v>
      </c>
      <c r="FV14" s="206">
        <v>4.4400000000000004</v>
      </c>
      <c r="FW14" s="80">
        <v>5.62</v>
      </c>
      <c r="FX14" s="207">
        <v>5.14</v>
      </c>
      <c r="FY14" s="206">
        <v>3.7</v>
      </c>
      <c r="FZ14" s="80">
        <v>4.67</v>
      </c>
      <c r="GA14" s="207">
        <v>4.16</v>
      </c>
      <c r="GE14" s="234">
        <f t="shared" si="5"/>
        <v>5.4000000000000006E-2</v>
      </c>
      <c r="GF14" s="234">
        <f t="shared" si="0"/>
        <v>0.11000000000000001</v>
      </c>
      <c r="GG14" s="234">
        <f t="shared" si="0"/>
        <v>7.0999999999999994E-2</v>
      </c>
      <c r="GM14" s="251">
        <f t="shared" si="1"/>
        <v>0.60499999999999998</v>
      </c>
      <c r="GN14" s="251">
        <f t="shared" si="2"/>
        <v>1.05</v>
      </c>
      <c r="GO14" s="251">
        <f t="shared" si="3"/>
        <v>0.75900000000000001</v>
      </c>
      <c r="GQ14" s="234">
        <f t="shared" si="6"/>
        <v>6.0499999999999998E-2</v>
      </c>
      <c r="GR14" s="234">
        <f t="shared" si="4"/>
        <v>0.10500000000000001</v>
      </c>
      <c r="GS14" s="234">
        <f t="shared" si="4"/>
        <v>7.5899999999999995E-2</v>
      </c>
    </row>
    <row r="15" spans="1:201">
      <c r="A15" s="95">
        <v>11</v>
      </c>
      <c r="B15" s="95" t="s">
        <v>1006</v>
      </c>
      <c r="C15" s="95" t="s">
        <v>1057</v>
      </c>
      <c r="D15" s="210"/>
      <c r="E15" s="7"/>
      <c r="F15" s="184"/>
      <c r="G15" s="210"/>
      <c r="H15" s="7"/>
      <c r="I15" s="184"/>
      <c r="J15" s="210"/>
      <c r="K15" s="7"/>
      <c r="L15" s="184"/>
      <c r="M15" s="210"/>
      <c r="N15" s="7"/>
      <c r="O15" s="184"/>
      <c r="P15" s="210"/>
      <c r="Q15" s="7"/>
      <c r="R15" s="184"/>
      <c r="S15" s="210"/>
      <c r="T15" s="7"/>
      <c r="U15" s="184"/>
      <c r="V15" s="210"/>
      <c r="W15" s="7"/>
      <c r="X15" s="184"/>
      <c r="Y15" s="210"/>
      <c r="Z15" s="7"/>
      <c r="AA15" s="184"/>
      <c r="AB15" s="210"/>
      <c r="AC15" s="7"/>
      <c r="AD15" s="184"/>
      <c r="AE15" s="210"/>
      <c r="AF15" s="7"/>
      <c r="AG15" s="184"/>
      <c r="AH15" s="210"/>
      <c r="AI15" s="7"/>
      <c r="AJ15" s="184"/>
      <c r="AK15" s="210"/>
      <c r="AL15" s="7"/>
      <c r="AM15" s="184"/>
      <c r="AN15" s="210"/>
      <c r="AO15" s="7"/>
      <c r="AP15" s="184"/>
      <c r="AQ15" s="210"/>
      <c r="AR15" s="7"/>
      <c r="AS15" s="184"/>
      <c r="AT15" s="210"/>
      <c r="AU15" s="7"/>
      <c r="AV15" s="184"/>
      <c r="AW15" s="210"/>
      <c r="AX15" s="7"/>
      <c r="AY15" s="184"/>
      <c r="AZ15" s="210"/>
      <c r="BA15" s="7"/>
      <c r="BB15" s="184"/>
      <c r="BC15" s="210"/>
      <c r="BD15" s="7"/>
      <c r="BE15" s="184"/>
      <c r="BF15" s="210"/>
      <c r="BG15" s="7"/>
      <c r="BH15" s="184"/>
      <c r="BI15" s="210"/>
      <c r="BJ15" s="7"/>
      <c r="BK15" s="184"/>
      <c r="BL15" s="210"/>
      <c r="BM15" s="7"/>
      <c r="BN15" s="184"/>
      <c r="BO15" s="210"/>
      <c r="BP15" s="7"/>
      <c r="BQ15" s="184"/>
      <c r="BR15" s="210"/>
      <c r="BS15" s="7"/>
      <c r="BT15" s="184"/>
      <c r="BU15" s="210"/>
      <c r="BV15" s="7"/>
      <c r="BW15" s="184"/>
      <c r="BX15" s="210"/>
      <c r="BY15" s="7"/>
      <c r="BZ15" s="184"/>
      <c r="CA15" s="210"/>
      <c r="CB15" s="7"/>
      <c r="CC15" s="184"/>
      <c r="CD15" s="210"/>
      <c r="CE15" s="7"/>
      <c r="CF15" s="184"/>
      <c r="CG15" s="210"/>
      <c r="CH15" s="7"/>
      <c r="CI15" s="184"/>
      <c r="CJ15" s="210"/>
      <c r="CK15" s="7"/>
      <c r="CL15" s="184"/>
      <c r="CM15" s="210"/>
      <c r="CN15" s="7"/>
      <c r="CO15" s="184"/>
      <c r="CP15" s="210"/>
      <c r="CQ15" s="7"/>
      <c r="CR15" s="184"/>
      <c r="CS15" s="210"/>
      <c r="CT15" s="7"/>
      <c r="CU15" s="184"/>
      <c r="CV15" s="210"/>
      <c r="CW15" s="7"/>
      <c r="CX15" s="184"/>
      <c r="CY15" s="210"/>
      <c r="CZ15" s="7"/>
      <c r="DA15" s="184"/>
      <c r="DB15" s="210"/>
      <c r="DC15" s="7"/>
      <c r="DD15" s="184"/>
      <c r="DE15" s="210"/>
      <c r="DF15" s="7"/>
      <c r="DG15" s="184"/>
      <c r="DH15" s="210"/>
      <c r="DI15" s="7"/>
      <c r="DJ15" s="184"/>
      <c r="DK15" s="210"/>
      <c r="DL15" s="7"/>
      <c r="DM15" s="184"/>
      <c r="DN15" s="210"/>
      <c r="DO15" s="7"/>
      <c r="DP15" s="184"/>
      <c r="DQ15" s="210"/>
      <c r="DR15" s="7"/>
      <c r="DS15" s="184"/>
      <c r="DT15" s="210"/>
      <c r="DU15" s="7"/>
      <c r="DV15" s="184"/>
      <c r="DW15" s="210"/>
      <c r="DX15" s="7"/>
      <c r="DY15" s="184"/>
      <c r="DZ15" s="210"/>
      <c r="EA15" s="7"/>
      <c r="EB15" s="184"/>
      <c r="EC15" s="210"/>
      <c r="ED15" s="7"/>
      <c r="EE15" s="184"/>
      <c r="EF15" s="210"/>
      <c r="EG15" s="7"/>
      <c r="EH15" s="184"/>
      <c r="EI15" s="210"/>
      <c r="EJ15" s="7"/>
      <c r="EK15" s="184"/>
      <c r="EL15" s="210"/>
      <c r="EM15" s="7"/>
      <c r="EN15" s="184"/>
      <c r="EO15" s="210"/>
      <c r="EP15" s="7"/>
      <c r="EQ15" s="184"/>
      <c r="ER15" s="210"/>
      <c r="ES15" s="7"/>
      <c r="ET15" s="184"/>
      <c r="EU15" s="210"/>
      <c r="EV15" s="7"/>
      <c r="EW15" s="184"/>
      <c r="EX15" s="210"/>
      <c r="EY15" s="7"/>
      <c r="EZ15" s="184"/>
      <c r="FA15" s="210"/>
      <c r="FB15" s="7"/>
      <c r="FC15" s="184"/>
      <c r="FD15" s="210"/>
      <c r="FE15" s="7"/>
      <c r="FF15" s="184"/>
      <c r="FG15" s="210"/>
      <c r="FH15" s="7"/>
      <c r="FI15" s="184"/>
      <c r="FJ15" s="210"/>
      <c r="FK15" s="7"/>
      <c r="FL15" s="184"/>
      <c r="FM15" s="210"/>
      <c r="FN15" s="7"/>
      <c r="FO15" s="184"/>
      <c r="FP15" s="210"/>
      <c r="FQ15" s="7"/>
      <c r="FR15" s="184"/>
      <c r="FS15" s="210"/>
      <c r="FT15" s="7"/>
      <c r="FU15" s="184"/>
      <c r="FV15" s="210"/>
      <c r="FW15" s="7"/>
      <c r="FX15" s="184"/>
      <c r="FY15" s="210"/>
      <c r="FZ15" s="7"/>
      <c r="GA15" s="184"/>
      <c r="GE15" s="234">
        <f t="shared" si="5"/>
        <v>0</v>
      </c>
      <c r="GF15" s="234">
        <f t="shared" si="0"/>
        <v>0</v>
      </c>
      <c r="GG15" s="234">
        <f t="shared" si="0"/>
        <v>0</v>
      </c>
      <c r="GM15" s="251">
        <f t="shared" si="1"/>
        <v>0</v>
      </c>
      <c r="GN15" s="251">
        <f t="shared" si="2"/>
        <v>0</v>
      </c>
      <c r="GO15" s="251">
        <f t="shared" si="3"/>
        <v>0</v>
      </c>
      <c r="GQ15" s="234">
        <f t="shared" si="6"/>
        <v>0</v>
      </c>
      <c r="GR15" s="234">
        <f t="shared" si="4"/>
        <v>0</v>
      </c>
      <c r="GS15" s="234">
        <f t="shared" si="4"/>
        <v>0</v>
      </c>
    </row>
    <row r="16" spans="1:201">
      <c r="A16" s="95">
        <v>12</v>
      </c>
      <c r="B16" s="95" t="s">
        <v>1006</v>
      </c>
      <c r="C16" s="95" t="s">
        <v>1010</v>
      </c>
      <c r="D16" s="206"/>
      <c r="E16" s="80"/>
      <c r="F16" s="207"/>
      <c r="G16" s="206"/>
      <c r="H16" s="80"/>
      <c r="I16" s="207"/>
      <c r="J16" s="206"/>
      <c r="K16" s="80"/>
      <c r="L16" s="207"/>
      <c r="M16" s="206"/>
      <c r="N16" s="80"/>
      <c r="O16" s="207"/>
      <c r="P16" s="206"/>
      <c r="Q16" s="80"/>
      <c r="R16" s="207"/>
      <c r="S16" s="206"/>
      <c r="T16" s="80"/>
      <c r="U16" s="207"/>
      <c r="V16" s="206"/>
      <c r="W16" s="80"/>
      <c r="X16" s="207"/>
      <c r="Y16" s="206"/>
      <c r="Z16" s="80"/>
      <c r="AA16" s="207"/>
      <c r="AB16" s="206"/>
      <c r="AC16" s="80"/>
      <c r="AD16" s="207"/>
      <c r="AE16" s="206"/>
      <c r="AF16" s="80"/>
      <c r="AG16" s="207"/>
      <c r="AH16" s="206"/>
      <c r="AI16" s="80"/>
      <c r="AJ16" s="207"/>
      <c r="AK16" s="206"/>
      <c r="AL16" s="80"/>
      <c r="AM16" s="207"/>
      <c r="AN16" s="206"/>
      <c r="AO16" s="80"/>
      <c r="AP16" s="207"/>
      <c r="AQ16" s="206"/>
      <c r="AR16" s="80"/>
      <c r="AS16" s="207"/>
      <c r="AT16" s="206"/>
      <c r="AU16" s="80"/>
      <c r="AV16" s="207"/>
      <c r="AW16" s="206"/>
      <c r="AX16" s="80"/>
      <c r="AY16" s="207"/>
      <c r="AZ16" s="206"/>
      <c r="BA16" s="80"/>
      <c r="BB16" s="207"/>
      <c r="BC16" s="206"/>
      <c r="BD16" s="80"/>
      <c r="BE16" s="207"/>
      <c r="BF16" s="206"/>
      <c r="BG16" s="80"/>
      <c r="BH16" s="207"/>
      <c r="BI16" s="206"/>
      <c r="BJ16" s="80"/>
      <c r="BK16" s="207"/>
      <c r="BL16" s="206"/>
      <c r="BM16" s="80"/>
      <c r="BN16" s="207"/>
      <c r="BO16" s="206"/>
      <c r="BP16" s="80"/>
      <c r="BQ16" s="207"/>
      <c r="BR16" s="206"/>
      <c r="BS16" s="80"/>
      <c r="BT16" s="207"/>
      <c r="BU16" s="206"/>
      <c r="BV16" s="80"/>
      <c r="BW16" s="207"/>
      <c r="BX16" s="206"/>
      <c r="BY16" s="80"/>
      <c r="BZ16" s="207"/>
      <c r="CA16" s="206"/>
      <c r="CB16" s="80"/>
      <c r="CC16" s="207"/>
      <c r="CD16" s="206"/>
      <c r="CE16" s="80"/>
      <c r="CF16" s="207"/>
      <c r="CG16" s="206"/>
      <c r="CH16" s="80"/>
      <c r="CI16" s="207"/>
      <c r="CJ16" s="206"/>
      <c r="CK16" s="80"/>
      <c r="CL16" s="207"/>
      <c r="CM16" s="206"/>
      <c r="CN16" s="80"/>
      <c r="CO16" s="207"/>
      <c r="CP16" s="206"/>
      <c r="CQ16" s="80"/>
      <c r="CR16" s="207"/>
      <c r="CS16" s="206"/>
      <c r="CT16" s="80"/>
      <c r="CU16" s="207"/>
      <c r="CV16" s="206"/>
      <c r="CW16" s="80"/>
      <c r="CX16" s="207"/>
      <c r="CY16" s="206"/>
      <c r="CZ16" s="80"/>
      <c r="DA16" s="207"/>
      <c r="DB16" s="206"/>
      <c r="DC16" s="80"/>
      <c r="DD16" s="207"/>
      <c r="DE16" s="206"/>
      <c r="DF16" s="80"/>
      <c r="DG16" s="207"/>
      <c r="DH16" s="206"/>
      <c r="DI16" s="80"/>
      <c r="DJ16" s="207"/>
      <c r="DK16" s="206"/>
      <c r="DL16" s="80"/>
      <c r="DM16" s="207"/>
      <c r="DN16" s="206"/>
      <c r="DO16" s="80"/>
      <c r="DP16" s="207"/>
      <c r="DQ16" s="206"/>
      <c r="DR16" s="80"/>
      <c r="DS16" s="207"/>
      <c r="DT16" s="206"/>
      <c r="DU16" s="80"/>
      <c r="DV16" s="207"/>
      <c r="DW16" s="206"/>
      <c r="DX16" s="80"/>
      <c r="DY16" s="207"/>
      <c r="DZ16" s="206"/>
      <c r="EA16" s="80"/>
      <c r="EB16" s="207"/>
      <c r="EC16" s="206"/>
      <c r="ED16" s="80"/>
      <c r="EE16" s="207"/>
      <c r="EF16" s="206"/>
      <c r="EG16" s="80"/>
      <c r="EH16" s="207"/>
      <c r="EI16" s="206"/>
      <c r="EJ16" s="80"/>
      <c r="EK16" s="207"/>
      <c r="EL16" s="206"/>
      <c r="EM16" s="80"/>
      <c r="EN16" s="207"/>
      <c r="EO16" s="206"/>
      <c r="EP16" s="80"/>
      <c r="EQ16" s="207"/>
      <c r="ER16" s="206"/>
      <c r="ES16" s="80"/>
      <c r="ET16" s="207"/>
      <c r="EU16" s="206"/>
      <c r="EV16" s="80"/>
      <c r="EW16" s="207"/>
      <c r="EX16" s="206"/>
      <c r="EY16" s="80"/>
      <c r="EZ16" s="207"/>
      <c r="FA16" s="206"/>
      <c r="FB16" s="80"/>
      <c r="FC16" s="207"/>
      <c r="FD16" s="206"/>
      <c r="FE16" s="80"/>
      <c r="FF16" s="207"/>
      <c r="FG16" s="206"/>
      <c r="FH16" s="80"/>
      <c r="FI16" s="207"/>
      <c r="FJ16" s="206"/>
      <c r="FK16" s="80"/>
      <c r="FL16" s="207"/>
      <c r="FM16" s="206"/>
      <c r="FN16" s="80"/>
      <c r="FO16" s="207"/>
      <c r="FP16" s="206"/>
      <c r="FQ16" s="80"/>
      <c r="FR16" s="207"/>
      <c r="FS16" s="206"/>
      <c r="FT16" s="80"/>
      <c r="FU16" s="207"/>
      <c r="FV16" s="206"/>
      <c r="FW16" s="80"/>
      <c r="FX16" s="207"/>
      <c r="FY16" s="206"/>
      <c r="FZ16" s="80"/>
      <c r="GA16" s="207"/>
      <c r="GE16" s="234">
        <f t="shared" si="5"/>
        <v>0</v>
      </c>
      <c r="GF16" s="234">
        <f t="shared" si="0"/>
        <v>0</v>
      </c>
      <c r="GG16" s="234">
        <f t="shared" si="0"/>
        <v>0</v>
      </c>
      <c r="GM16" s="251">
        <f t="shared" si="1"/>
        <v>0</v>
      </c>
      <c r="GN16" s="251">
        <f t="shared" si="2"/>
        <v>0</v>
      </c>
      <c r="GO16" s="251">
        <f t="shared" si="3"/>
        <v>0</v>
      </c>
      <c r="GQ16" s="234">
        <f t="shared" si="6"/>
        <v>0</v>
      </c>
      <c r="GR16" s="234">
        <f t="shared" si="4"/>
        <v>0</v>
      </c>
      <c r="GS16" s="234">
        <f t="shared" si="4"/>
        <v>0</v>
      </c>
    </row>
    <row r="17" spans="1:201">
      <c r="A17" s="95">
        <v>13</v>
      </c>
      <c r="B17" s="95" t="s">
        <v>1006</v>
      </c>
      <c r="C17" s="95" t="s">
        <v>1014</v>
      </c>
      <c r="D17" s="206"/>
      <c r="E17" s="80"/>
      <c r="F17" s="207"/>
      <c r="G17" s="206"/>
      <c r="H17" s="80"/>
      <c r="I17" s="207"/>
      <c r="J17" s="206"/>
      <c r="K17" s="80"/>
      <c r="L17" s="207"/>
      <c r="M17" s="206"/>
      <c r="N17" s="80"/>
      <c r="O17" s="207"/>
      <c r="P17" s="206"/>
      <c r="Q17" s="80"/>
      <c r="R17" s="207"/>
      <c r="S17" s="206"/>
      <c r="T17" s="80"/>
      <c r="U17" s="207"/>
      <c r="V17" s="206"/>
      <c r="W17" s="80"/>
      <c r="X17" s="207"/>
      <c r="Y17" s="206"/>
      <c r="Z17" s="80"/>
      <c r="AA17" s="207"/>
      <c r="AB17" s="206"/>
      <c r="AC17" s="80"/>
      <c r="AD17" s="207"/>
      <c r="AE17" s="206"/>
      <c r="AF17" s="80"/>
      <c r="AG17" s="207"/>
      <c r="AH17" s="206"/>
      <c r="AI17" s="80"/>
      <c r="AJ17" s="207"/>
      <c r="AK17" s="206"/>
      <c r="AL17" s="80"/>
      <c r="AM17" s="207"/>
      <c r="AN17" s="206"/>
      <c r="AO17" s="80"/>
      <c r="AP17" s="207"/>
      <c r="AQ17" s="206"/>
      <c r="AR17" s="80"/>
      <c r="AS17" s="207"/>
      <c r="AT17" s="206"/>
      <c r="AU17" s="80"/>
      <c r="AV17" s="207"/>
      <c r="AW17" s="206"/>
      <c r="AX17" s="80"/>
      <c r="AY17" s="207"/>
      <c r="AZ17" s="206"/>
      <c r="BA17" s="80"/>
      <c r="BB17" s="207"/>
      <c r="BC17" s="206"/>
      <c r="BD17" s="80"/>
      <c r="BE17" s="207"/>
      <c r="BF17" s="206"/>
      <c r="BG17" s="80"/>
      <c r="BH17" s="207"/>
      <c r="BI17" s="206"/>
      <c r="BJ17" s="80"/>
      <c r="BK17" s="207"/>
      <c r="BL17" s="206"/>
      <c r="BM17" s="80"/>
      <c r="BN17" s="207"/>
      <c r="BO17" s="206"/>
      <c r="BP17" s="80"/>
      <c r="BQ17" s="207"/>
      <c r="BR17" s="206"/>
      <c r="BS17" s="80"/>
      <c r="BT17" s="207"/>
      <c r="BU17" s="206"/>
      <c r="BV17" s="80"/>
      <c r="BW17" s="207"/>
      <c r="BX17" s="206"/>
      <c r="BY17" s="80"/>
      <c r="BZ17" s="207"/>
      <c r="CA17" s="206"/>
      <c r="CB17" s="80"/>
      <c r="CC17" s="207"/>
      <c r="CD17" s="206"/>
      <c r="CE17" s="80"/>
      <c r="CF17" s="207"/>
      <c r="CG17" s="206"/>
      <c r="CH17" s="80"/>
      <c r="CI17" s="207"/>
      <c r="CJ17" s="206"/>
      <c r="CK17" s="80"/>
      <c r="CL17" s="207"/>
      <c r="CM17" s="206"/>
      <c r="CN17" s="80"/>
      <c r="CO17" s="207"/>
      <c r="CP17" s="206"/>
      <c r="CQ17" s="80"/>
      <c r="CR17" s="207"/>
      <c r="CS17" s="206"/>
      <c r="CT17" s="80"/>
      <c r="CU17" s="207"/>
      <c r="CV17" s="206"/>
      <c r="CW17" s="80"/>
      <c r="CX17" s="207"/>
      <c r="CY17" s="206"/>
      <c r="CZ17" s="80"/>
      <c r="DA17" s="207"/>
      <c r="DB17" s="206"/>
      <c r="DC17" s="80"/>
      <c r="DD17" s="207"/>
      <c r="DE17" s="206"/>
      <c r="DF17" s="80"/>
      <c r="DG17" s="207"/>
      <c r="DH17" s="206"/>
      <c r="DI17" s="80"/>
      <c r="DJ17" s="207"/>
      <c r="DK17" s="206"/>
      <c r="DL17" s="80"/>
      <c r="DM17" s="207"/>
      <c r="DN17" s="206"/>
      <c r="DO17" s="80"/>
      <c r="DP17" s="207"/>
      <c r="DQ17" s="206"/>
      <c r="DR17" s="80"/>
      <c r="DS17" s="207"/>
      <c r="DT17" s="206"/>
      <c r="DU17" s="80"/>
      <c r="DV17" s="207"/>
      <c r="DW17" s="206"/>
      <c r="DX17" s="80"/>
      <c r="DY17" s="207"/>
      <c r="DZ17" s="206"/>
      <c r="EA17" s="80"/>
      <c r="EB17" s="207"/>
      <c r="EC17" s="206"/>
      <c r="ED17" s="80"/>
      <c r="EE17" s="207"/>
      <c r="EF17" s="206"/>
      <c r="EG17" s="80"/>
      <c r="EH17" s="207"/>
      <c r="EI17" s="206"/>
      <c r="EJ17" s="80"/>
      <c r="EK17" s="207"/>
      <c r="EL17" s="206"/>
      <c r="EM17" s="80"/>
      <c r="EN17" s="207"/>
      <c r="EO17" s="206"/>
      <c r="EP17" s="80"/>
      <c r="EQ17" s="207"/>
      <c r="ER17" s="206"/>
      <c r="ES17" s="80"/>
      <c r="ET17" s="207"/>
      <c r="EU17" s="206"/>
      <c r="EV17" s="80"/>
      <c r="EW17" s="207"/>
      <c r="EX17" s="206"/>
      <c r="EY17" s="80"/>
      <c r="EZ17" s="207"/>
      <c r="FA17" s="206"/>
      <c r="FB17" s="80"/>
      <c r="FC17" s="207"/>
      <c r="FD17" s="206"/>
      <c r="FE17" s="80"/>
      <c r="FF17" s="207"/>
      <c r="FG17" s="206"/>
      <c r="FH17" s="80"/>
      <c r="FI17" s="207"/>
      <c r="FJ17" s="206"/>
      <c r="FK17" s="80"/>
      <c r="FL17" s="207"/>
      <c r="FM17" s="206"/>
      <c r="FN17" s="80"/>
      <c r="FO17" s="207"/>
      <c r="FP17" s="206"/>
      <c r="FQ17" s="80"/>
      <c r="FR17" s="207"/>
      <c r="FS17" s="206"/>
      <c r="FT17" s="80"/>
      <c r="FU17" s="207"/>
      <c r="FV17" s="206"/>
      <c r="FW17" s="80"/>
      <c r="FX17" s="207"/>
      <c r="FY17" s="206"/>
      <c r="FZ17" s="80"/>
      <c r="GA17" s="207"/>
      <c r="GE17" s="234">
        <f t="shared" si="5"/>
        <v>0</v>
      </c>
      <c r="GF17" s="234">
        <f t="shared" si="0"/>
        <v>0</v>
      </c>
      <c r="GG17" s="234">
        <f t="shared" si="0"/>
        <v>0</v>
      </c>
      <c r="GM17" s="251">
        <f t="shared" si="1"/>
        <v>0</v>
      </c>
      <c r="GN17" s="251">
        <f t="shared" si="2"/>
        <v>0</v>
      </c>
      <c r="GO17" s="251">
        <f t="shared" si="3"/>
        <v>0</v>
      </c>
      <c r="GQ17" s="234">
        <f t="shared" si="6"/>
        <v>0</v>
      </c>
      <c r="GR17" s="234">
        <f t="shared" si="4"/>
        <v>0</v>
      </c>
      <c r="GS17" s="234">
        <f t="shared" si="4"/>
        <v>0</v>
      </c>
    </row>
    <row r="18" spans="1:201">
      <c r="A18" s="95">
        <v>14</v>
      </c>
      <c r="B18" s="95" t="s">
        <v>1006</v>
      </c>
      <c r="C18" s="95" t="s">
        <v>1053</v>
      </c>
      <c r="D18" s="210"/>
      <c r="E18" s="7"/>
      <c r="F18" s="184"/>
      <c r="G18" s="210"/>
      <c r="H18" s="7"/>
      <c r="I18" s="184"/>
      <c r="J18" s="210"/>
      <c r="K18" s="7"/>
      <c r="L18" s="184"/>
      <c r="M18" s="210"/>
      <c r="N18" s="7"/>
      <c r="O18" s="184"/>
      <c r="P18" s="210"/>
      <c r="Q18" s="7"/>
      <c r="R18" s="184"/>
      <c r="S18" s="210"/>
      <c r="T18" s="7"/>
      <c r="U18" s="184"/>
      <c r="V18" s="210"/>
      <c r="W18" s="7"/>
      <c r="X18" s="184"/>
      <c r="Y18" s="210"/>
      <c r="Z18" s="7"/>
      <c r="AA18" s="184"/>
      <c r="AB18" s="210"/>
      <c r="AC18" s="7"/>
      <c r="AD18" s="184"/>
      <c r="AE18" s="210"/>
      <c r="AF18" s="7"/>
      <c r="AG18" s="184"/>
      <c r="AH18" s="210"/>
      <c r="AI18" s="7"/>
      <c r="AJ18" s="184"/>
      <c r="AK18" s="210"/>
      <c r="AL18" s="7"/>
      <c r="AM18" s="184"/>
      <c r="AN18" s="210"/>
      <c r="AO18" s="7"/>
      <c r="AP18" s="184"/>
      <c r="AQ18" s="210"/>
      <c r="AR18" s="7"/>
      <c r="AS18" s="184"/>
      <c r="AT18" s="210"/>
      <c r="AU18" s="7"/>
      <c r="AV18" s="184"/>
      <c r="AW18" s="210"/>
      <c r="AX18" s="7"/>
      <c r="AY18" s="184"/>
      <c r="AZ18" s="210"/>
      <c r="BA18" s="7"/>
      <c r="BB18" s="184"/>
      <c r="BC18" s="210"/>
      <c r="BD18" s="7"/>
      <c r="BE18" s="184"/>
      <c r="BF18" s="210"/>
      <c r="BG18" s="7"/>
      <c r="BH18" s="184"/>
      <c r="BI18" s="210"/>
      <c r="BJ18" s="7"/>
      <c r="BK18" s="184"/>
      <c r="BL18" s="210"/>
      <c r="BM18" s="7"/>
      <c r="BN18" s="184"/>
      <c r="BO18" s="210"/>
      <c r="BP18" s="7"/>
      <c r="BQ18" s="184"/>
      <c r="BR18" s="210"/>
      <c r="BS18" s="7"/>
      <c r="BT18" s="184"/>
      <c r="BU18" s="210"/>
      <c r="BV18" s="7"/>
      <c r="BW18" s="184"/>
      <c r="BX18" s="210"/>
      <c r="BY18" s="7"/>
      <c r="BZ18" s="184"/>
      <c r="CA18" s="210"/>
      <c r="CB18" s="7"/>
      <c r="CC18" s="184"/>
      <c r="CD18" s="210"/>
      <c r="CE18" s="7"/>
      <c r="CF18" s="184"/>
      <c r="CG18" s="210"/>
      <c r="CH18" s="7"/>
      <c r="CI18" s="184"/>
      <c r="CJ18" s="210"/>
      <c r="CK18" s="7"/>
      <c r="CL18" s="184"/>
      <c r="CM18" s="210"/>
      <c r="CN18" s="7"/>
      <c r="CO18" s="184"/>
      <c r="CP18" s="210"/>
      <c r="CQ18" s="7"/>
      <c r="CR18" s="184"/>
      <c r="CS18" s="210"/>
      <c r="CT18" s="7"/>
      <c r="CU18" s="184"/>
      <c r="CV18" s="210"/>
      <c r="CW18" s="7"/>
      <c r="CX18" s="184"/>
      <c r="CY18" s="210"/>
      <c r="CZ18" s="7"/>
      <c r="DA18" s="184"/>
      <c r="DB18" s="210"/>
      <c r="DC18" s="7"/>
      <c r="DD18" s="184"/>
      <c r="DE18" s="210"/>
      <c r="DF18" s="7"/>
      <c r="DG18" s="184"/>
      <c r="DH18" s="210"/>
      <c r="DI18" s="7"/>
      <c r="DJ18" s="184"/>
      <c r="DK18" s="210"/>
      <c r="DL18" s="7"/>
      <c r="DM18" s="184"/>
      <c r="DN18" s="210"/>
      <c r="DO18" s="7"/>
      <c r="DP18" s="184"/>
      <c r="DQ18" s="210"/>
      <c r="DR18" s="7"/>
      <c r="DS18" s="184"/>
      <c r="DT18" s="210"/>
      <c r="DU18" s="7"/>
      <c r="DV18" s="184"/>
      <c r="DW18" s="210"/>
      <c r="DX18" s="7"/>
      <c r="DY18" s="184"/>
      <c r="DZ18" s="210"/>
      <c r="EA18" s="7"/>
      <c r="EB18" s="184"/>
      <c r="EC18" s="210"/>
      <c r="ED18" s="7"/>
      <c r="EE18" s="184"/>
      <c r="EF18" s="210"/>
      <c r="EG18" s="7"/>
      <c r="EH18" s="184"/>
      <c r="EI18" s="210"/>
      <c r="EJ18" s="7"/>
      <c r="EK18" s="184"/>
      <c r="EL18" s="210"/>
      <c r="EM18" s="7"/>
      <c r="EN18" s="184"/>
      <c r="EO18" s="210"/>
      <c r="EP18" s="7"/>
      <c r="EQ18" s="184"/>
      <c r="ER18" s="210"/>
      <c r="ES18" s="7"/>
      <c r="ET18" s="184"/>
      <c r="EU18" s="210"/>
      <c r="EV18" s="7"/>
      <c r="EW18" s="184"/>
      <c r="EX18" s="210"/>
      <c r="EY18" s="7"/>
      <c r="EZ18" s="184"/>
      <c r="FA18" s="210"/>
      <c r="FB18" s="7"/>
      <c r="FC18" s="184"/>
      <c r="FD18" s="210"/>
      <c r="FE18" s="7"/>
      <c r="FF18" s="184"/>
      <c r="FG18" s="210"/>
      <c r="FH18" s="7"/>
      <c r="FI18" s="184"/>
      <c r="FJ18" s="210"/>
      <c r="FK18" s="7"/>
      <c r="FL18" s="184"/>
      <c r="FM18" s="210"/>
      <c r="FN18" s="7"/>
      <c r="FO18" s="184"/>
      <c r="FP18" s="210"/>
      <c r="FQ18" s="7"/>
      <c r="FR18" s="184"/>
      <c r="FS18" s="210"/>
      <c r="FT18" s="7"/>
      <c r="FU18" s="184"/>
      <c r="FV18" s="210"/>
      <c r="FW18" s="7"/>
      <c r="FX18" s="184"/>
      <c r="FY18" s="210"/>
      <c r="FZ18" s="7"/>
      <c r="GA18" s="184"/>
      <c r="GE18" s="234">
        <f t="shared" si="5"/>
        <v>0</v>
      </c>
      <c r="GF18" s="234">
        <f t="shared" si="0"/>
        <v>0</v>
      </c>
      <c r="GG18" s="234">
        <f t="shared" si="0"/>
        <v>0</v>
      </c>
      <c r="GM18" s="251">
        <f t="shared" si="1"/>
        <v>0</v>
      </c>
      <c r="GN18" s="251">
        <f t="shared" si="2"/>
        <v>0</v>
      </c>
      <c r="GO18" s="251">
        <f t="shared" si="3"/>
        <v>0</v>
      </c>
      <c r="GQ18" s="234">
        <f t="shared" si="6"/>
        <v>0</v>
      </c>
      <c r="GR18" s="234">
        <f t="shared" si="4"/>
        <v>0</v>
      </c>
      <c r="GS18" s="234">
        <f t="shared" si="4"/>
        <v>0</v>
      </c>
    </row>
    <row r="19" spans="1:201">
      <c r="A19" s="95">
        <v>15</v>
      </c>
      <c r="B19" s="95" t="s">
        <v>1006</v>
      </c>
      <c r="C19" s="95" t="s">
        <v>1023</v>
      </c>
      <c r="D19" s="206">
        <v>0.15</v>
      </c>
      <c r="E19" s="80">
        <v>2.92</v>
      </c>
      <c r="F19" s="207">
        <v>0.76</v>
      </c>
      <c r="G19" s="206">
        <v>0.48</v>
      </c>
      <c r="H19" s="80">
        <v>0.75</v>
      </c>
      <c r="I19" s="207">
        <v>0.56999999999999995</v>
      </c>
      <c r="J19" s="206">
        <v>0.1</v>
      </c>
      <c r="K19" s="80">
        <v>0.25</v>
      </c>
      <c r="L19" s="207">
        <v>0.15</v>
      </c>
      <c r="M19" s="206">
        <v>3.53</v>
      </c>
      <c r="N19" s="80">
        <v>4.96</v>
      </c>
      <c r="O19" s="207">
        <v>4.1900000000000004</v>
      </c>
      <c r="P19" s="206">
        <v>1.1000000000000001</v>
      </c>
      <c r="Q19" s="80">
        <v>1.52</v>
      </c>
      <c r="R19" s="207">
        <v>1.36</v>
      </c>
      <c r="S19" s="206">
        <v>0.16</v>
      </c>
      <c r="T19" s="80">
        <v>0.28000000000000003</v>
      </c>
      <c r="U19" s="207">
        <v>0.2</v>
      </c>
      <c r="V19" s="206">
        <v>0.56999999999999995</v>
      </c>
      <c r="W19" s="80">
        <v>0.79</v>
      </c>
      <c r="X19" s="207">
        <v>0.67</v>
      </c>
      <c r="Y19" s="206">
        <v>7.0000000000000007E-2</v>
      </c>
      <c r="Z19" s="80">
        <v>0.16</v>
      </c>
      <c r="AA19" s="207">
        <v>0.11</v>
      </c>
      <c r="AB19" s="206">
        <v>3</v>
      </c>
      <c r="AC19" s="80">
        <v>4.5</v>
      </c>
      <c r="AD19" s="207">
        <v>3.7</v>
      </c>
      <c r="AE19" s="206">
        <v>0.95</v>
      </c>
      <c r="AF19" s="80">
        <v>1.4</v>
      </c>
      <c r="AG19" s="207">
        <v>1.22</v>
      </c>
      <c r="AH19" s="206">
        <v>0.15</v>
      </c>
      <c r="AI19" s="80">
        <v>0.23</v>
      </c>
      <c r="AJ19" s="207">
        <v>0.2</v>
      </c>
      <c r="AK19" s="206">
        <v>0.56999999999999995</v>
      </c>
      <c r="AL19" s="80">
        <v>0.65</v>
      </c>
      <c r="AM19" s="207">
        <v>0.61</v>
      </c>
      <c r="AN19" s="206">
        <v>0.11</v>
      </c>
      <c r="AO19" s="80">
        <v>0.27</v>
      </c>
      <c r="AP19" s="207">
        <v>0.17</v>
      </c>
      <c r="AQ19" s="206">
        <v>3.87</v>
      </c>
      <c r="AR19" s="80">
        <v>5.71</v>
      </c>
      <c r="AS19" s="207">
        <v>4.34</v>
      </c>
      <c r="AT19" s="206">
        <v>1.2</v>
      </c>
      <c r="AU19" s="80">
        <v>1.6</v>
      </c>
      <c r="AV19" s="207">
        <v>1.38</v>
      </c>
      <c r="AW19" s="206"/>
      <c r="AX19" s="80"/>
      <c r="AY19" s="207"/>
      <c r="AZ19" s="206"/>
      <c r="BA19" s="80"/>
      <c r="BB19" s="207"/>
      <c r="BC19" s="206"/>
      <c r="BD19" s="80"/>
      <c r="BE19" s="207"/>
      <c r="BF19" s="206">
        <v>3.42</v>
      </c>
      <c r="BG19" s="80">
        <v>4.91</v>
      </c>
      <c r="BH19" s="207">
        <v>4.12</v>
      </c>
      <c r="BI19" s="206">
        <v>2.82</v>
      </c>
      <c r="BJ19" s="80">
        <v>3.35</v>
      </c>
      <c r="BK19" s="207">
        <v>3.14</v>
      </c>
      <c r="BL19" s="206"/>
      <c r="BM19" s="80"/>
      <c r="BN19" s="207"/>
      <c r="BO19" s="206"/>
      <c r="BP19" s="80"/>
      <c r="BQ19" s="207"/>
      <c r="BR19" s="206"/>
      <c r="BS19" s="80"/>
      <c r="BT19" s="207"/>
      <c r="BU19" s="206">
        <v>3.35</v>
      </c>
      <c r="BV19" s="80">
        <v>4.92</v>
      </c>
      <c r="BW19" s="207">
        <v>4.18</v>
      </c>
      <c r="BX19" s="206">
        <v>0.22</v>
      </c>
      <c r="BY19" s="80">
        <v>3</v>
      </c>
      <c r="BZ19" s="207">
        <v>2.0299999999999998</v>
      </c>
      <c r="CA19" s="206"/>
      <c r="CB19" s="80"/>
      <c r="CC19" s="207"/>
      <c r="CD19" s="206"/>
      <c r="CE19" s="80"/>
      <c r="CF19" s="207"/>
      <c r="CG19" s="206"/>
      <c r="CH19" s="80"/>
      <c r="CI19" s="207"/>
      <c r="CJ19" s="206">
        <v>3.19</v>
      </c>
      <c r="CK19" s="80">
        <v>5.53</v>
      </c>
      <c r="CL19" s="207">
        <v>4.2</v>
      </c>
      <c r="CM19" s="206">
        <v>1.92</v>
      </c>
      <c r="CN19" s="80">
        <v>3.03</v>
      </c>
      <c r="CO19" s="207">
        <v>2.5</v>
      </c>
      <c r="CP19" s="206">
        <v>0.24</v>
      </c>
      <c r="CQ19" s="80">
        <v>0.33</v>
      </c>
      <c r="CR19" s="207">
        <v>0.3</v>
      </c>
      <c r="CS19" s="206">
        <v>0.93</v>
      </c>
      <c r="CT19" s="80">
        <v>1.87</v>
      </c>
      <c r="CU19" s="207">
        <v>1.27</v>
      </c>
      <c r="CV19" s="206">
        <v>0.06</v>
      </c>
      <c r="CW19" s="80">
        <v>7.0000000000000007E-2</v>
      </c>
      <c r="CX19" s="207">
        <v>0.06</v>
      </c>
      <c r="CY19" s="206">
        <v>4.08</v>
      </c>
      <c r="CZ19" s="80">
        <v>4.82</v>
      </c>
      <c r="DA19" s="207">
        <v>4.3899999999999997</v>
      </c>
      <c r="DB19" s="206">
        <v>2.4300000000000002</v>
      </c>
      <c r="DC19" s="80">
        <v>4.7300000000000004</v>
      </c>
      <c r="DD19" s="207">
        <v>3.2</v>
      </c>
      <c r="DE19" s="206">
        <v>0.3</v>
      </c>
      <c r="DF19" s="80">
        <v>0.32</v>
      </c>
      <c r="DG19" s="207">
        <v>0.32</v>
      </c>
      <c r="DH19" s="206">
        <v>0.74</v>
      </c>
      <c r="DI19" s="80">
        <v>1.17</v>
      </c>
      <c r="DJ19" s="207">
        <v>0.88</v>
      </c>
      <c r="DK19" s="206">
        <v>0.05</v>
      </c>
      <c r="DL19" s="80">
        <v>0.18</v>
      </c>
      <c r="DM19" s="207">
        <v>0.1</v>
      </c>
      <c r="DN19" s="206">
        <v>3.51</v>
      </c>
      <c r="DO19" s="80">
        <v>5.32</v>
      </c>
      <c r="DP19" s="207">
        <v>4.7300000000000004</v>
      </c>
      <c r="DQ19" s="206">
        <v>2.79</v>
      </c>
      <c r="DR19" s="80">
        <v>3.97</v>
      </c>
      <c r="DS19" s="207">
        <v>3.59</v>
      </c>
      <c r="DT19" s="206">
        <v>0.32</v>
      </c>
      <c r="DU19" s="80">
        <v>0.43</v>
      </c>
      <c r="DV19" s="207">
        <v>0.38</v>
      </c>
      <c r="DW19" s="206">
        <v>0.88</v>
      </c>
      <c r="DX19" s="80">
        <v>0.92</v>
      </c>
      <c r="DY19" s="207">
        <v>0.9</v>
      </c>
      <c r="DZ19" s="206">
        <v>0.05</v>
      </c>
      <c r="EA19" s="80">
        <v>0.09</v>
      </c>
      <c r="EB19" s="207">
        <v>7.0000000000000007E-2</v>
      </c>
      <c r="EC19" s="206">
        <v>3.15</v>
      </c>
      <c r="ED19" s="80">
        <v>4.3499999999999996</v>
      </c>
      <c r="EE19" s="207">
        <v>3.86</v>
      </c>
      <c r="EF19" s="206">
        <v>2.4700000000000002</v>
      </c>
      <c r="EG19" s="80">
        <v>3.81</v>
      </c>
      <c r="EH19" s="207">
        <v>3.2</v>
      </c>
      <c r="EI19" s="206">
        <v>0.34</v>
      </c>
      <c r="EJ19" s="80">
        <v>0.41</v>
      </c>
      <c r="EK19" s="207">
        <v>0.38</v>
      </c>
      <c r="EL19" s="206">
        <v>0.82</v>
      </c>
      <c r="EM19" s="80">
        <v>0.87</v>
      </c>
      <c r="EN19" s="207">
        <v>0.84</v>
      </c>
      <c r="EO19" s="206">
        <v>0.05</v>
      </c>
      <c r="EP19" s="80">
        <v>0.06</v>
      </c>
      <c r="EQ19" s="207">
        <v>5.0999999999999997E-2</v>
      </c>
      <c r="ER19" s="206">
        <v>3.37</v>
      </c>
      <c r="ES19" s="80">
        <v>4.42</v>
      </c>
      <c r="ET19" s="207">
        <v>3.9</v>
      </c>
      <c r="EU19" s="206">
        <v>3.06</v>
      </c>
      <c r="EV19" s="80">
        <v>3.79</v>
      </c>
      <c r="EW19" s="207">
        <v>3.43</v>
      </c>
      <c r="EX19" s="206">
        <v>0.31</v>
      </c>
      <c r="EY19" s="80">
        <v>0.4</v>
      </c>
      <c r="EZ19" s="207">
        <v>0.35</v>
      </c>
      <c r="FA19" s="206">
        <v>0.83</v>
      </c>
      <c r="FB19" s="80">
        <v>1.22</v>
      </c>
      <c r="FC19" s="207">
        <v>1.02</v>
      </c>
      <c r="FD19" s="206">
        <v>0.49</v>
      </c>
      <c r="FE19" s="80">
        <v>1.44</v>
      </c>
      <c r="FF19" s="207">
        <v>0.78</v>
      </c>
      <c r="FG19" s="206">
        <v>3.18</v>
      </c>
      <c r="FH19" s="80">
        <v>4.72</v>
      </c>
      <c r="FI19" s="207">
        <v>4.1399999999999997</v>
      </c>
      <c r="FJ19" s="206">
        <v>2.42</v>
      </c>
      <c r="FK19" s="80">
        <v>3.33</v>
      </c>
      <c r="FL19" s="207">
        <v>2.8</v>
      </c>
      <c r="FM19" s="206">
        <v>0.3</v>
      </c>
      <c r="FN19" s="80">
        <v>0.3</v>
      </c>
      <c r="FO19" s="207">
        <v>0.3</v>
      </c>
      <c r="FP19" s="206">
        <v>0.98</v>
      </c>
      <c r="FQ19" s="80">
        <v>0.98</v>
      </c>
      <c r="FR19" s="207">
        <v>0.98</v>
      </c>
      <c r="FS19" s="244">
        <v>1120</v>
      </c>
      <c r="FT19" s="117">
        <v>1120</v>
      </c>
      <c r="FU19" s="245">
        <v>1120</v>
      </c>
      <c r="FV19" s="206">
        <v>3.52</v>
      </c>
      <c r="FW19" s="80">
        <v>3.52</v>
      </c>
      <c r="FX19" s="207">
        <v>3.52</v>
      </c>
      <c r="FY19" s="206">
        <v>3.38</v>
      </c>
      <c r="FZ19" s="80">
        <v>3.38</v>
      </c>
      <c r="GA19" s="207">
        <v>3.38</v>
      </c>
      <c r="GE19" s="234">
        <f t="shared" si="5"/>
        <v>4.9000000000000002E-2</v>
      </c>
      <c r="GF19" s="234">
        <f t="shared" si="0"/>
        <v>0.14399999999999999</v>
      </c>
      <c r="GG19" s="234">
        <f t="shared" si="0"/>
        <v>7.8E-2</v>
      </c>
      <c r="GM19" s="251">
        <f t="shared" si="1"/>
        <v>1.1200000000000001</v>
      </c>
      <c r="GN19" s="251">
        <f t="shared" si="2"/>
        <v>1.1200000000000001</v>
      </c>
      <c r="GO19" s="251">
        <f t="shared" si="3"/>
        <v>1.1200000000000001</v>
      </c>
      <c r="GQ19" s="234">
        <f t="shared" si="6"/>
        <v>0.11200000000000002</v>
      </c>
      <c r="GR19" s="234">
        <f t="shared" si="4"/>
        <v>0.11200000000000002</v>
      </c>
      <c r="GS19" s="234">
        <f t="shared" si="4"/>
        <v>0.11200000000000002</v>
      </c>
    </row>
    <row r="20" spans="1:201">
      <c r="A20" s="95">
        <v>16</v>
      </c>
      <c r="B20" s="95" t="s">
        <v>1006</v>
      </c>
      <c r="C20" s="95" t="s">
        <v>1015</v>
      </c>
      <c r="D20" s="206">
        <v>0.2</v>
      </c>
      <c r="E20" s="80">
        <v>3.26</v>
      </c>
      <c r="F20" s="207">
        <v>1.1100000000000001</v>
      </c>
      <c r="G20" s="206">
        <v>0.43</v>
      </c>
      <c r="H20" s="80">
        <v>0.85</v>
      </c>
      <c r="I20" s="207">
        <v>0.57999999999999996</v>
      </c>
      <c r="J20" s="206">
        <v>0.15</v>
      </c>
      <c r="K20" s="80">
        <v>0.49</v>
      </c>
      <c r="L20" s="207">
        <v>0.25</v>
      </c>
      <c r="M20" s="206">
        <v>2.8</v>
      </c>
      <c r="N20" s="80">
        <v>4.67</v>
      </c>
      <c r="O20" s="207">
        <v>3.9</v>
      </c>
      <c r="P20" s="206">
        <v>1.1000000000000001</v>
      </c>
      <c r="Q20" s="80">
        <v>1.48</v>
      </c>
      <c r="R20" s="207">
        <v>1.32</v>
      </c>
      <c r="S20" s="206">
        <v>0.12</v>
      </c>
      <c r="T20" s="80">
        <v>0.24</v>
      </c>
      <c r="U20" s="207">
        <v>0.17</v>
      </c>
      <c r="V20" s="206">
        <v>0.47</v>
      </c>
      <c r="W20" s="80">
        <v>0.75</v>
      </c>
      <c r="X20" s="207">
        <v>0.56999999999999995</v>
      </c>
      <c r="Y20" s="206">
        <v>0.08</v>
      </c>
      <c r="Z20" s="80">
        <v>0.11</v>
      </c>
      <c r="AA20" s="207">
        <v>0.1</v>
      </c>
      <c r="AB20" s="206">
        <v>0.15</v>
      </c>
      <c r="AC20" s="80">
        <v>4.5</v>
      </c>
      <c r="AD20" s="207">
        <v>2.99</v>
      </c>
      <c r="AE20" s="206">
        <v>0.69</v>
      </c>
      <c r="AF20" s="80">
        <v>1.4</v>
      </c>
      <c r="AG20" s="207">
        <v>1.0900000000000001</v>
      </c>
      <c r="AH20" s="206">
        <v>0.11</v>
      </c>
      <c r="AI20" s="80">
        <v>0.25</v>
      </c>
      <c r="AJ20" s="207">
        <v>0.19</v>
      </c>
      <c r="AK20" s="206">
        <v>0.48</v>
      </c>
      <c r="AL20" s="80">
        <v>0.59</v>
      </c>
      <c r="AM20" s="207">
        <v>0.53</v>
      </c>
      <c r="AN20" s="206">
        <v>0.1</v>
      </c>
      <c r="AO20" s="80">
        <v>0.19</v>
      </c>
      <c r="AP20" s="207">
        <v>0.14000000000000001</v>
      </c>
      <c r="AQ20" s="206">
        <v>2.81</v>
      </c>
      <c r="AR20" s="80">
        <v>5.69</v>
      </c>
      <c r="AS20" s="207">
        <v>4.0999999999999996</v>
      </c>
      <c r="AT20" s="206">
        <v>0.67</v>
      </c>
      <c r="AU20" s="80">
        <v>1.6</v>
      </c>
      <c r="AV20" s="207">
        <v>1.1499999999999999</v>
      </c>
      <c r="AW20" s="206"/>
      <c r="AX20" s="80"/>
      <c r="AY20" s="207"/>
      <c r="AZ20" s="206"/>
      <c r="BA20" s="80"/>
      <c r="BB20" s="207"/>
      <c r="BC20" s="206"/>
      <c r="BD20" s="80"/>
      <c r="BE20" s="207"/>
      <c r="BF20" s="206">
        <v>3.75</v>
      </c>
      <c r="BG20" s="80">
        <v>4.88</v>
      </c>
      <c r="BH20" s="207">
        <v>4.49</v>
      </c>
      <c r="BI20" s="206">
        <v>1.98</v>
      </c>
      <c r="BJ20" s="80">
        <v>3.15</v>
      </c>
      <c r="BK20" s="207">
        <v>2.5099999999999998</v>
      </c>
      <c r="BL20" s="206"/>
      <c r="BM20" s="80"/>
      <c r="BN20" s="207"/>
      <c r="BO20" s="206"/>
      <c r="BP20" s="80"/>
      <c r="BQ20" s="207"/>
      <c r="BR20" s="206"/>
      <c r="BS20" s="80"/>
      <c r="BT20" s="207"/>
      <c r="BU20" s="206">
        <v>0.91</v>
      </c>
      <c r="BV20" s="80">
        <v>1.47</v>
      </c>
      <c r="BW20" s="207">
        <v>1.34</v>
      </c>
      <c r="BX20" s="206">
        <v>0.52</v>
      </c>
      <c r="BY20" s="80">
        <v>1.02</v>
      </c>
      <c r="BZ20" s="207">
        <v>0.74</v>
      </c>
      <c r="CA20" s="206"/>
      <c r="CB20" s="80"/>
      <c r="CC20" s="207"/>
      <c r="CD20" s="206"/>
      <c r="CE20" s="80"/>
      <c r="CF20" s="207"/>
      <c r="CG20" s="206"/>
      <c r="CH20" s="80"/>
      <c r="CI20" s="207"/>
      <c r="CJ20" s="206">
        <v>0.92</v>
      </c>
      <c r="CK20" s="80">
        <v>1.71</v>
      </c>
      <c r="CL20" s="207">
        <v>1.36</v>
      </c>
      <c r="CM20" s="206">
        <v>0.05</v>
      </c>
      <c r="CN20" s="80">
        <v>1.24</v>
      </c>
      <c r="CO20" s="207">
        <v>0.91</v>
      </c>
      <c r="CP20" s="206">
        <v>0.18</v>
      </c>
      <c r="CQ20" s="80">
        <v>0.33</v>
      </c>
      <c r="CR20" s="207">
        <v>0.25</v>
      </c>
      <c r="CS20" s="206">
        <v>0.79</v>
      </c>
      <c r="CT20" s="80">
        <v>0.98</v>
      </c>
      <c r="CU20" s="207">
        <v>0.91</v>
      </c>
      <c r="CV20" s="206">
        <v>0.05</v>
      </c>
      <c r="CW20" s="80">
        <v>7.0000000000000007E-2</v>
      </c>
      <c r="CX20" s="207">
        <v>0.06</v>
      </c>
      <c r="CY20" s="206">
        <v>3.85</v>
      </c>
      <c r="CZ20" s="80">
        <v>5.38</v>
      </c>
      <c r="DA20" s="207">
        <v>4.3600000000000003</v>
      </c>
      <c r="DB20" s="206">
        <v>2.83</v>
      </c>
      <c r="DC20" s="80">
        <v>3.28</v>
      </c>
      <c r="DD20" s="207">
        <v>2.99</v>
      </c>
      <c r="DE20" s="206">
        <v>0.38</v>
      </c>
      <c r="DF20" s="80">
        <v>0.54</v>
      </c>
      <c r="DG20" s="207">
        <v>0.44</v>
      </c>
      <c r="DH20" s="206">
        <v>0.85</v>
      </c>
      <c r="DI20" s="80">
        <v>1.1499999999999999</v>
      </c>
      <c r="DJ20" s="207">
        <v>1</v>
      </c>
      <c r="DK20" s="206">
        <v>7.0000000000000007E-2</v>
      </c>
      <c r="DL20" s="80">
        <v>0.14000000000000001</v>
      </c>
      <c r="DM20" s="207">
        <v>0.1</v>
      </c>
      <c r="DN20" s="206">
        <v>4.95</v>
      </c>
      <c r="DO20" s="80">
        <v>7.07</v>
      </c>
      <c r="DP20" s="207">
        <v>5.92</v>
      </c>
      <c r="DQ20" s="206">
        <v>2.97</v>
      </c>
      <c r="DR20" s="80">
        <v>5.0599999999999996</v>
      </c>
      <c r="DS20" s="207">
        <v>4.09</v>
      </c>
      <c r="DT20" s="206">
        <v>0.32</v>
      </c>
      <c r="DU20" s="80">
        <v>0.34</v>
      </c>
      <c r="DV20" s="207">
        <v>0.33</v>
      </c>
      <c r="DW20" s="206">
        <v>0.68</v>
      </c>
      <c r="DX20" s="80">
        <v>0.93</v>
      </c>
      <c r="DY20" s="207">
        <v>0.81</v>
      </c>
      <c r="DZ20" s="206">
        <v>0.08</v>
      </c>
      <c r="EA20" s="80">
        <v>0.09</v>
      </c>
      <c r="EB20" s="207">
        <v>0.08</v>
      </c>
      <c r="EC20" s="206">
        <v>5.0599999999999996</v>
      </c>
      <c r="ED20" s="80">
        <v>7.29</v>
      </c>
      <c r="EE20" s="207">
        <v>6.12</v>
      </c>
      <c r="EF20" s="206">
        <v>3.38</v>
      </c>
      <c r="EG20" s="80">
        <v>4.55</v>
      </c>
      <c r="EH20" s="207">
        <v>3.84</v>
      </c>
      <c r="EI20" s="206">
        <v>0.26</v>
      </c>
      <c r="EJ20" s="80">
        <v>0.54</v>
      </c>
      <c r="EK20" s="207">
        <v>0.36</v>
      </c>
      <c r="EL20" s="206">
        <v>0.7</v>
      </c>
      <c r="EM20" s="80">
        <v>0.92</v>
      </c>
      <c r="EN20" s="207">
        <v>0.86</v>
      </c>
      <c r="EO20" s="206">
        <v>0.05</v>
      </c>
      <c r="EP20" s="80">
        <v>0.23</v>
      </c>
      <c r="EQ20" s="207">
        <v>0.106</v>
      </c>
      <c r="ER20" s="206">
        <v>4.62</v>
      </c>
      <c r="ES20" s="80">
        <v>5.96</v>
      </c>
      <c r="ET20" s="207">
        <v>5.12</v>
      </c>
      <c r="EU20" s="206">
        <v>2.54</v>
      </c>
      <c r="EV20" s="80">
        <v>3.61</v>
      </c>
      <c r="EW20" s="207">
        <v>3.02</v>
      </c>
      <c r="EX20" s="206">
        <v>0.3</v>
      </c>
      <c r="EY20" s="80">
        <v>0.6</v>
      </c>
      <c r="EZ20" s="207">
        <v>0.4</v>
      </c>
      <c r="FA20" s="206">
        <v>0.37</v>
      </c>
      <c r="FB20" s="80">
        <v>2.69</v>
      </c>
      <c r="FC20" s="207">
        <v>1.24</v>
      </c>
      <c r="FD20" s="206">
        <v>0.45</v>
      </c>
      <c r="FE20" s="80">
        <v>1.56</v>
      </c>
      <c r="FF20" s="207">
        <v>0.82</v>
      </c>
      <c r="FG20" s="206">
        <v>3.72</v>
      </c>
      <c r="FH20" s="80">
        <v>8.06</v>
      </c>
      <c r="FI20" s="207">
        <v>5.53</v>
      </c>
      <c r="FJ20" s="206">
        <v>2.2999999999999998</v>
      </c>
      <c r="FK20" s="80">
        <v>7.41</v>
      </c>
      <c r="FL20" s="207">
        <v>3.92</v>
      </c>
      <c r="FM20" s="206">
        <v>0.28999999999999998</v>
      </c>
      <c r="FN20" s="80">
        <v>0.64</v>
      </c>
      <c r="FO20" s="207">
        <v>0.41</v>
      </c>
      <c r="FP20" s="206">
        <v>0.8</v>
      </c>
      <c r="FQ20" s="80">
        <v>1.1100000000000001</v>
      </c>
      <c r="FR20" s="207">
        <v>0.91</v>
      </c>
      <c r="FS20" s="244">
        <v>790</v>
      </c>
      <c r="FT20" s="117">
        <v>1140</v>
      </c>
      <c r="FU20" s="245">
        <v>925</v>
      </c>
      <c r="FV20" s="206">
        <v>4.24</v>
      </c>
      <c r="FW20" s="80">
        <v>6.27</v>
      </c>
      <c r="FX20" s="207">
        <v>5.42</v>
      </c>
      <c r="FY20" s="206">
        <v>2.91</v>
      </c>
      <c r="FZ20" s="80">
        <v>4.03</v>
      </c>
      <c r="GA20" s="207">
        <v>3.36</v>
      </c>
      <c r="GE20" s="234">
        <f t="shared" si="5"/>
        <v>4.4999999999999998E-2</v>
      </c>
      <c r="GF20" s="234">
        <f t="shared" si="0"/>
        <v>0.156</v>
      </c>
      <c r="GG20" s="234">
        <f t="shared" si="0"/>
        <v>8.199999999999999E-2</v>
      </c>
      <c r="GM20" s="251">
        <f t="shared" si="1"/>
        <v>0.79</v>
      </c>
      <c r="GN20" s="251">
        <f t="shared" si="2"/>
        <v>1.1399999999999999</v>
      </c>
      <c r="GO20" s="251">
        <f t="shared" si="3"/>
        <v>0.92500000000000004</v>
      </c>
      <c r="GQ20" s="234">
        <f t="shared" si="6"/>
        <v>7.9000000000000001E-2</v>
      </c>
      <c r="GR20" s="234">
        <f t="shared" si="4"/>
        <v>0.11399999999999999</v>
      </c>
      <c r="GS20" s="234">
        <f t="shared" si="4"/>
        <v>9.2499999999999999E-2</v>
      </c>
    </row>
    <row r="21" spans="1:201">
      <c r="A21" s="95">
        <v>17</v>
      </c>
      <c r="B21" s="95" t="s">
        <v>1006</v>
      </c>
      <c r="C21" s="95" t="s">
        <v>1054</v>
      </c>
      <c r="D21" s="210"/>
      <c r="E21" s="7"/>
      <c r="F21" s="184"/>
      <c r="G21" s="210"/>
      <c r="H21" s="7"/>
      <c r="I21" s="184"/>
      <c r="J21" s="210"/>
      <c r="K21" s="7"/>
      <c r="L21" s="184"/>
      <c r="M21" s="210"/>
      <c r="N21" s="7"/>
      <c r="O21" s="184"/>
      <c r="P21" s="210"/>
      <c r="Q21" s="7"/>
      <c r="R21" s="184"/>
      <c r="S21" s="210"/>
      <c r="T21" s="7"/>
      <c r="U21" s="184"/>
      <c r="V21" s="210"/>
      <c r="W21" s="7"/>
      <c r="X21" s="184"/>
      <c r="Y21" s="210"/>
      <c r="Z21" s="7"/>
      <c r="AA21" s="184"/>
      <c r="AB21" s="210"/>
      <c r="AC21" s="7"/>
      <c r="AD21" s="184"/>
      <c r="AE21" s="210"/>
      <c r="AF21" s="7"/>
      <c r="AG21" s="184"/>
      <c r="AH21" s="210"/>
      <c r="AI21" s="7"/>
      <c r="AJ21" s="184"/>
      <c r="AK21" s="210"/>
      <c r="AL21" s="7"/>
      <c r="AM21" s="184"/>
      <c r="AN21" s="210"/>
      <c r="AO21" s="7"/>
      <c r="AP21" s="184"/>
      <c r="AQ21" s="210"/>
      <c r="AR21" s="7"/>
      <c r="AS21" s="184"/>
      <c r="AT21" s="210"/>
      <c r="AU21" s="7"/>
      <c r="AV21" s="184"/>
      <c r="AW21" s="210"/>
      <c r="AX21" s="7"/>
      <c r="AY21" s="184"/>
      <c r="AZ21" s="210"/>
      <c r="BA21" s="7"/>
      <c r="BB21" s="184"/>
      <c r="BC21" s="210"/>
      <c r="BD21" s="7"/>
      <c r="BE21" s="184"/>
      <c r="BF21" s="210"/>
      <c r="BG21" s="7"/>
      <c r="BH21" s="184"/>
      <c r="BI21" s="210"/>
      <c r="BJ21" s="7"/>
      <c r="BK21" s="184"/>
      <c r="BL21" s="210"/>
      <c r="BM21" s="7"/>
      <c r="BN21" s="184"/>
      <c r="BO21" s="210"/>
      <c r="BP21" s="7"/>
      <c r="BQ21" s="184"/>
      <c r="BR21" s="210"/>
      <c r="BS21" s="7"/>
      <c r="BT21" s="184"/>
      <c r="BU21" s="210"/>
      <c r="BV21" s="7"/>
      <c r="BW21" s="184"/>
      <c r="BX21" s="210"/>
      <c r="BY21" s="7"/>
      <c r="BZ21" s="184"/>
      <c r="CA21" s="210"/>
      <c r="CB21" s="7"/>
      <c r="CC21" s="184"/>
      <c r="CD21" s="210"/>
      <c r="CE21" s="7"/>
      <c r="CF21" s="184"/>
      <c r="CG21" s="210"/>
      <c r="CH21" s="7"/>
      <c r="CI21" s="184"/>
      <c r="CJ21" s="210"/>
      <c r="CK21" s="7"/>
      <c r="CL21" s="184"/>
      <c r="CM21" s="210"/>
      <c r="CN21" s="7"/>
      <c r="CO21" s="184"/>
      <c r="CP21" s="210"/>
      <c r="CQ21" s="7"/>
      <c r="CR21" s="184"/>
      <c r="CS21" s="210"/>
      <c r="CT21" s="7"/>
      <c r="CU21" s="184"/>
      <c r="CV21" s="210"/>
      <c r="CW21" s="7"/>
      <c r="CX21" s="184"/>
      <c r="CY21" s="210"/>
      <c r="CZ21" s="7"/>
      <c r="DA21" s="184"/>
      <c r="DB21" s="210"/>
      <c r="DC21" s="7"/>
      <c r="DD21" s="184"/>
      <c r="DE21" s="210"/>
      <c r="DF21" s="7"/>
      <c r="DG21" s="184"/>
      <c r="DH21" s="210"/>
      <c r="DI21" s="7"/>
      <c r="DJ21" s="184"/>
      <c r="DK21" s="210"/>
      <c r="DL21" s="7"/>
      <c r="DM21" s="184"/>
      <c r="DN21" s="210"/>
      <c r="DO21" s="7"/>
      <c r="DP21" s="184"/>
      <c r="DQ21" s="210"/>
      <c r="DR21" s="7"/>
      <c r="DS21" s="184"/>
      <c r="DT21" s="210"/>
      <c r="DU21" s="7"/>
      <c r="DV21" s="184"/>
      <c r="DW21" s="210"/>
      <c r="DX21" s="7"/>
      <c r="DY21" s="184"/>
      <c r="DZ21" s="210"/>
      <c r="EA21" s="7"/>
      <c r="EB21" s="184"/>
      <c r="EC21" s="210"/>
      <c r="ED21" s="7"/>
      <c r="EE21" s="184"/>
      <c r="EF21" s="210"/>
      <c r="EG21" s="7"/>
      <c r="EH21" s="184"/>
      <c r="EI21" s="210"/>
      <c r="EJ21" s="7"/>
      <c r="EK21" s="184"/>
      <c r="EL21" s="210"/>
      <c r="EM21" s="7"/>
      <c r="EN21" s="184"/>
      <c r="EO21" s="210"/>
      <c r="EP21" s="7"/>
      <c r="EQ21" s="184"/>
      <c r="ER21" s="210"/>
      <c r="ES21" s="7"/>
      <c r="ET21" s="184"/>
      <c r="EU21" s="210"/>
      <c r="EV21" s="7"/>
      <c r="EW21" s="184"/>
      <c r="EX21" s="210"/>
      <c r="EY21" s="7"/>
      <c r="EZ21" s="184"/>
      <c r="FA21" s="210"/>
      <c r="FB21" s="7"/>
      <c r="FC21" s="184"/>
      <c r="FD21" s="210"/>
      <c r="FE21" s="7"/>
      <c r="FF21" s="184"/>
      <c r="FG21" s="210"/>
      <c r="FH21" s="7"/>
      <c r="FI21" s="184"/>
      <c r="FJ21" s="210"/>
      <c r="FK21" s="7"/>
      <c r="FL21" s="184"/>
      <c r="FM21" s="210"/>
      <c r="FN21" s="7"/>
      <c r="FO21" s="184"/>
      <c r="FP21" s="210"/>
      <c r="FQ21" s="7"/>
      <c r="FR21" s="184"/>
      <c r="FS21" s="246"/>
      <c r="FT21" s="237"/>
      <c r="FU21" s="247"/>
      <c r="FV21" s="210"/>
      <c r="FW21" s="7"/>
      <c r="FX21" s="184"/>
      <c r="FY21" s="210"/>
      <c r="FZ21" s="7"/>
      <c r="GA21" s="184"/>
      <c r="GE21" s="234">
        <f t="shared" si="5"/>
        <v>0</v>
      </c>
      <c r="GF21" s="234">
        <f t="shared" si="0"/>
        <v>0</v>
      </c>
      <c r="GG21" s="234">
        <f t="shared" si="0"/>
        <v>0</v>
      </c>
      <c r="GM21" s="251">
        <f t="shared" si="1"/>
        <v>0</v>
      </c>
      <c r="GN21" s="251">
        <f t="shared" si="2"/>
        <v>0</v>
      </c>
      <c r="GO21" s="251">
        <f t="shared" si="3"/>
        <v>0</v>
      </c>
      <c r="GQ21" s="234">
        <f t="shared" si="6"/>
        <v>0</v>
      </c>
      <c r="GR21" s="234">
        <f t="shared" si="4"/>
        <v>0</v>
      </c>
      <c r="GS21" s="234">
        <f t="shared" si="4"/>
        <v>0</v>
      </c>
    </row>
    <row r="22" spans="1:201">
      <c r="A22" s="95">
        <v>18</v>
      </c>
      <c r="B22" s="95" t="s">
        <v>1006</v>
      </c>
      <c r="C22" s="95" t="s">
        <v>1012</v>
      </c>
      <c r="D22" s="206"/>
      <c r="E22" s="80"/>
      <c r="F22" s="207"/>
      <c r="G22" s="206"/>
      <c r="H22" s="80"/>
      <c r="I22" s="207"/>
      <c r="J22" s="206"/>
      <c r="K22" s="80"/>
      <c r="L22" s="207"/>
      <c r="M22" s="206"/>
      <c r="N22" s="80"/>
      <c r="O22" s="207"/>
      <c r="P22" s="206"/>
      <c r="Q22" s="80"/>
      <c r="R22" s="207"/>
      <c r="S22" s="206"/>
      <c r="T22" s="80"/>
      <c r="U22" s="207"/>
      <c r="V22" s="206"/>
      <c r="W22" s="80"/>
      <c r="X22" s="207"/>
      <c r="Y22" s="206"/>
      <c r="Z22" s="80"/>
      <c r="AA22" s="207"/>
      <c r="AB22" s="206"/>
      <c r="AC22" s="80"/>
      <c r="AD22" s="207"/>
      <c r="AE22" s="206"/>
      <c r="AF22" s="80"/>
      <c r="AG22" s="207"/>
      <c r="AH22" s="206"/>
      <c r="AI22" s="80"/>
      <c r="AJ22" s="207"/>
      <c r="AK22" s="206"/>
      <c r="AL22" s="80"/>
      <c r="AM22" s="207"/>
      <c r="AN22" s="206"/>
      <c r="AO22" s="80"/>
      <c r="AP22" s="207"/>
      <c r="AQ22" s="206"/>
      <c r="AR22" s="80"/>
      <c r="AS22" s="207"/>
      <c r="AT22" s="206"/>
      <c r="AU22" s="80"/>
      <c r="AV22" s="207"/>
      <c r="AW22" s="206"/>
      <c r="AX22" s="80"/>
      <c r="AY22" s="207"/>
      <c r="AZ22" s="206"/>
      <c r="BA22" s="80"/>
      <c r="BB22" s="207"/>
      <c r="BC22" s="206"/>
      <c r="BD22" s="80"/>
      <c r="BE22" s="207"/>
      <c r="BF22" s="206"/>
      <c r="BG22" s="80"/>
      <c r="BH22" s="207"/>
      <c r="BI22" s="206"/>
      <c r="BJ22" s="80"/>
      <c r="BK22" s="207"/>
      <c r="BL22" s="206"/>
      <c r="BM22" s="80"/>
      <c r="BN22" s="207"/>
      <c r="BO22" s="206"/>
      <c r="BP22" s="80"/>
      <c r="BQ22" s="207"/>
      <c r="BR22" s="206"/>
      <c r="BS22" s="80"/>
      <c r="BT22" s="207"/>
      <c r="BU22" s="206"/>
      <c r="BV22" s="80"/>
      <c r="BW22" s="207"/>
      <c r="BX22" s="206"/>
      <c r="BY22" s="80"/>
      <c r="BZ22" s="207"/>
      <c r="CA22" s="206"/>
      <c r="CB22" s="80"/>
      <c r="CC22" s="207"/>
      <c r="CD22" s="206"/>
      <c r="CE22" s="80"/>
      <c r="CF22" s="207"/>
      <c r="CG22" s="206"/>
      <c r="CH22" s="80"/>
      <c r="CI22" s="207"/>
      <c r="CJ22" s="206"/>
      <c r="CK22" s="80"/>
      <c r="CL22" s="207"/>
      <c r="CM22" s="206"/>
      <c r="CN22" s="80"/>
      <c r="CO22" s="207"/>
      <c r="CP22" s="206"/>
      <c r="CQ22" s="80"/>
      <c r="CR22" s="207"/>
      <c r="CS22" s="206"/>
      <c r="CT22" s="80"/>
      <c r="CU22" s="207"/>
      <c r="CV22" s="206"/>
      <c r="CW22" s="80"/>
      <c r="CX22" s="207"/>
      <c r="CY22" s="206"/>
      <c r="CZ22" s="80"/>
      <c r="DA22" s="207"/>
      <c r="DB22" s="206"/>
      <c r="DC22" s="80"/>
      <c r="DD22" s="207"/>
      <c r="DE22" s="206"/>
      <c r="DF22" s="80"/>
      <c r="DG22" s="207"/>
      <c r="DH22" s="206"/>
      <c r="DI22" s="80"/>
      <c r="DJ22" s="207"/>
      <c r="DK22" s="206"/>
      <c r="DL22" s="80"/>
      <c r="DM22" s="207"/>
      <c r="DN22" s="206"/>
      <c r="DO22" s="80"/>
      <c r="DP22" s="207"/>
      <c r="DQ22" s="206"/>
      <c r="DR22" s="80"/>
      <c r="DS22" s="207"/>
      <c r="DT22" s="206"/>
      <c r="DU22" s="80"/>
      <c r="DV22" s="207"/>
      <c r="DW22" s="206"/>
      <c r="DX22" s="80"/>
      <c r="DY22" s="207"/>
      <c r="DZ22" s="206"/>
      <c r="EA22" s="80"/>
      <c r="EB22" s="207"/>
      <c r="EC22" s="206"/>
      <c r="ED22" s="80"/>
      <c r="EE22" s="207"/>
      <c r="EF22" s="206"/>
      <c r="EG22" s="80"/>
      <c r="EH22" s="207"/>
      <c r="EI22" s="206"/>
      <c r="EJ22" s="80"/>
      <c r="EK22" s="207"/>
      <c r="EL22" s="206"/>
      <c r="EM22" s="80"/>
      <c r="EN22" s="207"/>
      <c r="EO22" s="206"/>
      <c r="EP22" s="80"/>
      <c r="EQ22" s="207"/>
      <c r="ER22" s="206"/>
      <c r="ES22" s="80"/>
      <c r="ET22" s="207"/>
      <c r="EU22" s="206"/>
      <c r="EV22" s="80"/>
      <c r="EW22" s="207"/>
      <c r="EX22" s="206"/>
      <c r="EY22" s="80"/>
      <c r="EZ22" s="207"/>
      <c r="FA22" s="206"/>
      <c r="FB22" s="80"/>
      <c r="FC22" s="207"/>
      <c r="FD22" s="206"/>
      <c r="FE22" s="80"/>
      <c r="FF22" s="207"/>
      <c r="FG22" s="206"/>
      <c r="FH22" s="80"/>
      <c r="FI22" s="207"/>
      <c r="FJ22" s="206"/>
      <c r="FK22" s="80"/>
      <c r="FL22" s="207"/>
      <c r="FM22" s="206"/>
      <c r="FN22" s="80"/>
      <c r="FO22" s="207"/>
      <c r="FP22" s="206"/>
      <c r="FQ22" s="80"/>
      <c r="FR22" s="207"/>
      <c r="FS22" s="244"/>
      <c r="FT22" s="117"/>
      <c r="FU22" s="245"/>
      <c r="FV22" s="206"/>
      <c r="FW22" s="80"/>
      <c r="FX22" s="207"/>
      <c r="FY22" s="206"/>
      <c r="FZ22" s="80"/>
      <c r="GA22" s="207"/>
      <c r="GE22" s="234">
        <f t="shared" si="5"/>
        <v>0</v>
      </c>
      <c r="GF22" s="234">
        <f t="shared" si="0"/>
        <v>0</v>
      </c>
      <c r="GG22" s="234">
        <f t="shared" si="0"/>
        <v>0</v>
      </c>
      <c r="GM22" s="251">
        <f t="shared" si="1"/>
        <v>0</v>
      </c>
      <c r="GN22" s="251">
        <f t="shared" si="2"/>
        <v>0</v>
      </c>
      <c r="GO22" s="251">
        <f t="shared" si="3"/>
        <v>0</v>
      </c>
      <c r="GQ22" s="234">
        <f t="shared" si="6"/>
        <v>0</v>
      </c>
      <c r="GR22" s="234">
        <f t="shared" si="4"/>
        <v>0</v>
      </c>
      <c r="GS22" s="234">
        <f t="shared" si="4"/>
        <v>0</v>
      </c>
    </row>
    <row r="23" spans="1:201">
      <c r="A23" s="95">
        <v>19</v>
      </c>
      <c r="B23" s="95" t="s">
        <v>1006</v>
      </c>
      <c r="C23" s="95" t="s">
        <v>1009</v>
      </c>
      <c r="D23" s="206"/>
      <c r="E23" s="80"/>
      <c r="F23" s="207"/>
      <c r="G23" s="206"/>
      <c r="H23" s="80"/>
      <c r="I23" s="207"/>
      <c r="J23" s="206"/>
      <c r="K23" s="80"/>
      <c r="L23" s="207"/>
      <c r="M23" s="206"/>
      <c r="N23" s="80"/>
      <c r="O23" s="207"/>
      <c r="P23" s="206"/>
      <c r="Q23" s="80"/>
      <c r="R23" s="207"/>
      <c r="S23" s="206"/>
      <c r="T23" s="80"/>
      <c r="U23" s="207"/>
      <c r="V23" s="206"/>
      <c r="W23" s="80"/>
      <c r="X23" s="207"/>
      <c r="Y23" s="206"/>
      <c r="Z23" s="80"/>
      <c r="AA23" s="207"/>
      <c r="AB23" s="206"/>
      <c r="AC23" s="80"/>
      <c r="AD23" s="207"/>
      <c r="AE23" s="206"/>
      <c r="AF23" s="80"/>
      <c r="AG23" s="207"/>
      <c r="AH23" s="206"/>
      <c r="AI23" s="80"/>
      <c r="AJ23" s="207"/>
      <c r="AK23" s="206"/>
      <c r="AL23" s="80"/>
      <c r="AM23" s="207"/>
      <c r="AN23" s="206"/>
      <c r="AO23" s="80"/>
      <c r="AP23" s="207"/>
      <c r="AQ23" s="206"/>
      <c r="AR23" s="80"/>
      <c r="AS23" s="207"/>
      <c r="AT23" s="206"/>
      <c r="AU23" s="80"/>
      <c r="AV23" s="207"/>
      <c r="AW23" s="206"/>
      <c r="AX23" s="80"/>
      <c r="AY23" s="207"/>
      <c r="AZ23" s="206"/>
      <c r="BA23" s="80"/>
      <c r="BB23" s="207"/>
      <c r="BC23" s="206"/>
      <c r="BD23" s="80"/>
      <c r="BE23" s="207"/>
      <c r="BF23" s="206"/>
      <c r="BG23" s="80"/>
      <c r="BH23" s="207"/>
      <c r="BI23" s="206"/>
      <c r="BJ23" s="80"/>
      <c r="BK23" s="207"/>
      <c r="BL23" s="206"/>
      <c r="BM23" s="80"/>
      <c r="BN23" s="207"/>
      <c r="BO23" s="206"/>
      <c r="BP23" s="80"/>
      <c r="BQ23" s="207"/>
      <c r="BR23" s="206"/>
      <c r="BS23" s="80"/>
      <c r="BT23" s="207"/>
      <c r="BU23" s="206"/>
      <c r="BV23" s="80"/>
      <c r="BW23" s="207"/>
      <c r="BX23" s="206"/>
      <c r="BY23" s="80"/>
      <c r="BZ23" s="207"/>
      <c r="CA23" s="206"/>
      <c r="CB23" s="80"/>
      <c r="CC23" s="207"/>
      <c r="CD23" s="206"/>
      <c r="CE23" s="80"/>
      <c r="CF23" s="207"/>
      <c r="CG23" s="206"/>
      <c r="CH23" s="80"/>
      <c r="CI23" s="207"/>
      <c r="CJ23" s="206"/>
      <c r="CK23" s="80"/>
      <c r="CL23" s="207"/>
      <c r="CM23" s="206"/>
      <c r="CN23" s="80"/>
      <c r="CO23" s="207"/>
      <c r="CP23" s="206"/>
      <c r="CQ23" s="80"/>
      <c r="CR23" s="207"/>
      <c r="CS23" s="206"/>
      <c r="CT23" s="80"/>
      <c r="CU23" s="207"/>
      <c r="CV23" s="206"/>
      <c r="CW23" s="80"/>
      <c r="CX23" s="207"/>
      <c r="CY23" s="206"/>
      <c r="CZ23" s="80"/>
      <c r="DA23" s="207"/>
      <c r="DB23" s="206"/>
      <c r="DC23" s="80"/>
      <c r="DD23" s="207"/>
      <c r="DE23" s="206"/>
      <c r="DF23" s="80"/>
      <c r="DG23" s="207"/>
      <c r="DH23" s="206"/>
      <c r="DI23" s="80"/>
      <c r="DJ23" s="207"/>
      <c r="DK23" s="206"/>
      <c r="DL23" s="80"/>
      <c r="DM23" s="207"/>
      <c r="DN23" s="206"/>
      <c r="DO23" s="80"/>
      <c r="DP23" s="207"/>
      <c r="DQ23" s="206"/>
      <c r="DR23" s="80"/>
      <c r="DS23" s="207"/>
      <c r="DT23" s="206"/>
      <c r="DU23" s="80"/>
      <c r="DV23" s="207"/>
      <c r="DW23" s="206"/>
      <c r="DX23" s="80"/>
      <c r="DY23" s="207"/>
      <c r="DZ23" s="206"/>
      <c r="EA23" s="80"/>
      <c r="EB23" s="207"/>
      <c r="EC23" s="206"/>
      <c r="ED23" s="80"/>
      <c r="EE23" s="207"/>
      <c r="EF23" s="206"/>
      <c r="EG23" s="80"/>
      <c r="EH23" s="207"/>
      <c r="EI23" s="206"/>
      <c r="EJ23" s="80"/>
      <c r="EK23" s="207"/>
      <c r="EL23" s="206"/>
      <c r="EM23" s="80"/>
      <c r="EN23" s="207"/>
      <c r="EO23" s="206"/>
      <c r="EP23" s="80"/>
      <c r="EQ23" s="207"/>
      <c r="ER23" s="206"/>
      <c r="ES23" s="80"/>
      <c r="ET23" s="207"/>
      <c r="EU23" s="206"/>
      <c r="EV23" s="80"/>
      <c r="EW23" s="207"/>
      <c r="EX23" s="206"/>
      <c r="EY23" s="80"/>
      <c r="EZ23" s="207"/>
      <c r="FA23" s="206"/>
      <c r="FB23" s="80"/>
      <c r="FC23" s="207"/>
      <c r="FD23" s="206"/>
      <c r="FE23" s="80"/>
      <c r="FF23" s="207"/>
      <c r="FG23" s="206"/>
      <c r="FH23" s="80"/>
      <c r="FI23" s="207"/>
      <c r="FJ23" s="206"/>
      <c r="FK23" s="80"/>
      <c r="FL23" s="207"/>
      <c r="FM23" s="206"/>
      <c r="FN23" s="80"/>
      <c r="FO23" s="207"/>
      <c r="FP23" s="206"/>
      <c r="FQ23" s="80"/>
      <c r="FR23" s="207"/>
      <c r="FS23" s="244"/>
      <c r="FT23" s="117"/>
      <c r="FU23" s="245"/>
      <c r="FV23" s="206"/>
      <c r="FW23" s="80"/>
      <c r="FX23" s="207"/>
      <c r="FY23" s="206"/>
      <c r="FZ23" s="80"/>
      <c r="GA23" s="207"/>
      <c r="GE23" s="234">
        <f t="shared" si="5"/>
        <v>0</v>
      </c>
      <c r="GF23" s="234">
        <f t="shared" ref="GF23:GF24" si="7">FE23/10</f>
        <v>0</v>
      </c>
      <c r="GG23" s="234">
        <f t="shared" ref="GG23:GG24" si="8">FF23/10</f>
        <v>0</v>
      </c>
      <c r="GM23" s="251">
        <f t="shared" si="1"/>
        <v>0</v>
      </c>
      <c r="GN23" s="251">
        <f t="shared" si="2"/>
        <v>0</v>
      </c>
      <c r="GO23" s="251">
        <f t="shared" si="3"/>
        <v>0</v>
      </c>
      <c r="GQ23" s="234">
        <f t="shared" si="6"/>
        <v>0</v>
      </c>
      <c r="GR23" s="234">
        <f t="shared" ref="GR23:GR24" si="9">GN23/10</f>
        <v>0</v>
      </c>
      <c r="GS23" s="234">
        <f t="shared" ref="GS23:GS24" si="10">GO23/10</f>
        <v>0</v>
      </c>
    </row>
    <row r="24" spans="1:201">
      <c r="A24" s="95">
        <v>20</v>
      </c>
      <c r="B24" s="95" t="s">
        <v>1006</v>
      </c>
      <c r="C24" s="95" t="s">
        <v>1013</v>
      </c>
      <c r="D24" s="206"/>
      <c r="E24" s="80"/>
      <c r="F24" s="207"/>
      <c r="G24" s="206"/>
      <c r="H24" s="80"/>
      <c r="I24" s="207"/>
      <c r="J24" s="206"/>
      <c r="K24" s="80"/>
      <c r="L24" s="207"/>
      <c r="M24" s="206"/>
      <c r="N24" s="80"/>
      <c r="O24" s="207"/>
      <c r="P24" s="206"/>
      <c r="Q24" s="80"/>
      <c r="R24" s="207"/>
      <c r="S24" s="206"/>
      <c r="T24" s="80"/>
      <c r="U24" s="207"/>
      <c r="V24" s="206"/>
      <c r="W24" s="80"/>
      <c r="X24" s="207"/>
      <c r="Y24" s="206"/>
      <c r="Z24" s="80"/>
      <c r="AA24" s="207"/>
      <c r="AB24" s="206"/>
      <c r="AC24" s="80"/>
      <c r="AD24" s="207"/>
      <c r="AE24" s="206"/>
      <c r="AF24" s="80"/>
      <c r="AG24" s="207"/>
      <c r="AH24" s="206"/>
      <c r="AI24" s="80"/>
      <c r="AJ24" s="207"/>
      <c r="AK24" s="206"/>
      <c r="AL24" s="80"/>
      <c r="AM24" s="207"/>
      <c r="AN24" s="206"/>
      <c r="AO24" s="80"/>
      <c r="AP24" s="207"/>
      <c r="AQ24" s="206"/>
      <c r="AR24" s="80"/>
      <c r="AS24" s="207"/>
      <c r="AT24" s="206"/>
      <c r="AU24" s="80"/>
      <c r="AV24" s="207"/>
      <c r="AW24" s="206"/>
      <c r="AX24" s="80"/>
      <c r="AY24" s="207"/>
      <c r="AZ24" s="206"/>
      <c r="BA24" s="80"/>
      <c r="BB24" s="207"/>
      <c r="BC24" s="206"/>
      <c r="BD24" s="80"/>
      <c r="BE24" s="207"/>
      <c r="BF24" s="206"/>
      <c r="BG24" s="80"/>
      <c r="BH24" s="207"/>
      <c r="BI24" s="206"/>
      <c r="BJ24" s="80"/>
      <c r="BK24" s="207"/>
      <c r="BL24" s="206"/>
      <c r="BM24" s="80"/>
      <c r="BN24" s="207"/>
      <c r="BO24" s="206"/>
      <c r="BP24" s="80"/>
      <c r="BQ24" s="207"/>
      <c r="BR24" s="206"/>
      <c r="BS24" s="80"/>
      <c r="BT24" s="207"/>
      <c r="BU24" s="206"/>
      <c r="BV24" s="80"/>
      <c r="BW24" s="207"/>
      <c r="BX24" s="206"/>
      <c r="BY24" s="80"/>
      <c r="BZ24" s="207"/>
      <c r="CA24" s="206"/>
      <c r="CB24" s="80"/>
      <c r="CC24" s="207"/>
      <c r="CD24" s="206"/>
      <c r="CE24" s="80"/>
      <c r="CF24" s="207"/>
      <c r="CG24" s="206"/>
      <c r="CH24" s="80"/>
      <c r="CI24" s="207"/>
      <c r="CJ24" s="206"/>
      <c r="CK24" s="80"/>
      <c r="CL24" s="207"/>
      <c r="CM24" s="206"/>
      <c r="CN24" s="80"/>
      <c r="CO24" s="207"/>
      <c r="CP24" s="206"/>
      <c r="CQ24" s="80"/>
      <c r="CR24" s="207">
        <v>0.74</v>
      </c>
      <c r="CS24" s="206"/>
      <c r="CT24" s="80"/>
      <c r="CU24" s="207">
        <v>0.94</v>
      </c>
      <c r="CV24" s="206"/>
      <c r="CW24" s="80"/>
      <c r="CX24" s="207">
        <v>0.99</v>
      </c>
      <c r="CY24" s="206">
        <v>7.02</v>
      </c>
      <c r="CZ24" s="80">
        <v>9.74</v>
      </c>
      <c r="DA24" s="207">
        <v>8.3800000000000008</v>
      </c>
      <c r="DB24" s="206"/>
      <c r="DC24" s="80"/>
      <c r="DD24" s="207">
        <v>4.3499999999999996</v>
      </c>
      <c r="DE24" s="206">
        <v>0.39</v>
      </c>
      <c r="DF24" s="80">
        <v>0.45</v>
      </c>
      <c r="DG24" s="207">
        <v>0.42</v>
      </c>
      <c r="DH24" s="206">
        <v>0.74</v>
      </c>
      <c r="DI24" s="80">
        <v>1.02</v>
      </c>
      <c r="DJ24" s="207">
        <v>0.86</v>
      </c>
      <c r="DK24" s="206">
        <v>0.1</v>
      </c>
      <c r="DL24" s="80">
        <v>0.14000000000000001</v>
      </c>
      <c r="DM24" s="207">
        <v>0.12</v>
      </c>
      <c r="DN24" s="206">
        <v>5</v>
      </c>
      <c r="DO24" s="80">
        <v>7.11</v>
      </c>
      <c r="DP24" s="207">
        <v>5.92</v>
      </c>
      <c r="DQ24" s="206">
        <v>4.1900000000000004</v>
      </c>
      <c r="DR24" s="80">
        <v>5.76</v>
      </c>
      <c r="DS24" s="207">
        <v>4.75</v>
      </c>
      <c r="DT24" s="206">
        <v>0.14000000000000001</v>
      </c>
      <c r="DU24" s="80">
        <v>0.22</v>
      </c>
      <c r="DV24" s="207">
        <v>0.19</v>
      </c>
      <c r="DW24" s="206">
        <v>0.51</v>
      </c>
      <c r="DX24" s="80">
        <v>0.7</v>
      </c>
      <c r="DY24" s="207">
        <v>0.56999999999999995</v>
      </c>
      <c r="DZ24" s="206">
        <v>0.05</v>
      </c>
      <c r="EA24" s="80">
        <v>0.1</v>
      </c>
      <c r="EB24" s="207">
        <v>0.08</v>
      </c>
      <c r="EC24" s="206">
        <v>4.5</v>
      </c>
      <c r="ED24" s="80">
        <v>5</v>
      </c>
      <c r="EE24" s="207">
        <v>4.71</v>
      </c>
      <c r="EF24" s="206">
        <v>3.16</v>
      </c>
      <c r="EG24" s="80">
        <v>3.97</v>
      </c>
      <c r="EH24" s="207">
        <v>3.57</v>
      </c>
      <c r="EI24" s="206">
        <v>0.26</v>
      </c>
      <c r="EJ24" s="80">
        <v>0.44</v>
      </c>
      <c r="EK24" s="207">
        <v>0.36</v>
      </c>
      <c r="EL24" s="206">
        <v>0.71</v>
      </c>
      <c r="EM24" s="80">
        <v>0.8</v>
      </c>
      <c r="EN24" s="207">
        <v>0.76</v>
      </c>
      <c r="EO24" s="206">
        <v>0.06</v>
      </c>
      <c r="EP24" s="80">
        <v>0.11</v>
      </c>
      <c r="EQ24" s="207">
        <v>7.9000000000000001E-2</v>
      </c>
      <c r="ER24" s="206">
        <v>4.6399999999999997</v>
      </c>
      <c r="ES24" s="80">
        <v>5.91</v>
      </c>
      <c r="ET24" s="207">
        <v>5.45</v>
      </c>
      <c r="EU24" s="206">
        <v>4.05</v>
      </c>
      <c r="EV24" s="80">
        <v>4.75</v>
      </c>
      <c r="EW24" s="207">
        <v>4.33</v>
      </c>
      <c r="EX24" s="206">
        <v>0.15</v>
      </c>
      <c r="EY24" s="80">
        <v>0.35</v>
      </c>
      <c r="EZ24" s="207">
        <v>0.25</v>
      </c>
      <c r="FA24" s="206">
        <v>0.41</v>
      </c>
      <c r="FB24" s="80">
        <v>0.9</v>
      </c>
      <c r="FC24" s="207">
        <v>0.65</v>
      </c>
      <c r="FD24" s="206">
        <v>0.47</v>
      </c>
      <c r="FE24" s="80">
        <v>1.26</v>
      </c>
      <c r="FF24" s="207">
        <v>0.78</v>
      </c>
      <c r="FG24" s="206">
        <v>4.2300000000000004</v>
      </c>
      <c r="FH24" s="80">
        <v>5.53</v>
      </c>
      <c r="FI24" s="207">
        <v>4.74</v>
      </c>
      <c r="FJ24" s="206">
        <v>3.25</v>
      </c>
      <c r="FK24" s="80">
        <v>4.2</v>
      </c>
      <c r="FL24" s="207">
        <v>3.64</v>
      </c>
      <c r="FM24" s="206">
        <v>0.21</v>
      </c>
      <c r="FN24" s="80">
        <v>0.34</v>
      </c>
      <c r="FO24" s="207">
        <v>0.26</v>
      </c>
      <c r="FP24" s="206">
        <v>0.68</v>
      </c>
      <c r="FQ24" s="80">
        <v>0.76</v>
      </c>
      <c r="FR24" s="207">
        <v>0.72</v>
      </c>
      <c r="FS24" s="244">
        <v>199</v>
      </c>
      <c r="FT24" s="117">
        <v>1030</v>
      </c>
      <c r="FU24" s="245">
        <v>699.25</v>
      </c>
      <c r="FV24" s="206">
        <v>1.43</v>
      </c>
      <c r="FW24" s="80">
        <v>4.63</v>
      </c>
      <c r="FX24" s="207">
        <v>3.67</v>
      </c>
      <c r="FY24" s="206">
        <v>3.27</v>
      </c>
      <c r="FZ24" s="80">
        <v>5.34</v>
      </c>
      <c r="GA24" s="207">
        <v>3.98</v>
      </c>
      <c r="GE24" s="234">
        <f t="shared" si="5"/>
        <v>4.7E-2</v>
      </c>
      <c r="GF24" s="234">
        <f t="shared" si="7"/>
        <v>0.126</v>
      </c>
      <c r="GG24" s="234">
        <f t="shared" si="8"/>
        <v>7.8E-2</v>
      </c>
      <c r="GM24" s="251">
        <f t="shared" si="1"/>
        <v>0.19900000000000001</v>
      </c>
      <c r="GN24" s="251">
        <f t="shared" si="2"/>
        <v>1.03</v>
      </c>
      <c r="GO24" s="251">
        <f t="shared" si="3"/>
        <v>0.69925000000000004</v>
      </c>
      <c r="GQ24" s="234">
        <f t="shared" si="6"/>
        <v>1.9900000000000001E-2</v>
      </c>
      <c r="GR24" s="234">
        <f t="shared" si="9"/>
        <v>0.10300000000000001</v>
      </c>
      <c r="GS24" s="234">
        <f t="shared" si="10"/>
        <v>6.9925000000000001E-2</v>
      </c>
    </row>
    <row r="25" spans="1:201">
      <c r="A25" s="95">
        <v>21</v>
      </c>
      <c r="B25" s="95" t="s">
        <v>1019</v>
      </c>
      <c r="C25" s="95" t="s">
        <v>1041</v>
      </c>
      <c r="D25" s="206"/>
      <c r="E25" s="80"/>
      <c r="F25" s="207"/>
      <c r="G25" s="206"/>
      <c r="H25" s="80"/>
      <c r="I25" s="207"/>
      <c r="J25" s="206"/>
      <c r="K25" s="80"/>
      <c r="L25" s="207"/>
      <c r="M25" s="206"/>
      <c r="N25" s="80"/>
      <c r="O25" s="207"/>
      <c r="P25" s="206"/>
      <c r="Q25" s="80"/>
      <c r="R25" s="207"/>
      <c r="S25" s="206"/>
      <c r="T25" s="80"/>
      <c r="U25" s="207"/>
      <c r="V25" s="206"/>
      <c r="W25" s="80"/>
      <c r="X25" s="207"/>
      <c r="Y25" s="206"/>
      <c r="Z25" s="80"/>
      <c r="AA25" s="207"/>
      <c r="AB25" s="206"/>
      <c r="AC25" s="80"/>
      <c r="AD25" s="207"/>
      <c r="AE25" s="206"/>
      <c r="AF25" s="80"/>
      <c r="AG25" s="207"/>
      <c r="AH25" s="206"/>
      <c r="AI25" s="80"/>
      <c r="AJ25" s="207"/>
      <c r="AK25" s="206"/>
      <c r="AL25" s="80"/>
      <c r="AM25" s="207"/>
      <c r="AN25" s="206"/>
      <c r="AO25" s="80"/>
      <c r="AP25" s="207"/>
      <c r="AQ25" s="206"/>
      <c r="AR25" s="80"/>
      <c r="AS25" s="207"/>
      <c r="AT25" s="206"/>
      <c r="AU25" s="80"/>
      <c r="AV25" s="207"/>
      <c r="AW25" s="206"/>
      <c r="AX25" s="80"/>
      <c r="AY25" s="207"/>
      <c r="AZ25" s="206"/>
      <c r="BA25" s="80"/>
      <c r="BB25" s="207"/>
      <c r="BC25" s="206"/>
      <c r="BD25" s="80"/>
      <c r="BE25" s="207"/>
      <c r="BF25" s="206">
        <v>2.75</v>
      </c>
      <c r="BG25" s="80">
        <v>4.17</v>
      </c>
      <c r="BH25" s="207">
        <v>3.63</v>
      </c>
      <c r="BI25" s="206">
        <v>0.82</v>
      </c>
      <c r="BJ25" s="80">
        <v>1.1000000000000001</v>
      </c>
      <c r="BK25" s="207">
        <v>0.92</v>
      </c>
      <c r="BL25" s="206"/>
      <c r="BM25" s="80"/>
      <c r="BN25" s="207"/>
      <c r="BO25" s="206"/>
      <c r="BP25" s="80"/>
      <c r="BQ25" s="207"/>
      <c r="BR25" s="206"/>
      <c r="BS25" s="80"/>
      <c r="BT25" s="207"/>
      <c r="BU25" s="206">
        <v>6.74</v>
      </c>
      <c r="BV25" s="80">
        <v>6.74</v>
      </c>
      <c r="BW25" s="207">
        <v>6.74</v>
      </c>
      <c r="BX25" s="206">
        <v>1.29</v>
      </c>
      <c r="BY25" s="80">
        <v>1.29</v>
      </c>
      <c r="BZ25" s="207">
        <v>1.29</v>
      </c>
      <c r="CA25" s="206"/>
      <c r="CB25" s="80"/>
      <c r="CC25" s="207"/>
      <c r="CD25" s="206"/>
      <c r="CE25" s="80"/>
      <c r="CF25" s="207"/>
      <c r="CG25" s="206"/>
      <c r="CH25" s="80"/>
      <c r="CI25" s="207"/>
      <c r="CJ25" s="206"/>
      <c r="CK25" s="80"/>
      <c r="CL25" s="207"/>
      <c r="CM25" s="206"/>
      <c r="CN25" s="80"/>
      <c r="CO25" s="207"/>
      <c r="CP25" s="206">
        <v>0.21</v>
      </c>
      <c r="CQ25" s="80">
        <v>0.26</v>
      </c>
      <c r="CR25" s="207">
        <v>0.24</v>
      </c>
      <c r="CS25" s="206"/>
      <c r="CT25" s="80"/>
      <c r="CU25" s="207"/>
      <c r="CV25" s="206"/>
      <c r="CW25" s="80"/>
      <c r="CX25" s="207"/>
      <c r="CY25" s="206">
        <v>3.24</v>
      </c>
      <c r="CZ25" s="80">
        <v>4.08</v>
      </c>
      <c r="DA25" s="207">
        <v>3.78</v>
      </c>
      <c r="DB25" s="206">
        <v>3.62</v>
      </c>
      <c r="DC25" s="80">
        <v>4.5999999999999996</v>
      </c>
      <c r="DD25" s="207">
        <v>4.24</v>
      </c>
      <c r="DE25" s="206">
        <v>0.21</v>
      </c>
      <c r="DF25" s="80">
        <v>0.32</v>
      </c>
      <c r="DG25" s="207">
        <v>0.27</v>
      </c>
      <c r="DH25" s="206"/>
      <c r="DI25" s="80"/>
      <c r="DJ25" s="207"/>
      <c r="DK25" s="206"/>
      <c r="DL25" s="80"/>
      <c r="DM25" s="207"/>
      <c r="DN25" s="206">
        <v>3.01</v>
      </c>
      <c r="DO25" s="80">
        <v>4.21</v>
      </c>
      <c r="DP25" s="207">
        <v>3.61</v>
      </c>
      <c r="DQ25" s="206">
        <v>3.2</v>
      </c>
      <c r="DR25" s="80">
        <v>5.2</v>
      </c>
      <c r="DS25" s="207">
        <v>4.2</v>
      </c>
      <c r="DT25" s="206">
        <v>0.27</v>
      </c>
      <c r="DU25" s="80">
        <v>0.4</v>
      </c>
      <c r="DV25" s="207">
        <v>0.34</v>
      </c>
      <c r="DW25" s="206"/>
      <c r="DX25" s="80"/>
      <c r="DY25" s="207"/>
      <c r="DZ25" s="206"/>
      <c r="EA25" s="80"/>
      <c r="EB25" s="207"/>
      <c r="EC25" s="206">
        <v>4.3899999999999997</v>
      </c>
      <c r="ED25" s="80">
        <v>4.46</v>
      </c>
      <c r="EE25" s="207">
        <v>4.43</v>
      </c>
      <c r="EF25" s="206">
        <v>4.7</v>
      </c>
      <c r="EG25" s="80">
        <v>5</v>
      </c>
      <c r="EH25" s="207">
        <v>4.8499999999999996</v>
      </c>
      <c r="EI25" s="206">
        <v>0.08</v>
      </c>
      <c r="EJ25" s="80">
        <v>0.23</v>
      </c>
      <c r="EK25" s="207">
        <v>0.16</v>
      </c>
      <c r="EL25" s="206"/>
      <c r="EM25" s="80"/>
      <c r="EN25" s="207"/>
      <c r="EO25" s="206"/>
      <c r="EP25" s="80"/>
      <c r="EQ25" s="207"/>
      <c r="ER25" s="206">
        <v>3.29</v>
      </c>
      <c r="ES25" s="80">
        <v>3.95</v>
      </c>
      <c r="ET25" s="207">
        <v>3.62</v>
      </c>
      <c r="EU25" s="206">
        <v>4.0999999999999996</v>
      </c>
      <c r="EV25" s="80">
        <v>4.2</v>
      </c>
      <c r="EW25" s="207">
        <v>4.1500000000000004</v>
      </c>
      <c r="EX25" s="206">
        <v>0.2</v>
      </c>
      <c r="EY25" s="80">
        <v>0.33</v>
      </c>
      <c r="EZ25" s="207">
        <v>0.27</v>
      </c>
      <c r="FA25" s="206"/>
      <c r="FB25" s="80"/>
      <c r="FC25" s="207"/>
      <c r="FD25" s="206"/>
      <c r="FE25" s="80"/>
      <c r="FF25" s="207"/>
      <c r="FG25" s="206">
        <v>3.58</v>
      </c>
      <c r="FH25" s="80">
        <v>4.29</v>
      </c>
      <c r="FI25" s="207">
        <v>3.94</v>
      </c>
      <c r="FJ25" s="206">
        <v>3.81</v>
      </c>
      <c r="FK25" s="80">
        <v>4.4000000000000004</v>
      </c>
      <c r="FL25" s="207">
        <v>4.1100000000000003</v>
      </c>
      <c r="FM25" s="206">
        <v>0.21</v>
      </c>
      <c r="FN25" s="80">
        <v>0.39</v>
      </c>
      <c r="FO25" s="207">
        <v>0.3</v>
      </c>
      <c r="FP25" s="206"/>
      <c r="FQ25" s="80"/>
      <c r="FR25" s="207"/>
      <c r="FS25" s="206"/>
      <c r="FT25" s="80"/>
      <c r="FU25" s="207"/>
      <c r="FV25" s="206">
        <v>2.6</v>
      </c>
      <c r="FW25" s="80">
        <v>4.9000000000000004</v>
      </c>
      <c r="FX25" s="207">
        <v>3.77</v>
      </c>
      <c r="FY25" s="206">
        <v>1.41</v>
      </c>
      <c r="FZ25" s="80">
        <v>5</v>
      </c>
      <c r="GA25" s="207">
        <v>3.53</v>
      </c>
      <c r="GM25" s="234"/>
    </row>
    <row r="26" spans="1:201">
      <c r="A26" s="95">
        <v>22</v>
      </c>
      <c r="B26" s="95" t="s">
        <v>1019</v>
      </c>
      <c r="C26" s="95" t="s">
        <v>1040</v>
      </c>
      <c r="D26" s="206"/>
      <c r="E26" s="80"/>
      <c r="F26" s="207"/>
      <c r="G26" s="206"/>
      <c r="H26" s="80"/>
      <c r="I26" s="207"/>
      <c r="J26" s="206"/>
      <c r="K26" s="80"/>
      <c r="L26" s="207"/>
      <c r="M26" s="206"/>
      <c r="N26" s="80"/>
      <c r="O26" s="207"/>
      <c r="P26" s="206"/>
      <c r="Q26" s="80"/>
      <c r="R26" s="207"/>
      <c r="S26" s="206"/>
      <c r="T26" s="80"/>
      <c r="U26" s="207"/>
      <c r="V26" s="206"/>
      <c r="W26" s="80"/>
      <c r="X26" s="207"/>
      <c r="Y26" s="206"/>
      <c r="Z26" s="80"/>
      <c r="AA26" s="207"/>
      <c r="AB26" s="206"/>
      <c r="AC26" s="80"/>
      <c r="AD26" s="207"/>
      <c r="AE26" s="206"/>
      <c r="AF26" s="80"/>
      <c r="AG26" s="207"/>
      <c r="AH26" s="206"/>
      <c r="AI26" s="80"/>
      <c r="AJ26" s="207"/>
      <c r="AK26" s="206"/>
      <c r="AL26" s="80"/>
      <c r="AM26" s="207"/>
      <c r="AN26" s="206"/>
      <c r="AO26" s="80"/>
      <c r="AP26" s="207"/>
      <c r="AQ26" s="206"/>
      <c r="AR26" s="80"/>
      <c r="AS26" s="207"/>
      <c r="AT26" s="206"/>
      <c r="AU26" s="80"/>
      <c r="AV26" s="207"/>
      <c r="AW26" s="206"/>
      <c r="AX26" s="80"/>
      <c r="AY26" s="207"/>
      <c r="AZ26" s="206"/>
      <c r="BA26" s="80"/>
      <c r="BB26" s="207"/>
      <c r="BC26" s="206"/>
      <c r="BD26" s="80"/>
      <c r="BE26" s="207"/>
      <c r="BF26" s="206"/>
      <c r="BG26" s="80"/>
      <c r="BH26" s="207"/>
      <c r="BI26" s="206"/>
      <c r="BJ26" s="80"/>
      <c r="BK26" s="207"/>
      <c r="BL26" s="206"/>
      <c r="BM26" s="80"/>
      <c r="BN26" s="207"/>
      <c r="BO26" s="206"/>
      <c r="BP26" s="80"/>
      <c r="BQ26" s="207"/>
      <c r="BR26" s="206"/>
      <c r="BS26" s="80"/>
      <c r="BT26" s="207"/>
      <c r="BU26" s="206"/>
      <c r="BV26" s="80"/>
      <c r="BW26" s="207"/>
      <c r="BX26" s="206"/>
      <c r="BY26" s="80"/>
      <c r="BZ26" s="207"/>
      <c r="CA26" s="206"/>
      <c r="CB26" s="80"/>
      <c r="CC26" s="207"/>
      <c r="CD26" s="206"/>
      <c r="CE26" s="80"/>
      <c r="CF26" s="207"/>
      <c r="CG26" s="206"/>
      <c r="CH26" s="80"/>
      <c r="CI26" s="207"/>
      <c r="CJ26" s="206"/>
      <c r="CK26" s="80"/>
      <c r="CL26" s="207"/>
      <c r="CM26" s="206"/>
      <c r="CN26" s="80"/>
      <c r="CO26" s="207"/>
      <c r="CP26" s="206"/>
      <c r="CQ26" s="80"/>
      <c r="CR26" s="207">
        <v>0.38</v>
      </c>
      <c r="CS26" s="206"/>
      <c r="CT26" s="80"/>
      <c r="CU26" s="207"/>
      <c r="CV26" s="206"/>
      <c r="CW26" s="80"/>
      <c r="CX26" s="207"/>
      <c r="CY26" s="206"/>
      <c r="CZ26" s="80"/>
      <c r="DA26" s="207">
        <v>3.94</v>
      </c>
      <c r="DB26" s="206"/>
      <c r="DC26" s="80"/>
      <c r="DD26" s="207">
        <v>2.98</v>
      </c>
      <c r="DE26" s="206">
        <v>0.28999999999999998</v>
      </c>
      <c r="DF26" s="80">
        <v>0.4</v>
      </c>
      <c r="DG26" s="207">
        <v>0.35</v>
      </c>
      <c r="DH26" s="206"/>
      <c r="DI26" s="80"/>
      <c r="DJ26" s="207"/>
      <c r="DK26" s="206"/>
      <c r="DL26" s="80"/>
      <c r="DM26" s="207"/>
      <c r="DN26" s="206">
        <v>3.85</v>
      </c>
      <c r="DO26" s="80">
        <v>3.92</v>
      </c>
      <c r="DP26" s="207">
        <v>3.89</v>
      </c>
      <c r="DQ26" s="206">
        <v>2.5</v>
      </c>
      <c r="DR26" s="80">
        <v>2.52</v>
      </c>
      <c r="DS26" s="207">
        <v>2.5099999999999998</v>
      </c>
      <c r="DT26" s="206">
        <v>0.31</v>
      </c>
      <c r="DU26" s="80">
        <v>0.31</v>
      </c>
      <c r="DV26" s="207">
        <v>0.31</v>
      </c>
      <c r="DW26" s="206"/>
      <c r="DX26" s="80"/>
      <c r="DY26" s="207"/>
      <c r="DZ26" s="206"/>
      <c r="EA26" s="80"/>
      <c r="EB26" s="207"/>
      <c r="EC26" s="206">
        <v>4.18</v>
      </c>
      <c r="ED26" s="80">
        <v>4.5999999999999996</v>
      </c>
      <c r="EE26" s="207">
        <v>4.3899999999999997</v>
      </c>
      <c r="EF26" s="206">
        <v>1.6</v>
      </c>
      <c r="EG26" s="80">
        <v>1.8</v>
      </c>
      <c r="EH26" s="207">
        <v>1.7</v>
      </c>
      <c r="EI26" s="206">
        <v>0.28999999999999998</v>
      </c>
      <c r="EJ26" s="80">
        <v>0.36</v>
      </c>
      <c r="EK26" s="207">
        <v>0.33</v>
      </c>
      <c r="EL26" s="206"/>
      <c r="EM26" s="80"/>
      <c r="EN26" s="207"/>
      <c r="EO26" s="206"/>
      <c r="EP26" s="80"/>
      <c r="EQ26" s="207"/>
      <c r="ER26" s="206">
        <v>3.44</v>
      </c>
      <c r="ES26" s="80">
        <v>3.98</v>
      </c>
      <c r="ET26" s="207">
        <v>3.71</v>
      </c>
      <c r="EU26" s="206">
        <v>2.2999999999999998</v>
      </c>
      <c r="EV26" s="80">
        <v>2.76</v>
      </c>
      <c r="EW26" s="207">
        <v>2.5299999999999998</v>
      </c>
      <c r="EX26" s="206">
        <v>0.2</v>
      </c>
      <c r="EY26" s="80">
        <v>0.2</v>
      </c>
      <c r="EZ26" s="207">
        <v>0.2</v>
      </c>
      <c r="FA26" s="206"/>
      <c r="FB26" s="80"/>
      <c r="FC26" s="207"/>
      <c r="FD26" s="206"/>
      <c r="FE26" s="80"/>
      <c r="FF26" s="207"/>
      <c r="FG26" s="206">
        <v>3.86</v>
      </c>
      <c r="FH26" s="80">
        <v>3.86</v>
      </c>
      <c r="FI26" s="207">
        <v>3.86</v>
      </c>
      <c r="FJ26" s="206">
        <v>2.54</v>
      </c>
      <c r="FK26" s="80">
        <v>2.54</v>
      </c>
      <c r="FL26" s="207">
        <v>2.54</v>
      </c>
      <c r="FM26" s="206">
        <v>0.26</v>
      </c>
      <c r="FN26" s="80">
        <v>0.26</v>
      </c>
      <c r="FO26" s="207">
        <v>0.26</v>
      </c>
      <c r="FP26" s="206"/>
      <c r="FQ26" s="80"/>
      <c r="FR26" s="207"/>
      <c r="FS26" s="206"/>
      <c r="FT26" s="80"/>
      <c r="FU26" s="207"/>
      <c r="FV26" s="206">
        <v>3.54</v>
      </c>
      <c r="FW26" s="80">
        <v>3.54</v>
      </c>
      <c r="FX26" s="207">
        <v>3.54</v>
      </c>
      <c r="FY26" s="206">
        <v>2.21</v>
      </c>
      <c r="FZ26" s="80">
        <v>2.21</v>
      </c>
      <c r="GA26" s="207">
        <v>2.21</v>
      </c>
      <c r="GE26" s="234">
        <f>AVERAGE(GE7:GE24)</f>
        <v>3.5444444444444445E-2</v>
      </c>
      <c r="GF26" s="234">
        <f t="shared" ref="GF26:GG26" si="11">AVERAGE(GF7:GF24)</f>
        <v>0.12466666666666665</v>
      </c>
      <c r="GG26" s="234">
        <f t="shared" si="11"/>
        <v>6.6944444444444445E-2</v>
      </c>
      <c r="GM26" s="234">
        <f>AVERAGE(GM7:GM24)</f>
        <v>0.39355555555555555</v>
      </c>
      <c r="GN26" s="234">
        <f t="shared" ref="GN26:GO26" si="12">AVERAGE(GN7:GN24)</f>
        <v>0.95277777777777795</v>
      </c>
      <c r="GO26" s="234">
        <f t="shared" si="12"/>
        <v>0.71161555555555567</v>
      </c>
      <c r="GQ26" s="234">
        <f>AVERAGE(GQ7:GQ24)</f>
        <v>3.935555555555556E-2</v>
      </c>
      <c r="GR26" s="234">
        <f t="shared" ref="GR26:GS26" si="13">AVERAGE(GR7:GR24)</f>
        <v>9.5277777777777781E-2</v>
      </c>
      <c r="GS26" s="234">
        <f t="shared" si="13"/>
        <v>7.1161555555555561E-2</v>
      </c>
    </row>
    <row r="27" spans="1:201">
      <c r="A27" s="95">
        <v>23</v>
      </c>
      <c r="B27" s="95" t="s">
        <v>1019</v>
      </c>
      <c r="C27" s="95" t="s">
        <v>1017</v>
      </c>
      <c r="D27" s="206"/>
      <c r="E27" s="80"/>
      <c r="F27" s="207"/>
      <c r="G27" s="206"/>
      <c r="H27" s="80"/>
      <c r="I27" s="207"/>
      <c r="J27" s="206"/>
      <c r="K27" s="80"/>
      <c r="L27" s="207"/>
      <c r="M27" s="206"/>
      <c r="N27" s="80"/>
      <c r="O27" s="207"/>
      <c r="P27" s="206"/>
      <c r="Q27" s="80"/>
      <c r="R27" s="207"/>
      <c r="S27" s="206"/>
      <c r="T27" s="80"/>
      <c r="U27" s="207"/>
      <c r="V27" s="206"/>
      <c r="W27" s="80"/>
      <c r="X27" s="207"/>
      <c r="Y27" s="206"/>
      <c r="Z27" s="80"/>
      <c r="AA27" s="207"/>
      <c r="AB27" s="206"/>
      <c r="AC27" s="80"/>
      <c r="AD27" s="207"/>
      <c r="AE27" s="206"/>
      <c r="AF27" s="80"/>
      <c r="AG27" s="207"/>
      <c r="AH27" s="206"/>
      <c r="AI27" s="80"/>
      <c r="AJ27" s="207"/>
      <c r="AK27" s="206"/>
      <c r="AL27" s="80"/>
      <c r="AM27" s="207"/>
      <c r="AN27" s="206"/>
      <c r="AO27" s="80"/>
      <c r="AP27" s="207"/>
      <c r="AQ27" s="206"/>
      <c r="AR27" s="80"/>
      <c r="AS27" s="207"/>
      <c r="AT27" s="206"/>
      <c r="AU27" s="80"/>
      <c r="AV27" s="207"/>
      <c r="AW27" s="206"/>
      <c r="AX27" s="80"/>
      <c r="AY27" s="207"/>
      <c r="AZ27" s="206"/>
      <c r="BA27" s="80"/>
      <c r="BB27" s="207"/>
      <c r="BC27" s="206"/>
      <c r="BD27" s="80"/>
      <c r="BE27" s="207"/>
      <c r="BF27" s="206"/>
      <c r="BG27" s="80"/>
      <c r="BH27" s="207"/>
      <c r="BI27" s="206"/>
      <c r="BJ27" s="80"/>
      <c r="BK27" s="207"/>
      <c r="BL27" s="206"/>
      <c r="BM27" s="80"/>
      <c r="BN27" s="207"/>
      <c r="BO27" s="206"/>
      <c r="BP27" s="80"/>
      <c r="BQ27" s="207"/>
      <c r="BR27" s="206"/>
      <c r="BS27" s="80"/>
      <c r="BT27" s="207"/>
      <c r="BU27" s="206"/>
      <c r="BV27" s="80"/>
      <c r="BW27" s="207"/>
      <c r="BX27" s="206"/>
      <c r="BY27" s="80"/>
      <c r="BZ27" s="207"/>
      <c r="CA27" s="206"/>
      <c r="CB27" s="80"/>
      <c r="CC27" s="207"/>
      <c r="CD27" s="206"/>
      <c r="CE27" s="80"/>
      <c r="CF27" s="207"/>
      <c r="CG27" s="206"/>
      <c r="CH27" s="80"/>
      <c r="CI27" s="207"/>
      <c r="CJ27" s="206"/>
      <c r="CK27" s="80"/>
      <c r="CL27" s="207"/>
      <c r="CM27" s="206"/>
      <c r="CN27" s="80"/>
      <c r="CO27" s="207"/>
      <c r="CP27" s="206">
        <v>0.68</v>
      </c>
      <c r="CQ27" s="80">
        <v>0.77</v>
      </c>
      <c r="CR27" s="207">
        <v>0.73</v>
      </c>
      <c r="CS27" s="206"/>
      <c r="CT27" s="80"/>
      <c r="CU27" s="207"/>
      <c r="CV27" s="206"/>
      <c r="CW27" s="80"/>
      <c r="CX27" s="207"/>
      <c r="CY27" s="206">
        <v>3.86</v>
      </c>
      <c r="CZ27" s="80">
        <v>4.75</v>
      </c>
      <c r="DA27" s="207">
        <v>4.3099999999999996</v>
      </c>
      <c r="DB27" s="206">
        <v>5.9</v>
      </c>
      <c r="DC27" s="80">
        <v>6.8</v>
      </c>
      <c r="DD27" s="207">
        <v>6.35</v>
      </c>
      <c r="DE27" s="206">
        <v>0.61</v>
      </c>
      <c r="DF27" s="80">
        <v>0.86</v>
      </c>
      <c r="DG27" s="207">
        <v>0.74</v>
      </c>
      <c r="DH27" s="206"/>
      <c r="DI27" s="80"/>
      <c r="DJ27" s="207"/>
      <c r="DK27" s="206"/>
      <c r="DL27" s="80"/>
      <c r="DM27" s="207"/>
      <c r="DN27" s="206">
        <v>4.3</v>
      </c>
      <c r="DO27" s="80">
        <v>5.54</v>
      </c>
      <c r="DP27" s="207">
        <v>4.92</v>
      </c>
      <c r="DQ27" s="206">
        <v>5.9</v>
      </c>
      <c r="DR27" s="80">
        <v>6.5</v>
      </c>
      <c r="DS27" s="207">
        <v>6.2</v>
      </c>
      <c r="DT27" s="206">
        <v>0.74</v>
      </c>
      <c r="DU27" s="80">
        <v>0.94</v>
      </c>
      <c r="DV27" s="207">
        <v>0.84</v>
      </c>
      <c r="DW27" s="206"/>
      <c r="DX27" s="80"/>
      <c r="DY27" s="207"/>
      <c r="DZ27" s="206"/>
      <c r="EA27" s="80"/>
      <c r="EB27" s="207"/>
      <c r="EC27" s="206">
        <v>4.3</v>
      </c>
      <c r="ED27" s="80">
        <v>4.68</v>
      </c>
      <c r="EE27" s="207">
        <v>4.49</v>
      </c>
      <c r="EF27" s="206">
        <v>6.4</v>
      </c>
      <c r="EG27" s="80">
        <v>6.8</v>
      </c>
      <c r="EH27" s="207">
        <v>6.6</v>
      </c>
      <c r="EI27" s="206">
        <v>0.62</v>
      </c>
      <c r="EJ27" s="80">
        <v>1.3</v>
      </c>
      <c r="EK27" s="207">
        <v>0.96</v>
      </c>
      <c r="EL27" s="206"/>
      <c r="EM27" s="80"/>
      <c r="EN27" s="207"/>
      <c r="EO27" s="206"/>
      <c r="EP27" s="80"/>
      <c r="EQ27" s="207"/>
      <c r="ER27" s="206">
        <v>4.3499999999999996</v>
      </c>
      <c r="ES27" s="80">
        <v>5.04</v>
      </c>
      <c r="ET27" s="207">
        <v>4.7</v>
      </c>
      <c r="EU27" s="206">
        <v>3</v>
      </c>
      <c r="EV27" s="80">
        <v>7.9</v>
      </c>
      <c r="EW27" s="207">
        <v>5.45</v>
      </c>
      <c r="EX27" s="206">
        <v>0.47</v>
      </c>
      <c r="EY27" s="80">
        <v>0.47</v>
      </c>
      <c r="EZ27" s="207">
        <v>0.47</v>
      </c>
      <c r="FA27" s="206"/>
      <c r="FB27" s="80"/>
      <c r="FC27" s="207"/>
      <c r="FD27" s="206"/>
      <c r="FE27" s="80"/>
      <c r="FF27" s="207"/>
      <c r="FG27" s="206">
        <v>5.17</v>
      </c>
      <c r="FH27" s="80">
        <v>5.17</v>
      </c>
      <c r="FI27" s="207">
        <v>5.17</v>
      </c>
      <c r="FJ27" s="206">
        <v>7.01</v>
      </c>
      <c r="FK27" s="80">
        <v>7.01</v>
      </c>
      <c r="FL27" s="207">
        <v>7.01</v>
      </c>
      <c r="FM27" s="206">
        <v>0.59</v>
      </c>
      <c r="FN27" s="80">
        <v>0.59</v>
      </c>
      <c r="FO27" s="207">
        <v>0.59</v>
      </c>
      <c r="FP27" s="206"/>
      <c r="FQ27" s="80"/>
      <c r="FR27" s="207"/>
      <c r="FS27" s="206"/>
      <c r="FT27" s="80"/>
      <c r="FU27" s="207"/>
      <c r="FV27" s="206">
        <v>4.92</v>
      </c>
      <c r="FW27" s="80">
        <v>4.92</v>
      </c>
      <c r="FX27" s="207">
        <v>4.92</v>
      </c>
      <c r="FY27" s="206">
        <v>7.12</v>
      </c>
      <c r="FZ27" s="80">
        <v>7.12</v>
      </c>
      <c r="GA27" s="207">
        <v>7.12</v>
      </c>
    </row>
    <row r="28" spans="1:201">
      <c r="A28" s="95">
        <v>24</v>
      </c>
      <c r="B28" s="95" t="s">
        <v>1019</v>
      </c>
      <c r="C28" s="95" t="s">
        <v>1018</v>
      </c>
      <c r="D28" s="206"/>
      <c r="E28" s="80"/>
      <c r="F28" s="207"/>
      <c r="G28" s="206"/>
      <c r="H28" s="80"/>
      <c r="I28" s="207"/>
      <c r="J28" s="206"/>
      <c r="K28" s="80"/>
      <c r="L28" s="207"/>
      <c r="M28" s="206"/>
      <c r="N28" s="80"/>
      <c r="O28" s="207"/>
      <c r="P28" s="206"/>
      <c r="Q28" s="80"/>
      <c r="R28" s="207"/>
      <c r="S28" s="206"/>
      <c r="T28" s="80"/>
      <c r="U28" s="207"/>
      <c r="V28" s="206"/>
      <c r="W28" s="80"/>
      <c r="X28" s="207"/>
      <c r="Y28" s="206"/>
      <c r="Z28" s="80"/>
      <c r="AA28" s="207"/>
      <c r="AB28" s="206"/>
      <c r="AC28" s="80"/>
      <c r="AD28" s="207"/>
      <c r="AE28" s="206"/>
      <c r="AF28" s="80"/>
      <c r="AG28" s="207"/>
      <c r="AH28" s="206"/>
      <c r="AI28" s="80"/>
      <c r="AJ28" s="207"/>
      <c r="AK28" s="206"/>
      <c r="AL28" s="80"/>
      <c r="AM28" s="207"/>
      <c r="AN28" s="206"/>
      <c r="AO28" s="80"/>
      <c r="AP28" s="207"/>
      <c r="AQ28" s="206"/>
      <c r="AR28" s="80"/>
      <c r="AS28" s="207"/>
      <c r="AT28" s="206"/>
      <c r="AU28" s="80"/>
      <c r="AV28" s="207"/>
      <c r="AW28" s="206"/>
      <c r="AX28" s="80"/>
      <c r="AY28" s="207"/>
      <c r="AZ28" s="206"/>
      <c r="BA28" s="80"/>
      <c r="BB28" s="207"/>
      <c r="BC28" s="206"/>
      <c r="BD28" s="80"/>
      <c r="BE28" s="207"/>
      <c r="BF28" s="206">
        <v>4.37</v>
      </c>
      <c r="BG28" s="80">
        <v>4.49</v>
      </c>
      <c r="BH28" s="207">
        <v>4.43</v>
      </c>
      <c r="BI28" s="206">
        <v>0.26</v>
      </c>
      <c r="BJ28" s="80">
        <v>0.73</v>
      </c>
      <c r="BK28" s="207">
        <v>0.5</v>
      </c>
      <c r="BL28" s="206"/>
      <c r="BM28" s="80"/>
      <c r="BN28" s="207"/>
      <c r="BO28" s="206"/>
      <c r="BP28" s="80"/>
      <c r="BQ28" s="207"/>
      <c r="BR28" s="206"/>
      <c r="BS28" s="80"/>
      <c r="BT28" s="207"/>
      <c r="BU28" s="206">
        <v>4.3099999999999996</v>
      </c>
      <c r="BV28" s="80">
        <v>4.62</v>
      </c>
      <c r="BW28" s="207">
        <v>4.46</v>
      </c>
      <c r="BX28" s="206">
        <v>2.72</v>
      </c>
      <c r="BY28" s="80">
        <v>3.68</v>
      </c>
      <c r="BZ28" s="207">
        <v>3.12</v>
      </c>
      <c r="CA28" s="206"/>
      <c r="CB28" s="80"/>
      <c r="CC28" s="207"/>
      <c r="CD28" s="206"/>
      <c r="CE28" s="80"/>
      <c r="CF28" s="207"/>
      <c r="CG28" s="206"/>
      <c r="CH28" s="80"/>
      <c r="CI28" s="207"/>
      <c r="CJ28" s="206"/>
      <c r="CK28" s="80"/>
      <c r="CL28" s="207"/>
      <c r="CM28" s="206"/>
      <c r="CN28" s="80"/>
      <c r="CO28" s="207"/>
      <c r="CP28" s="206">
        <v>0.16</v>
      </c>
      <c r="CQ28" s="80">
        <v>0.33</v>
      </c>
      <c r="CR28" s="207">
        <v>0.24</v>
      </c>
      <c r="CS28" s="206"/>
      <c r="CT28" s="80"/>
      <c r="CU28" s="207"/>
      <c r="CV28" s="206"/>
      <c r="CW28" s="80"/>
      <c r="CX28" s="207"/>
      <c r="CY28" s="206">
        <v>3.38</v>
      </c>
      <c r="CZ28" s="80">
        <v>5.07</v>
      </c>
      <c r="DA28" s="207">
        <v>4.08</v>
      </c>
      <c r="DB28" s="206">
        <v>2.61</v>
      </c>
      <c r="DC28" s="80">
        <v>3</v>
      </c>
      <c r="DD28" s="207">
        <v>2.83</v>
      </c>
      <c r="DE28" s="206">
        <v>0.18</v>
      </c>
      <c r="DF28" s="80">
        <v>0.28000000000000003</v>
      </c>
      <c r="DG28" s="207">
        <v>0.23</v>
      </c>
      <c r="DH28" s="206"/>
      <c r="DI28" s="80"/>
      <c r="DJ28" s="207"/>
      <c r="DK28" s="206"/>
      <c r="DL28" s="80"/>
      <c r="DM28" s="207"/>
      <c r="DN28" s="206">
        <v>3.46</v>
      </c>
      <c r="DO28" s="80">
        <v>3.67</v>
      </c>
      <c r="DP28" s="207">
        <v>3.57</v>
      </c>
      <c r="DQ28" s="206">
        <v>2.33</v>
      </c>
      <c r="DR28" s="80">
        <v>2.9</v>
      </c>
      <c r="DS28" s="207">
        <v>2.62</v>
      </c>
      <c r="DT28" s="206">
        <v>0.21</v>
      </c>
      <c r="DU28" s="80">
        <v>0.21</v>
      </c>
      <c r="DV28" s="207">
        <v>0.21</v>
      </c>
      <c r="DW28" s="206"/>
      <c r="DX28" s="80"/>
      <c r="DY28" s="207"/>
      <c r="DZ28" s="206"/>
      <c r="EA28" s="80"/>
      <c r="EB28" s="207"/>
      <c r="EC28" s="206">
        <v>4.22</v>
      </c>
      <c r="ED28" s="80">
        <v>4.92</v>
      </c>
      <c r="EE28" s="207">
        <v>4.57</v>
      </c>
      <c r="EF28" s="206">
        <v>2.31</v>
      </c>
      <c r="EG28" s="80">
        <v>3.1</v>
      </c>
      <c r="EH28" s="207">
        <v>2.71</v>
      </c>
      <c r="EI28" s="206">
        <v>0.09</v>
      </c>
      <c r="EJ28" s="80">
        <v>0.34</v>
      </c>
      <c r="EK28" s="207">
        <v>0.22</v>
      </c>
      <c r="EL28" s="206"/>
      <c r="EM28" s="80"/>
      <c r="EN28" s="207"/>
      <c r="EO28" s="206"/>
      <c r="EP28" s="80"/>
      <c r="EQ28" s="207"/>
      <c r="ER28" s="206">
        <v>3.43</v>
      </c>
      <c r="ES28" s="80">
        <v>4.5599999999999996</v>
      </c>
      <c r="ET28" s="207">
        <v>4.0199999999999996</v>
      </c>
      <c r="EU28" s="206">
        <v>2.2999999999999998</v>
      </c>
      <c r="EV28" s="80">
        <v>2.6</v>
      </c>
      <c r="EW28" s="207">
        <v>2.4700000000000002</v>
      </c>
      <c r="EX28" s="206">
        <v>0.18</v>
      </c>
      <c r="EY28" s="80">
        <v>0.18</v>
      </c>
      <c r="EZ28" s="207">
        <v>0.18</v>
      </c>
      <c r="FA28" s="206"/>
      <c r="FB28" s="80"/>
      <c r="FC28" s="207"/>
      <c r="FD28" s="206"/>
      <c r="FE28" s="80"/>
      <c r="FF28" s="207"/>
      <c r="FG28" s="206">
        <v>4.45</v>
      </c>
      <c r="FH28" s="80">
        <v>4.45</v>
      </c>
      <c r="FI28" s="207">
        <v>4.45</v>
      </c>
      <c r="FJ28" s="206">
        <v>2.4500000000000002</v>
      </c>
      <c r="FK28" s="80">
        <v>2.4500000000000002</v>
      </c>
      <c r="FL28" s="207">
        <v>2.4500000000000002</v>
      </c>
      <c r="FM28" s="206">
        <v>0.19</v>
      </c>
      <c r="FN28" s="80">
        <v>0.23</v>
      </c>
      <c r="FO28" s="207">
        <v>0.21</v>
      </c>
      <c r="FP28" s="206"/>
      <c r="FQ28" s="80"/>
      <c r="FR28" s="207"/>
      <c r="FS28" s="206"/>
      <c r="FT28" s="80"/>
      <c r="FU28" s="207"/>
      <c r="FV28" s="206">
        <v>3.31</v>
      </c>
      <c r="FW28" s="80">
        <v>4.78</v>
      </c>
      <c r="FX28" s="207">
        <v>3.85</v>
      </c>
      <c r="FY28" s="206">
        <v>2.06</v>
      </c>
      <c r="FZ28" s="80">
        <v>2.62</v>
      </c>
      <c r="GA28" s="207">
        <v>2.41</v>
      </c>
    </row>
    <row r="29" spans="1:201">
      <c r="A29" s="95">
        <v>25</v>
      </c>
      <c r="B29" s="95" t="s">
        <v>1019</v>
      </c>
      <c r="C29" s="95" t="s">
        <v>1058</v>
      </c>
      <c r="D29" s="206"/>
      <c r="E29" s="80"/>
      <c r="F29" s="207"/>
      <c r="G29" s="206"/>
      <c r="H29" s="80"/>
      <c r="I29" s="207"/>
      <c r="J29" s="206"/>
      <c r="K29" s="80"/>
      <c r="L29" s="207"/>
      <c r="M29" s="206"/>
      <c r="N29" s="80"/>
      <c r="O29" s="207"/>
      <c r="P29" s="206"/>
      <c r="Q29" s="80"/>
      <c r="R29" s="207"/>
      <c r="S29" s="206"/>
      <c r="T29" s="80"/>
      <c r="U29" s="207"/>
      <c r="V29" s="206"/>
      <c r="W29" s="80"/>
      <c r="X29" s="207"/>
      <c r="Y29" s="206"/>
      <c r="Z29" s="80"/>
      <c r="AA29" s="207"/>
      <c r="AB29" s="206"/>
      <c r="AC29" s="80"/>
      <c r="AD29" s="207"/>
      <c r="AE29" s="206"/>
      <c r="AF29" s="80"/>
      <c r="AG29" s="207"/>
      <c r="AH29" s="206"/>
      <c r="AI29" s="80"/>
      <c r="AJ29" s="207"/>
      <c r="AK29" s="206"/>
      <c r="AL29" s="80"/>
      <c r="AM29" s="207"/>
      <c r="AN29" s="206"/>
      <c r="AO29" s="80"/>
      <c r="AP29" s="207"/>
      <c r="AQ29" s="206"/>
      <c r="AR29" s="80"/>
      <c r="AS29" s="207"/>
      <c r="AT29" s="206"/>
      <c r="AU29" s="80"/>
      <c r="AV29" s="207"/>
      <c r="AW29" s="206"/>
      <c r="AX29" s="80"/>
      <c r="AY29" s="207"/>
      <c r="AZ29" s="206"/>
      <c r="BA29" s="80"/>
      <c r="BB29" s="207"/>
      <c r="BC29" s="206"/>
      <c r="BD29" s="80"/>
      <c r="BE29" s="207"/>
      <c r="BF29" s="206"/>
      <c r="BG29" s="80"/>
      <c r="BH29" s="207"/>
      <c r="BI29" s="206"/>
      <c r="BJ29" s="80"/>
      <c r="BK29" s="207"/>
      <c r="BL29" s="206"/>
      <c r="BM29" s="80"/>
      <c r="BN29" s="207"/>
      <c r="BO29" s="206"/>
      <c r="BP29" s="80"/>
      <c r="BQ29" s="207"/>
      <c r="BR29" s="206"/>
      <c r="BS29" s="80"/>
      <c r="BT29" s="207"/>
      <c r="BU29" s="206"/>
      <c r="BV29" s="80"/>
      <c r="BW29" s="207"/>
      <c r="BX29" s="206"/>
      <c r="BY29" s="80"/>
      <c r="BZ29" s="207"/>
      <c r="CA29" s="206"/>
      <c r="CB29" s="80"/>
      <c r="CC29" s="207"/>
      <c r="CD29" s="206"/>
      <c r="CE29" s="80"/>
      <c r="CF29" s="207"/>
      <c r="CG29" s="206"/>
      <c r="CH29" s="80"/>
      <c r="CI29" s="207"/>
      <c r="CJ29" s="206"/>
      <c r="CK29" s="80"/>
      <c r="CL29" s="207"/>
      <c r="CM29" s="206"/>
      <c r="CN29" s="80"/>
      <c r="CO29" s="207"/>
      <c r="CP29" s="206"/>
      <c r="CQ29" s="80"/>
      <c r="CR29" s="207">
        <v>0.34</v>
      </c>
      <c r="CS29" s="206"/>
      <c r="CT29" s="80"/>
      <c r="CU29" s="207"/>
      <c r="CV29" s="206"/>
      <c r="CW29" s="80"/>
      <c r="CX29" s="207"/>
      <c r="CY29" s="206"/>
      <c r="CZ29" s="80"/>
      <c r="DA29" s="207">
        <v>3.57</v>
      </c>
      <c r="DB29" s="206"/>
      <c r="DC29" s="80"/>
      <c r="DD29" s="207">
        <v>3</v>
      </c>
      <c r="DE29" s="206">
        <v>0.23</v>
      </c>
      <c r="DF29" s="80">
        <v>0.33</v>
      </c>
      <c r="DG29" s="207">
        <v>0.27</v>
      </c>
      <c r="DH29" s="206"/>
      <c r="DI29" s="80"/>
      <c r="DJ29" s="207"/>
      <c r="DK29" s="206"/>
      <c r="DL29" s="80"/>
      <c r="DM29" s="207"/>
      <c r="DN29" s="206">
        <v>3.88</v>
      </c>
      <c r="DO29" s="80">
        <v>4.53</v>
      </c>
      <c r="DP29" s="207">
        <v>4.2</v>
      </c>
      <c r="DQ29" s="206">
        <v>2.5</v>
      </c>
      <c r="DR29" s="80">
        <v>2.84</v>
      </c>
      <c r="DS29" s="207">
        <v>2.68</v>
      </c>
      <c r="DT29" s="206">
        <v>0.08</v>
      </c>
      <c r="DU29" s="80">
        <v>0.19</v>
      </c>
      <c r="DV29" s="207">
        <v>0.16</v>
      </c>
      <c r="DW29" s="206"/>
      <c r="DX29" s="80"/>
      <c r="DY29" s="207"/>
      <c r="DZ29" s="206"/>
      <c r="EA29" s="80"/>
      <c r="EB29" s="207"/>
      <c r="EC29" s="206">
        <v>3.89</v>
      </c>
      <c r="ED29" s="80">
        <v>4.75</v>
      </c>
      <c r="EE29" s="207">
        <v>4.25</v>
      </c>
      <c r="EF29" s="206">
        <v>2.61</v>
      </c>
      <c r="EG29" s="80">
        <v>5.5</v>
      </c>
      <c r="EH29" s="207">
        <v>3.73</v>
      </c>
      <c r="EI29" s="206">
        <v>0.23</v>
      </c>
      <c r="EJ29" s="80">
        <v>0.27</v>
      </c>
      <c r="EK29" s="207">
        <v>0.25</v>
      </c>
      <c r="EL29" s="206"/>
      <c r="EM29" s="80"/>
      <c r="EN29" s="207"/>
      <c r="EO29" s="206"/>
      <c r="EP29" s="80"/>
      <c r="EQ29" s="207"/>
      <c r="ER29" s="206">
        <v>4.3</v>
      </c>
      <c r="ES29" s="80">
        <v>4.5599999999999996</v>
      </c>
      <c r="ET29" s="207">
        <v>4.43</v>
      </c>
      <c r="EU29" s="206">
        <v>3.9</v>
      </c>
      <c r="EV29" s="80">
        <v>4.5999999999999996</v>
      </c>
      <c r="EW29" s="207">
        <v>4.25</v>
      </c>
      <c r="EX29" s="206">
        <v>0.25</v>
      </c>
      <c r="EY29" s="80">
        <v>0.7</v>
      </c>
      <c r="EZ29" s="207">
        <v>0.39</v>
      </c>
      <c r="FA29" s="206"/>
      <c r="FB29" s="80"/>
      <c r="FC29" s="207"/>
      <c r="FD29" s="206"/>
      <c r="FE29" s="80"/>
      <c r="FF29" s="207"/>
      <c r="FG29" s="206">
        <v>3.5</v>
      </c>
      <c r="FH29" s="80">
        <v>4.33</v>
      </c>
      <c r="FI29" s="207">
        <v>3.83</v>
      </c>
      <c r="FJ29" s="206">
        <v>3.61</v>
      </c>
      <c r="FK29" s="80">
        <v>4.7</v>
      </c>
      <c r="FL29" s="207">
        <v>4.1900000000000004</v>
      </c>
      <c r="FM29" s="206">
        <v>0.23</v>
      </c>
      <c r="FN29" s="80">
        <v>0.48</v>
      </c>
      <c r="FO29" s="207">
        <v>0.33</v>
      </c>
      <c r="FP29" s="206"/>
      <c r="FQ29" s="80"/>
      <c r="FR29" s="207"/>
      <c r="FS29" s="206"/>
      <c r="FT29" s="80"/>
      <c r="FU29" s="207"/>
      <c r="FV29" s="206">
        <v>3.76</v>
      </c>
      <c r="FW29" s="80">
        <v>5.59</v>
      </c>
      <c r="FX29" s="207">
        <v>4.68</v>
      </c>
      <c r="FY29" s="206">
        <v>3.99</v>
      </c>
      <c r="FZ29" s="80">
        <v>5.95</v>
      </c>
      <c r="GA29" s="207">
        <v>4.78</v>
      </c>
    </row>
    <row r="30" spans="1:201">
      <c r="A30" s="95">
        <v>26</v>
      </c>
      <c r="B30" s="95" t="s">
        <v>1019</v>
      </c>
      <c r="C30" s="95" t="s">
        <v>1051</v>
      </c>
      <c r="D30" s="206"/>
      <c r="E30" s="80"/>
      <c r="F30" s="207"/>
      <c r="G30" s="206"/>
      <c r="H30" s="80"/>
      <c r="I30" s="207"/>
      <c r="J30" s="206"/>
      <c r="K30" s="80"/>
      <c r="L30" s="207"/>
      <c r="M30" s="206"/>
      <c r="N30" s="80"/>
      <c r="O30" s="207"/>
      <c r="P30" s="206"/>
      <c r="Q30" s="80"/>
      <c r="R30" s="207"/>
      <c r="S30" s="206"/>
      <c r="T30" s="80"/>
      <c r="U30" s="207"/>
      <c r="V30" s="206"/>
      <c r="W30" s="80"/>
      <c r="X30" s="207"/>
      <c r="Y30" s="206"/>
      <c r="Z30" s="80"/>
      <c r="AA30" s="207"/>
      <c r="AB30" s="206"/>
      <c r="AC30" s="80"/>
      <c r="AD30" s="207"/>
      <c r="AE30" s="206"/>
      <c r="AF30" s="80"/>
      <c r="AG30" s="207"/>
      <c r="AH30" s="206"/>
      <c r="AI30" s="80"/>
      <c r="AJ30" s="207"/>
      <c r="AK30" s="206"/>
      <c r="AL30" s="80"/>
      <c r="AM30" s="207"/>
      <c r="AN30" s="206"/>
      <c r="AO30" s="80"/>
      <c r="AP30" s="207"/>
      <c r="AQ30" s="206"/>
      <c r="AR30" s="80"/>
      <c r="AS30" s="207"/>
      <c r="AT30" s="206"/>
      <c r="AU30" s="80"/>
      <c r="AV30" s="207"/>
      <c r="AW30" s="206"/>
      <c r="AX30" s="80"/>
      <c r="AY30" s="207"/>
      <c r="AZ30" s="206"/>
      <c r="BA30" s="80"/>
      <c r="BB30" s="207"/>
      <c r="BC30" s="206"/>
      <c r="BD30" s="80"/>
      <c r="BE30" s="207"/>
      <c r="BF30" s="206"/>
      <c r="BG30" s="80"/>
      <c r="BH30" s="207"/>
      <c r="BI30" s="206"/>
      <c r="BJ30" s="80"/>
      <c r="BK30" s="207"/>
      <c r="BL30" s="206"/>
      <c r="BM30" s="80"/>
      <c r="BN30" s="207"/>
      <c r="BO30" s="206"/>
      <c r="BP30" s="80"/>
      <c r="BQ30" s="207"/>
      <c r="BR30" s="206"/>
      <c r="BS30" s="80"/>
      <c r="BT30" s="207"/>
      <c r="BU30" s="206"/>
      <c r="BV30" s="80"/>
      <c r="BW30" s="207"/>
      <c r="BX30" s="206"/>
      <c r="BY30" s="80"/>
      <c r="BZ30" s="207"/>
      <c r="CA30" s="206"/>
      <c r="CB30" s="80"/>
      <c r="CC30" s="207"/>
      <c r="CD30" s="206"/>
      <c r="CE30" s="80"/>
      <c r="CF30" s="207"/>
      <c r="CG30" s="206"/>
      <c r="CH30" s="80"/>
      <c r="CI30" s="207"/>
      <c r="CJ30" s="206"/>
      <c r="CK30" s="80"/>
      <c r="CL30" s="207"/>
      <c r="CM30" s="206"/>
      <c r="CN30" s="80"/>
      <c r="CO30" s="207"/>
      <c r="CP30" s="206"/>
      <c r="CQ30" s="80"/>
      <c r="CR30" s="207">
        <v>0.5</v>
      </c>
      <c r="CS30" s="206"/>
      <c r="CT30" s="80"/>
      <c r="CU30" s="207"/>
      <c r="CV30" s="206"/>
      <c r="CW30" s="80"/>
      <c r="CX30" s="207"/>
      <c r="CY30" s="206"/>
      <c r="CZ30" s="80"/>
      <c r="DA30" s="207">
        <v>4.09</v>
      </c>
      <c r="DB30" s="206"/>
      <c r="DC30" s="80"/>
      <c r="DD30" s="207">
        <v>4.9000000000000004</v>
      </c>
      <c r="DE30" s="206">
        <v>0.2</v>
      </c>
      <c r="DF30" s="80">
        <v>0.28000000000000003</v>
      </c>
      <c r="DG30" s="207">
        <v>0.24</v>
      </c>
      <c r="DH30" s="206"/>
      <c r="DI30" s="80"/>
      <c r="DJ30" s="207"/>
      <c r="DK30" s="206"/>
      <c r="DL30" s="80"/>
      <c r="DM30" s="207"/>
      <c r="DN30" s="206">
        <v>3.42</v>
      </c>
      <c r="DO30" s="80">
        <v>3.62</v>
      </c>
      <c r="DP30" s="207">
        <v>3.52</v>
      </c>
      <c r="DQ30" s="206">
        <v>4.8</v>
      </c>
      <c r="DR30" s="80">
        <v>5.37</v>
      </c>
      <c r="DS30" s="207">
        <v>5.09</v>
      </c>
      <c r="DT30" s="206">
        <v>0.41</v>
      </c>
      <c r="DU30" s="80">
        <v>0.93</v>
      </c>
      <c r="DV30" s="207">
        <v>0.59</v>
      </c>
      <c r="DW30" s="206"/>
      <c r="DX30" s="80"/>
      <c r="DY30" s="207"/>
      <c r="DZ30" s="206"/>
      <c r="EA30" s="80"/>
      <c r="EB30" s="207"/>
      <c r="EC30" s="206">
        <v>3.79</v>
      </c>
      <c r="ED30" s="80">
        <v>4.01</v>
      </c>
      <c r="EE30" s="207">
        <v>3.93</v>
      </c>
      <c r="EF30" s="206">
        <v>2.1</v>
      </c>
      <c r="EG30" s="80">
        <v>5.8</v>
      </c>
      <c r="EH30" s="207">
        <v>4.3</v>
      </c>
      <c r="EI30" s="206">
        <v>0.36</v>
      </c>
      <c r="EJ30" s="80">
        <v>0.53</v>
      </c>
      <c r="EK30" s="207">
        <v>0.45</v>
      </c>
      <c r="EL30" s="206"/>
      <c r="EM30" s="80"/>
      <c r="EN30" s="207"/>
      <c r="EO30" s="206"/>
      <c r="EP30" s="80"/>
      <c r="EQ30" s="207"/>
      <c r="ER30" s="206">
        <v>3.45</v>
      </c>
      <c r="ES30" s="80">
        <v>3.47</v>
      </c>
      <c r="ET30" s="207">
        <v>3.46</v>
      </c>
      <c r="EU30" s="206">
        <v>4.0999999999999996</v>
      </c>
      <c r="EV30" s="80">
        <v>4.7</v>
      </c>
      <c r="EW30" s="207">
        <v>4.4000000000000004</v>
      </c>
      <c r="EX30" s="206">
        <v>0.2</v>
      </c>
      <c r="EY30" s="80">
        <v>0.2</v>
      </c>
      <c r="EZ30" s="207">
        <v>0.2</v>
      </c>
      <c r="FA30" s="206"/>
      <c r="FB30" s="80"/>
      <c r="FC30" s="207"/>
      <c r="FD30" s="206"/>
      <c r="FE30" s="80"/>
      <c r="FF30" s="207"/>
      <c r="FG30" s="206">
        <v>2.29</v>
      </c>
      <c r="FH30" s="80">
        <v>3.54</v>
      </c>
      <c r="FI30" s="207">
        <v>2.92</v>
      </c>
      <c r="FJ30" s="206">
        <v>3.71</v>
      </c>
      <c r="FK30" s="80">
        <v>4.2</v>
      </c>
      <c r="FL30" s="207">
        <v>3.96</v>
      </c>
      <c r="FM30" s="206">
        <v>0.49</v>
      </c>
      <c r="FN30" s="80">
        <v>0.49</v>
      </c>
      <c r="FO30" s="207">
        <v>0.49</v>
      </c>
      <c r="FP30" s="206"/>
      <c r="FQ30" s="80"/>
      <c r="FR30" s="207"/>
      <c r="FS30" s="206"/>
      <c r="FT30" s="80"/>
      <c r="FU30" s="207"/>
      <c r="FV30" s="206">
        <v>4.92</v>
      </c>
      <c r="FW30" s="80">
        <v>4.92</v>
      </c>
      <c r="FX30" s="207">
        <v>4.92</v>
      </c>
      <c r="FY30" s="206">
        <v>3.77</v>
      </c>
      <c r="FZ30" s="80">
        <v>3.77</v>
      </c>
      <c r="GA30" s="207">
        <v>3.77</v>
      </c>
    </row>
    <row r="31" spans="1:201">
      <c r="A31" s="95">
        <v>27</v>
      </c>
      <c r="B31" s="95" t="s">
        <v>1019</v>
      </c>
      <c r="C31" s="95" t="s">
        <v>1021</v>
      </c>
      <c r="D31" s="206"/>
      <c r="E31" s="80"/>
      <c r="F31" s="207"/>
      <c r="G31" s="206"/>
      <c r="H31" s="80"/>
      <c r="I31" s="207"/>
      <c r="J31" s="206"/>
      <c r="K31" s="80"/>
      <c r="L31" s="207"/>
      <c r="M31" s="206"/>
      <c r="N31" s="80"/>
      <c r="O31" s="207"/>
      <c r="P31" s="206"/>
      <c r="Q31" s="80"/>
      <c r="R31" s="207"/>
      <c r="S31" s="206"/>
      <c r="T31" s="80"/>
      <c r="U31" s="207"/>
      <c r="V31" s="206"/>
      <c r="W31" s="80"/>
      <c r="X31" s="207"/>
      <c r="Y31" s="206"/>
      <c r="Z31" s="80"/>
      <c r="AA31" s="207"/>
      <c r="AB31" s="206"/>
      <c r="AC31" s="80"/>
      <c r="AD31" s="207"/>
      <c r="AE31" s="206"/>
      <c r="AF31" s="80"/>
      <c r="AG31" s="207"/>
      <c r="AH31" s="206"/>
      <c r="AI31" s="80"/>
      <c r="AJ31" s="207"/>
      <c r="AK31" s="206"/>
      <c r="AL31" s="80"/>
      <c r="AM31" s="207"/>
      <c r="AN31" s="206"/>
      <c r="AO31" s="80"/>
      <c r="AP31" s="207"/>
      <c r="AQ31" s="206"/>
      <c r="AR31" s="80"/>
      <c r="AS31" s="207"/>
      <c r="AT31" s="206"/>
      <c r="AU31" s="80"/>
      <c r="AV31" s="207"/>
      <c r="AW31" s="206"/>
      <c r="AX31" s="80"/>
      <c r="AY31" s="207"/>
      <c r="AZ31" s="206"/>
      <c r="BA31" s="80"/>
      <c r="BB31" s="207"/>
      <c r="BC31" s="206"/>
      <c r="BD31" s="80"/>
      <c r="BE31" s="207"/>
      <c r="BF31" s="206"/>
      <c r="BG31" s="80"/>
      <c r="BH31" s="207"/>
      <c r="BI31" s="206"/>
      <c r="BJ31" s="80"/>
      <c r="BK31" s="207"/>
      <c r="BL31" s="206"/>
      <c r="BM31" s="80"/>
      <c r="BN31" s="207"/>
      <c r="BO31" s="206"/>
      <c r="BP31" s="80"/>
      <c r="BQ31" s="207"/>
      <c r="BR31" s="206"/>
      <c r="BS31" s="80"/>
      <c r="BT31" s="207"/>
      <c r="BU31" s="206"/>
      <c r="BV31" s="80"/>
      <c r="BW31" s="207"/>
      <c r="BX31" s="206"/>
      <c r="BY31" s="80"/>
      <c r="BZ31" s="207"/>
      <c r="CA31" s="206"/>
      <c r="CB31" s="80"/>
      <c r="CC31" s="207"/>
      <c r="CD31" s="206"/>
      <c r="CE31" s="80"/>
      <c r="CF31" s="207"/>
      <c r="CG31" s="206"/>
      <c r="CH31" s="80"/>
      <c r="CI31" s="207"/>
      <c r="CJ31" s="206"/>
      <c r="CK31" s="80"/>
      <c r="CL31" s="207"/>
      <c r="CM31" s="206"/>
      <c r="CN31" s="80"/>
      <c r="CO31" s="207"/>
      <c r="CP31" s="206"/>
      <c r="CQ31" s="80"/>
      <c r="CR31" s="207">
        <v>0.2</v>
      </c>
      <c r="CS31" s="206"/>
      <c r="CT31" s="80"/>
      <c r="CU31" s="207"/>
      <c r="CV31" s="206"/>
      <c r="CW31" s="80"/>
      <c r="CX31" s="207"/>
      <c r="CY31" s="206"/>
      <c r="CZ31" s="80"/>
      <c r="DA31" s="207">
        <v>4.4800000000000004</v>
      </c>
      <c r="DB31" s="206"/>
      <c r="DC31" s="80"/>
      <c r="DD31" s="207">
        <v>6.38</v>
      </c>
      <c r="DE31" s="206">
        <v>0.16</v>
      </c>
      <c r="DF31" s="80">
        <v>0.34</v>
      </c>
      <c r="DG31" s="207">
        <v>0.26</v>
      </c>
      <c r="DH31" s="206"/>
      <c r="DI31" s="80"/>
      <c r="DJ31" s="207"/>
      <c r="DK31" s="206"/>
      <c r="DL31" s="80"/>
      <c r="DM31" s="207"/>
      <c r="DN31" s="206">
        <v>1.24</v>
      </c>
      <c r="DO31" s="80">
        <v>5.46</v>
      </c>
      <c r="DP31" s="207">
        <v>3.59</v>
      </c>
      <c r="DQ31" s="206">
        <v>3.8</v>
      </c>
      <c r="DR31" s="80">
        <v>6.6</v>
      </c>
      <c r="DS31" s="207">
        <v>4.95</v>
      </c>
      <c r="DT31" s="206">
        <v>0.19</v>
      </c>
      <c r="DU31" s="80">
        <v>0.38</v>
      </c>
      <c r="DV31" s="207">
        <v>0.26</v>
      </c>
      <c r="DW31" s="206"/>
      <c r="DX31" s="80"/>
      <c r="DY31" s="207"/>
      <c r="DZ31" s="206"/>
      <c r="EA31" s="80"/>
      <c r="EB31" s="207"/>
      <c r="EC31" s="206">
        <v>4.8499999999999996</v>
      </c>
      <c r="ED31" s="80">
        <v>5.0999999999999996</v>
      </c>
      <c r="EE31" s="207">
        <v>5.0199999999999996</v>
      </c>
      <c r="EF31" s="206">
        <v>5.48</v>
      </c>
      <c r="EG31" s="80">
        <v>5.56</v>
      </c>
      <c r="EH31" s="207">
        <v>5.52</v>
      </c>
      <c r="EI31" s="206">
        <v>0.14000000000000001</v>
      </c>
      <c r="EJ31" s="80">
        <v>0.14000000000000001</v>
      </c>
      <c r="EK31" s="207">
        <v>0.14000000000000001</v>
      </c>
      <c r="EL31" s="206"/>
      <c r="EM31" s="80"/>
      <c r="EN31" s="207"/>
      <c r="EO31" s="206"/>
      <c r="EP31" s="80"/>
      <c r="EQ31" s="207"/>
      <c r="ER31" s="206">
        <v>4.9400000000000004</v>
      </c>
      <c r="ES31" s="80">
        <v>4.9400000000000004</v>
      </c>
      <c r="ET31" s="207">
        <v>4.9400000000000004</v>
      </c>
      <c r="EU31" s="206">
        <v>5.0999999999999996</v>
      </c>
      <c r="EV31" s="80">
        <v>5.0999999999999996</v>
      </c>
      <c r="EW31" s="207">
        <v>5.0999999999999996</v>
      </c>
      <c r="EX31" s="206">
        <v>0.2</v>
      </c>
      <c r="EY31" s="80">
        <v>0.2</v>
      </c>
      <c r="EZ31" s="207">
        <v>0.2</v>
      </c>
      <c r="FA31" s="206"/>
      <c r="FB31" s="80"/>
      <c r="FC31" s="207"/>
      <c r="FD31" s="206"/>
      <c r="FE31" s="80"/>
      <c r="FF31" s="207"/>
      <c r="FG31" s="206">
        <v>4.8099999999999996</v>
      </c>
      <c r="FH31" s="80">
        <v>4.8099999999999996</v>
      </c>
      <c r="FI31" s="207">
        <v>4.8099999999999996</v>
      </c>
      <c r="FJ31" s="206">
        <v>5.37</v>
      </c>
      <c r="FK31" s="80">
        <v>5.37</v>
      </c>
      <c r="FL31" s="207">
        <v>5.37</v>
      </c>
      <c r="FM31" s="206">
        <v>0.2</v>
      </c>
      <c r="FN31" s="80">
        <v>0.42</v>
      </c>
      <c r="FO31" s="207">
        <v>0.27</v>
      </c>
      <c r="FP31" s="206"/>
      <c r="FQ31" s="80"/>
      <c r="FR31" s="207"/>
      <c r="FS31" s="206"/>
      <c r="FT31" s="80"/>
      <c r="FU31" s="207"/>
      <c r="FV31" s="206">
        <v>3.9</v>
      </c>
      <c r="FW31" s="80">
        <v>4.33</v>
      </c>
      <c r="FX31" s="207">
        <v>4.1100000000000003</v>
      </c>
      <c r="FY31" s="206">
        <v>2.4300000000000002</v>
      </c>
      <c r="FZ31" s="80">
        <v>5.0199999999999996</v>
      </c>
      <c r="GA31" s="207">
        <v>3.87</v>
      </c>
    </row>
    <row r="32" spans="1:201">
      <c r="A32" s="95">
        <v>28</v>
      </c>
      <c r="B32" s="95" t="s">
        <v>1019</v>
      </c>
      <c r="C32" s="95" t="s">
        <v>1033</v>
      </c>
      <c r="D32" s="206">
        <v>0.14000000000000001</v>
      </c>
      <c r="E32" s="80">
        <v>3.83</v>
      </c>
      <c r="F32" s="207">
        <v>0.95</v>
      </c>
      <c r="G32" s="206">
        <v>0.23</v>
      </c>
      <c r="H32" s="80">
        <v>0.37</v>
      </c>
      <c r="I32" s="207">
        <v>0.31</v>
      </c>
      <c r="J32" s="206">
        <v>0.1</v>
      </c>
      <c r="K32" s="80">
        <v>0.24</v>
      </c>
      <c r="L32" s="207">
        <v>0.14000000000000001</v>
      </c>
      <c r="M32" s="206">
        <v>3.56</v>
      </c>
      <c r="N32" s="80">
        <v>4.7699999999999996</v>
      </c>
      <c r="O32" s="207">
        <v>4.1500000000000004</v>
      </c>
      <c r="P32" s="206">
        <v>1.4</v>
      </c>
      <c r="Q32" s="80">
        <v>2.54</v>
      </c>
      <c r="R32" s="207">
        <v>2.06</v>
      </c>
      <c r="S32" s="206">
        <v>0.13</v>
      </c>
      <c r="T32" s="80">
        <v>0.44</v>
      </c>
      <c r="U32" s="207">
        <v>0.22</v>
      </c>
      <c r="V32" s="206">
        <v>0.19</v>
      </c>
      <c r="W32" s="80">
        <v>0.41</v>
      </c>
      <c r="X32" s="207">
        <v>0.28999999999999998</v>
      </c>
      <c r="Y32" s="206">
        <v>0.09</v>
      </c>
      <c r="Z32" s="80">
        <v>0.12</v>
      </c>
      <c r="AA32" s="207">
        <v>0.11</v>
      </c>
      <c r="AB32" s="206">
        <v>3.3</v>
      </c>
      <c r="AC32" s="80">
        <v>5.14</v>
      </c>
      <c r="AD32" s="207">
        <v>4.3099999999999996</v>
      </c>
      <c r="AE32" s="206">
        <v>1.46</v>
      </c>
      <c r="AF32" s="80">
        <v>2.2999999999999998</v>
      </c>
      <c r="AG32" s="207">
        <v>1.96</v>
      </c>
      <c r="AH32" s="206">
        <v>0.14000000000000001</v>
      </c>
      <c r="AI32" s="80">
        <v>0.24</v>
      </c>
      <c r="AJ32" s="207">
        <v>0.19</v>
      </c>
      <c r="AK32" s="206">
        <v>0.25</v>
      </c>
      <c r="AL32" s="80">
        <v>0.32</v>
      </c>
      <c r="AM32" s="207">
        <v>0.28000000000000003</v>
      </c>
      <c r="AN32" s="206">
        <v>0.11</v>
      </c>
      <c r="AO32" s="80">
        <v>0.19</v>
      </c>
      <c r="AP32" s="207">
        <v>0.14000000000000001</v>
      </c>
      <c r="AQ32" s="206">
        <v>3.58</v>
      </c>
      <c r="AR32" s="80">
        <v>5</v>
      </c>
      <c r="AS32" s="207">
        <v>4.21</v>
      </c>
      <c r="AT32" s="206">
        <v>1.8</v>
      </c>
      <c r="AU32" s="80">
        <v>2.1</v>
      </c>
      <c r="AV32" s="207">
        <v>1.88</v>
      </c>
      <c r="AW32" s="206"/>
      <c r="AX32" s="80"/>
      <c r="AY32" s="207"/>
      <c r="AZ32" s="206"/>
      <c r="BA32" s="80"/>
      <c r="BB32" s="207"/>
      <c r="BC32" s="206"/>
      <c r="BD32" s="80"/>
      <c r="BE32" s="207"/>
      <c r="BF32" s="206">
        <v>3.63</v>
      </c>
      <c r="BG32" s="80">
        <v>5.32</v>
      </c>
      <c r="BH32" s="207">
        <v>4.28</v>
      </c>
      <c r="BI32" s="206">
        <v>0.7</v>
      </c>
      <c r="BJ32" s="80">
        <v>1.1200000000000001</v>
      </c>
      <c r="BK32" s="207">
        <v>0.93</v>
      </c>
      <c r="BL32" s="206"/>
      <c r="BM32" s="80"/>
      <c r="BN32" s="207"/>
      <c r="BO32" s="206"/>
      <c r="BP32" s="80"/>
      <c r="BQ32" s="207"/>
      <c r="BR32" s="206"/>
      <c r="BS32" s="80"/>
      <c r="BT32" s="207"/>
      <c r="BU32" s="206"/>
      <c r="BV32" s="80"/>
      <c r="BW32" s="207"/>
      <c r="BX32" s="206"/>
      <c r="BY32" s="80"/>
      <c r="BZ32" s="207"/>
      <c r="CA32" s="206"/>
      <c r="CB32" s="80"/>
      <c r="CC32" s="207"/>
      <c r="CD32" s="206"/>
      <c r="CE32" s="80"/>
      <c r="CF32" s="207"/>
      <c r="CG32" s="206"/>
      <c r="CH32" s="80"/>
      <c r="CI32" s="207"/>
      <c r="CJ32" s="206"/>
      <c r="CK32" s="80"/>
      <c r="CL32" s="207"/>
      <c r="CM32" s="206"/>
      <c r="CN32" s="80"/>
      <c r="CO32" s="207"/>
      <c r="CP32" s="206">
        <v>0.21</v>
      </c>
      <c r="CQ32" s="80">
        <v>0.48</v>
      </c>
      <c r="CR32" s="207">
        <v>0.28000000000000003</v>
      </c>
      <c r="CS32" s="206"/>
      <c r="CT32" s="80"/>
      <c r="CU32" s="207"/>
      <c r="CV32" s="206"/>
      <c r="CW32" s="80"/>
      <c r="CX32" s="207"/>
      <c r="CY32" s="206">
        <v>3.15</v>
      </c>
      <c r="CZ32" s="80">
        <v>4.47</v>
      </c>
      <c r="DA32" s="207">
        <v>3.82</v>
      </c>
      <c r="DB32" s="206">
        <v>5.15</v>
      </c>
      <c r="DC32" s="80">
        <v>5.8</v>
      </c>
      <c r="DD32" s="207">
        <v>5.53</v>
      </c>
      <c r="DE32" s="206">
        <v>0.19</v>
      </c>
      <c r="DF32" s="80">
        <v>0.26</v>
      </c>
      <c r="DG32" s="207">
        <v>0.22</v>
      </c>
      <c r="DH32" s="206"/>
      <c r="DI32" s="80"/>
      <c r="DJ32" s="207"/>
      <c r="DK32" s="206"/>
      <c r="DL32" s="80"/>
      <c r="DM32" s="207"/>
      <c r="DN32" s="206">
        <v>3.17</v>
      </c>
      <c r="DO32" s="80">
        <v>3.9</v>
      </c>
      <c r="DP32" s="207">
        <v>3.62</v>
      </c>
      <c r="DQ32" s="206">
        <v>3.6</v>
      </c>
      <c r="DR32" s="80">
        <v>6.2</v>
      </c>
      <c r="DS32" s="207">
        <v>5.13</v>
      </c>
      <c r="DT32" s="206">
        <v>0.26</v>
      </c>
      <c r="DU32" s="80">
        <v>0.36</v>
      </c>
      <c r="DV32" s="207">
        <v>0.3</v>
      </c>
      <c r="DW32" s="206"/>
      <c r="DX32" s="80"/>
      <c r="DY32" s="207"/>
      <c r="DZ32" s="206"/>
      <c r="EA32" s="80"/>
      <c r="EB32" s="207"/>
      <c r="EC32" s="206">
        <v>3.77</v>
      </c>
      <c r="ED32" s="80">
        <v>4.3600000000000003</v>
      </c>
      <c r="EE32" s="207">
        <v>3.96</v>
      </c>
      <c r="EF32" s="206">
        <v>4.5</v>
      </c>
      <c r="EG32" s="80">
        <v>6.19</v>
      </c>
      <c r="EH32" s="207">
        <v>5.19</v>
      </c>
      <c r="EI32" s="206">
        <v>0.16</v>
      </c>
      <c r="EJ32" s="80">
        <v>0.42</v>
      </c>
      <c r="EK32" s="207">
        <v>0.28999999999999998</v>
      </c>
      <c r="EL32" s="206"/>
      <c r="EM32" s="80"/>
      <c r="EN32" s="207"/>
      <c r="EO32" s="206"/>
      <c r="EP32" s="80"/>
      <c r="EQ32" s="207"/>
      <c r="ER32" s="206">
        <v>3.71</v>
      </c>
      <c r="ES32" s="80">
        <v>3.9</v>
      </c>
      <c r="ET32" s="207">
        <v>3.81</v>
      </c>
      <c r="EU32" s="206">
        <v>3.87</v>
      </c>
      <c r="EV32" s="80">
        <v>5.2</v>
      </c>
      <c r="EW32" s="207">
        <v>4.54</v>
      </c>
      <c r="EX32" s="206">
        <v>0.6</v>
      </c>
      <c r="EY32" s="80">
        <v>0.6</v>
      </c>
      <c r="EZ32" s="207">
        <v>0.6</v>
      </c>
      <c r="FA32" s="206"/>
      <c r="FB32" s="80"/>
      <c r="FC32" s="207"/>
      <c r="FD32" s="206"/>
      <c r="FE32" s="80"/>
      <c r="FF32" s="207"/>
      <c r="FG32" s="206">
        <v>3.99</v>
      </c>
      <c r="FH32" s="80">
        <v>3.99</v>
      </c>
      <c r="FI32" s="207">
        <v>3.99</v>
      </c>
      <c r="FJ32" s="206">
        <v>4.76</v>
      </c>
      <c r="FK32" s="80">
        <v>4.76</v>
      </c>
      <c r="FL32" s="207">
        <v>4.76</v>
      </c>
      <c r="FM32" s="206">
        <v>0.45</v>
      </c>
      <c r="FN32" s="80">
        <v>4.5999999999999996</v>
      </c>
      <c r="FO32" s="207">
        <v>2.5299999999999998</v>
      </c>
      <c r="FP32" s="206"/>
      <c r="FQ32" s="80"/>
      <c r="FR32" s="207"/>
      <c r="FS32" s="206"/>
      <c r="FT32" s="80"/>
      <c r="FU32" s="207"/>
      <c r="FV32" s="206">
        <v>4.5999999999999996</v>
      </c>
      <c r="FW32" s="80">
        <v>4.5999999999999996</v>
      </c>
      <c r="FX32" s="207">
        <v>4.5999999999999996</v>
      </c>
      <c r="FY32" s="206">
        <v>4.5999999999999996</v>
      </c>
      <c r="FZ32" s="80">
        <v>5.59</v>
      </c>
      <c r="GA32" s="207">
        <v>5.0999999999999996</v>
      </c>
    </row>
    <row r="33" spans="1:183">
      <c r="A33" s="95">
        <v>29</v>
      </c>
      <c r="B33" s="95" t="s">
        <v>1019</v>
      </c>
      <c r="C33" s="95" t="s">
        <v>1024</v>
      </c>
      <c r="D33" s="206">
        <v>0.15</v>
      </c>
      <c r="E33" s="80">
        <v>0.24</v>
      </c>
      <c r="F33" s="207">
        <v>0.21</v>
      </c>
      <c r="G33" s="206">
        <v>0.65</v>
      </c>
      <c r="H33" s="80">
        <v>1</v>
      </c>
      <c r="I33" s="207">
        <v>0.84</v>
      </c>
      <c r="J33" s="206">
        <v>0.1</v>
      </c>
      <c r="K33" s="80">
        <v>0.14000000000000001</v>
      </c>
      <c r="L33" s="207">
        <v>0.12</v>
      </c>
      <c r="M33" s="206">
        <v>2.93</v>
      </c>
      <c r="N33" s="80">
        <v>3.54</v>
      </c>
      <c r="O33" s="207">
        <v>3.27</v>
      </c>
      <c r="P33" s="206">
        <v>2.2999999999999998</v>
      </c>
      <c r="Q33" s="80">
        <v>2.42</v>
      </c>
      <c r="R33" s="207">
        <v>2.37</v>
      </c>
      <c r="S33" s="206">
        <v>0.16</v>
      </c>
      <c r="T33" s="80">
        <v>0.82</v>
      </c>
      <c r="U33" s="207">
        <v>0.32</v>
      </c>
      <c r="V33" s="206">
        <v>0.62</v>
      </c>
      <c r="W33" s="80">
        <v>1.1000000000000001</v>
      </c>
      <c r="X33" s="207">
        <v>0.82</v>
      </c>
      <c r="Y33" s="206">
        <v>0.09</v>
      </c>
      <c r="Z33" s="80">
        <v>0.41</v>
      </c>
      <c r="AA33" s="207">
        <v>0.17</v>
      </c>
      <c r="AB33" s="206">
        <v>3.69</v>
      </c>
      <c r="AC33" s="80">
        <v>4.2699999999999996</v>
      </c>
      <c r="AD33" s="207">
        <v>3.94</v>
      </c>
      <c r="AE33" s="206">
        <v>1.9</v>
      </c>
      <c r="AF33" s="80">
        <v>2.7</v>
      </c>
      <c r="AG33" s="207">
        <v>2.2400000000000002</v>
      </c>
      <c r="AH33" s="206">
        <v>0.26</v>
      </c>
      <c r="AI33" s="80">
        <v>1.8</v>
      </c>
      <c r="AJ33" s="207">
        <v>0.66</v>
      </c>
      <c r="AK33" s="206">
        <v>0.82</v>
      </c>
      <c r="AL33" s="80">
        <v>1.1100000000000001</v>
      </c>
      <c r="AM33" s="207">
        <v>0.91</v>
      </c>
      <c r="AN33" s="206">
        <v>0.1</v>
      </c>
      <c r="AO33" s="80">
        <v>1.2</v>
      </c>
      <c r="AP33" s="207">
        <v>0.39</v>
      </c>
      <c r="AQ33" s="206">
        <v>2.74</v>
      </c>
      <c r="AR33" s="80">
        <v>4.67</v>
      </c>
      <c r="AS33" s="207">
        <v>3.86</v>
      </c>
      <c r="AT33" s="206">
        <v>1.9</v>
      </c>
      <c r="AU33" s="80">
        <v>2.6</v>
      </c>
      <c r="AV33" s="207">
        <v>2.23</v>
      </c>
      <c r="AW33" s="206"/>
      <c r="AX33" s="80"/>
      <c r="AY33" s="207"/>
      <c r="AZ33" s="206"/>
      <c r="BA33" s="80"/>
      <c r="BB33" s="207"/>
      <c r="BC33" s="206"/>
      <c r="BD33" s="80"/>
      <c r="BE33" s="207"/>
      <c r="BF33" s="206">
        <v>3.31</v>
      </c>
      <c r="BG33" s="80">
        <v>5.12</v>
      </c>
      <c r="BH33" s="207">
        <v>4.18</v>
      </c>
      <c r="BI33" s="206">
        <v>0.13</v>
      </c>
      <c r="BJ33" s="80">
        <v>4.9000000000000004</v>
      </c>
      <c r="BK33" s="207">
        <v>1.34</v>
      </c>
      <c r="BL33" s="206"/>
      <c r="BM33" s="80"/>
      <c r="BN33" s="207"/>
      <c r="BO33" s="206"/>
      <c r="BP33" s="80"/>
      <c r="BQ33" s="207"/>
      <c r="BR33" s="206"/>
      <c r="BS33" s="80"/>
      <c r="BT33" s="207"/>
      <c r="BU33" s="206">
        <v>3.48</v>
      </c>
      <c r="BV33" s="80">
        <v>4.29</v>
      </c>
      <c r="BW33" s="207">
        <v>3.9</v>
      </c>
      <c r="BX33" s="206">
        <v>5.48</v>
      </c>
      <c r="BY33" s="80">
        <v>6.16</v>
      </c>
      <c r="BZ33" s="207">
        <v>5.81</v>
      </c>
      <c r="CA33" s="206"/>
      <c r="CB33" s="80"/>
      <c r="CC33" s="207"/>
      <c r="CD33" s="206"/>
      <c r="CE33" s="80"/>
      <c r="CF33" s="207"/>
      <c r="CG33" s="206"/>
      <c r="CH33" s="80"/>
      <c r="CI33" s="207"/>
      <c r="CJ33" s="206"/>
      <c r="CK33" s="80"/>
      <c r="CL33" s="207"/>
      <c r="CM33" s="206"/>
      <c r="CN33" s="80"/>
      <c r="CO33" s="207"/>
      <c r="CP33" s="206">
        <v>0.21</v>
      </c>
      <c r="CQ33" s="80">
        <v>0.22</v>
      </c>
      <c r="CR33" s="207">
        <v>0.22</v>
      </c>
      <c r="CS33" s="206"/>
      <c r="CT33" s="80"/>
      <c r="CU33" s="207"/>
      <c r="CV33" s="206"/>
      <c r="CW33" s="80"/>
      <c r="CX33" s="207"/>
      <c r="CY33" s="206">
        <v>2.86</v>
      </c>
      <c r="CZ33" s="80">
        <v>3.26</v>
      </c>
      <c r="DA33" s="207">
        <v>3.08</v>
      </c>
      <c r="DB33" s="206">
        <v>5.3</v>
      </c>
      <c r="DC33" s="80">
        <v>6.5</v>
      </c>
      <c r="DD33" s="207">
        <v>5.93</v>
      </c>
      <c r="DE33" s="206">
        <v>0.18</v>
      </c>
      <c r="DF33" s="80">
        <v>0.28999999999999998</v>
      </c>
      <c r="DG33" s="207">
        <v>0.24</v>
      </c>
      <c r="DH33" s="206"/>
      <c r="DI33" s="80"/>
      <c r="DJ33" s="207"/>
      <c r="DK33" s="206"/>
      <c r="DL33" s="80"/>
      <c r="DM33" s="207"/>
      <c r="DN33" s="206">
        <v>2.31</v>
      </c>
      <c r="DO33" s="80">
        <v>3.05</v>
      </c>
      <c r="DP33" s="207">
        <v>2.66</v>
      </c>
      <c r="DQ33" s="206">
        <v>4.5</v>
      </c>
      <c r="DR33" s="80">
        <v>5.4</v>
      </c>
      <c r="DS33" s="207">
        <v>5</v>
      </c>
      <c r="DT33" s="206">
        <v>0.15</v>
      </c>
      <c r="DU33" s="80">
        <v>0.27</v>
      </c>
      <c r="DV33" s="207">
        <v>0.2</v>
      </c>
      <c r="DW33" s="206"/>
      <c r="DX33" s="80"/>
      <c r="DY33" s="207"/>
      <c r="DZ33" s="206"/>
      <c r="EA33" s="80"/>
      <c r="EB33" s="207"/>
      <c r="EC33" s="206">
        <v>3.03</v>
      </c>
      <c r="ED33" s="80">
        <v>5</v>
      </c>
      <c r="EE33" s="207">
        <v>3.68</v>
      </c>
      <c r="EF33" s="206">
        <v>5.8</v>
      </c>
      <c r="EG33" s="80">
        <v>6.7</v>
      </c>
      <c r="EH33" s="207">
        <v>6.31</v>
      </c>
      <c r="EI33" s="206">
        <v>0.18</v>
      </c>
      <c r="EJ33" s="80">
        <v>0.25</v>
      </c>
      <c r="EK33" s="207">
        <v>0.22</v>
      </c>
      <c r="EL33" s="206"/>
      <c r="EM33" s="80"/>
      <c r="EN33" s="207"/>
      <c r="EO33" s="206"/>
      <c r="EP33" s="80"/>
      <c r="EQ33" s="207"/>
      <c r="ER33" s="206">
        <v>3.18</v>
      </c>
      <c r="ES33" s="80">
        <v>3.64</v>
      </c>
      <c r="ET33" s="207">
        <v>3.38</v>
      </c>
      <c r="EU33" s="206">
        <v>2.8</v>
      </c>
      <c r="EV33" s="80">
        <v>6.6</v>
      </c>
      <c r="EW33" s="207">
        <v>4.0999999999999996</v>
      </c>
      <c r="EX33" s="206">
        <v>0.22</v>
      </c>
      <c r="EY33" s="80">
        <v>0.25</v>
      </c>
      <c r="EZ33" s="207">
        <v>0.23</v>
      </c>
      <c r="FA33" s="206"/>
      <c r="FB33" s="80"/>
      <c r="FC33" s="207"/>
      <c r="FD33" s="206"/>
      <c r="FE33" s="80"/>
      <c r="FF33" s="207"/>
      <c r="FG33" s="206">
        <v>2.74</v>
      </c>
      <c r="FH33" s="80">
        <v>3.03</v>
      </c>
      <c r="FI33" s="207">
        <v>2.84</v>
      </c>
      <c r="FJ33" s="206">
        <v>4.6900000000000004</v>
      </c>
      <c r="FK33" s="80">
        <v>5.71</v>
      </c>
      <c r="FL33" s="207">
        <v>5.16</v>
      </c>
      <c r="FM33" s="206">
        <v>0.2</v>
      </c>
      <c r="FN33" s="80">
        <v>0.65</v>
      </c>
      <c r="FO33" s="207">
        <v>0.36</v>
      </c>
      <c r="FP33" s="206"/>
      <c r="FQ33" s="80"/>
      <c r="FR33" s="207"/>
      <c r="FS33" s="206"/>
      <c r="FT33" s="80"/>
      <c r="FU33" s="207"/>
      <c r="FV33" s="206">
        <v>2.6</v>
      </c>
      <c r="FW33" s="80">
        <v>6.1</v>
      </c>
      <c r="FX33" s="207">
        <v>4.34</v>
      </c>
      <c r="FY33" s="206">
        <v>1.41</v>
      </c>
      <c r="FZ33" s="80">
        <v>7.1</v>
      </c>
      <c r="GA33" s="207">
        <v>3.73</v>
      </c>
    </row>
    <row r="34" spans="1:183">
      <c r="A34" s="95">
        <v>30</v>
      </c>
      <c r="B34" s="95" t="s">
        <v>1019</v>
      </c>
      <c r="C34" s="95" t="s">
        <v>1029</v>
      </c>
      <c r="D34" s="206"/>
      <c r="E34" s="80"/>
      <c r="F34" s="207"/>
      <c r="G34" s="206"/>
      <c r="H34" s="80"/>
      <c r="I34" s="207"/>
      <c r="J34" s="206"/>
      <c r="K34" s="80"/>
      <c r="L34" s="207"/>
      <c r="M34" s="206"/>
      <c r="N34" s="80"/>
      <c r="O34" s="207"/>
      <c r="P34" s="206"/>
      <c r="Q34" s="80"/>
      <c r="R34" s="207"/>
      <c r="S34" s="206"/>
      <c r="T34" s="80"/>
      <c r="U34" s="207"/>
      <c r="V34" s="206"/>
      <c r="W34" s="80"/>
      <c r="X34" s="207"/>
      <c r="Y34" s="206"/>
      <c r="Z34" s="80"/>
      <c r="AA34" s="207"/>
      <c r="AB34" s="206"/>
      <c r="AC34" s="80"/>
      <c r="AD34" s="207"/>
      <c r="AE34" s="206"/>
      <c r="AF34" s="80"/>
      <c r="AG34" s="207"/>
      <c r="AH34" s="206"/>
      <c r="AI34" s="80"/>
      <c r="AJ34" s="207"/>
      <c r="AK34" s="206"/>
      <c r="AL34" s="80"/>
      <c r="AM34" s="207"/>
      <c r="AN34" s="206"/>
      <c r="AO34" s="80"/>
      <c r="AP34" s="207"/>
      <c r="AQ34" s="206"/>
      <c r="AR34" s="80"/>
      <c r="AS34" s="207"/>
      <c r="AT34" s="206"/>
      <c r="AU34" s="80"/>
      <c r="AV34" s="207"/>
      <c r="AW34" s="206"/>
      <c r="AX34" s="80"/>
      <c r="AY34" s="207"/>
      <c r="AZ34" s="206"/>
      <c r="BA34" s="80"/>
      <c r="BB34" s="207"/>
      <c r="BC34" s="206"/>
      <c r="BD34" s="80"/>
      <c r="BE34" s="207"/>
      <c r="BF34" s="206"/>
      <c r="BG34" s="80"/>
      <c r="BH34" s="207"/>
      <c r="BI34" s="206"/>
      <c r="BJ34" s="80"/>
      <c r="BK34" s="207"/>
      <c r="BL34" s="206"/>
      <c r="BM34" s="80"/>
      <c r="BN34" s="207"/>
      <c r="BO34" s="206"/>
      <c r="BP34" s="80"/>
      <c r="BQ34" s="207"/>
      <c r="BR34" s="206"/>
      <c r="BS34" s="80"/>
      <c r="BT34" s="207"/>
      <c r="BU34" s="206"/>
      <c r="BV34" s="80"/>
      <c r="BW34" s="207"/>
      <c r="BX34" s="206"/>
      <c r="BY34" s="80"/>
      <c r="BZ34" s="207"/>
      <c r="CA34" s="206"/>
      <c r="CB34" s="80"/>
      <c r="CC34" s="207"/>
      <c r="CD34" s="206"/>
      <c r="CE34" s="80"/>
      <c r="CF34" s="207"/>
      <c r="CG34" s="206"/>
      <c r="CH34" s="80"/>
      <c r="CI34" s="207"/>
      <c r="CJ34" s="206"/>
      <c r="CK34" s="80"/>
      <c r="CL34" s="207"/>
      <c r="CM34" s="206"/>
      <c r="CN34" s="80"/>
      <c r="CO34" s="207"/>
      <c r="CP34" s="206">
        <v>0.31</v>
      </c>
      <c r="CQ34" s="80">
        <v>0.36</v>
      </c>
      <c r="CR34" s="207">
        <v>0.34</v>
      </c>
      <c r="CS34" s="206"/>
      <c r="CT34" s="80"/>
      <c r="CU34" s="207"/>
      <c r="CV34" s="206"/>
      <c r="CW34" s="80"/>
      <c r="CX34" s="207"/>
      <c r="CY34" s="206">
        <v>2.98</v>
      </c>
      <c r="CZ34" s="80">
        <v>4.6100000000000003</v>
      </c>
      <c r="DA34" s="207">
        <v>3.8</v>
      </c>
      <c r="DB34" s="206">
        <v>2.64</v>
      </c>
      <c r="DC34" s="80">
        <v>3.5</v>
      </c>
      <c r="DD34" s="207">
        <v>3.07</v>
      </c>
      <c r="DE34" s="206">
        <v>0.26</v>
      </c>
      <c r="DF34" s="80">
        <v>0.42</v>
      </c>
      <c r="DG34" s="207">
        <v>0.34</v>
      </c>
      <c r="DH34" s="206"/>
      <c r="DI34" s="80"/>
      <c r="DJ34" s="207"/>
      <c r="DK34" s="206"/>
      <c r="DL34" s="80"/>
      <c r="DM34" s="207"/>
      <c r="DN34" s="206">
        <v>3.55</v>
      </c>
      <c r="DO34" s="80">
        <v>4.0599999999999996</v>
      </c>
      <c r="DP34" s="207">
        <v>3.81</v>
      </c>
      <c r="DQ34" s="206">
        <v>2.5</v>
      </c>
      <c r="DR34" s="80">
        <v>2.75</v>
      </c>
      <c r="DS34" s="207">
        <v>2.63</v>
      </c>
      <c r="DT34" s="206">
        <v>0.37</v>
      </c>
      <c r="DU34" s="80">
        <v>0.37</v>
      </c>
      <c r="DV34" s="207">
        <v>0.37</v>
      </c>
      <c r="DW34" s="206"/>
      <c r="DX34" s="80"/>
      <c r="DY34" s="207"/>
      <c r="DZ34" s="206"/>
      <c r="EA34" s="80"/>
      <c r="EB34" s="207"/>
      <c r="EC34" s="206">
        <v>4.57</v>
      </c>
      <c r="ED34" s="80">
        <v>4.57</v>
      </c>
      <c r="EE34" s="207">
        <v>4.57</v>
      </c>
      <c r="EF34" s="206">
        <v>3.3</v>
      </c>
      <c r="EG34" s="80">
        <v>3.3</v>
      </c>
      <c r="EH34" s="207">
        <v>3.3</v>
      </c>
      <c r="EI34" s="206"/>
      <c r="EJ34" s="80"/>
      <c r="EK34" s="207"/>
      <c r="EL34" s="206"/>
      <c r="EM34" s="80"/>
      <c r="EN34" s="207"/>
      <c r="EO34" s="206"/>
      <c r="EP34" s="80"/>
      <c r="EQ34" s="207"/>
      <c r="ER34" s="206"/>
      <c r="ES34" s="80"/>
      <c r="ET34" s="207"/>
      <c r="EU34" s="206"/>
      <c r="EV34" s="80"/>
      <c r="EW34" s="207"/>
      <c r="EX34" s="206"/>
      <c r="EY34" s="80"/>
      <c r="EZ34" s="207"/>
      <c r="FA34" s="206"/>
      <c r="FB34" s="80"/>
      <c r="FC34" s="207"/>
      <c r="FD34" s="206"/>
      <c r="FE34" s="80"/>
      <c r="FF34" s="207"/>
      <c r="FG34" s="206"/>
      <c r="FH34" s="80"/>
      <c r="FI34" s="207"/>
      <c r="FJ34" s="206"/>
      <c r="FK34" s="80"/>
      <c r="FL34" s="207"/>
      <c r="FM34" s="206"/>
      <c r="FN34" s="80"/>
      <c r="FO34" s="207"/>
      <c r="FP34" s="206"/>
      <c r="FQ34" s="80"/>
      <c r="FR34" s="207"/>
      <c r="FS34" s="206"/>
      <c r="FT34" s="80"/>
      <c r="FU34" s="207"/>
      <c r="FV34" s="206"/>
      <c r="FW34" s="80"/>
      <c r="FX34" s="207"/>
      <c r="FY34" s="206"/>
      <c r="FZ34" s="80"/>
      <c r="GA34" s="207"/>
    </row>
    <row r="35" spans="1:183">
      <c r="A35" s="95">
        <v>31</v>
      </c>
      <c r="B35" s="95" t="s">
        <v>1000</v>
      </c>
      <c r="C35" s="95" t="s">
        <v>1031</v>
      </c>
      <c r="D35" s="206"/>
      <c r="E35" s="80"/>
      <c r="F35" s="207"/>
      <c r="G35" s="206"/>
      <c r="H35" s="80"/>
      <c r="I35" s="207"/>
      <c r="J35" s="206"/>
      <c r="K35" s="80"/>
      <c r="L35" s="207"/>
      <c r="M35" s="206"/>
      <c r="N35" s="80"/>
      <c r="O35" s="207"/>
      <c r="P35" s="206"/>
      <c r="Q35" s="80"/>
      <c r="R35" s="207"/>
      <c r="S35" s="206"/>
      <c r="T35" s="80"/>
      <c r="U35" s="207"/>
      <c r="V35" s="206"/>
      <c r="W35" s="80"/>
      <c r="X35" s="207"/>
      <c r="Y35" s="206"/>
      <c r="Z35" s="80"/>
      <c r="AA35" s="207"/>
      <c r="AB35" s="206"/>
      <c r="AC35" s="80"/>
      <c r="AD35" s="207"/>
      <c r="AE35" s="206"/>
      <c r="AF35" s="80"/>
      <c r="AG35" s="207"/>
      <c r="AH35" s="206"/>
      <c r="AI35" s="80"/>
      <c r="AJ35" s="207"/>
      <c r="AK35" s="206"/>
      <c r="AL35" s="80"/>
      <c r="AM35" s="207"/>
      <c r="AN35" s="206"/>
      <c r="AO35" s="80"/>
      <c r="AP35" s="207"/>
      <c r="AQ35" s="206"/>
      <c r="AR35" s="80"/>
      <c r="AS35" s="207"/>
      <c r="AT35" s="206"/>
      <c r="AU35" s="80"/>
      <c r="AV35" s="207"/>
      <c r="AW35" s="206"/>
      <c r="AX35" s="80"/>
      <c r="AY35" s="207"/>
      <c r="AZ35" s="206"/>
      <c r="BA35" s="80"/>
      <c r="BB35" s="207"/>
      <c r="BC35" s="206"/>
      <c r="BD35" s="80"/>
      <c r="BE35" s="207"/>
      <c r="BF35" s="206"/>
      <c r="BG35" s="80"/>
      <c r="BH35" s="207"/>
      <c r="BI35" s="206"/>
      <c r="BJ35" s="80"/>
      <c r="BK35" s="207"/>
      <c r="BL35" s="206"/>
      <c r="BM35" s="80"/>
      <c r="BN35" s="207"/>
      <c r="BO35" s="206"/>
      <c r="BP35" s="80"/>
      <c r="BQ35" s="207"/>
      <c r="BR35" s="206"/>
      <c r="BS35" s="80"/>
      <c r="BT35" s="207"/>
      <c r="BU35" s="206"/>
      <c r="BV35" s="80"/>
      <c r="BW35" s="207"/>
      <c r="BX35" s="206"/>
      <c r="BY35" s="80"/>
      <c r="BZ35" s="207"/>
      <c r="CA35" s="206"/>
      <c r="CB35" s="80"/>
      <c r="CC35" s="207"/>
      <c r="CD35" s="206"/>
      <c r="CE35" s="80"/>
      <c r="CF35" s="207"/>
      <c r="CG35" s="206"/>
      <c r="CH35" s="80"/>
      <c r="CI35" s="207"/>
      <c r="CJ35" s="206">
        <v>5.91</v>
      </c>
      <c r="CK35" s="80">
        <v>5.91</v>
      </c>
      <c r="CL35" s="207">
        <v>5.91</v>
      </c>
      <c r="CM35" s="206">
        <v>3.3</v>
      </c>
      <c r="CN35" s="80">
        <v>3.3</v>
      </c>
      <c r="CO35" s="207">
        <v>3.3</v>
      </c>
      <c r="CP35" s="206"/>
      <c r="CQ35" s="80"/>
      <c r="CR35" s="207">
        <v>0.19</v>
      </c>
      <c r="CS35" s="206"/>
      <c r="CT35" s="80"/>
      <c r="CU35" s="207"/>
      <c r="CV35" s="206"/>
      <c r="CW35" s="80"/>
      <c r="CX35" s="207"/>
      <c r="CY35" s="206"/>
      <c r="CZ35" s="80"/>
      <c r="DA35" s="207">
        <v>3.71</v>
      </c>
      <c r="DB35" s="206"/>
      <c r="DC35" s="80"/>
      <c r="DD35" s="207">
        <v>5.2</v>
      </c>
      <c r="DE35" s="206"/>
      <c r="DF35" s="80"/>
      <c r="DG35" s="207">
        <v>0.28999999999999998</v>
      </c>
      <c r="DH35" s="206"/>
      <c r="DI35" s="80"/>
      <c r="DJ35" s="207"/>
      <c r="DK35" s="206"/>
      <c r="DL35" s="80"/>
      <c r="DM35" s="207"/>
      <c r="DN35" s="206"/>
      <c r="DO35" s="80"/>
      <c r="DP35" s="207">
        <v>3.44</v>
      </c>
      <c r="DQ35" s="206"/>
      <c r="DR35" s="80"/>
      <c r="DS35" s="207">
        <v>5.2</v>
      </c>
      <c r="DT35" s="206" t="s">
        <v>763</v>
      </c>
      <c r="DU35" s="80" t="s">
        <v>763</v>
      </c>
      <c r="DV35" s="207" t="s">
        <v>763</v>
      </c>
      <c r="DW35" s="206"/>
      <c r="DX35" s="80"/>
      <c r="DY35" s="207"/>
      <c r="DZ35" s="206"/>
      <c r="EA35" s="80"/>
      <c r="EB35" s="207"/>
      <c r="EC35" s="206"/>
      <c r="ED35" s="80"/>
      <c r="EE35" s="207"/>
      <c r="EF35" s="206"/>
      <c r="EG35" s="80"/>
      <c r="EH35" s="207"/>
      <c r="EI35" s="206"/>
      <c r="EJ35" s="80"/>
      <c r="EK35" s="207"/>
      <c r="EL35" s="206"/>
      <c r="EM35" s="80"/>
      <c r="EN35" s="207"/>
      <c r="EO35" s="206"/>
      <c r="EP35" s="80"/>
      <c r="EQ35" s="207"/>
      <c r="ER35" s="206"/>
      <c r="ES35" s="80"/>
      <c r="ET35" s="207"/>
      <c r="EU35" s="206"/>
      <c r="EV35" s="80"/>
      <c r="EW35" s="207"/>
      <c r="EX35" s="206"/>
      <c r="EY35" s="80"/>
      <c r="EZ35" s="207"/>
      <c r="FA35" s="206"/>
      <c r="FB35" s="80"/>
      <c r="FC35" s="207"/>
      <c r="FD35" s="206"/>
      <c r="FE35" s="80"/>
      <c r="FF35" s="207"/>
      <c r="FG35" s="206"/>
      <c r="FH35" s="80"/>
      <c r="FI35" s="207"/>
      <c r="FJ35" s="206"/>
      <c r="FK35" s="80"/>
      <c r="FL35" s="207"/>
      <c r="FM35" s="206"/>
      <c r="FN35" s="80"/>
      <c r="FO35" s="207"/>
      <c r="FP35" s="206"/>
      <c r="FQ35" s="80"/>
      <c r="FR35" s="207"/>
      <c r="FS35" s="206"/>
      <c r="FT35" s="80"/>
      <c r="FU35" s="207"/>
      <c r="FV35" s="206"/>
      <c r="FW35" s="80"/>
      <c r="FX35" s="207"/>
      <c r="FY35" s="206"/>
      <c r="FZ35" s="80"/>
      <c r="GA35" s="207"/>
    </row>
    <row r="36" spans="1:183">
      <c r="A36" s="95">
        <v>32</v>
      </c>
      <c r="B36" s="95" t="s">
        <v>1000</v>
      </c>
      <c r="C36" s="95" t="s">
        <v>1038</v>
      </c>
      <c r="D36" s="206"/>
      <c r="E36" s="80"/>
      <c r="F36" s="207"/>
      <c r="G36" s="206"/>
      <c r="H36" s="80"/>
      <c r="I36" s="207"/>
      <c r="J36" s="206"/>
      <c r="K36" s="80"/>
      <c r="L36" s="207"/>
      <c r="M36" s="206"/>
      <c r="N36" s="80"/>
      <c r="O36" s="207"/>
      <c r="P36" s="206"/>
      <c r="Q36" s="80"/>
      <c r="R36" s="207"/>
      <c r="S36" s="206"/>
      <c r="T36" s="80"/>
      <c r="U36" s="207"/>
      <c r="V36" s="206"/>
      <c r="W36" s="80"/>
      <c r="X36" s="207"/>
      <c r="Y36" s="206"/>
      <c r="Z36" s="80"/>
      <c r="AA36" s="207"/>
      <c r="AB36" s="206"/>
      <c r="AC36" s="80"/>
      <c r="AD36" s="207"/>
      <c r="AE36" s="206"/>
      <c r="AF36" s="80"/>
      <c r="AG36" s="207"/>
      <c r="AH36" s="206"/>
      <c r="AI36" s="80"/>
      <c r="AJ36" s="207"/>
      <c r="AK36" s="206"/>
      <c r="AL36" s="80"/>
      <c r="AM36" s="207"/>
      <c r="AN36" s="206"/>
      <c r="AO36" s="80"/>
      <c r="AP36" s="207"/>
      <c r="AQ36" s="206"/>
      <c r="AR36" s="80"/>
      <c r="AS36" s="207"/>
      <c r="AT36" s="206"/>
      <c r="AU36" s="80"/>
      <c r="AV36" s="207"/>
      <c r="AW36" s="206"/>
      <c r="AX36" s="80"/>
      <c r="AY36" s="207"/>
      <c r="AZ36" s="206"/>
      <c r="BA36" s="80"/>
      <c r="BB36" s="207"/>
      <c r="BC36" s="206"/>
      <c r="BD36" s="80"/>
      <c r="BE36" s="207"/>
      <c r="BF36" s="206"/>
      <c r="BG36" s="80"/>
      <c r="BH36" s="207"/>
      <c r="BI36" s="206"/>
      <c r="BJ36" s="80"/>
      <c r="BK36" s="207"/>
      <c r="BL36" s="206"/>
      <c r="BM36" s="80"/>
      <c r="BN36" s="207"/>
      <c r="BO36" s="206"/>
      <c r="BP36" s="80"/>
      <c r="BQ36" s="207"/>
      <c r="BR36" s="206"/>
      <c r="BS36" s="80"/>
      <c r="BT36" s="207"/>
      <c r="BU36" s="206"/>
      <c r="BV36" s="80"/>
      <c r="BW36" s="207"/>
      <c r="BX36" s="206"/>
      <c r="BY36" s="80"/>
      <c r="BZ36" s="207"/>
      <c r="CA36" s="206"/>
      <c r="CB36" s="80"/>
      <c r="CC36" s="207"/>
      <c r="CD36" s="206"/>
      <c r="CE36" s="80"/>
      <c r="CF36" s="207"/>
      <c r="CG36" s="206"/>
      <c r="CH36" s="80"/>
      <c r="CI36" s="207"/>
      <c r="CJ36" s="206">
        <v>3.9</v>
      </c>
      <c r="CK36" s="80">
        <v>4.62</v>
      </c>
      <c r="CL36" s="207">
        <v>4.26</v>
      </c>
      <c r="CM36" s="206">
        <v>2.5</v>
      </c>
      <c r="CN36" s="80">
        <v>2.6</v>
      </c>
      <c r="CO36" s="207">
        <v>2.5499999999999998</v>
      </c>
      <c r="CP36" s="206">
        <v>0.39</v>
      </c>
      <c r="CQ36" s="80">
        <v>0.5</v>
      </c>
      <c r="CR36" s="207">
        <v>0.45</v>
      </c>
      <c r="CS36" s="206"/>
      <c r="CT36" s="80"/>
      <c r="CU36" s="207"/>
      <c r="CV36" s="206"/>
      <c r="CW36" s="80"/>
      <c r="CX36" s="207"/>
      <c r="CY36" s="206">
        <v>3.58</v>
      </c>
      <c r="CZ36" s="80">
        <v>5.26</v>
      </c>
      <c r="DA36" s="207">
        <v>4.42</v>
      </c>
      <c r="DB36" s="206">
        <v>3.1</v>
      </c>
      <c r="DC36" s="80">
        <v>4.4000000000000004</v>
      </c>
      <c r="DD36" s="207">
        <v>3.75</v>
      </c>
      <c r="DE36" s="206">
        <v>0.59</v>
      </c>
      <c r="DF36" s="80">
        <v>0.68</v>
      </c>
      <c r="DG36" s="207">
        <v>0.64</v>
      </c>
      <c r="DH36" s="206"/>
      <c r="DI36" s="80"/>
      <c r="DJ36" s="207"/>
      <c r="DK36" s="206"/>
      <c r="DL36" s="80"/>
      <c r="DM36" s="207"/>
      <c r="DN36" s="206">
        <v>3.72</v>
      </c>
      <c r="DO36" s="80">
        <v>4.13</v>
      </c>
      <c r="DP36" s="207">
        <v>3.93</v>
      </c>
      <c r="DQ36" s="206">
        <v>2.4</v>
      </c>
      <c r="DR36" s="80">
        <v>2.4</v>
      </c>
      <c r="DS36" s="207">
        <v>2.4</v>
      </c>
      <c r="DT36" s="206">
        <v>0.24</v>
      </c>
      <c r="DU36" s="80">
        <v>0.24</v>
      </c>
      <c r="DV36" s="207">
        <v>0.24</v>
      </c>
      <c r="DW36" s="206"/>
      <c r="DX36" s="80"/>
      <c r="DY36" s="207"/>
      <c r="DZ36" s="206"/>
      <c r="EA36" s="80"/>
      <c r="EB36" s="207"/>
      <c r="EC36" s="206">
        <v>4.66</v>
      </c>
      <c r="ED36" s="80">
        <v>4.66</v>
      </c>
      <c r="EE36" s="207">
        <v>4.66</v>
      </c>
      <c r="EF36" s="206">
        <v>3</v>
      </c>
      <c r="EG36" s="80">
        <v>3</v>
      </c>
      <c r="EH36" s="207">
        <v>3</v>
      </c>
      <c r="EI36" s="206">
        <v>0.51</v>
      </c>
      <c r="EJ36" s="80">
        <v>0.51</v>
      </c>
      <c r="EK36" s="207">
        <v>0.51</v>
      </c>
      <c r="EL36" s="206"/>
      <c r="EM36" s="80"/>
      <c r="EN36" s="207"/>
      <c r="EO36" s="206"/>
      <c r="EP36" s="80"/>
      <c r="EQ36" s="207"/>
      <c r="ER36" s="206">
        <v>5.4</v>
      </c>
      <c r="ES36" s="80">
        <v>5.4</v>
      </c>
      <c r="ET36" s="207">
        <v>5.4</v>
      </c>
      <c r="EU36" s="206">
        <v>2.7</v>
      </c>
      <c r="EV36" s="80">
        <v>2.7</v>
      </c>
      <c r="EW36" s="207">
        <v>2.7</v>
      </c>
      <c r="EX36" s="206">
        <v>0.31</v>
      </c>
      <c r="EY36" s="80">
        <v>0.71</v>
      </c>
      <c r="EZ36" s="207">
        <v>0.5</v>
      </c>
      <c r="FA36" s="206"/>
      <c r="FB36" s="80"/>
      <c r="FC36" s="207"/>
      <c r="FD36" s="206"/>
      <c r="FE36" s="80"/>
      <c r="FF36" s="207"/>
      <c r="FG36" s="206">
        <v>5.27</v>
      </c>
      <c r="FH36" s="80">
        <v>6.65</v>
      </c>
      <c r="FI36" s="207">
        <v>5.94</v>
      </c>
      <c r="FJ36" s="206">
        <v>3.16</v>
      </c>
      <c r="FK36" s="80">
        <v>4.0199999999999996</v>
      </c>
      <c r="FL36" s="207">
        <v>3.63</v>
      </c>
      <c r="FM36" s="206">
        <v>0.31</v>
      </c>
      <c r="FN36" s="80">
        <v>0.42</v>
      </c>
      <c r="FO36" s="207">
        <v>0.37</v>
      </c>
      <c r="FP36" s="206"/>
      <c r="FQ36" s="80"/>
      <c r="FR36" s="207"/>
      <c r="FS36" s="206"/>
      <c r="FT36" s="80"/>
      <c r="FU36" s="207"/>
      <c r="FV36" s="206">
        <v>4.3899999999999997</v>
      </c>
      <c r="FW36" s="80">
        <v>5.81</v>
      </c>
      <c r="FX36" s="207">
        <v>5.0999999999999996</v>
      </c>
      <c r="FY36" s="206">
        <v>3.37</v>
      </c>
      <c r="FZ36" s="80">
        <v>4.2699999999999996</v>
      </c>
      <c r="GA36" s="207">
        <v>3.82</v>
      </c>
    </row>
    <row r="37" spans="1:183">
      <c r="A37" s="95">
        <v>33</v>
      </c>
      <c r="B37" s="95" t="s">
        <v>1000</v>
      </c>
      <c r="C37" s="95" t="s">
        <v>1032</v>
      </c>
      <c r="D37" s="206"/>
      <c r="E37" s="80"/>
      <c r="F37" s="207"/>
      <c r="G37" s="206"/>
      <c r="H37" s="80"/>
      <c r="I37" s="207"/>
      <c r="J37" s="206"/>
      <c r="K37" s="80"/>
      <c r="L37" s="207"/>
      <c r="M37" s="206"/>
      <c r="N37" s="80"/>
      <c r="O37" s="207"/>
      <c r="P37" s="206"/>
      <c r="Q37" s="80"/>
      <c r="R37" s="207"/>
      <c r="S37" s="206"/>
      <c r="T37" s="80"/>
      <c r="U37" s="207"/>
      <c r="V37" s="206"/>
      <c r="W37" s="80"/>
      <c r="X37" s="207"/>
      <c r="Y37" s="206"/>
      <c r="Z37" s="80"/>
      <c r="AA37" s="207"/>
      <c r="AB37" s="206"/>
      <c r="AC37" s="80"/>
      <c r="AD37" s="207"/>
      <c r="AE37" s="206"/>
      <c r="AF37" s="80"/>
      <c r="AG37" s="207"/>
      <c r="AH37" s="206"/>
      <c r="AI37" s="80"/>
      <c r="AJ37" s="207"/>
      <c r="AK37" s="206"/>
      <c r="AL37" s="80"/>
      <c r="AM37" s="207"/>
      <c r="AN37" s="206"/>
      <c r="AO37" s="80"/>
      <c r="AP37" s="207"/>
      <c r="AQ37" s="206"/>
      <c r="AR37" s="80"/>
      <c r="AS37" s="207"/>
      <c r="AT37" s="206"/>
      <c r="AU37" s="80"/>
      <c r="AV37" s="207"/>
      <c r="AW37" s="206"/>
      <c r="AX37" s="80"/>
      <c r="AY37" s="207"/>
      <c r="AZ37" s="206"/>
      <c r="BA37" s="80"/>
      <c r="BB37" s="207"/>
      <c r="BC37" s="206"/>
      <c r="BD37" s="80"/>
      <c r="BE37" s="207"/>
      <c r="BF37" s="206"/>
      <c r="BG37" s="80"/>
      <c r="BH37" s="207"/>
      <c r="BI37" s="206"/>
      <c r="BJ37" s="80"/>
      <c r="BK37" s="207"/>
      <c r="BL37" s="206"/>
      <c r="BM37" s="80"/>
      <c r="BN37" s="207"/>
      <c r="BO37" s="206"/>
      <c r="BP37" s="80"/>
      <c r="BQ37" s="207"/>
      <c r="BR37" s="206"/>
      <c r="BS37" s="80"/>
      <c r="BT37" s="207"/>
      <c r="BU37" s="206"/>
      <c r="BV37" s="80"/>
      <c r="BW37" s="207"/>
      <c r="BX37" s="206"/>
      <c r="BY37" s="80"/>
      <c r="BZ37" s="207"/>
      <c r="CA37" s="206"/>
      <c r="CB37" s="80"/>
      <c r="CC37" s="207"/>
      <c r="CD37" s="206"/>
      <c r="CE37" s="80"/>
      <c r="CF37" s="207"/>
      <c r="CG37" s="206"/>
      <c r="CH37" s="80"/>
      <c r="CI37" s="207"/>
      <c r="CJ37" s="206">
        <v>3.75</v>
      </c>
      <c r="CK37" s="80">
        <v>3.75</v>
      </c>
      <c r="CL37" s="207">
        <v>3.75</v>
      </c>
      <c r="CM37" s="206">
        <v>2</v>
      </c>
      <c r="CN37" s="80">
        <v>2</v>
      </c>
      <c r="CO37" s="207">
        <v>2</v>
      </c>
      <c r="CP37" s="206"/>
      <c r="CQ37" s="80"/>
      <c r="CR37" s="207">
        <v>0.5</v>
      </c>
      <c r="CS37" s="206"/>
      <c r="CT37" s="80"/>
      <c r="CU37" s="207"/>
      <c r="CV37" s="206"/>
      <c r="CW37" s="80"/>
      <c r="CX37" s="207"/>
      <c r="CY37" s="206"/>
      <c r="CZ37" s="80"/>
      <c r="DA37" s="207">
        <v>3.58</v>
      </c>
      <c r="DB37" s="206"/>
      <c r="DC37" s="80"/>
      <c r="DD37" s="207">
        <v>4.4000000000000004</v>
      </c>
      <c r="DE37" s="206"/>
      <c r="DF37" s="80"/>
      <c r="DG37" s="207">
        <v>0.57999999999999996</v>
      </c>
      <c r="DH37" s="206"/>
      <c r="DI37" s="80"/>
      <c r="DJ37" s="207"/>
      <c r="DK37" s="206"/>
      <c r="DL37" s="80"/>
      <c r="DM37" s="207"/>
      <c r="DN37" s="206"/>
      <c r="DO37" s="80"/>
      <c r="DP37" s="207">
        <v>4.17</v>
      </c>
      <c r="DQ37" s="206"/>
      <c r="DR37" s="80"/>
      <c r="DS37" s="207">
        <v>2.5</v>
      </c>
      <c r="DT37" s="206" t="s">
        <v>763</v>
      </c>
      <c r="DU37" s="80" t="s">
        <v>763</v>
      </c>
      <c r="DV37" s="207" t="s">
        <v>763</v>
      </c>
      <c r="DW37" s="206"/>
      <c r="DX37" s="80"/>
      <c r="DY37" s="207"/>
      <c r="DZ37" s="206"/>
      <c r="EA37" s="80"/>
      <c r="EB37" s="207"/>
      <c r="EC37" s="206" t="s">
        <v>763</v>
      </c>
      <c r="ED37" s="80"/>
      <c r="EE37" s="207"/>
      <c r="EF37" s="206"/>
      <c r="EG37" s="80"/>
      <c r="EH37" s="207"/>
      <c r="EI37" s="206"/>
      <c r="EJ37" s="80"/>
      <c r="EK37" s="207"/>
      <c r="EL37" s="206"/>
      <c r="EM37" s="80"/>
      <c r="EN37" s="207"/>
      <c r="EO37" s="206"/>
      <c r="EP37" s="80"/>
      <c r="EQ37" s="207"/>
      <c r="ER37" s="206"/>
      <c r="ES37" s="80"/>
      <c r="ET37" s="207"/>
      <c r="EU37" s="206"/>
      <c r="EV37" s="80"/>
      <c r="EW37" s="207"/>
      <c r="EX37" s="206"/>
      <c r="EY37" s="80"/>
      <c r="EZ37" s="207"/>
      <c r="FA37" s="206"/>
      <c r="FB37" s="80"/>
      <c r="FC37" s="207"/>
      <c r="FD37" s="206"/>
      <c r="FE37" s="80"/>
      <c r="FF37" s="207"/>
      <c r="FG37" s="206"/>
      <c r="FH37" s="80"/>
      <c r="FI37" s="207"/>
      <c r="FJ37" s="206"/>
      <c r="FK37" s="80"/>
      <c r="FL37" s="207"/>
      <c r="FM37" s="206"/>
      <c r="FN37" s="80"/>
      <c r="FO37" s="207"/>
      <c r="FP37" s="206"/>
      <c r="FQ37" s="80"/>
      <c r="FR37" s="207"/>
      <c r="FS37" s="206"/>
      <c r="FT37" s="80"/>
      <c r="FU37" s="207"/>
      <c r="FV37" s="206"/>
      <c r="FW37" s="80"/>
      <c r="FX37" s="207"/>
      <c r="FY37" s="206"/>
      <c r="FZ37" s="80"/>
      <c r="GA37" s="207"/>
    </row>
    <row r="38" spans="1:183">
      <c r="A38" s="95">
        <v>34</v>
      </c>
      <c r="B38" s="95" t="s">
        <v>1000</v>
      </c>
      <c r="C38" s="95" t="s">
        <v>1016</v>
      </c>
      <c r="D38" s="206"/>
      <c r="E38" s="80"/>
      <c r="F38" s="207"/>
      <c r="G38" s="206"/>
      <c r="H38" s="80"/>
      <c r="I38" s="207"/>
      <c r="J38" s="206"/>
      <c r="K38" s="80"/>
      <c r="L38" s="207"/>
      <c r="M38" s="206"/>
      <c r="N38" s="80"/>
      <c r="O38" s="207"/>
      <c r="P38" s="206"/>
      <c r="Q38" s="80"/>
      <c r="R38" s="207"/>
      <c r="S38" s="206"/>
      <c r="T38" s="80"/>
      <c r="U38" s="207"/>
      <c r="V38" s="206"/>
      <c r="W38" s="80"/>
      <c r="X38" s="207"/>
      <c r="Y38" s="206"/>
      <c r="Z38" s="80"/>
      <c r="AA38" s="207"/>
      <c r="AB38" s="206"/>
      <c r="AC38" s="80"/>
      <c r="AD38" s="207"/>
      <c r="AE38" s="206"/>
      <c r="AF38" s="80"/>
      <c r="AG38" s="207"/>
      <c r="AH38" s="206"/>
      <c r="AI38" s="80"/>
      <c r="AJ38" s="207"/>
      <c r="AK38" s="206"/>
      <c r="AL38" s="80"/>
      <c r="AM38" s="207"/>
      <c r="AN38" s="206"/>
      <c r="AO38" s="80"/>
      <c r="AP38" s="207"/>
      <c r="AQ38" s="206"/>
      <c r="AR38" s="80"/>
      <c r="AS38" s="207"/>
      <c r="AT38" s="206"/>
      <c r="AU38" s="80"/>
      <c r="AV38" s="207"/>
      <c r="AW38" s="206"/>
      <c r="AX38" s="80"/>
      <c r="AY38" s="207"/>
      <c r="AZ38" s="206"/>
      <c r="BA38" s="80"/>
      <c r="BB38" s="207"/>
      <c r="BC38" s="206"/>
      <c r="BD38" s="80"/>
      <c r="BE38" s="207"/>
      <c r="BF38" s="206"/>
      <c r="BG38" s="80"/>
      <c r="BH38" s="207"/>
      <c r="BI38" s="206"/>
      <c r="BJ38" s="80"/>
      <c r="BK38" s="207"/>
      <c r="BL38" s="206"/>
      <c r="BM38" s="80"/>
      <c r="BN38" s="207"/>
      <c r="BO38" s="206"/>
      <c r="BP38" s="80"/>
      <c r="BQ38" s="207"/>
      <c r="BR38" s="206"/>
      <c r="BS38" s="80"/>
      <c r="BT38" s="207"/>
      <c r="BU38" s="206"/>
      <c r="BV38" s="80"/>
      <c r="BW38" s="207"/>
      <c r="BX38" s="206"/>
      <c r="BY38" s="80"/>
      <c r="BZ38" s="207"/>
      <c r="CA38" s="206"/>
      <c r="CB38" s="80"/>
      <c r="CC38" s="207"/>
      <c r="CD38" s="206"/>
      <c r="CE38" s="80"/>
      <c r="CF38" s="207"/>
      <c r="CG38" s="206"/>
      <c r="CH38" s="80"/>
      <c r="CI38" s="207"/>
      <c r="CJ38" s="206">
        <v>2.67</v>
      </c>
      <c r="CK38" s="80">
        <v>2.67</v>
      </c>
      <c r="CL38" s="207">
        <v>2.67</v>
      </c>
      <c r="CM38" s="206">
        <v>1.8</v>
      </c>
      <c r="CN38" s="80">
        <v>1.8</v>
      </c>
      <c r="CO38" s="207">
        <v>1.8</v>
      </c>
      <c r="CP38" s="206"/>
      <c r="CQ38" s="80"/>
      <c r="CR38" s="207">
        <v>0.16</v>
      </c>
      <c r="CS38" s="206"/>
      <c r="CT38" s="80"/>
      <c r="CU38" s="207"/>
      <c r="CV38" s="206"/>
      <c r="CW38" s="80"/>
      <c r="CX38" s="207"/>
      <c r="CY38" s="206"/>
      <c r="CZ38" s="80"/>
      <c r="DA38" s="207">
        <v>3.31</v>
      </c>
      <c r="DB38" s="206"/>
      <c r="DC38" s="80"/>
      <c r="DD38" s="207">
        <v>3.4</v>
      </c>
      <c r="DE38" s="206"/>
      <c r="DF38" s="80"/>
      <c r="DG38" s="207"/>
      <c r="DH38" s="206"/>
      <c r="DI38" s="80"/>
      <c r="DJ38" s="207"/>
      <c r="DK38" s="206"/>
      <c r="DL38" s="80"/>
      <c r="DM38" s="207"/>
      <c r="DN38" s="206"/>
      <c r="DO38" s="80"/>
      <c r="DP38" s="207"/>
      <c r="DQ38" s="206"/>
      <c r="DR38" s="80"/>
      <c r="DS38" s="207"/>
      <c r="DT38" s="206">
        <v>0.43</v>
      </c>
      <c r="DU38" s="80">
        <v>0.43</v>
      </c>
      <c r="DV38" s="207">
        <v>0.43</v>
      </c>
      <c r="DW38" s="206"/>
      <c r="DX38" s="80"/>
      <c r="DY38" s="207"/>
      <c r="DZ38" s="206"/>
      <c r="EA38" s="80"/>
      <c r="EB38" s="207"/>
      <c r="EC38" s="206">
        <v>1.19</v>
      </c>
      <c r="ED38" s="80">
        <v>1.19</v>
      </c>
      <c r="EE38" s="207">
        <v>1.19</v>
      </c>
      <c r="EF38" s="206">
        <v>1.1000000000000001</v>
      </c>
      <c r="EG38" s="80">
        <v>1.1000000000000001</v>
      </c>
      <c r="EH38" s="207">
        <v>1.1000000000000001</v>
      </c>
      <c r="EI38" s="206"/>
      <c r="EJ38" s="80"/>
      <c r="EK38" s="207"/>
      <c r="EL38" s="206"/>
      <c r="EM38" s="80"/>
      <c r="EN38" s="207"/>
      <c r="EO38" s="206"/>
      <c r="EP38" s="80"/>
      <c r="EQ38" s="207"/>
      <c r="ER38" s="206"/>
      <c r="ES38" s="80"/>
      <c r="ET38" s="207"/>
      <c r="EU38" s="206"/>
      <c r="EV38" s="80"/>
      <c r="EW38" s="207"/>
      <c r="EX38" s="206">
        <v>0.67</v>
      </c>
      <c r="EY38" s="80">
        <v>0.71</v>
      </c>
      <c r="EZ38" s="207">
        <v>0.69</v>
      </c>
      <c r="FA38" s="206"/>
      <c r="FB38" s="80"/>
      <c r="FC38" s="207"/>
      <c r="FD38" s="206"/>
      <c r="FE38" s="80"/>
      <c r="FF38" s="207"/>
      <c r="FG38" s="206">
        <v>2.5</v>
      </c>
      <c r="FH38" s="80">
        <v>4.91</v>
      </c>
      <c r="FI38" s="207">
        <v>3.71</v>
      </c>
      <c r="FJ38" s="206">
        <v>2.77</v>
      </c>
      <c r="FK38" s="80">
        <v>3.5</v>
      </c>
      <c r="FL38" s="207">
        <v>3.14</v>
      </c>
      <c r="FM38" s="206">
        <v>0.71</v>
      </c>
      <c r="FN38" s="80">
        <v>0.71</v>
      </c>
      <c r="FO38" s="207">
        <v>0.71</v>
      </c>
      <c r="FP38" s="206"/>
      <c r="FQ38" s="80"/>
      <c r="FR38" s="207"/>
      <c r="FS38" s="206"/>
      <c r="FT38" s="80"/>
      <c r="FU38" s="207"/>
      <c r="FV38" s="206">
        <v>5.14</v>
      </c>
      <c r="FW38" s="80">
        <v>5.14</v>
      </c>
      <c r="FX38" s="207">
        <v>5.14</v>
      </c>
      <c r="FY38" s="206">
        <v>3.39</v>
      </c>
      <c r="FZ38" s="80">
        <v>3.39</v>
      </c>
      <c r="GA38" s="207">
        <v>3.39</v>
      </c>
    </row>
    <row r="39" spans="1:183">
      <c r="A39" s="95">
        <v>35</v>
      </c>
      <c r="B39" s="95" t="s">
        <v>1000</v>
      </c>
      <c r="C39" s="95" t="s">
        <v>1001</v>
      </c>
      <c r="D39" s="206"/>
      <c r="E39" s="80"/>
      <c r="F39" s="207"/>
      <c r="G39" s="206"/>
      <c r="H39" s="80"/>
      <c r="I39" s="207"/>
      <c r="J39" s="206"/>
      <c r="K39" s="80"/>
      <c r="L39" s="207"/>
      <c r="M39" s="206"/>
      <c r="N39" s="80"/>
      <c r="O39" s="207"/>
      <c r="P39" s="206"/>
      <c r="Q39" s="80"/>
      <c r="R39" s="207"/>
      <c r="S39" s="206"/>
      <c r="T39" s="80"/>
      <c r="U39" s="207"/>
      <c r="V39" s="206"/>
      <c r="W39" s="80"/>
      <c r="X39" s="207"/>
      <c r="Y39" s="206"/>
      <c r="Z39" s="80"/>
      <c r="AA39" s="207"/>
      <c r="AB39" s="206"/>
      <c r="AC39" s="80"/>
      <c r="AD39" s="207"/>
      <c r="AE39" s="206"/>
      <c r="AF39" s="80"/>
      <c r="AG39" s="207"/>
      <c r="AH39" s="206"/>
      <c r="AI39" s="80"/>
      <c r="AJ39" s="207"/>
      <c r="AK39" s="206"/>
      <c r="AL39" s="80"/>
      <c r="AM39" s="207"/>
      <c r="AN39" s="206"/>
      <c r="AO39" s="80"/>
      <c r="AP39" s="207"/>
      <c r="AQ39" s="206"/>
      <c r="AR39" s="80"/>
      <c r="AS39" s="207"/>
      <c r="AT39" s="206"/>
      <c r="AU39" s="80"/>
      <c r="AV39" s="207"/>
      <c r="AW39" s="206"/>
      <c r="AX39" s="80"/>
      <c r="AY39" s="207"/>
      <c r="AZ39" s="206"/>
      <c r="BA39" s="80"/>
      <c r="BB39" s="207"/>
      <c r="BC39" s="206"/>
      <c r="BD39" s="80"/>
      <c r="BE39" s="207"/>
      <c r="BF39" s="206"/>
      <c r="BG39" s="80"/>
      <c r="BH39" s="207"/>
      <c r="BI39" s="206"/>
      <c r="BJ39" s="80"/>
      <c r="BK39" s="207"/>
      <c r="BL39" s="206"/>
      <c r="BM39" s="80"/>
      <c r="BN39" s="207"/>
      <c r="BO39" s="206"/>
      <c r="BP39" s="80"/>
      <c r="BQ39" s="207"/>
      <c r="BR39" s="206"/>
      <c r="BS39" s="80"/>
      <c r="BT39" s="207"/>
      <c r="BU39" s="206"/>
      <c r="BV39" s="80"/>
      <c r="BW39" s="207"/>
      <c r="BX39" s="206"/>
      <c r="BY39" s="80"/>
      <c r="BZ39" s="207"/>
      <c r="CA39" s="206"/>
      <c r="CB39" s="80"/>
      <c r="CC39" s="207"/>
      <c r="CD39" s="206"/>
      <c r="CE39" s="80"/>
      <c r="CF39" s="207"/>
      <c r="CG39" s="206"/>
      <c r="CH39" s="80"/>
      <c r="CI39" s="207"/>
      <c r="CJ39" s="206">
        <v>3.83</v>
      </c>
      <c r="CK39" s="80">
        <v>4.3</v>
      </c>
      <c r="CL39" s="207">
        <v>4.07</v>
      </c>
      <c r="CM39" s="206">
        <v>5.2</v>
      </c>
      <c r="CN39" s="80">
        <v>5.4</v>
      </c>
      <c r="CO39" s="207">
        <v>5.3</v>
      </c>
      <c r="CP39" s="206"/>
      <c r="CQ39" s="80"/>
      <c r="CR39" s="207">
        <v>0.19</v>
      </c>
      <c r="CS39" s="206"/>
      <c r="CT39" s="80"/>
      <c r="CU39" s="207"/>
      <c r="CV39" s="206"/>
      <c r="CW39" s="80"/>
      <c r="CX39" s="207"/>
      <c r="CY39" s="206"/>
      <c r="CZ39" s="80"/>
      <c r="DA39" s="207">
        <v>3.71</v>
      </c>
      <c r="DB39" s="206"/>
      <c r="DC39" s="80"/>
      <c r="DD39" s="207">
        <v>5.2</v>
      </c>
      <c r="DE39" s="206"/>
      <c r="DF39" s="80"/>
      <c r="DG39" s="207">
        <v>0.28999999999999998</v>
      </c>
      <c r="DH39" s="206"/>
      <c r="DI39" s="80"/>
      <c r="DJ39" s="207"/>
      <c r="DK39" s="206"/>
      <c r="DL39" s="80"/>
      <c r="DM39" s="207"/>
      <c r="DN39" s="206"/>
      <c r="DO39" s="80"/>
      <c r="DP39" s="207">
        <v>3.44</v>
      </c>
      <c r="DQ39" s="206"/>
      <c r="DR39" s="80"/>
      <c r="DS39" s="207">
        <v>5.2</v>
      </c>
      <c r="DT39" s="206">
        <v>0.23</v>
      </c>
      <c r="DU39" s="80">
        <v>0.23</v>
      </c>
      <c r="DV39" s="207">
        <v>0.23</v>
      </c>
      <c r="DW39" s="206"/>
      <c r="DX39" s="80"/>
      <c r="DY39" s="207"/>
      <c r="DZ39" s="206"/>
      <c r="EA39" s="80"/>
      <c r="EB39" s="207"/>
      <c r="EC39" s="206">
        <v>3.8</v>
      </c>
      <c r="ED39" s="80">
        <v>3.8</v>
      </c>
      <c r="EE39" s="207">
        <v>3.8</v>
      </c>
      <c r="EF39" s="206">
        <v>5.7</v>
      </c>
      <c r="EG39" s="80">
        <v>5.7</v>
      </c>
      <c r="EH39" s="207">
        <v>5.7</v>
      </c>
      <c r="EI39" s="206">
        <v>0.36</v>
      </c>
      <c r="EJ39" s="80">
        <v>0.37</v>
      </c>
      <c r="EK39" s="207">
        <v>0.37</v>
      </c>
      <c r="EL39" s="206"/>
      <c r="EM39" s="80"/>
      <c r="EN39" s="207"/>
      <c r="EO39" s="206"/>
      <c r="EP39" s="80"/>
      <c r="EQ39" s="207"/>
      <c r="ER39" s="206">
        <v>4.03</v>
      </c>
      <c r="ES39" s="80">
        <v>4.12</v>
      </c>
      <c r="ET39" s="207">
        <v>4.08</v>
      </c>
      <c r="EU39" s="206">
        <v>5.4</v>
      </c>
      <c r="EV39" s="80">
        <v>6.6</v>
      </c>
      <c r="EW39" s="207">
        <v>6</v>
      </c>
      <c r="EX39" s="206">
        <v>0.23</v>
      </c>
      <c r="EY39" s="80">
        <v>0.23</v>
      </c>
      <c r="EZ39" s="207">
        <v>0.23</v>
      </c>
      <c r="FA39" s="206"/>
      <c r="FB39" s="80"/>
      <c r="FC39" s="207"/>
      <c r="FD39" s="206"/>
      <c r="FE39" s="80"/>
      <c r="FF39" s="207"/>
      <c r="FG39" s="206">
        <v>5.29</v>
      </c>
      <c r="FH39" s="80">
        <v>5.29</v>
      </c>
      <c r="FI39" s="207">
        <v>5.29</v>
      </c>
      <c r="FJ39" s="206">
        <v>5.93</v>
      </c>
      <c r="FK39" s="80">
        <v>5.93</v>
      </c>
      <c r="FL39" s="207">
        <v>5.93</v>
      </c>
      <c r="FM39" s="206">
        <v>0.25</v>
      </c>
      <c r="FN39" s="80">
        <v>0.27</v>
      </c>
      <c r="FO39" s="207">
        <v>0.26</v>
      </c>
      <c r="FP39" s="206"/>
      <c r="FQ39" s="80"/>
      <c r="FR39" s="207"/>
      <c r="FS39" s="206"/>
      <c r="FT39" s="80"/>
      <c r="FU39" s="207"/>
      <c r="FV39" s="206">
        <v>3.83</v>
      </c>
      <c r="FW39" s="80">
        <v>4.26</v>
      </c>
      <c r="FX39" s="207">
        <v>4.05</v>
      </c>
      <c r="FY39" s="206">
        <v>6.13</v>
      </c>
      <c r="FZ39" s="80">
        <v>6.24</v>
      </c>
      <c r="GA39" s="207">
        <v>6.19</v>
      </c>
    </row>
    <row r="40" spans="1:183">
      <c r="A40" s="95">
        <v>36</v>
      </c>
      <c r="B40" s="95" t="s">
        <v>1045</v>
      </c>
      <c r="C40" s="95" t="s">
        <v>1061</v>
      </c>
      <c r="D40" s="206"/>
      <c r="E40" s="80"/>
      <c r="F40" s="207"/>
      <c r="G40" s="206"/>
      <c r="H40" s="80"/>
      <c r="I40" s="207"/>
      <c r="J40" s="206"/>
      <c r="K40" s="80"/>
      <c r="L40" s="207"/>
      <c r="M40" s="206"/>
      <c r="N40" s="80"/>
      <c r="O40" s="207"/>
      <c r="P40" s="206"/>
      <c r="Q40" s="80"/>
      <c r="R40" s="207"/>
      <c r="S40" s="206"/>
      <c r="T40" s="80"/>
      <c r="U40" s="207"/>
      <c r="V40" s="206"/>
      <c r="W40" s="80"/>
      <c r="X40" s="207"/>
      <c r="Y40" s="206"/>
      <c r="Z40" s="80"/>
      <c r="AA40" s="207"/>
      <c r="AB40" s="206"/>
      <c r="AC40" s="80"/>
      <c r="AD40" s="207"/>
      <c r="AE40" s="206"/>
      <c r="AF40" s="80"/>
      <c r="AG40" s="207"/>
      <c r="AH40" s="206"/>
      <c r="AI40" s="80"/>
      <c r="AJ40" s="207"/>
      <c r="AK40" s="206"/>
      <c r="AL40" s="80"/>
      <c r="AM40" s="207"/>
      <c r="AN40" s="206"/>
      <c r="AO40" s="80"/>
      <c r="AP40" s="207"/>
      <c r="AQ40" s="206"/>
      <c r="AR40" s="80"/>
      <c r="AS40" s="207"/>
      <c r="AT40" s="206"/>
      <c r="AU40" s="80"/>
      <c r="AV40" s="207"/>
      <c r="AW40" s="206"/>
      <c r="AX40" s="80"/>
      <c r="AY40" s="207"/>
      <c r="AZ40" s="206"/>
      <c r="BA40" s="80"/>
      <c r="BB40" s="207"/>
      <c r="BC40" s="206"/>
      <c r="BD40" s="80"/>
      <c r="BE40" s="207"/>
      <c r="BF40" s="206"/>
      <c r="BG40" s="80"/>
      <c r="BH40" s="207"/>
      <c r="BI40" s="206"/>
      <c r="BJ40" s="80"/>
      <c r="BK40" s="207"/>
      <c r="BL40" s="206"/>
      <c r="BM40" s="80"/>
      <c r="BN40" s="207"/>
      <c r="BO40" s="206"/>
      <c r="BP40" s="80"/>
      <c r="BQ40" s="207"/>
      <c r="BR40" s="206"/>
      <c r="BS40" s="80"/>
      <c r="BT40" s="207"/>
      <c r="BU40" s="206">
        <v>0.53</v>
      </c>
      <c r="BV40" s="80">
        <v>0.53</v>
      </c>
      <c r="BW40" s="207">
        <v>0.53</v>
      </c>
      <c r="BX40" s="206">
        <v>0.37</v>
      </c>
      <c r="BY40" s="80">
        <v>0.37</v>
      </c>
      <c r="BZ40" s="207">
        <v>0.37</v>
      </c>
      <c r="CA40" s="206"/>
      <c r="CB40" s="80"/>
      <c r="CC40" s="207"/>
      <c r="CD40" s="206"/>
      <c r="CE40" s="80"/>
      <c r="CF40" s="207"/>
      <c r="CG40" s="206"/>
      <c r="CH40" s="80"/>
      <c r="CI40" s="207"/>
      <c r="CJ40" s="206">
        <v>3.54</v>
      </c>
      <c r="CK40" s="80">
        <v>4.58</v>
      </c>
      <c r="CL40" s="207">
        <v>4.0599999999999996</v>
      </c>
      <c r="CM40" s="206">
        <v>3.4</v>
      </c>
      <c r="CN40" s="80">
        <v>3.5</v>
      </c>
      <c r="CO40" s="207">
        <v>3.45</v>
      </c>
      <c r="CP40" s="206"/>
      <c r="CQ40" s="80"/>
      <c r="CR40" s="207">
        <v>0.34</v>
      </c>
      <c r="CS40" s="206"/>
      <c r="CT40" s="80"/>
      <c r="CU40" s="207"/>
      <c r="CV40" s="206"/>
      <c r="CW40" s="80"/>
      <c r="CX40" s="207"/>
      <c r="CY40" s="206"/>
      <c r="CZ40" s="80"/>
      <c r="DA40" s="207">
        <v>4.88</v>
      </c>
      <c r="DB40" s="206"/>
      <c r="DC40" s="80"/>
      <c r="DD40" s="207">
        <v>3.9</v>
      </c>
      <c r="DE40" s="206">
        <v>0.36</v>
      </c>
      <c r="DF40" s="80">
        <v>0.53</v>
      </c>
      <c r="DG40" s="207">
        <v>0.45</v>
      </c>
      <c r="DH40" s="206"/>
      <c r="DI40" s="80"/>
      <c r="DJ40" s="207"/>
      <c r="DK40" s="206"/>
      <c r="DL40" s="80"/>
      <c r="DM40" s="207"/>
      <c r="DN40" s="206">
        <v>3.65</v>
      </c>
      <c r="DO40" s="80">
        <v>3.9</v>
      </c>
      <c r="DP40" s="207">
        <v>3.78</v>
      </c>
      <c r="DQ40" s="206">
        <v>3</v>
      </c>
      <c r="DR40" s="80">
        <v>3.2</v>
      </c>
      <c r="DS40" s="207">
        <v>3.1</v>
      </c>
      <c r="DT40" s="206">
        <v>0.41</v>
      </c>
      <c r="DU40" s="80">
        <v>0.41</v>
      </c>
      <c r="DV40" s="207">
        <v>0.41</v>
      </c>
      <c r="DW40" s="206"/>
      <c r="DX40" s="80"/>
      <c r="DY40" s="207"/>
      <c r="DZ40" s="206"/>
      <c r="EA40" s="80"/>
      <c r="EB40" s="207"/>
      <c r="EC40" s="206">
        <v>3.48</v>
      </c>
      <c r="ED40" s="80">
        <v>3.48</v>
      </c>
      <c r="EE40" s="207">
        <v>3.48</v>
      </c>
      <c r="EF40" s="206">
        <v>3.9</v>
      </c>
      <c r="EG40" s="80">
        <v>3.9</v>
      </c>
      <c r="EH40" s="207">
        <v>3.9</v>
      </c>
      <c r="EI40" s="206">
        <v>0.56999999999999995</v>
      </c>
      <c r="EJ40" s="80">
        <v>0.61</v>
      </c>
      <c r="EK40" s="207">
        <v>0.59</v>
      </c>
      <c r="EL40" s="206"/>
      <c r="EM40" s="80"/>
      <c r="EN40" s="207"/>
      <c r="EO40" s="206"/>
      <c r="EP40" s="80"/>
      <c r="EQ40" s="207"/>
      <c r="ER40" s="206">
        <v>4.25</v>
      </c>
      <c r="ES40" s="80">
        <v>4.84</v>
      </c>
      <c r="ET40" s="207">
        <v>4.55</v>
      </c>
      <c r="EU40" s="206">
        <v>3</v>
      </c>
      <c r="EV40" s="80">
        <v>4.4000000000000004</v>
      </c>
      <c r="EW40" s="207">
        <v>3.7</v>
      </c>
      <c r="EX40" s="206">
        <v>0.3</v>
      </c>
      <c r="EY40" s="80">
        <v>0.47</v>
      </c>
      <c r="EZ40" s="207">
        <v>0.39</v>
      </c>
      <c r="FA40" s="206"/>
      <c r="FB40" s="80"/>
      <c r="FC40" s="207"/>
      <c r="FD40" s="206"/>
      <c r="FE40" s="80"/>
      <c r="FF40" s="207"/>
      <c r="FG40" s="206">
        <v>4.6500000000000004</v>
      </c>
      <c r="FH40" s="80">
        <v>4.7699999999999996</v>
      </c>
      <c r="FI40" s="207">
        <v>4.71</v>
      </c>
      <c r="FJ40" s="206">
        <v>3.38</v>
      </c>
      <c r="FK40" s="80">
        <v>3.93</v>
      </c>
      <c r="FL40" s="207">
        <v>3.66</v>
      </c>
      <c r="FM40" s="206">
        <v>0.32</v>
      </c>
      <c r="FN40" s="80">
        <v>0.68</v>
      </c>
      <c r="FO40" s="207">
        <v>0.5</v>
      </c>
      <c r="FP40" s="206"/>
      <c r="FQ40" s="80"/>
      <c r="FR40" s="207"/>
      <c r="FS40" s="206"/>
      <c r="FT40" s="80"/>
      <c r="FU40" s="207"/>
      <c r="FV40" s="206">
        <v>4.78</v>
      </c>
      <c r="FW40" s="80">
        <v>5.23</v>
      </c>
      <c r="FX40" s="207">
        <v>5</v>
      </c>
      <c r="FY40" s="206">
        <v>3.12</v>
      </c>
      <c r="FZ40" s="80">
        <v>3.64</v>
      </c>
      <c r="GA40" s="207">
        <v>3.34</v>
      </c>
    </row>
    <row r="41" spans="1:183">
      <c r="A41" s="95">
        <v>37</v>
      </c>
      <c r="B41" s="95" t="s">
        <v>1000</v>
      </c>
      <c r="C41" s="95" t="s">
        <v>1005</v>
      </c>
      <c r="D41" s="206">
        <v>0.15</v>
      </c>
      <c r="E41" s="80">
        <v>2.34</v>
      </c>
      <c r="F41" s="207">
        <v>0.62</v>
      </c>
      <c r="G41" s="206">
        <v>0.56999999999999995</v>
      </c>
      <c r="H41" s="80">
        <v>0.87</v>
      </c>
      <c r="I41" s="207">
        <v>0.73</v>
      </c>
      <c r="J41" s="206">
        <v>0.08</v>
      </c>
      <c r="K41" s="80">
        <v>0.12</v>
      </c>
      <c r="L41" s="207">
        <v>0.1</v>
      </c>
      <c r="M41" s="206">
        <v>2.84</v>
      </c>
      <c r="N41" s="80">
        <v>4.03</v>
      </c>
      <c r="O41" s="207">
        <v>3.5</v>
      </c>
      <c r="P41" s="206">
        <v>2.2999999999999998</v>
      </c>
      <c r="Q41" s="80">
        <v>3.38</v>
      </c>
      <c r="R41" s="207">
        <v>2.81</v>
      </c>
      <c r="S41" s="206">
        <v>0.18</v>
      </c>
      <c r="T41" s="80">
        <v>0.28000000000000003</v>
      </c>
      <c r="U41" s="207">
        <v>0.23</v>
      </c>
      <c r="V41" s="206">
        <v>0.64</v>
      </c>
      <c r="W41" s="80">
        <v>0.98</v>
      </c>
      <c r="X41" s="207">
        <v>0.83</v>
      </c>
      <c r="Y41" s="206">
        <v>0.08</v>
      </c>
      <c r="Z41" s="80">
        <v>0.12</v>
      </c>
      <c r="AA41" s="207">
        <v>0.1</v>
      </c>
      <c r="AB41" s="206">
        <v>2.8</v>
      </c>
      <c r="AC41" s="80">
        <v>4.59</v>
      </c>
      <c r="AD41" s="207">
        <v>3.78</v>
      </c>
      <c r="AE41" s="206">
        <v>2.4</v>
      </c>
      <c r="AF41" s="80">
        <v>3.1</v>
      </c>
      <c r="AG41" s="207">
        <v>2.78</v>
      </c>
      <c r="AH41" s="206">
        <v>0.21</v>
      </c>
      <c r="AI41" s="80">
        <v>0.36</v>
      </c>
      <c r="AJ41" s="207">
        <v>0.26</v>
      </c>
      <c r="AK41" s="206">
        <v>0.71</v>
      </c>
      <c r="AL41" s="80">
        <v>0.95</v>
      </c>
      <c r="AM41" s="207">
        <v>0.8</v>
      </c>
      <c r="AN41" s="206">
        <v>0.11</v>
      </c>
      <c r="AO41" s="80">
        <v>0.12</v>
      </c>
      <c r="AP41" s="207">
        <v>0.12</v>
      </c>
      <c r="AQ41" s="206">
        <v>3.5</v>
      </c>
      <c r="AR41" s="80">
        <v>4.9400000000000004</v>
      </c>
      <c r="AS41" s="207">
        <v>3.96</v>
      </c>
      <c r="AT41" s="206">
        <v>2.4</v>
      </c>
      <c r="AU41" s="80">
        <v>2.9</v>
      </c>
      <c r="AV41" s="207">
        <v>2.63</v>
      </c>
      <c r="AW41" s="206"/>
      <c r="AX41" s="80"/>
      <c r="AY41" s="207"/>
      <c r="AZ41" s="206"/>
      <c r="BA41" s="80"/>
      <c r="BB41" s="207"/>
      <c r="BC41" s="206"/>
      <c r="BD41" s="80"/>
      <c r="BE41" s="207"/>
      <c r="BF41" s="206">
        <v>3.01</v>
      </c>
      <c r="BG41" s="80">
        <v>3.01</v>
      </c>
      <c r="BH41" s="207">
        <v>3.01</v>
      </c>
      <c r="BI41" s="206">
        <v>4.37</v>
      </c>
      <c r="BJ41" s="80">
        <v>4.37</v>
      </c>
      <c r="BK41" s="207">
        <v>4.37</v>
      </c>
      <c r="BL41" s="206"/>
      <c r="BM41" s="80"/>
      <c r="BN41" s="207"/>
      <c r="BO41" s="206"/>
      <c r="BP41" s="80"/>
      <c r="BQ41" s="207"/>
      <c r="BR41" s="206"/>
      <c r="BS41" s="80"/>
      <c r="BT41" s="207"/>
      <c r="BU41" s="206">
        <v>4.4400000000000004</v>
      </c>
      <c r="BV41" s="80">
        <v>4.4400000000000004</v>
      </c>
      <c r="BW41" s="207">
        <v>4.4400000000000004</v>
      </c>
      <c r="BX41" s="206">
        <v>5.28</v>
      </c>
      <c r="BY41" s="80">
        <v>5.28</v>
      </c>
      <c r="BZ41" s="207">
        <v>5.28</v>
      </c>
      <c r="CA41" s="206"/>
      <c r="CB41" s="80"/>
      <c r="CC41" s="207"/>
      <c r="CD41" s="206"/>
      <c r="CE41" s="80"/>
      <c r="CF41" s="207"/>
      <c r="CG41" s="206"/>
      <c r="CH41" s="80"/>
      <c r="CI41" s="207"/>
      <c r="CJ41" s="206">
        <v>2.02</v>
      </c>
      <c r="CK41" s="80">
        <v>3.5</v>
      </c>
      <c r="CL41" s="207">
        <v>2.76</v>
      </c>
      <c r="CM41" s="206">
        <v>4</v>
      </c>
      <c r="CN41" s="80">
        <v>4.4000000000000004</v>
      </c>
      <c r="CO41" s="207">
        <v>4.2</v>
      </c>
      <c r="CP41" s="206">
        <v>0.16</v>
      </c>
      <c r="CQ41" s="80">
        <v>0.18</v>
      </c>
      <c r="CR41" s="207">
        <v>0.17</v>
      </c>
      <c r="CS41" s="206"/>
      <c r="CT41" s="80"/>
      <c r="CU41" s="207"/>
      <c r="CV41" s="206"/>
      <c r="CW41" s="80"/>
      <c r="CX41" s="207"/>
      <c r="CY41" s="206">
        <v>3.31</v>
      </c>
      <c r="CZ41" s="80">
        <v>3.7</v>
      </c>
      <c r="DA41" s="207">
        <v>3.51</v>
      </c>
      <c r="DB41" s="206">
        <v>3.4</v>
      </c>
      <c r="DC41" s="80">
        <v>4.4000000000000004</v>
      </c>
      <c r="DD41" s="207">
        <v>3.9</v>
      </c>
      <c r="DE41" s="206">
        <v>0.28000000000000003</v>
      </c>
      <c r="DF41" s="80">
        <v>0.86</v>
      </c>
      <c r="DG41" s="207">
        <v>0.44</v>
      </c>
      <c r="DH41" s="206"/>
      <c r="DI41" s="80"/>
      <c r="DJ41" s="207"/>
      <c r="DK41" s="206"/>
      <c r="DL41" s="80"/>
      <c r="DM41" s="207"/>
      <c r="DN41" s="206">
        <v>2.71</v>
      </c>
      <c r="DO41" s="80">
        <v>3.18</v>
      </c>
      <c r="DP41" s="207">
        <v>2.92</v>
      </c>
      <c r="DQ41" s="206">
        <v>3.58</v>
      </c>
      <c r="DR41" s="80">
        <v>4.78</v>
      </c>
      <c r="DS41" s="207">
        <v>4.2300000000000004</v>
      </c>
      <c r="DT41" s="206">
        <v>0.22</v>
      </c>
      <c r="DU41" s="80">
        <v>0.25</v>
      </c>
      <c r="DV41" s="207">
        <v>0.24</v>
      </c>
      <c r="DW41" s="206"/>
      <c r="DX41" s="80"/>
      <c r="DY41" s="207"/>
      <c r="DZ41" s="206"/>
      <c r="EA41" s="80"/>
      <c r="EB41" s="207"/>
      <c r="EC41" s="206">
        <v>3.07</v>
      </c>
      <c r="ED41" s="80">
        <v>3.63</v>
      </c>
      <c r="EE41" s="207">
        <v>3.35</v>
      </c>
      <c r="EF41" s="206">
        <v>4.2</v>
      </c>
      <c r="EG41" s="80">
        <v>6.5</v>
      </c>
      <c r="EH41" s="207">
        <v>5.35</v>
      </c>
      <c r="EI41" s="206">
        <v>0.28999999999999998</v>
      </c>
      <c r="EJ41" s="80">
        <v>0.36</v>
      </c>
      <c r="EK41" s="207">
        <v>0.33</v>
      </c>
      <c r="EL41" s="206"/>
      <c r="EM41" s="80"/>
      <c r="EN41" s="207"/>
      <c r="EO41" s="206"/>
      <c r="EP41" s="80"/>
      <c r="EQ41" s="207"/>
      <c r="ER41" s="206">
        <v>2.8</v>
      </c>
      <c r="ES41" s="80">
        <v>3.08</v>
      </c>
      <c r="ET41" s="207">
        <v>2.94</v>
      </c>
      <c r="EU41" s="206">
        <v>4.4000000000000004</v>
      </c>
      <c r="EV41" s="80">
        <v>5.5</v>
      </c>
      <c r="EW41" s="207">
        <v>4.95</v>
      </c>
      <c r="EX41" s="206">
        <v>0.26</v>
      </c>
      <c r="EY41" s="80">
        <v>0.69</v>
      </c>
      <c r="EZ41" s="207">
        <v>0.44</v>
      </c>
      <c r="FA41" s="206"/>
      <c r="FB41" s="80"/>
      <c r="FC41" s="207"/>
      <c r="FD41" s="206"/>
      <c r="FE41" s="80"/>
      <c r="FF41" s="207"/>
      <c r="FG41" s="206">
        <v>2.59</v>
      </c>
      <c r="FH41" s="80">
        <v>3.06</v>
      </c>
      <c r="FI41" s="207">
        <v>2.88</v>
      </c>
      <c r="FJ41" s="206">
        <v>4.84</v>
      </c>
      <c r="FK41" s="80">
        <v>5.82</v>
      </c>
      <c r="FL41" s="207">
        <v>5.18</v>
      </c>
      <c r="FM41" s="206">
        <v>0.28999999999999998</v>
      </c>
      <c r="FN41" s="80">
        <v>0.37</v>
      </c>
      <c r="FO41" s="207">
        <v>0.33</v>
      </c>
      <c r="FP41" s="206"/>
      <c r="FQ41" s="80"/>
      <c r="FR41" s="207"/>
      <c r="FS41" s="206"/>
      <c r="FT41" s="80"/>
      <c r="FU41" s="207"/>
      <c r="FV41" s="206">
        <v>3.35</v>
      </c>
      <c r="FW41" s="80">
        <v>4.1900000000000004</v>
      </c>
      <c r="FX41" s="207">
        <v>3.66</v>
      </c>
      <c r="FY41" s="206">
        <v>5.0999999999999996</v>
      </c>
      <c r="FZ41" s="80">
        <v>5.25</v>
      </c>
      <c r="GA41" s="207">
        <v>5.15</v>
      </c>
    </row>
    <row r="42" spans="1:183">
      <c r="A42" s="95">
        <v>38</v>
      </c>
      <c r="B42" s="95" t="s">
        <v>1047</v>
      </c>
      <c r="C42" s="95" t="s">
        <v>1030</v>
      </c>
      <c r="D42" s="206"/>
      <c r="E42" s="80"/>
      <c r="F42" s="207"/>
      <c r="G42" s="206"/>
      <c r="H42" s="80"/>
      <c r="I42" s="207"/>
      <c r="J42" s="206"/>
      <c r="K42" s="80"/>
      <c r="L42" s="207"/>
      <c r="M42" s="206"/>
      <c r="N42" s="80"/>
      <c r="O42" s="207"/>
      <c r="P42" s="206"/>
      <c r="Q42" s="80"/>
      <c r="R42" s="207"/>
      <c r="S42" s="206"/>
      <c r="T42" s="80"/>
      <c r="U42" s="207"/>
      <c r="V42" s="206"/>
      <c r="W42" s="80"/>
      <c r="X42" s="207"/>
      <c r="Y42" s="206"/>
      <c r="Z42" s="80"/>
      <c r="AA42" s="207"/>
      <c r="AB42" s="206"/>
      <c r="AC42" s="80"/>
      <c r="AD42" s="207"/>
      <c r="AE42" s="206"/>
      <c r="AF42" s="80"/>
      <c r="AG42" s="207"/>
      <c r="AH42" s="206"/>
      <c r="AI42" s="80"/>
      <c r="AJ42" s="207"/>
      <c r="AK42" s="206"/>
      <c r="AL42" s="80"/>
      <c r="AM42" s="207"/>
      <c r="AN42" s="206"/>
      <c r="AO42" s="80"/>
      <c r="AP42" s="207"/>
      <c r="AQ42" s="206"/>
      <c r="AR42" s="80"/>
      <c r="AS42" s="207"/>
      <c r="AT42" s="206"/>
      <c r="AU42" s="80"/>
      <c r="AV42" s="207"/>
      <c r="AW42" s="206"/>
      <c r="AX42" s="80"/>
      <c r="AY42" s="207"/>
      <c r="AZ42" s="206"/>
      <c r="BA42" s="80"/>
      <c r="BB42" s="207"/>
      <c r="BC42" s="206"/>
      <c r="BD42" s="80"/>
      <c r="BE42" s="207"/>
      <c r="BF42" s="206"/>
      <c r="BG42" s="80"/>
      <c r="BH42" s="207"/>
      <c r="BI42" s="206"/>
      <c r="BJ42" s="80"/>
      <c r="BK42" s="207"/>
      <c r="BL42" s="206"/>
      <c r="BM42" s="80"/>
      <c r="BN42" s="207"/>
      <c r="BO42" s="206"/>
      <c r="BP42" s="80"/>
      <c r="BQ42" s="207"/>
      <c r="BR42" s="206"/>
      <c r="BS42" s="80"/>
      <c r="BT42" s="207"/>
      <c r="BU42" s="206"/>
      <c r="BV42" s="80"/>
      <c r="BW42" s="207"/>
      <c r="BX42" s="206"/>
      <c r="BY42" s="80"/>
      <c r="BZ42" s="207"/>
      <c r="CA42" s="206"/>
      <c r="CB42" s="80"/>
      <c r="CC42" s="207"/>
      <c r="CD42" s="206"/>
      <c r="CE42" s="80"/>
      <c r="CF42" s="207"/>
      <c r="CG42" s="206"/>
      <c r="CH42" s="80"/>
      <c r="CI42" s="207"/>
      <c r="CJ42" s="206"/>
      <c r="CK42" s="80"/>
      <c r="CL42" s="207"/>
      <c r="CM42" s="206"/>
      <c r="CN42" s="80"/>
      <c r="CO42" s="207"/>
      <c r="CP42" s="206"/>
      <c r="CQ42" s="80"/>
      <c r="CR42" s="207"/>
      <c r="CS42" s="206"/>
      <c r="CT42" s="80"/>
      <c r="CU42" s="207"/>
      <c r="CV42" s="206"/>
      <c r="CW42" s="80"/>
      <c r="CX42" s="207"/>
      <c r="CY42" s="206"/>
      <c r="CZ42" s="80"/>
      <c r="DA42" s="207"/>
      <c r="DB42" s="206"/>
      <c r="DC42" s="80"/>
      <c r="DD42" s="207"/>
      <c r="DE42" s="206"/>
      <c r="DF42" s="80"/>
      <c r="DG42" s="207">
        <v>0.4</v>
      </c>
      <c r="DH42" s="206"/>
      <c r="DI42" s="80"/>
      <c r="DJ42" s="207"/>
      <c r="DK42" s="206"/>
      <c r="DL42" s="80"/>
      <c r="DM42" s="207"/>
      <c r="DN42" s="206"/>
      <c r="DO42" s="80"/>
      <c r="DP42" s="207">
        <v>4.28</v>
      </c>
      <c r="DQ42" s="206"/>
      <c r="DR42" s="80"/>
      <c r="DS42" s="207">
        <v>3.1</v>
      </c>
      <c r="DT42" s="206">
        <v>0.4</v>
      </c>
      <c r="DU42" s="80">
        <v>0.4</v>
      </c>
      <c r="DV42" s="207">
        <v>0.4</v>
      </c>
      <c r="DW42" s="206"/>
      <c r="DX42" s="80"/>
      <c r="DY42" s="207"/>
      <c r="DZ42" s="206"/>
      <c r="EA42" s="80"/>
      <c r="EB42" s="207"/>
      <c r="EC42" s="206">
        <v>4.32</v>
      </c>
      <c r="ED42" s="80">
        <v>4.32</v>
      </c>
      <c r="EE42" s="207">
        <v>4.32</v>
      </c>
      <c r="EF42" s="206">
        <v>3.2</v>
      </c>
      <c r="EG42" s="80">
        <v>3.2</v>
      </c>
      <c r="EH42" s="207">
        <v>3.2</v>
      </c>
      <c r="EI42" s="206">
        <v>0.68</v>
      </c>
      <c r="EJ42" s="80">
        <v>0.68</v>
      </c>
      <c r="EK42" s="207">
        <v>0.68</v>
      </c>
      <c r="EL42" s="206"/>
      <c r="EM42" s="80"/>
      <c r="EN42" s="207"/>
      <c r="EO42" s="206"/>
      <c r="EP42" s="80"/>
      <c r="EQ42" s="207"/>
      <c r="ER42" s="206">
        <v>4.5599999999999996</v>
      </c>
      <c r="ES42" s="80">
        <v>4.5599999999999996</v>
      </c>
      <c r="ET42" s="207">
        <v>4.5599999999999996</v>
      </c>
      <c r="EU42" s="206">
        <v>2.4</v>
      </c>
      <c r="EV42" s="80">
        <v>2.4</v>
      </c>
      <c r="EW42" s="207">
        <v>2.4</v>
      </c>
      <c r="EX42" s="206">
        <v>0.57999999999999996</v>
      </c>
      <c r="EY42" s="80">
        <v>0.57999999999999996</v>
      </c>
      <c r="EZ42" s="207">
        <v>0.57999999999999996</v>
      </c>
      <c r="FA42" s="206"/>
      <c r="FB42" s="80"/>
      <c r="FC42" s="207"/>
      <c r="FD42" s="206"/>
      <c r="FE42" s="80"/>
      <c r="FF42" s="207"/>
      <c r="FG42" s="206">
        <v>5.01</v>
      </c>
      <c r="FH42" s="80">
        <v>5.01</v>
      </c>
      <c r="FI42" s="207">
        <v>5.01</v>
      </c>
      <c r="FJ42" s="206">
        <v>3.21</v>
      </c>
      <c r="FK42" s="80">
        <v>3.21</v>
      </c>
      <c r="FL42" s="207">
        <v>3.21</v>
      </c>
      <c r="FM42" s="206"/>
      <c r="FN42" s="80"/>
      <c r="FO42" s="207"/>
      <c r="FP42" s="206"/>
      <c r="FQ42" s="80"/>
      <c r="FR42" s="207"/>
      <c r="FS42" s="206"/>
      <c r="FT42" s="80"/>
      <c r="FU42" s="207"/>
      <c r="FV42" s="206"/>
      <c r="FW42" s="80"/>
      <c r="FX42" s="207"/>
      <c r="FY42" s="206"/>
      <c r="FZ42" s="80"/>
      <c r="GA42" s="207"/>
    </row>
    <row r="43" spans="1:183">
      <c r="A43" s="95">
        <v>39</v>
      </c>
      <c r="B43" s="95" t="s">
        <v>1046</v>
      </c>
      <c r="C43" s="95" t="s">
        <v>1043</v>
      </c>
      <c r="D43" s="206">
        <v>0.15</v>
      </c>
      <c r="E43" s="80">
        <v>2.06</v>
      </c>
      <c r="F43" s="207">
        <v>0.55000000000000004</v>
      </c>
      <c r="G43" s="206">
        <v>0.36</v>
      </c>
      <c r="H43" s="80">
        <v>0.56999999999999995</v>
      </c>
      <c r="I43" s="207">
        <v>0.47</v>
      </c>
      <c r="J43" s="206">
        <v>0.1</v>
      </c>
      <c r="K43" s="80">
        <v>0.16</v>
      </c>
      <c r="L43" s="207">
        <v>0.12</v>
      </c>
      <c r="M43" s="206">
        <v>3.82</v>
      </c>
      <c r="N43" s="80">
        <v>4.83</v>
      </c>
      <c r="O43" s="207">
        <v>4.29</v>
      </c>
      <c r="P43" s="206">
        <v>2.2999999999999998</v>
      </c>
      <c r="Q43" s="80">
        <v>3.39</v>
      </c>
      <c r="R43" s="207">
        <v>2.85</v>
      </c>
      <c r="S43" s="206">
        <v>0.19</v>
      </c>
      <c r="T43" s="80">
        <v>0.3</v>
      </c>
      <c r="U43" s="207">
        <v>0.25</v>
      </c>
      <c r="V43" s="206">
        <v>0.41</v>
      </c>
      <c r="W43" s="80">
        <v>0.52</v>
      </c>
      <c r="X43" s="207">
        <v>0.46700000000000003</v>
      </c>
      <c r="Y43" s="206">
        <v>0.09</v>
      </c>
      <c r="Z43" s="80">
        <v>0.12</v>
      </c>
      <c r="AA43" s="207">
        <v>0.1</v>
      </c>
      <c r="AB43" s="206">
        <v>3.16</v>
      </c>
      <c r="AC43" s="80">
        <v>4.5999999999999996</v>
      </c>
      <c r="AD43" s="207">
        <v>3.84</v>
      </c>
      <c r="AE43" s="206">
        <v>1.4</v>
      </c>
      <c r="AF43" s="80">
        <v>2.83</v>
      </c>
      <c r="AG43" s="207">
        <v>2.14</v>
      </c>
      <c r="AH43" s="206">
        <v>0.18</v>
      </c>
      <c r="AI43" s="80">
        <v>0.28000000000000003</v>
      </c>
      <c r="AJ43" s="207">
        <v>0.24</v>
      </c>
      <c r="AK43" s="206">
        <v>0.45</v>
      </c>
      <c r="AL43" s="80">
        <v>0.51</v>
      </c>
      <c r="AM43" s="207">
        <v>0.48</v>
      </c>
      <c r="AN43" s="206">
        <v>0.11</v>
      </c>
      <c r="AO43" s="80">
        <v>0.14000000000000001</v>
      </c>
      <c r="AP43" s="207">
        <v>0.12</v>
      </c>
      <c r="AQ43" s="206">
        <v>3.81</v>
      </c>
      <c r="AR43" s="80">
        <v>4.18</v>
      </c>
      <c r="AS43" s="207">
        <v>3.99</v>
      </c>
      <c r="AT43" s="206">
        <v>1.61</v>
      </c>
      <c r="AU43" s="80">
        <v>2.4</v>
      </c>
      <c r="AV43" s="207">
        <v>2.12</v>
      </c>
      <c r="AW43" s="206"/>
      <c r="AX43" s="80"/>
      <c r="AY43" s="207"/>
      <c r="AZ43" s="206"/>
      <c r="BA43" s="80"/>
      <c r="BB43" s="207"/>
      <c r="BC43" s="206"/>
      <c r="BD43" s="80"/>
      <c r="BE43" s="207"/>
      <c r="BF43" s="206">
        <v>4.3</v>
      </c>
      <c r="BG43" s="80">
        <v>4.3</v>
      </c>
      <c r="BH43" s="207">
        <v>4.3</v>
      </c>
      <c r="BI43" s="206">
        <v>4.74</v>
      </c>
      <c r="BJ43" s="80">
        <v>4.74</v>
      </c>
      <c r="BK43" s="207">
        <v>4.74</v>
      </c>
      <c r="BL43" s="206"/>
      <c r="BM43" s="80"/>
      <c r="BN43" s="207"/>
      <c r="BO43" s="206"/>
      <c r="BP43" s="80"/>
      <c r="BQ43" s="207"/>
      <c r="BR43" s="206"/>
      <c r="BS43" s="80"/>
      <c r="BT43" s="207"/>
      <c r="BU43" s="206">
        <v>4.4000000000000004</v>
      </c>
      <c r="BV43" s="80">
        <v>4.9000000000000004</v>
      </c>
      <c r="BW43" s="207">
        <v>4.6500000000000004</v>
      </c>
      <c r="BX43" s="206">
        <v>4.9000000000000004</v>
      </c>
      <c r="BY43" s="80">
        <v>5.33</v>
      </c>
      <c r="BZ43" s="207">
        <v>5.1100000000000003</v>
      </c>
      <c r="CA43" s="206"/>
      <c r="CB43" s="80"/>
      <c r="CC43" s="207"/>
      <c r="CD43" s="206"/>
      <c r="CE43" s="80"/>
      <c r="CF43" s="207"/>
      <c r="CG43" s="206"/>
      <c r="CH43" s="80"/>
      <c r="CI43" s="207"/>
      <c r="CJ43" s="206">
        <v>4.9400000000000004</v>
      </c>
      <c r="CK43" s="80">
        <v>5.25</v>
      </c>
      <c r="CL43" s="207">
        <v>5.04</v>
      </c>
      <c r="CM43" s="206">
        <v>4.4000000000000004</v>
      </c>
      <c r="CN43" s="80">
        <v>5.82</v>
      </c>
      <c r="CO43" s="207">
        <v>5.13</v>
      </c>
      <c r="CP43" s="206"/>
      <c r="CQ43" s="80"/>
      <c r="CR43" s="207"/>
      <c r="CS43" s="206"/>
      <c r="CT43" s="80"/>
      <c r="CU43" s="207"/>
      <c r="CV43" s="206"/>
      <c r="CW43" s="80"/>
      <c r="CX43" s="207"/>
      <c r="CY43" s="206">
        <v>4.5199999999999996</v>
      </c>
      <c r="CZ43" s="80">
        <v>5.38</v>
      </c>
      <c r="DA43" s="207">
        <v>5</v>
      </c>
      <c r="DB43" s="206">
        <v>4.5</v>
      </c>
      <c r="DC43" s="80">
        <v>5.69</v>
      </c>
      <c r="DD43" s="207">
        <v>5.04</v>
      </c>
      <c r="DE43" s="206"/>
      <c r="DF43" s="80"/>
      <c r="DG43" s="207"/>
      <c r="DH43" s="206"/>
      <c r="DI43" s="80"/>
      <c r="DJ43" s="207"/>
      <c r="DK43" s="206"/>
      <c r="DL43" s="80"/>
      <c r="DM43" s="207"/>
      <c r="DN43" s="206">
        <v>1.62</v>
      </c>
      <c r="DO43" s="80">
        <v>4.93</v>
      </c>
      <c r="DP43" s="207">
        <v>3.84</v>
      </c>
      <c r="DQ43" s="206">
        <v>4.1500000000000004</v>
      </c>
      <c r="DR43" s="80">
        <v>5.49</v>
      </c>
      <c r="DS43" s="207">
        <v>4.74</v>
      </c>
      <c r="DT43" s="206">
        <v>0.39</v>
      </c>
      <c r="DU43" s="80">
        <v>0.47</v>
      </c>
      <c r="DV43" s="207">
        <v>0.43</v>
      </c>
      <c r="DW43" s="206">
        <v>0.67</v>
      </c>
      <c r="DX43" s="80">
        <v>0.77</v>
      </c>
      <c r="DY43" s="207">
        <v>0.72</v>
      </c>
      <c r="DZ43" s="206"/>
      <c r="EA43" s="80"/>
      <c r="EB43" s="207"/>
      <c r="EC43" s="206">
        <v>4.8899999999999997</v>
      </c>
      <c r="ED43" s="80">
        <v>5.26</v>
      </c>
      <c r="EE43" s="207">
        <v>5.09</v>
      </c>
      <c r="EF43" s="206">
        <v>4.45</v>
      </c>
      <c r="EG43" s="80">
        <v>4.97</v>
      </c>
      <c r="EH43" s="207">
        <v>4.6500000000000004</v>
      </c>
      <c r="EI43" s="206">
        <v>0.39</v>
      </c>
      <c r="EJ43" s="80">
        <v>0.39</v>
      </c>
      <c r="EK43" s="207">
        <v>0.39</v>
      </c>
      <c r="EL43" s="206">
        <v>0.76</v>
      </c>
      <c r="EM43" s="80">
        <v>0.76</v>
      </c>
      <c r="EN43" s="207">
        <v>0.76</v>
      </c>
      <c r="EO43" s="206"/>
      <c r="EP43" s="80"/>
      <c r="EQ43" s="207"/>
      <c r="ER43" s="206">
        <v>5.38</v>
      </c>
      <c r="ES43" s="80">
        <v>5.38</v>
      </c>
      <c r="ET43" s="207">
        <v>5.38</v>
      </c>
      <c r="EU43" s="206">
        <v>4.8099999999999996</v>
      </c>
      <c r="EV43" s="80">
        <v>4.8099999999999996</v>
      </c>
      <c r="EW43" s="207">
        <v>4.8099999999999996</v>
      </c>
      <c r="EX43" s="206">
        <v>0.57999999999999996</v>
      </c>
      <c r="EY43" s="80">
        <v>0.57999999999999996</v>
      </c>
      <c r="EZ43" s="207">
        <v>0.57999999999999996</v>
      </c>
      <c r="FA43" s="206">
        <v>0.81</v>
      </c>
      <c r="FB43" s="80">
        <v>0.81</v>
      </c>
      <c r="FC43" s="207">
        <v>0.81</v>
      </c>
      <c r="FD43" s="206"/>
      <c r="FE43" s="80"/>
      <c r="FF43" s="207"/>
      <c r="FG43" s="206">
        <v>5.17</v>
      </c>
      <c r="FH43" s="80">
        <v>5.17</v>
      </c>
      <c r="FI43" s="207">
        <v>5.17</v>
      </c>
      <c r="FJ43" s="206">
        <v>4.1100000000000003</v>
      </c>
      <c r="FK43" s="80">
        <v>4.1100000000000003</v>
      </c>
      <c r="FL43" s="207">
        <v>4.1100000000000003</v>
      </c>
      <c r="FM43" s="206"/>
      <c r="FN43" s="80"/>
      <c r="FO43" s="207"/>
      <c r="FP43" s="206"/>
      <c r="FQ43" s="80"/>
      <c r="FR43" s="207"/>
      <c r="FS43" s="206"/>
      <c r="FT43" s="80"/>
      <c r="FU43" s="207"/>
      <c r="FV43" s="206"/>
      <c r="FW43" s="80"/>
      <c r="FX43" s="207"/>
      <c r="FY43" s="206"/>
      <c r="FZ43" s="80"/>
      <c r="GA43" s="207"/>
    </row>
    <row r="44" spans="1:183">
      <c r="A44" s="95">
        <v>40</v>
      </c>
      <c r="B44" s="95" t="s">
        <v>1046</v>
      </c>
      <c r="C44" s="95" t="s">
        <v>1044</v>
      </c>
      <c r="D44" s="206"/>
      <c r="E44" s="80"/>
      <c r="F44" s="207"/>
      <c r="G44" s="206"/>
      <c r="H44" s="80"/>
      <c r="I44" s="207"/>
      <c r="J44" s="206"/>
      <c r="K44" s="80"/>
      <c r="L44" s="207"/>
      <c r="M44" s="206"/>
      <c r="N44" s="80"/>
      <c r="O44" s="207"/>
      <c r="P44" s="206"/>
      <c r="Q44" s="80"/>
      <c r="R44" s="207"/>
      <c r="S44" s="206"/>
      <c r="T44" s="80"/>
      <c r="U44" s="207"/>
      <c r="V44" s="206"/>
      <c r="W44" s="80"/>
      <c r="X44" s="207"/>
      <c r="Y44" s="206"/>
      <c r="Z44" s="80"/>
      <c r="AA44" s="207"/>
      <c r="AB44" s="206"/>
      <c r="AC44" s="80"/>
      <c r="AD44" s="207"/>
      <c r="AE44" s="206"/>
      <c r="AF44" s="80"/>
      <c r="AG44" s="207"/>
      <c r="AH44" s="206"/>
      <c r="AI44" s="80"/>
      <c r="AJ44" s="207"/>
      <c r="AK44" s="206"/>
      <c r="AL44" s="80"/>
      <c r="AM44" s="207"/>
      <c r="AN44" s="206"/>
      <c r="AO44" s="80"/>
      <c r="AP44" s="207"/>
      <c r="AQ44" s="206"/>
      <c r="AR44" s="80"/>
      <c r="AS44" s="207"/>
      <c r="AT44" s="206"/>
      <c r="AU44" s="80"/>
      <c r="AV44" s="207"/>
      <c r="AW44" s="206"/>
      <c r="AX44" s="80"/>
      <c r="AY44" s="207"/>
      <c r="AZ44" s="206"/>
      <c r="BA44" s="80"/>
      <c r="BB44" s="207"/>
      <c r="BC44" s="206"/>
      <c r="BD44" s="80"/>
      <c r="BE44" s="207"/>
      <c r="BF44" s="206"/>
      <c r="BG44" s="80"/>
      <c r="BH44" s="207"/>
      <c r="BI44" s="206"/>
      <c r="BJ44" s="80"/>
      <c r="BK44" s="207"/>
      <c r="BL44" s="206"/>
      <c r="BM44" s="80"/>
      <c r="BN44" s="207"/>
      <c r="BO44" s="206"/>
      <c r="BP44" s="80"/>
      <c r="BQ44" s="207"/>
      <c r="BR44" s="206"/>
      <c r="BS44" s="80"/>
      <c r="BT44" s="207"/>
      <c r="BU44" s="206"/>
      <c r="BV44" s="80"/>
      <c r="BW44" s="207"/>
      <c r="BX44" s="206"/>
      <c r="BY44" s="80"/>
      <c r="BZ44" s="207"/>
      <c r="CA44" s="206"/>
      <c r="CB44" s="80"/>
      <c r="CC44" s="207"/>
      <c r="CD44" s="206"/>
      <c r="CE44" s="80"/>
      <c r="CF44" s="207"/>
      <c r="CG44" s="206"/>
      <c r="CH44" s="80"/>
      <c r="CI44" s="207"/>
      <c r="CJ44" s="206"/>
      <c r="CK44" s="80"/>
      <c r="CL44" s="207"/>
      <c r="CM44" s="206"/>
      <c r="CN44" s="80"/>
      <c r="CO44" s="207"/>
      <c r="CP44" s="206"/>
      <c r="CQ44" s="80"/>
      <c r="CR44" s="207"/>
      <c r="CS44" s="206"/>
      <c r="CT44" s="80"/>
      <c r="CU44" s="207"/>
      <c r="CV44" s="206"/>
      <c r="CW44" s="80"/>
      <c r="CX44" s="207"/>
      <c r="CY44" s="206"/>
      <c r="CZ44" s="80"/>
      <c r="DA44" s="207"/>
      <c r="DB44" s="206"/>
      <c r="DC44" s="80"/>
      <c r="DD44" s="207"/>
      <c r="DE44" s="206"/>
      <c r="DF44" s="80"/>
      <c r="DG44" s="207"/>
      <c r="DH44" s="206"/>
      <c r="DI44" s="80"/>
      <c r="DJ44" s="207"/>
      <c r="DK44" s="206"/>
      <c r="DL44" s="80"/>
      <c r="DM44" s="207"/>
      <c r="DN44" s="206"/>
      <c r="DO44" s="80"/>
      <c r="DP44" s="207"/>
      <c r="DQ44" s="206"/>
      <c r="DR44" s="80"/>
      <c r="DS44" s="207"/>
      <c r="DT44" s="206"/>
      <c r="DU44" s="80"/>
      <c r="DV44" s="207"/>
      <c r="DW44" s="206"/>
      <c r="DX44" s="80"/>
      <c r="DY44" s="207"/>
      <c r="DZ44" s="206"/>
      <c r="EA44" s="80"/>
      <c r="EB44" s="207"/>
      <c r="EC44" s="206"/>
      <c r="ED44" s="80"/>
      <c r="EE44" s="207"/>
      <c r="EF44" s="206"/>
      <c r="EG44" s="80"/>
      <c r="EH44" s="207"/>
      <c r="EI44" s="206"/>
      <c r="EJ44" s="80"/>
      <c r="EK44" s="207"/>
      <c r="EL44" s="206"/>
      <c r="EM44" s="80"/>
      <c r="EN44" s="207"/>
      <c r="EO44" s="206"/>
      <c r="EP44" s="80"/>
      <c r="EQ44" s="207"/>
      <c r="ER44" s="206"/>
      <c r="ES44" s="80"/>
      <c r="ET44" s="207"/>
      <c r="EU44" s="206"/>
      <c r="EV44" s="80"/>
      <c r="EW44" s="207"/>
      <c r="EX44" s="206"/>
      <c r="EY44" s="80"/>
      <c r="EZ44" s="207"/>
      <c r="FA44" s="206"/>
      <c r="FB44" s="80"/>
      <c r="FC44" s="207"/>
      <c r="FD44" s="206"/>
      <c r="FE44" s="80"/>
      <c r="FF44" s="207"/>
      <c r="FG44" s="206"/>
      <c r="FH44" s="80"/>
      <c r="FI44" s="207"/>
      <c r="FJ44" s="206"/>
      <c r="FK44" s="80"/>
      <c r="FL44" s="207"/>
      <c r="FM44" s="206"/>
      <c r="FN44" s="80"/>
      <c r="FO44" s="207"/>
      <c r="FP44" s="206"/>
      <c r="FQ44" s="80"/>
      <c r="FR44" s="207"/>
      <c r="FS44" s="206"/>
      <c r="FT44" s="80"/>
      <c r="FU44" s="207"/>
      <c r="FV44" s="206"/>
      <c r="FW44" s="80"/>
      <c r="FX44" s="207"/>
      <c r="FY44" s="206"/>
      <c r="FZ44" s="80"/>
      <c r="GA44" s="207"/>
    </row>
    <row r="45" spans="1:183">
      <c r="A45" s="95">
        <v>41</v>
      </c>
      <c r="B45" s="95" t="s">
        <v>1048</v>
      </c>
      <c r="C45" s="95" t="s">
        <v>1036</v>
      </c>
      <c r="D45" s="206">
        <v>0.15</v>
      </c>
      <c r="E45" s="80">
        <v>2.39</v>
      </c>
      <c r="F45" s="207">
        <v>0.56000000000000005</v>
      </c>
      <c r="G45" s="206">
        <v>0.36</v>
      </c>
      <c r="H45" s="80">
        <v>0.65</v>
      </c>
      <c r="I45" s="207">
        <v>0.5</v>
      </c>
      <c r="J45" s="206">
        <v>0.11</v>
      </c>
      <c r="K45" s="80">
        <v>0.17</v>
      </c>
      <c r="L45" s="207">
        <v>0.14000000000000001</v>
      </c>
      <c r="M45" s="206">
        <v>2.86</v>
      </c>
      <c r="N45" s="80">
        <v>4.05</v>
      </c>
      <c r="O45" s="207">
        <v>3.5</v>
      </c>
      <c r="P45" s="206">
        <v>2.6</v>
      </c>
      <c r="Q45" s="80">
        <v>3.5</v>
      </c>
      <c r="R45" s="207">
        <v>3.06</v>
      </c>
      <c r="S45" s="206">
        <v>0.19</v>
      </c>
      <c r="T45" s="80">
        <v>0.31</v>
      </c>
      <c r="U45" s="207">
        <v>0.24</v>
      </c>
      <c r="V45" s="206">
        <v>0.46</v>
      </c>
      <c r="W45" s="80">
        <v>0.7</v>
      </c>
      <c r="X45" s="207">
        <v>0.57999999999999996</v>
      </c>
      <c r="Y45" s="206">
        <v>0.11</v>
      </c>
      <c r="Z45" s="80">
        <v>0.14000000000000001</v>
      </c>
      <c r="AA45" s="207">
        <v>0.12</v>
      </c>
      <c r="AB45" s="206">
        <v>2.5</v>
      </c>
      <c r="AC45" s="80">
        <v>4.7699999999999996</v>
      </c>
      <c r="AD45" s="207">
        <v>3.91</v>
      </c>
      <c r="AE45" s="206">
        <v>1.68</v>
      </c>
      <c r="AF45" s="80">
        <v>3.1</v>
      </c>
      <c r="AG45" s="207">
        <v>2.75</v>
      </c>
      <c r="AH45" s="206">
        <v>0.15</v>
      </c>
      <c r="AI45" s="80">
        <v>0.28000000000000003</v>
      </c>
      <c r="AJ45" s="207">
        <v>0.24</v>
      </c>
      <c r="AK45" s="206">
        <v>0.46</v>
      </c>
      <c r="AL45" s="80">
        <v>0.66</v>
      </c>
      <c r="AM45" s="207">
        <v>0.55000000000000004</v>
      </c>
      <c r="AN45" s="206">
        <v>0.1</v>
      </c>
      <c r="AO45" s="80">
        <v>0.14000000000000001</v>
      </c>
      <c r="AP45" s="207">
        <v>0.13</v>
      </c>
      <c r="AQ45" s="206">
        <v>3.43</v>
      </c>
      <c r="AR45" s="80">
        <v>4.43</v>
      </c>
      <c r="AS45" s="207">
        <v>3.87</v>
      </c>
      <c r="AT45" s="206">
        <v>2.36</v>
      </c>
      <c r="AU45" s="80">
        <v>2.72</v>
      </c>
      <c r="AV45" s="207">
        <v>2.58</v>
      </c>
      <c r="AW45" s="206"/>
      <c r="AX45" s="80"/>
      <c r="AY45" s="207"/>
      <c r="AZ45" s="206"/>
      <c r="BA45" s="80"/>
      <c r="BB45" s="207"/>
      <c r="BC45" s="206"/>
      <c r="BD45" s="80"/>
      <c r="BE45" s="207"/>
      <c r="BF45" s="206">
        <v>3.34</v>
      </c>
      <c r="BG45" s="117">
        <v>4.22</v>
      </c>
      <c r="BH45" s="207">
        <v>3.78</v>
      </c>
      <c r="BI45" s="206">
        <v>5.2</v>
      </c>
      <c r="BJ45" s="80">
        <v>6.4</v>
      </c>
      <c r="BK45" s="207">
        <v>5.82</v>
      </c>
      <c r="BL45" s="206"/>
      <c r="BM45" s="80"/>
      <c r="BN45" s="207"/>
      <c r="BO45" s="206"/>
      <c r="BP45" s="80"/>
      <c r="BQ45" s="207"/>
      <c r="BR45" s="206"/>
      <c r="BS45" s="80"/>
      <c r="BT45" s="207"/>
      <c r="BU45" s="206">
        <v>2.56</v>
      </c>
      <c r="BV45" s="80">
        <v>4.04</v>
      </c>
      <c r="BW45" s="207">
        <v>3.43</v>
      </c>
      <c r="BX45" s="206">
        <v>4.8</v>
      </c>
      <c r="BY45" s="80">
        <v>7.2</v>
      </c>
      <c r="BZ45" s="207">
        <v>5.93</v>
      </c>
      <c r="CA45" s="206"/>
      <c r="CB45" s="80"/>
      <c r="CC45" s="207"/>
      <c r="CD45" s="206"/>
      <c r="CE45" s="80"/>
      <c r="CF45" s="207"/>
      <c r="CG45" s="206"/>
      <c r="CH45" s="80"/>
      <c r="CI45" s="207"/>
      <c r="CJ45" s="206">
        <v>3.04</v>
      </c>
      <c r="CK45" s="80">
        <v>4.1900000000000004</v>
      </c>
      <c r="CL45" s="207">
        <v>3.67</v>
      </c>
      <c r="CM45" s="206">
        <v>3.3</v>
      </c>
      <c r="CN45" s="80">
        <v>6.84</v>
      </c>
      <c r="CO45" s="207">
        <v>5.54</v>
      </c>
      <c r="CP45" s="206">
        <v>0.15</v>
      </c>
      <c r="CQ45" s="80">
        <v>0.49</v>
      </c>
      <c r="CR45" s="207">
        <v>0.25</v>
      </c>
      <c r="CS45" s="206"/>
      <c r="CT45" s="80"/>
      <c r="CU45" s="207"/>
      <c r="CV45" s="206"/>
      <c r="CW45" s="80"/>
      <c r="CX45" s="207"/>
      <c r="CY45" s="206">
        <v>2.5499999999999998</v>
      </c>
      <c r="CZ45" s="80">
        <v>4.1500000000000004</v>
      </c>
      <c r="DA45" s="207">
        <v>3.44</v>
      </c>
      <c r="DB45" s="206">
        <v>6.1</v>
      </c>
      <c r="DC45" s="80">
        <v>7.5</v>
      </c>
      <c r="DD45" s="207">
        <v>6.61</v>
      </c>
      <c r="DE45" s="206">
        <v>0.15</v>
      </c>
      <c r="DF45" s="80">
        <v>0.28999999999999998</v>
      </c>
      <c r="DG45" s="207">
        <v>0.22</v>
      </c>
      <c r="DH45" s="206"/>
      <c r="DI45" s="80"/>
      <c r="DJ45" s="207"/>
      <c r="DK45" s="206"/>
      <c r="DL45" s="80"/>
      <c r="DM45" s="207"/>
      <c r="DN45" s="206">
        <v>3.08</v>
      </c>
      <c r="DO45" s="80">
        <v>3.77</v>
      </c>
      <c r="DP45" s="207">
        <v>3.46</v>
      </c>
      <c r="DQ45" s="206">
        <v>2.2999999999999998</v>
      </c>
      <c r="DR45" s="80">
        <v>6.2</v>
      </c>
      <c r="DS45" s="207">
        <v>3.17</v>
      </c>
      <c r="DT45" s="206">
        <v>0.18</v>
      </c>
      <c r="DU45" s="80">
        <v>0.28000000000000003</v>
      </c>
      <c r="DV45" s="207">
        <v>0.23</v>
      </c>
      <c r="DW45" s="206"/>
      <c r="DX45" s="80"/>
      <c r="DY45" s="207"/>
      <c r="DZ45" s="206"/>
      <c r="EA45" s="80"/>
      <c r="EB45" s="207"/>
      <c r="EC45" s="206">
        <v>3.3</v>
      </c>
      <c r="ED45" s="80">
        <v>3.87</v>
      </c>
      <c r="EE45" s="207">
        <v>3.64</v>
      </c>
      <c r="EF45" s="206">
        <v>5.95</v>
      </c>
      <c r="EG45" s="80">
        <v>6.7</v>
      </c>
      <c r="EH45" s="207">
        <v>6.41</v>
      </c>
      <c r="EI45" s="206">
        <v>0.17</v>
      </c>
      <c r="EJ45" s="80">
        <v>0.47</v>
      </c>
      <c r="EK45" s="207">
        <v>0.25</v>
      </c>
      <c r="EL45" s="206"/>
      <c r="EM45" s="80"/>
      <c r="EN45" s="207"/>
      <c r="EO45" s="206"/>
      <c r="EP45" s="80"/>
      <c r="EQ45" s="207"/>
      <c r="ER45" s="206">
        <v>3.85</v>
      </c>
      <c r="ES45" s="80">
        <v>4.21</v>
      </c>
      <c r="ET45" s="207">
        <v>4.04</v>
      </c>
      <c r="EU45" s="206">
        <v>4.9000000000000004</v>
      </c>
      <c r="EV45" s="80">
        <v>6.8</v>
      </c>
      <c r="EW45" s="207">
        <v>6.04</v>
      </c>
      <c r="EX45" s="206">
        <v>0.17</v>
      </c>
      <c r="EY45" s="80">
        <v>0.28999999999999998</v>
      </c>
      <c r="EZ45" s="207">
        <v>0.25</v>
      </c>
      <c r="FA45" s="206"/>
      <c r="FB45" s="80"/>
      <c r="FC45" s="207"/>
      <c r="FD45" s="206"/>
      <c r="FE45" s="80"/>
      <c r="FF45" s="207"/>
      <c r="FG45" s="206">
        <v>3.38</v>
      </c>
      <c r="FH45" s="80">
        <v>3.83</v>
      </c>
      <c r="FI45" s="207">
        <v>3.62</v>
      </c>
      <c r="FJ45" s="206">
        <v>5.0599999999999996</v>
      </c>
      <c r="FK45" s="80">
        <v>6.08</v>
      </c>
      <c r="FL45" s="207">
        <v>5.64</v>
      </c>
      <c r="FM45" s="206">
        <v>0.2</v>
      </c>
      <c r="FN45" s="80">
        <v>0.31</v>
      </c>
      <c r="FO45" s="207">
        <v>0.24</v>
      </c>
      <c r="FP45" s="206"/>
      <c r="FQ45" s="80"/>
      <c r="FR45" s="207"/>
      <c r="FS45" s="206"/>
      <c r="FT45" s="80"/>
      <c r="FU45" s="207"/>
      <c r="FV45" s="206">
        <v>3.45</v>
      </c>
      <c r="FW45" s="80">
        <v>3.9</v>
      </c>
      <c r="FX45" s="207">
        <v>3.7</v>
      </c>
      <c r="FY45" s="206">
        <v>4.97</v>
      </c>
      <c r="FZ45" s="80">
        <v>6.78</v>
      </c>
      <c r="GA45" s="207">
        <v>5.94</v>
      </c>
    </row>
    <row r="46" spans="1:183">
      <c r="A46" s="95">
        <v>42</v>
      </c>
      <c r="B46" s="95" t="s">
        <v>1022</v>
      </c>
      <c r="C46" s="95" t="s">
        <v>999</v>
      </c>
      <c r="D46" s="206"/>
      <c r="E46" s="80"/>
      <c r="F46" s="207"/>
      <c r="G46" s="206"/>
      <c r="H46" s="80"/>
      <c r="I46" s="207"/>
      <c r="J46" s="206"/>
      <c r="K46" s="80"/>
      <c r="L46" s="207"/>
      <c r="M46" s="206"/>
      <c r="N46" s="80"/>
      <c r="O46" s="207"/>
      <c r="P46" s="206"/>
      <c r="Q46" s="80"/>
      <c r="R46" s="207"/>
      <c r="S46" s="206"/>
      <c r="T46" s="80"/>
      <c r="U46" s="207"/>
      <c r="V46" s="206"/>
      <c r="W46" s="80"/>
      <c r="X46" s="207"/>
      <c r="Y46" s="206"/>
      <c r="Z46" s="80"/>
      <c r="AA46" s="207"/>
      <c r="AB46" s="206"/>
      <c r="AC46" s="80"/>
      <c r="AD46" s="207"/>
      <c r="AE46" s="206"/>
      <c r="AF46" s="80"/>
      <c r="AG46" s="207"/>
      <c r="AH46" s="206"/>
      <c r="AI46" s="80"/>
      <c r="AJ46" s="207"/>
      <c r="AK46" s="206"/>
      <c r="AL46" s="80"/>
      <c r="AM46" s="207"/>
      <c r="AN46" s="206"/>
      <c r="AO46" s="80"/>
      <c r="AP46" s="207"/>
      <c r="AQ46" s="206"/>
      <c r="AR46" s="80"/>
      <c r="AS46" s="207"/>
      <c r="AT46" s="206"/>
      <c r="AU46" s="80"/>
      <c r="AV46" s="207"/>
      <c r="AW46" s="206"/>
      <c r="AX46" s="80"/>
      <c r="AY46" s="207"/>
      <c r="AZ46" s="206"/>
      <c r="BA46" s="80"/>
      <c r="BB46" s="207"/>
      <c r="BC46" s="206"/>
      <c r="BD46" s="80"/>
      <c r="BE46" s="207"/>
      <c r="BF46" s="206"/>
      <c r="BG46" s="80"/>
      <c r="BH46" s="207"/>
      <c r="BI46" s="206"/>
      <c r="BJ46" s="80"/>
      <c r="BK46" s="207"/>
      <c r="BL46" s="206"/>
      <c r="BM46" s="80"/>
      <c r="BN46" s="207"/>
      <c r="BO46" s="206"/>
      <c r="BP46" s="80"/>
      <c r="BQ46" s="207"/>
      <c r="BR46" s="206"/>
      <c r="BS46" s="80"/>
      <c r="BT46" s="207"/>
      <c r="BU46" s="206"/>
      <c r="BV46" s="80"/>
      <c r="BW46" s="207"/>
      <c r="BX46" s="206"/>
      <c r="BY46" s="80"/>
      <c r="BZ46" s="207"/>
      <c r="CA46" s="206"/>
      <c r="CB46" s="80"/>
      <c r="CC46" s="207"/>
      <c r="CD46" s="206"/>
      <c r="CE46" s="80"/>
      <c r="CF46" s="207"/>
      <c r="CG46" s="206"/>
      <c r="CH46" s="80"/>
      <c r="CI46" s="207"/>
      <c r="CJ46" s="206"/>
      <c r="CK46" s="80"/>
      <c r="CL46" s="207"/>
      <c r="CM46" s="206"/>
      <c r="CN46" s="80"/>
      <c r="CO46" s="207"/>
      <c r="CP46" s="206"/>
      <c r="CQ46" s="80"/>
      <c r="CR46" s="207"/>
      <c r="CS46" s="206"/>
      <c r="CT46" s="80"/>
      <c r="CU46" s="207"/>
      <c r="CV46" s="206"/>
      <c r="CW46" s="80"/>
      <c r="CX46" s="207"/>
      <c r="CY46" s="206"/>
      <c r="CZ46" s="80"/>
      <c r="DA46" s="207"/>
      <c r="DB46" s="206"/>
      <c r="DC46" s="80"/>
      <c r="DD46" s="207"/>
      <c r="DE46" s="206"/>
      <c r="DF46" s="80"/>
      <c r="DG46" s="207"/>
      <c r="DH46" s="206"/>
      <c r="DI46" s="80"/>
      <c r="DJ46" s="207"/>
      <c r="DK46" s="206"/>
      <c r="DL46" s="80"/>
      <c r="DM46" s="207"/>
      <c r="DN46" s="206"/>
      <c r="DO46" s="80"/>
      <c r="DP46" s="207"/>
      <c r="DQ46" s="206"/>
      <c r="DR46" s="80"/>
      <c r="DS46" s="207"/>
      <c r="DT46" s="206"/>
      <c r="DU46" s="80"/>
      <c r="DV46" s="207"/>
      <c r="DW46" s="206"/>
      <c r="DX46" s="80"/>
      <c r="DY46" s="207"/>
      <c r="DZ46" s="206"/>
      <c r="EA46" s="80"/>
      <c r="EB46" s="207"/>
      <c r="EC46" s="206"/>
      <c r="ED46" s="80"/>
      <c r="EE46" s="207"/>
      <c r="EF46" s="206"/>
      <c r="EG46" s="80"/>
      <c r="EH46" s="207"/>
      <c r="EI46" s="206"/>
      <c r="EJ46" s="80"/>
      <c r="EK46" s="207"/>
      <c r="EL46" s="206"/>
      <c r="EM46" s="80"/>
      <c r="EN46" s="207"/>
      <c r="EO46" s="206"/>
      <c r="EP46" s="80"/>
      <c r="EQ46" s="207"/>
      <c r="ER46" s="206"/>
      <c r="ES46" s="80"/>
      <c r="ET46" s="207"/>
      <c r="EU46" s="206"/>
      <c r="EV46" s="80"/>
      <c r="EW46" s="207"/>
      <c r="EX46" s="206"/>
      <c r="EY46" s="80"/>
      <c r="EZ46" s="207"/>
      <c r="FA46" s="206"/>
      <c r="FB46" s="80"/>
      <c r="FC46" s="207"/>
      <c r="FD46" s="206"/>
      <c r="FE46" s="80"/>
      <c r="FF46" s="207"/>
      <c r="FG46" s="206"/>
      <c r="FH46" s="80"/>
      <c r="FI46" s="207"/>
      <c r="FJ46" s="206"/>
      <c r="FK46" s="80"/>
      <c r="FL46" s="207"/>
      <c r="FM46" s="206"/>
      <c r="FN46" s="80"/>
      <c r="FO46" s="207"/>
      <c r="FP46" s="206"/>
      <c r="FQ46" s="80"/>
      <c r="FR46" s="207"/>
      <c r="FS46" s="206"/>
      <c r="FT46" s="80"/>
      <c r="FU46" s="207"/>
      <c r="FV46" s="206"/>
      <c r="FW46" s="80"/>
      <c r="FX46" s="207"/>
      <c r="FY46" s="206"/>
      <c r="FZ46" s="80"/>
      <c r="GA46" s="207"/>
    </row>
    <row r="47" spans="1:183">
      <c r="A47" s="95">
        <v>43</v>
      </c>
      <c r="B47" s="95" t="s">
        <v>1052</v>
      </c>
      <c r="C47" s="95" t="s">
        <v>996</v>
      </c>
      <c r="D47" s="210"/>
      <c r="E47" s="7"/>
      <c r="F47" s="184"/>
      <c r="G47" s="210"/>
      <c r="H47" s="7"/>
      <c r="I47" s="184"/>
      <c r="J47" s="210"/>
      <c r="K47" s="7"/>
      <c r="L47" s="184"/>
      <c r="M47" s="210"/>
      <c r="N47" s="7"/>
      <c r="O47" s="184"/>
      <c r="P47" s="210"/>
      <c r="Q47" s="7"/>
      <c r="R47" s="184"/>
      <c r="S47" s="210"/>
      <c r="T47" s="7"/>
      <c r="U47" s="184"/>
      <c r="V47" s="210"/>
      <c r="W47" s="7"/>
      <c r="X47" s="184"/>
      <c r="Y47" s="210"/>
      <c r="Z47" s="7"/>
      <c r="AA47" s="184"/>
      <c r="AB47" s="210"/>
      <c r="AC47" s="7"/>
      <c r="AD47" s="184"/>
      <c r="AE47" s="210"/>
      <c r="AF47" s="7"/>
      <c r="AG47" s="184"/>
      <c r="AH47" s="210"/>
      <c r="AI47" s="7"/>
      <c r="AJ47" s="184"/>
      <c r="AK47" s="210"/>
      <c r="AL47" s="7"/>
      <c r="AM47" s="184"/>
      <c r="AN47" s="210"/>
      <c r="AO47" s="7"/>
      <c r="AP47" s="184"/>
      <c r="AQ47" s="210"/>
      <c r="AR47" s="7"/>
      <c r="AS47" s="184"/>
      <c r="AT47" s="210"/>
      <c r="AU47" s="7"/>
      <c r="AV47" s="184"/>
      <c r="AW47" s="210"/>
      <c r="AX47" s="7"/>
      <c r="AY47" s="184"/>
      <c r="AZ47" s="210"/>
      <c r="BA47" s="7"/>
      <c r="BB47" s="184"/>
      <c r="BC47" s="210"/>
      <c r="BD47" s="7"/>
      <c r="BE47" s="184"/>
      <c r="BF47" s="210"/>
      <c r="BG47" s="7"/>
      <c r="BH47" s="184"/>
      <c r="BI47" s="210"/>
      <c r="BJ47" s="7"/>
      <c r="BK47" s="184"/>
      <c r="BL47" s="210"/>
      <c r="BM47" s="7"/>
      <c r="BN47" s="184"/>
      <c r="BO47" s="210"/>
      <c r="BP47" s="7"/>
      <c r="BQ47" s="184"/>
      <c r="BR47" s="210"/>
      <c r="BS47" s="7"/>
      <c r="BT47" s="184"/>
      <c r="BU47" s="210"/>
      <c r="BV47" s="7"/>
      <c r="BW47" s="184"/>
      <c r="BX47" s="210"/>
      <c r="BY47" s="7"/>
      <c r="BZ47" s="184"/>
      <c r="CA47" s="210"/>
      <c r="CB47" s="7"/>
      <c r="CC47" s="184"/>
      <c r="CD47" s="210"/>
      <c r="CE47" s="7"/>
      <c r="CF47" s="184"/>
      <c r="CG47" s="210"/>
      <c r="CH47" s="7"/>
      <c r="CI47" s="184"/>
      <c r="CJ47" s="210"/>
      <c r="CK47" s="7"/>
      <c r="CL47" s="184"/>
      <c r="CM47" s="210"/>
      <c r="CN47" s="7"/>
      <c r="CO47" s="184"/>
      <c r="CP47" s="210"/>
      <c r="CQ47" s="7"/>
      <c r="CR47" s="184"/>
      <c r="CS47" s="210"/>
      <c r="CT47" s="7"/>
      <c r="CU47" s="184"/>
      <c r="CV47" s="210"/>
      <c r="CW47" s="7"/>
      <c r="CX47" s="184"/>
      <c r="CY47" s="210"/>
      <c r="CZ47" s="7"/>
      <c r="DA47" s="184"/>
      <c r="DB47" s="210"/>
      <c r="DC47" s="7"/>
      <c r="DD47" s="184"/>
      <c r="DE47" s="210"/>
      <c r="DF47" s="7"/>
      <c r="DG47" s="184"/>
      <c r="DH47" s="210"/>
      <c r="DI47" s="7"/>
      <c r="DJ47" s="184"/>
      <c r="DK47" s="210"/>
      <c r="DL47" s="7"/>
      <c r="DM47" s="184"/>
      <c r="DN47" s="210"/>
      <c r="DO47" s="7"/>
      <c r="DP47" s="184"/>
      <c r="DQ47" s="210"/>
      <c r="DR47" s="7"/>
      <c r="DS47" s="184"/>
      <c r="DT47" s="210"/>
      <c r="DU47" s="7"/>
      <c r="DV47" s="184"/>
      <c r="DW47" s="210"/>
      <c r="DX47" s="7"/>
      <c r="DY47" s="184"/>
      <c r="DZ47" s="210"/>
      <c r="EA47" s="7"/>
      <c r="EB47" s="184"/>
      <c r="EC47" s="210"/>
      <c r="ED47" s="7"/>
      <c r="EE47" s="184"/>
      <c r="EF47" s="210"/>
      <c r="EG47" s="7"/>
      <c r="EH47" s="184"/>
      <c r="EI47" s="210"/>
      <c r="EJ47" s="7"/>
      <c r="EK47" s="184"/>
      <c r="EL47" s="210"/>
      <c r="EM47" s="7"/>
      <c r="EN47" s="184"/>
      <c r="EO47" s="210"/>
      <c r="EP47" s="7"/>
      <c r="EQ47" s="184"/>
      <c r="ER47" s="210"/>
      <c r="ES47" s="7"/>
      <c r="ET47" s="184"/>
      <c r="EU47" s="210"/>
      <c r="EV47" s="7"/>
      <c r="EW47" s="184"/>
      <c r="EX47" s="210"/>
      <c r="EY47" s="7"/>
      <c r="EZ47" s="184"/>
      <c r="FA47" s="210"/>
      <c r="FB47" s="7"/>
      <c r="FC47" s="184"/>
      <c r="FD47" s="210"/>
      <c r="FE47" s="7"/>
      <c r="FF47" s="184"/>
      <c r="FG47" s="210"/>
      <c r="FH47" s="7"/>
      <c r="FI47" s="184"/>
      <c r="FJ47" s="210"/>
      <c r="FK47" s="7"/>
      <c r="FL47" s="184"/>
      <c r="FM47" s="210"/>
      <c r="FN47" s="7"/>
      <c r="FO47" s="184"/>
      <c r="FP47" s="210"/>
      <c r="FQ47" s="7"/>
      <c r="FR47" s="184"/>
      <c r="FS47" s="210"/>
      <c r="FT47" s="7"/>
      <c r="FU47" s="184"/>
      <c r="FV47" s="210"/>
      <c r="FW47" s="7"/>
      <c r="FX47" s="184"/>
      <c r="FY47" s="210"/>
      <c r="FZ47" s="7"/>
      <c r="GA47" s="184"/>
    </row>
    <row r="48" spans="1:183">
      <c r="A48" s="95">
        <v>44</v>
      </c>
      <c r="B48" s="95" t="s">
        <v>1042</v>
      </c>
      <c r="C48" s="95" t="s">
        <v>1034</v>
      </c>
      <c r="D48" s="206">
        <v>0.06</v>
      </c>
      <c r="E48" s="80">
        <v>0.13</v>
      </c>
      <c r="F48" s="207">
        <v>0.11</v>
      </c>
      <c r="G48" s="206">
        <v>0.34</v>
      </c>
      <c r="H48" s="80">
        <v>0.48</v>
      </c>
      <c r="I48" s="207">
        <v>0.39</v>
      </c>
      <c r="J48" s="206">
        <v>0.1</v>
      </c>
      <c r="K48" s="80">
        <v>0.13</v>
      </c>
      <c r="L48" s="207">
        <v>0.12</v>
      </c>
      <c r="M48" s="206">
        <v>2.66</v>
      </c>
      <c r="N48" s="80">
        <v>3.65</v>
      </c>
      <c r="O48" s="207">
        <v>3.32</v>
      </c>
      <c r="P48" s="206">
        <v>3.3</v>
      </c>
      <c r="Q48" s="80">
        <v>4</v>
      </c>
      <c r="R48" s="207">
        <v>3.56</v>
      </c>
      <c r="S48" s="206">
        <v>0.08</v>
      </c>
      <c r="T48" s="80">
        <v>0.13</v>
      </c>
      <c r="U48" s="207">
        <v>0.1</v>
      </c>
      <c r="V48" s="206">
        <v>0.33</v>
      </c>
      <c r="W48" s="80">
        <v>0.45</v>
      </c>
      <c r="X48" s="207">
        <v>0.31</v>
      </c>
      <c r="Y48" s="206">
        <v>0.08</v>
      </c>
      <c r="Z48" s="80">
        <v>0.1</v>
      </c>
      <c r="AA48" s="207">
        <v>0.09</v>
      </c>
      <c r="AB48" s="206">
        <v>3.6</v>
      </c>
      <c r="AC48" s="80">
        <v>3.92</v>
      </c>
      <c r="AD48" s="207">
        <v>3.76</v>
      </c>
      <c r="AE48" s="206">
        <v>3</v>
      </c>
      <c r="AF48" s="80">
        <v>3.4</v>
      </c>
      <c r="AG48" s="207">
        <v>3.16</v>
      </c>
      <c r="AH48" s="206">
        <v>0.1</v>
      </c>
      <c r="AI48" s="80">
        <v>0.21</v>
      </c>
      <c r="AJ48" s="207">
        <v>0.15</v>
      </c>
      <c r="AK48" s="206">
        <v>0.39</v>
      </c>
      <c r="AL48" s="80">
        <v>0.57999999999999996</v>
      </c>
      <c r="AM48" s="207">
        <v>0.48</v>
      </c>
      <c r="AN48" s="206">
        <v>0.11</v>
      </c>
      <c r="AO48" s="80">
        <v>0.14000000000000001</v>
      </c>
      <c r="AP48" s="207">
        <v>0.13</v>
      </c>
      <c r="AQ48" s="206">
        <v>3.22</v>
      </c>
      <c r="AR48" s="80">
        <v>4.25</v>
      </c>
      <c r="AS48" s="207">
        <v>3.64</v>
      </c>
      <c r="AT48" s="206">
        <v>2.4900000000000002</v>
      </c>
      <c r="AU48" s="80">
        <v>3.5</v>
      </c>
      <c r="AV48" s="207">
        <v>2.97</v>
      </c>
      <c r="AW48" s="206"/>
      <c r="AX48" s="80"/>
      <c r="AY48" s="207"/>
      <c r="AZ48" s="206"/>
      <c r="BA48" s="80"/>
      <c r="BB48" s="207"/>
      <c r="BC48" s="206"/>
      <c r="BD48" s="80"/>
      <c r="BE48" s="207"/>
      <c r="BF48" s="206">
        <v>3.64</v>
      </c>
      <c r="BG48" s="80">
        <v>4.0599999999999996</v>
      </c>
      <c r="BH48" s="207">
        <v>3.91</v>
      </c>
      <c r="BI48" s="206">
        <v>3</v>
      </c>
      <c r="BJ48" s="80">
        <v>3.6</v>
      </c>
      <c r="BK48" s="207">
        <v>3.35</v>
      </c>
      <c r="BL48" s="206"/>
      <c r="BM48" s="80"/>
      <c r="BN48" s="207"/>
      <c r="BO48" s="206"/>
      <c r="BP48" s="80"/>
      <c r="BQ48" s="207"/>
      <c r="BR48" s="206"/>
      <c r="BS48" s="80"/>
      <c r="BT48" s="207"/>
      <c r="BU48" s="206">
        <v>3.19</v>
      </c>
      <c r="BV48" s="80">
        <v>4.1900000000000004</v>
      </c>
      <c r="BW48" s="207">
        <v>3.79</v>
      </c>
      <c r="BX48" s="206">
        <v>2.6</v>
      </c>
      <c r="BY48" s="80">
        <v>3.4</v>
      </c>
      <c r="BZ48" s="207">
        <v>3.13</v>
      </c>
      <c r="CA48" s="206"/>
      <c r="CB48" s="80"/>
      <c r="CC48" s="207"/>
      <c r="CD48" s="206"/>
      <c r="CE48" s="80"/>
      <c r="CF48" s="207"/>
      <c r="CG48" s="206"/>
      <c r="CH48" s="80"/>
      <c r="CI48" s="207"/>
      <c r="CJ48" s="206">
        <v>2.98</v>
      </c>
      <c r="CK48" s="80">
        <v>4.08</v>
      </c>
      <c r="CL48" s="207">
        <v>3.5</v>
      </c>
      <c r="CM48" s="206">
        <v>2.5</v>
      </c>
      <c r="CN48" s="80">
        <v>3.3</v>
      </c>
      <c r="CO48" s="207">
        <v>2.9</v>
      </c>
      <c r="CP48" s="206">
        <v>0.06</v>
      </c>
      <c r="CQ48" s="80">
        <v>0.37</v>
      </c>
      <c r="CR48" s="207">
        <v>0.19</v>
      </c>
      <c r="CS48" s="206"/>
      <c r="CT48" s="80"/>
      <c r="CU48" s="207"/>
      <c r="CV48" s="206"/>
      <c r="CW48" s="80"/>
      <c r="CX48" s="207"/>
      <c r="CY48" s="206">
        <v>1.97</v>
      </c>
      <c r="CZ48" s="80">
        <v>3.49</v>
      </c>
      <c r="DA48" s="207">
        <v>2.89</v>
      </c>
      <c r="DB48" s="206">
        <v>2.69</v>
      </c>
      <c r="DC48" s="80">
        <v>3.7</v>
      </c>
      <c r="DD48" s="207">
        <v>3.08</v>
      </c>
      <c r="DE48" s="206"/>
      <c r="DF48" s="80"/>
      <c r="DG48" s="207">
        <v>0.14000000000000001</v>
      </c>
      <c r="DH48" s="206"/>
      <c r="DI48" s="80"/>
      <c r="DJ48" s="207"/>
      <c r="DK48" s="206"/>
      <c r="DL48" s="80"/>
      <c r="DM48" s="207"/>
      <c r="DN48" s="206">
        <v>3.01</v>
      </c>
      <c r="DO48" s="80">
        <v>4.74</v>
      </c>
      <c r="DP48" s="207">
        <v>3.54</v>
      </c>
      <c r="DQ48" s="206">
        <v>2.6</v>
      </c>
      <c r="DR48" s="80">
        <v>3.1</v>
      </c>
      <c r="DS48" s="207">
        <v>2.79</v>
      </c>
      <c r="DT48" s="206"/>
      <c r="DU48" s="80"/>
      <c r="DV48" s="207"/>
      <c r="DW48" s="206"/>
      <c r="DX48" s="80"/>
      <c r="DY48" s="207"/>
      <c r="DZ48" s="206"/>
      <c r="EA48" s="80"/>
      <c r="EB48" s="207"/>
      <c r="EC48" s="206">
        <v>3.2</v>
      </c>
      <c r="ED48" s="80">
        <v>3.91</v>
      </c>
      <c r="EE48" s="207">
        <v>3.53</v>
      </c>
      <c r="EF48" s="206"/>
      <c r="EG48" s="80"/>
      <c r="EH48" s="207"/>
      <c r="EI48" s="206"/>
      <c r="EJ48" s="80"/>
      <c r="EK48" s="207"/>
      <c r="EL48" s="206"/>
      <c r="EM48" s="80"/>
      <c r="EN48" s="207"/>
      <c r="EO48" s="206"/>
      <c r="EP48" s="80"/>
      <c r="EQ48" s="207"/>
      <c r="ER48" s="206">
        <v>3.41</v>
      </c>
      <c r="ES48" s="80">
        <v>4.1500000000000004</v>
      </c>
      <c r="ET48" s="207">
        <v>3.82</v>
      </c>
      <c r="EU48" s="206"/>
      <c r="EV48" s="80"/>
      <c r="EW48" s="207"/>
      <c r="EX48" s="206"/>
      <c r="EY48" s="80"/>
      <c r="EZ48" s="207"/>
      <c r="FA48" s="206"/>
      <c r="FB48" s="80"/>
      <c r="FC48" s="207"/>
      <c r="FD48" s="206"/>
      <c r="FE48" s="80"/>
      <c r="FF48" s="207"/>
      <c r="FG48" s="206">
        <v>3.08</v>
      </c>
      <c r="FH48" s="80">
        <v>4.12</v>
      </c>
      <c r="FI48" s="207">
        <v>3.74</v>
      </c>
      <c r="FJ48" s="206"/>
      <c r="FK48" s="80"/>
      <c r="FL48" s="207"/>
      <c r="FM48" s="206"/>
      <c r="FN48" s="80"/>
      <c r="FO48" s="207"/>
      <c r="FP48" s="206"/>
      <c r="FQ48" s="80"/>
      <c r="FR48" s="207"/>
      <c r="FS48" s="206"/>
      <c r="FT48" s="80"/>
      <c r="FU48" s="207"/>
      <c r="FV48" s="206">
        <v>3.6</v>
      </c>
      <c r="FW48" s="80">
        <v>4.33</v>
      </c>
      <c r="FX48" s="207">
        <v>4.0599999999999996</v>
      </c>
      <c r="FY48" s="206"/>
      <c r="FZ48" s="80"/>
      <c r="GA48" s="207"/>
    </row>
    <row r="49" spans="1:183">
      <c r="A49" s="95"/>
      <c r="B49" s="95" t="s">
        <v>1000</v>
      </c>
      <c r="C49" s="95" t="s">
        <v>1060</v>
      </c>
      <c r="D49" s="206"/>
      <c r="E49" s="80"/>
      <c r="F49" s="207"/>
      <c r="G49" s="206"/>
      <c r="H49" s="80"/>
      <c r="I49" s="207"/>
      <c r="J49" s="206"/>
      <c r="K49" s="80"/>
      <c r="L49" s="207"/>
      <c r="M49" s="206"/>
      <c r="N49" s="80"/>
      <c r="O49" s="207"/>
      <c r="P49" s="206"/>
      <c r="Q49" s="80"/>
      <c r="R49" s="207"/>
      <c r="S49" s="206"/>
      <c r="T49" s="80"/>
      <c r="U49" s="207"/>
      <c r="V49" s="206"/>
      <c r="W49" s="80"/>
      <c r="X49" s="207"/>
      <c r="Y49" s="206"/>
      <c r="Z49" s="80"/>
      <c r="AA49" s="207"/>
      <c r="AB49" s="206"/>
      <c r="AC49" s="80"/>
      <c r="AD49" s="207"/>
      <c r="AE49" s="206"/>
      <c r="AF49" s="80"/>
      <c r="AG49" s="207"/>
      <c r="AH49" s="206"/>
      <c r="AI49" s="80"/>
      <c r="AJ49" s="207"/>
      <c r="AK49" s="206"/>
      <c r="AL49" s="80"/>
      <c r="AM49" s="207"/>
      <c r="AN49" s="206"/>
      <c r="AO49" s="80"/>
      <c r="AP49" s="207"/>
      <c r="AQ49" s="206"/>
      <c r="AR49" s="80"/>
      <c r="AS49" s="207"/>
      <c r="AT49" s="206"/>
      <c r="AU49" s="80"/>
      <c r="AV49" s="207"/>
      <c r="AW49" s="206"/>
      <c r="AX49" s="80"/>
      <c r="AY49" s="207"/>
      <c r="AZ49" s="206"/>
      <c r="BA49" s="80"/>
      <c r="BB49" s="207"/>
      <c r="BC49" s="206"/>
      <c r="BD49" s="80"/>
      <c r="BE49" s="207"/>
      <c r="BF49" s="206"/>
      <c r="BG49" s="80"/>
      <c r="BH49" s="207"/>
      <c r="BI49" s="206"/>
      <c r="BJ49" s="80"/>
      <c r="BK49" s="207"/>
      <c r="BL49" s="206"/>
      <c r="BM49" s="80"/>
      <c r="BN49" s="207"/>
      <c r="BO49" s="206"/>
      <c r="BP49" s="80"/>
      <c r="BQ49" s="207"/>
      <c r="BR49" s="206"/>
      <c r="BS49" s="80"/>
      <c r="BT49" s="207"/>
      <c r="BU49" s="206"/>
      <c r="BV49" s="80"/>
      <c r="BW49" s="207"/>
      <c r="BX49" s="206"/>
      <c r="BY49" s="80"/>
      <c r="BZ49" s="207"/>
      <c r="CA49" s="206"/>
      <c r="CB49" s="80"/>
      <c r="CC49" s="207"/>
      <c r="CD49" s="206"/>
      <c r="CE49" s="80"/>
      <c r="CF49" s="207"/>
      <c r="CG49" s="206"/>
      <c r="CH49" s="80"/>
      <c r="CI49" s="207"/>
      <c r="CJ49" s="206"/>
      <c r="CK49" s="80"/>
      <c r="CL49" s="207"/>
      <c r="CM49" s="206"/>
      <c r="CN49" s="80"/>
      <c r="CO49" s="207"/>
      <c r="CP49" s="206"/>
      <c r="CQ49" s="80"/>
      <c r="CR49" s="207"/>
      <c r="CS49" s="206"/>
      <c r="CT49" s="80"/>
      <c r="CU49" s="207"/>
      <c r="CV49" s="206"/>
      <c r="CW49" s="80"/>
      <c r="CX49" s="207"/>
      <c r="CY49" s="206"/>
      <c r="CZ49" s="80"/>
      <c r="DA49" s="207"/>
      <c r="DB49" s="206"/>
      <c r="DC49" s="80"/>
      <c r="DD49" s="207"/>
      <c r="DE49" s="206"/>
      <c r="DF49" s="80"/>
      <c r="DG49" s="207"/>
      <c r="DH49" s="206"/>
      <c r="DI49" s="80"/>
      <c r="DJ49" s="207"/>
      <c r="DK49" s="206"/>
      <c r="DL49" s="80"/>
      <c r="DM49" s="207"/>
      <c r="DN49" s="206"/>
      <c r="DO49" s="80"/>
      <c r="DP49" s="207"/>
      <c r="DQ49" s="206"/>
      <c r="DR49" s="80"/>
      <c r="DS49" s="207"/>
      <c r="DT49" s="206">
        <v>0.61</v>
      </c>
      <c r="DU49" s="80">
        <v>0.61</v>
      </c>
      <c r="DV49" s="207">
        <v>0.61</v>
      </c>
      <c r="DW49" s="206"/>
      <c r="DX49" s="80"/>
      <c r="DY49" s="207"/>
      <c r="DZ49" s="206"/>
      <c r="EA49" s="80"/>
      <c r="EB49" s="207"/>
      <c r="EC49" s="206">
        <v>4.67</v>
      </c>
      <c r="ED49" s="80">
        <v>4.67</v>
      </c>
      <c r="EE49" s="207">
        <v>4.67</v>
      </c>
      <c r="EF49" s="206">
        <v>3.1</v>
      </c>
      <c r="EG49" s="80">
        <v>3.1</v>
      </c>
      <c r="EH49" s="207">
        <v>3.1</v>
      </c>
      <c r="EI49" s="206">
        <v>0.43</v>
      </c>
      <c r="EJ49" s="80">
        <v>0.43</v>
      </c>
      <c r="EK49" s="207">
        <v>0.43</v>
      </c>
      <c r="EL49" s="206"/>
      <c r="EM49" s="80"/>
      <c r="EN49" s="207"/>
      <c r="EO49" s="206"/>
      <c r="EP49" s="80"/>
      <c r="EQ49" s="207"/>
      <c r="ER49" s="206">
        <v>3.22</v>
      </c>
      <c r="ES49" s="80">
        <v>3.22</v>
      </c>
      <c r="ET49" s="207">
        <v>3.22</v>
      </c>
      <c r="EU49" s="206">
        <v>4.7</v>
      </c>
      <c r="EV49" s="80">
        <v>4.7</v>
      </c>
      <c r="EW49" s="207">
        <v>4.7</v>
      </c>
      <c r="EX49" s="206">
        <v>0.39</v>
      </c>
      <c r="EY49" s="80">
        <v>0.39</v>
      </c>
      <c r="EZ49" s="207">
        <v>0.39</v>
      </c>
      <c r="FA49" s="206"/>
      <c r="FB49" s="80"/>
      <c r="FC49" s="207"/>
      <c r="FD49" s="206"/>
      <c r="FE49" s="80"/>
      <c r="FF49" s="207"/>
      <c r="FG49" s="206">
        <v>2.72</v>
      </c>
      <c r="FH49" s="80">
        <v>2.72</v>
      </c>
      <c r="FI49" s="207">
        <v>2.72</v>
      </c>
      <c r="FJ49" s="206">
        <v>4.28</v>
      </c>
      <c r="FK49" s="80">
        <v>4.28</v>
      </c>
      <c r="FL49" s="207">
        <v>4.28</v>
      </c>
      <c r="FM49" s="206">
        <v>0.3</v>
      </c>
      <c r="FN49" s="80">
        <v>0.42</v>
      </c>
      <c r="FO49" s="207">
        <v>0.36</v>
      </c>
      <c r="FP49" s="206"/>
      <c r="FQ49" s="80"/>
      <c r="FR49" s="207"/>
      <c r="FS49" s="206"/>
      <c r="FT49" s="80"/>
      <c r="FU49" s="207"/>
      <c r="FV49" s="206">
        <v>3.72</v>
      </c>
      <c r="FW49" s="80">
        <v>3.73</v>
      </c>
      <c r="FX49" s="207">
        <v>3.73</v>
      </c>
      <c r="FY49" s="206">
        <v>5.08</v>
      </c>
      <c r="FZ49" s="80">
        <v>5.96</v>
      </c>
      <c r="GA49" s="207">
        <v>5.52</v>
      </c>
    </row>
    <row r="50" spans="1:183">
      <c r="A50" s="95">
        <v>45</v>
      </c>
      <c r="B50" s="95" t="s">
        <v>1002</v>
      </c>
      <c r="C50" s="95" t="s">
        <v>1004</v>
      </c>
      <c r="D50" s="206"/>
      <c r="E50" s="80"/>
      <c r="F50" s="207"/>
      <c r="G50" s="206"/>
      <c r="H50" s="80"/>
      <c r="I50" s="207"/>
      <c r="J50" s="206"/>
      <c r="K50" s="80"/>
      <c r="L50" s="207"/>
      <c r="M50" s="206"/>
      <c r="N50" s="80"/>
      <c r="O50" s="207"/>
      <c r="P50" s="206"/>
      <c r="Q50" s="80"/>
      <c r="R50" s="207"/>
      <c r="S50" s="206"/>
      <c r="T50" s="80"/>
      <c r="U50" s="207"/>
      <c r="V50" s="206"/>
      <c r="W50" s="80"/>
      <c r="X50" s="207"/>
      <c r="Y50" s="206"/>
      <c r="Z50" s="80"/>
      <c r="AA50" s="207"/>
      <c r="AB50" s="206"/>
      <c r="AC50" s="80"/>
      <c r="AD50" s="207"/>
      <c r="AE50" s="206"/>
      <c r="AF50" s="80"/>
      <c r="AG50" s="207"/>
      <c r="AH50" s="206"/>
      <c r="AI50" s="80"/>
      <c r="AJ50" s="207"/>
      <c r="AK50" s="206"/>
      <c r="AL50" s="80"/>
      <c r="AM50" s="207"/>
      <c r="AN50" s="206"/>
      <c r="AO50" s="80"/>
      <c r="AP50" s="207"/>
      <c r="AQ50" s="206"/>
      <c r="AR50" s="80"/>
      <c r="AS50" s="207"/>
      <c r="AT50" s="206"/>
      <c r="AU50" s="80"/>
      <c r="AV50" s="207"/>
      <c r="AW50" s="206"/>
      <c r="AX50" s="80"/>
      <c r="AY50" s="207"/>
      <c r="AZ50" s="206"/>
      <c r="BA50" s="80"/>
      <c r="BB50" s="207"/>
      <c r="BC50" s="206"/>
      <c r="BD50" s="80"/>
      <c r="BE50" s="207"/>
      <c r="BF50" s="206"/>
      <c r="BG50" s="80"/>
      <c r="BH50" s="207"/>
      <c r="BI50" s="206"/>
      <c r="BJ50" s="80"/>
      <c r="BK50" s="207"/>
      <c r="BL50" s="206"/>
      <c r="BM50" s="80"/>
      <c r="BN50" s="207"/>
      <c r="BO50" s="206"/>
      <c r="BP50" s="80"/>
      <c r="BQ50" s="207"/>
      <c r="BR50" s="206"/>
      <c r="BS50" s="80"/>
      <c r="BT50" s="207"/>
      <c r="BU50" s="206"/>
      <c r="BV50" s="80"/>
      <c r="BW50" s="207"/>
      <c r="BX50" s="206"/>
      <c r="BY50" s="80"/>
      <c r="BZ50" s="207"/>
      <c r="CA50" s="206"/>
      <c r="CB50" s="80"/>
      <c r="CC50" s="207"/>
      <c r="CD50" s="206"/>
      <c r="CE50" s="80"/>
      <c r="CF50" s="207"/>
      <c r="CG50" s="206"/>
      <c r="CH50" s="80"/>
      <c r="CI50" s="207"/>
      <c r="CJ50" s="206"/>
      <c r="CK50" s="80"/>
      <c r="CL50" s="207"/>
      <c r="CM50" s="206"/>
      <c r="CN50" s="80"/>
      <c r="CO50" s="207"/>
      <c r="CP50" s="206"/>
      <c r="CQ50" s="80"/>
      <c r="CR50" s="207"/>
      <c r="CS50" s="206"/>
      <c r="CT50" s="80"/>
      <c r="CU50" s="207"/>
      <c r="CV50" s="206"/>
      <c r="CW50" s="80"/>
      <c r="CX50" s="207"/>
      <c r="CY50" s="206"/>
      <c r="CZ50" s="80"/>
      <c r="DA50" s="207"/>
      <c r="DB50" s="206"/>
      <c r="DC50" s="80"/>
      <c r="DD50" s="207"/>
      <c r="DE50" s="206"/>
      <c r="DF50" s="80"/>
      <c r="DG50" s="207"/>
      <c r="DH50" s="206"/>
      <c r="DI50" s="80"/>
      <c r="DJ50" s="207"/>
      <c r="DK50" s="206"/>
      <c r="DL50" s="80"/>
      <c r="DM50" s="207"/>
      <c r="DN50" s="206"/>
      <c r="DO50" s="80"/>
      <c r="DP50" s="207"/>
      <c r="DQ50" s="206"/>
      <c r="DR50" s="80"/>
      <c r="DS50" s="207"/>
      <c r="DT50" s="206"/>
      <c r="DU50" s="80"/>
      <c r="DV50" s="207"/>
      <c r="DW50" s="206"/>
      <c r="DX50" s="80"/>
      <c r="DY50" s="207"/>
      <c r="DZ50" s="206"/>
      <c r="EA50" s="80"/>
      <c r="EB50" s="207"/>
      <c r="EC50" s="206"/>
      <c r="ED50" s="80"/>
      <c r="EE50" s="207"/>
      <c r="EF50" s="206"/>
      <c r="EG50" s="80"/>
      <c r="EH50" s="207"/>
      <c r="EI50" s="206"/>
      <c r="EJ50" s="80"/>
      <c r="EK50" s="207"/>
      <c r="EL50" s="206"/>
      <c r="EM50" s="80"/>
      <c r="EN50" s="207"/>
      <c r="EO50" s="206"/>
      <c r="EP50" s="80"/>
      <c r="EQ50" s="207"/>
      <c r="ER50" s="206"/>
      <c r="ES50" s="80"/>
      <c r="ET50" s="207"/>
      <c r="EU50" s="206"/>
      <c r="EV50" s="80"/>
      <c r="EW50" s="207"/>
      <c r="EX50" s="206"/>
      <c r="EY50" s="80"/>
      <c r="EZ50" s="207"/>
      <c r="FA50" s="206"/>
      <c r="FB50" s="80"/>
      <c r="FC50" s="207"/>
      <c r="FD50" s="206"/>
      <c r="FE50" s="80"/>
      <c r="FF50" s="207"/>
      <c r="FG50" s="206"/>
      <c r="FH50" s="80"/>
      <c r="FI50" s="207"/>
      <c r="FJ50" s="206"/>
      <c r="FK50" s="80"/>
      <c r="FL50" s="207"/>
      <c r="FM50" s="206"/>
      <c r="FN50" s="80"/>
      <c r="FO50" s="207"/>
      <c r="FP50" s="206"/>
      <c r="FQ50" s="80"/>
      <c r="FR50" s="207"/>
      <c r="FS50" s="206"/>
      <c r="FT50" s="80"/>
      <c r="FU50" s="207"/>
      <c r="FV50" s="206"/>
      <c r="FW50" s="80"/>
      <c r="FX50" s="207"/>
      <c r="FY50" s="206"/>
      <c r="FZ50" s="80"/>
      <c r="GA50" s="207"/>
    </row>
    <row r="51" spans="1:183">
      <c r="A51" s="95">
        <v>46</v>
      </c>
      <c r="B51" s="95" t="s">
        <v>1019</v>
      </c>
      <c r="C51" s="95" t="s">
        <v>1020</v>
      </c>
      <c r="D51" s="206"/>
      <c r="E51" s="80"/>
      <c r="F51" s="207"/>
      <c r="G51" s="206"/>
      <c r="H51" s="80"/>
      <c r="I51" s="207"/>
      <c r="J51" s="206"/>
      <c r="K51" s="80"/>
      <c r="L51" s="207"/>
      <c r="M51" s="206"/>
      <c r="N51" s="80"/>
      <c r="O51" s="207"/>
      <c r="P51" s="206"/>
      <c r="Q51" s="80"/>
      <c r="R51" s="207"/>
      <c r="S51" s="206"/>
      <c r="T51" s="80"/>
      <c r="U51" s="207"/>
      <c r="V51" s="206"/>
      <c r="W51" s="80"/>
      <c r="X51" s="207"/>
      <c r="Y51" s="206"/>
      <c r="Z51" s="80"/>
      <c r="AA51" s="207"/>
      <c r="AB51" s="206"/>
      <c r="AC51" s="80"/>
      <c r="AD51" s="207"/>
      <c r="AE51" s="206"/>
      <c r="AF51" s="80"/>
      <c r="AG51" s="207"/>
      <c r="AH51" s="206"/>
      <c r="AI51" s="80"/>
      <c r="AJ51" s="207"/>
      <c r="AK51" s="206"/>
      <c r="AL51" s="80"/>
      <c r="AM51" s="207"/>
      <c r="AN51" s="206"/>
      <c r="AO51" s="80"/>
      <c r="AP51" s="207"/>
      <c r="AQ51" s="206"/>
      <c r="AR51" s="80"/>
      <c r="AS51" s="207"/>
      <c r="AT51" s="206"/>
      <c r="AU51" s="80"/>
      <c r="AV51" s="207"/>
      <c r="AW51" s="206"/>
      <c r="AX51" s="80"/>
      <c r="AY51" s="207"/>
      <c r="AZ51" s="206"/>
      <c r="BA51" s="80"/>
      <c r="BB51" s="207"/>
      <c r="BC51" s="206"/>
      <c r="BD51" s="80"/>
      <c r="BE51" s="207"/>
      <c r="BF51" s="206"/>
      <c r="BG51" s="80"/>
      <c r="BH51" s="207"/>
      <c r="BI51" s="206"/>
      <c r="BJ51" s="80"/>
      <c r="BK51" s="207"/>
      <c r="BL51" s="206"/>
      <c r="BM51" s="80"/>
      <c r="BN51" s="207"/>
      <c r="BO51" s="206"/>
      <c r="BP51" s="80"/>
      <c r="BQ51" s="207"/>
      <c r="BR51" s="206"/>
      <c r="BS51" s="80"/>
      <c r="BT51" s="207"/>
      <c r="BU51" s="206"/>
      <c r="BV51" s="80"/>
      <c r="BW51" s="207"/>
      <c r="BX51" s="206"/>
      <c r="BY51" s="80"/>
      <c r="BZ51" s="207"/>
      <c r="CA51" s="206"/>
      <c r="CB51" s="80"/>
      <c r="CC51" s="207"/>
      <c r="CD51" s="206"/>
      <c r="CE51" s="80"/>
      <c r="CF51" s="207"/>
      <c r="CG51" s="206"/>
      <c r="CH51" s="80"/>
      <c r="CI51" s="207"/>
      <c r="CJ51" s="206"/>
      <c r="CK51" s="80"/>
      <c r="CL51" s="207"/>
      <c r="CM51" s="206"/>
      <c r="CN51" s="80"/>
      <c r="CO51" s="207"/>
      <c r="CP51" s="206"/>
      <c r="CQ51" s="80"/>
      <c r="CR51" s="207"/>
      <c r="CS51" s="206"/>
      <c r="CT51" s="80"/>
      <c r="CU51" s="207"/>
      <c r="CV51" s="206"/>
      <c r="CW51" s="80"/>
      <c r="CX51" s="207"/>
      <c r="CY51" s="206"/>
      <c r="CZ51" s="80"/>
      <c r="DA51" s="207"/>
      <c r="DB51" s="206"/>
      <c r="DC51" s="80"/>
      <c r="DD51" s="207"/>
      <c r="DE51" s="206"/>
      <c r="DF51" s="80"/>
      <c r="DG51" s="207"/>
      <c r="DH51" s="206"/>
      <c r="DI51" s="80"/>
      <c r="DJ51" s="207"/>
      <c r="DK51" s="206"/>
      <c r="DL51" s="80"/>
      <c r="DM51" s="207"/>
      <c r="DN51" s="206"/>
      <c r="DO51" s="80"/>
      <c r="DP51" s="207"/>
      <c r="DQ51" s="206"/>
      <c r="DR51" s="80"/>
      <c r="DS51" s="207"/>
      <c r="DT51" s="206"/>
      <c r="DU51" s="80"/>
      <c r="DV51" s="207"/>
      <c r="DW51" s="206"/>
      <c r="DX51" s="80"/>
      <c r="DY51" s="207"/>
      <c r="DZ51" s="206"/>
      <c r="EA51" s="80"/>
      <c r="EB51" s="207"/>
      <c r="EC51" s="206"/>
      <c r="ED51" s="80"/>
      <c r="EE51" s="207"/>
      <c r="EF51" s="206"/>
      <c r="EG51" s="80"/>
      <c r="EH51" s="207"/>
      <c r="EI51" s="206"/>
      <c r="EJ51" s="80"/>
      <c r="EK51" s="207"/>
      <c r="EL51" s="206"/>
      <c r="EM51" s="80"/>
      <c r="EN51" s="207"/>
      <c r="EO51" s="206"/>
      <c r="EP51" s="80"/>
      <c r="EQ51" s="207"/>
      <c r="ER51" s="206"/>
      <c r="ES51" s="80"/>
      <c r="ET51" s="207"/>
      <c r="EU51" s="206"/>
      <c r="EV51" s="80"/>
      <c r="EW51" s="207"/>
      <c r="EX51" s="206"/>
      <c r="EY51" s="80"/>
      <c r="EZ51" s="207"/>
      <c r="FA51" s="206"/>
      <c r="FB51" s="80"/>
      <c r="FC51" s="207"/>
      <c r="FD51" s="206"/>
      <c r="FE51" s="80"/>
      <c r="FF51" s="207"/>
      <c r="FG51" s="206"/>
      <c r="FH51" s="80"/>
      <c r="FI51" s="207"/>
      <c r="FJ51" s="206"/>
      <c r="FK51" s="80"/>
      <c r="FL51" s="207"/>
      <c r="FM51" s="206"/>
      <c r="FN51" s="80"/>
      <c r="FO51" s="207"/>
      <c r="FP51" s="206"/>
      <c r="FQ51" s="80"/>
      <c r="FR51" s="207"/>
      <c r="FS51" s="206"/>
      <c r="FT51" s="80"/>
      <c r="FU51" s="207"/>
      <c r="FV51" s="206"/>
      <c r="FW51" s="80"/>
      <c r="FX51" s="207"/>
      <c r="FY51" s="206"/>
      <c r="FZ51" s="80"/>
      <c r="GA51" s="207"/>
    </row>
    <row r="52" spans="1:183">
      <c r="A52" s="95">
        <v>47</v>
      </c>
      <c r="B52" s="95" t="s">
        <v>1000</v>
      </c>
      <c r="C52" s="95" t="s">
        <v>1050</v>
      </c>
      <c r="D52" s="206"/>
      <c r="E52" s="80"/>
      <c r="F52" s="207"/>
      <c r="G52" s="206"/>
      <c r="H52" s="80"/>
      <c r="I52" s="207"/>
      <c r="J52" s="206"/>
      <c r="K52" s="80"/>
      <c r="L52" s="207"/>
      <c r="M52" s="206"/>
      <c r="N52" s="80"/>
      <c r="O52" s="207"/>
      <c r="P52" s="206"/>
      <c r="Q52" s="80"/>
      <c r="R52" s="207"/>
      <c r="S52" s="206"/>
      <c r="T52" s="80"/>
      <c r="U52" s="207"/>
      <c r="V52" s="206"/>
      <c r="W52" s="80"/>
      <c r="X52" s="207"/>
      <c r="Y52" s="206"/>
      <c r="Z52" s="80"/>
      <c r="AA52" s="207"/>
      <c r="AB52" s="206"/>
      <c r="AC52" s="80"/>
      <c r="AD52" s="207"/>
      <c r="AE52" s="206"/>
      <c r="AF52" s="80"/>
      <c r="AG52" s="207"/>
      <c r="AH52" s="206"/>
      <c r="AI52" s="80"/>
      <c r="AJ52" s="207"/>
      <c r="AK52" s="206"/>
      <c r="AL52" s="80"/>
      <c r="AM52" s="207"/>
      <c r="AN52" s="206"/>
      <c r="AO52" s="80"/>
      <c r="AP52" s="207"/>
      <c r="AQ52" s="206"/>
      <c r="AR52" s="80"/>
      <c r="AS52" s="207"/>
      <c r="AT52" s="206"/>
      <c r="AU52" s="80"/>
      <c r="AV52" s="207"/>
      <c r="AW52" s="206"/>
      <c r="AX52" s="80"/>
      <c r="AY52" s="207"/>
      <c r="AZ52" s="206"/>
      <c r="BA52" s="80"/>
      <c r="BB52" s="207"/>
      <c r="BC52" s="206"/>
      <c r="BD52" s="80"/>
      <c r="BE52" s="207"/>
      <c r="BF52" s="206">
        <v>4.9800000000000004</v>
      </c>
      <c r="BG52" s="80">
        <v>4.9800000000000004</v>
      </c>
      <c r="BH52" s="207">
        <v>4.9800000000000004</v>
      </c>
      <c r="BI52" s="206">
        <v>3.57</v>
      </c>
      <c r="BJ52" s="80">
        <v>3.57</v>
      </c>
      <c r="BK52" s="207">
        <v>3.57</v>
      </c>
      <c r="BL52" s="206"/>
      <c r="BM52" s="80"/>
      <c r="BN52" s="207"/>
      <c r="BO52" s="206"/>
      <c r="BP52" s="80"/>
      <c r="BQ52" s="207"/>
      <c r="BR52" s="206"/>
      <c r="BS52" s="80"/>
      <c r="BT52" s="207"/>
      <c r="BU52" s="206"/>
      <c r="BV52" s="80"/>
      <c r="BW52" s="207"/>
      <c r="BX52" s="206"/>
      <c r="BY52" s="80"/>
      <c r="BZ52" s="207"/>
      <c r="CA52" s="206"/>
      <c r="CB52" s="80"/>
      <c r="CC52" s="207"/>
      <c r="CD52" s="206"/>
      <c r="CE52" s="80"/>
      <c r="CF52" s="207"/>
      <c r="CG52" s="206"/>
      <c r="CH52" s="80"/>
      <c r="CI52" s="207"/>
      <c r="CJ52" s="206"/>
      <c r="CK52" s="80"/>
      <c r="CL52" s="207"/>
      <c r="CM52" s="206"/>
      <c r="CN52" s="80"/>
      <c r="CO52" s="207"/>
      <c r="CP52" s="206"/>
      <c r="CQ52" s="80"/>
      <c r="CR52" s="207"/>
      <c r="CS52" s="206"/>
      <c r="CT52" s="80"/>
      <c r="CU52" s="207"/>
      <c r="CV52" s="206"/>
      <c r="CW52" s="80"/>
      <c r="CX52" s="207"/>
      <c r="CY52" s="206"/>
      <c r="CZ52" s="80"/>
      <c r="DA52" s="207"/>
      <c r="DB52" s="206"/>
      <c r="DC52" s="80"/>
      <c r="DD52" s="207"/>
      <c r="DE52" s="206"/>
      <c r="DF52" s="80"/>
      <c r="DG52" s="207"/>
      <c r="DH52" s="206"/>
      <c r="DI52" s="80"/>
      <c r="DJ52" s="207"/>
      <c r="DK52" s="206"/>
      <c r="DL52" s="80"/>
      <c r="DM52" s="207"/>
      <c r="DN52" s="206"/>
      <c r="DO52" s="80"/>
      <c r="DP52" s="207"/>
      <c r="DQ52" s="206"/>
      <c r="DR52" s="80"/>
      <c r="DS52" s="207"/>
      <c r="DT52" s="206"/>
      <c r="DU52" s="80"/>
      <c r="DV52" s="207"/>
      <c r="DW52" s="206"/>
      <c r="DX52" s="80"/>
      <c r="DY52" s="207"/>
      <c r="DZ52" s="206"/>
      <c r="EA52" s="80"/>
      <c r="EB52" s="207"/>
      <c r="EC52" s="206"/>
      <c r="ED52" s="80"/>
      <c r="EE52" s="207"/>
      <c r="EF52" s="206"/>
      <c r="EG52" s="80"/>
      <c r="EH52" s="207"/>
      <c r="EI52" s="206"/>
      <c r="EJ52" s="80"/>
      <c r="EK52" s="207"/>
      <c r="EL52" s="206"/>
      <c r="EM52" s="80"/>
      <c r="EN52" s="207"/>
      <c r="EO52" s="206"/>
      <c r="EP52" s="80"/>
      <c r="EQ52" s="207"/>
      <c r="ER52" s="206"/>
      <c r="ES52" s="80"/>
      <c r="ET52" s="207"/>
      <c r="EU52" s="206"/>
      <c r="EV52" s="80"/>
      <c r="EW52" s="207"/>
      <c r="EX52" s="206"/>
      <c r="EY52" s="80"/>
      <c r="EZ52" s="207"/>
      <c r="FA52" s="206"/>
      <c r="FB52" s="80"/>
      <c r="FC52" s="207"/>
      <c r="FD52" s="206"/>
      <c r="FE52" s="80"/>
      <c r="FF52" s="207"/>
      <c r="FG52" s="206"/>
      <c r="FH52" s="80"/>
      <c r="FI52" s="207"/>
      <c r="FJ52" s="206"/>
      <c r="FK52" s="80"/>
      <c r="FL52" s="207"/>
      <c r="FM52" s="206"/>
      <c r="FN52" s="80"/>
      <c r="FO52" s="207"/>
      <c r="FP52" s="206"/>
      <c r="FQ52" s="80"/>
      <c r="FR52" s="207"/>
      <c r="FS52" s="206"/>
      <c r="FT52" s="80"/>
      <c r="FU52" s="207"/>
      <c r="FV52" s="206"/>
      <c r="FW52" s="80"/>
      <c r="FX52" s="207"/>
      <c r="FY52" s="206"/>
      <c r="FZ52" s="80"/>
      <c r="GA52" s="207"/>
    </row>
    <row r="53" spans="1:183">
      <c r="A53" s="95">
        <v>48</v>
      </c>
      <c r="B53" s="95" t="s">
        <v>1042</v>
      </c>
      <c r="C53" s="95" t="s">
        <v>1035</v>
      </c>
      <c r="D53" s="244">
        <v>7.0000000000000007E-2</v>
      </c>
      <c r="E53" s="117">
        <v>6.01</v>
      </c>
      <c r="F53" s="245">
        <v>1.32</v>
      </c>
      <c r="G53" s="206">
        <v>0.34</v>
      </c>
      <c r="H53" s="80">
        <v>0.56000000000000005</v>
      </c>
      <c r="I53" s="207">
        <v>0.47</v>
      </c>
      <c r="J53" s="206">
        <v>0.1</v>
      </c>
      <c r="K53" s="80">
        <v>1.2</v>
      </c>
      <c r="L53" s="207">
        <v>0.63</v>
      </c>
      <c r="M53" s="206">
        <v>2.0099999999999998</v>
      </c>
      <c r="N53" s="80">
        <v>3.39</v>
      </c>
      <c r="O53" s="207">
        <v>2.94</v>
      </c>
      <c r="P53" s="206">
        <v>3.1</v>
      </c>
      <c r="Q53" s="80">
        <v>4.0999999999999996</v>
      </c>
      <c r="R53" s="207">
        <v>3.67</v>
      </c>
      <c r="S53" s="206">
        <v>0.09</v>
      </c>
      <c r="T53" s="80">
        <v>0.43</v>
      </c>
      <c r="U53" s="207">
        <v>0.26</v>
      </c>
      <c r="V53" s="206">
        <v>0.34</v>
      </c>
      <c r="W53" s="80">
        <v>0.46</v>
      </c>
      <c r="X53" s="207">
        <v>0.42</v>
      </c>
      <c r="Y53" s="206">
        <v>0.1</v>
      </c>
      <c r="Z53" s="80">
        <v>0.53</v>
      </c>
      <c r="AA53" s="207">
        <v>0.31</v>
      </c>
      <c r="AB53" s="206">
        <v>2.85</v>
      </c>
      <c r="AC53" s="80">
        <v>3.63</v>
      </c>
      <c r="AD53" s="207">
        <v>3.15</v>
      </c>
      <c r="AE53" s="206">
        <v>3.52</v>
      </c>
      <c r="AF53" s="80">
        <v>4.2</v>
      </c>
      <c r="AG53" s="207">
        <v>3.78</v>
      </c>
      <c r="AH53" s="206">
        <v>0.11</v>
      </c>
      <c r="AI53" s="80">
        <v>0.64</v>
      </c>
      <c r="AJ53" s="207">
        <v>0.32</v>
      </c>
      <c r="AK53" s="206">
        <v>0.35</v>
      </c>
      <c r="AL53" s="80">
        <v>0.53</v>
      </c>
      <c r="AM53" s="207">
        <v>0.46</v>
      </c>
      <c r="AN53" s="206">
        <v>0.11</v>
      </c>
      <c r="AO53" s="80">
        <v>1.1000000000000001</v>
      </c>
      <c r="AP53" s="207">
        <v>0.51</v>
      </c>
      <c r="AQ53" s="206">
        <v>2.11</v>
      </c>
      <c r="AR53" s="80">
        <v>3.37</v>
      </c>
      <c r="AS53" s="207">
        <v>2.8</v>
      </c>
      <c r="AT53" s="206">
        <v>2.6</v>
      </c>
      <c r="AU53" s="80">
        <v>3.8</v>
      </c>
      <c r="AV53" s="207">
        <v>3.11</v>
      </c>
      <c r="AW53" s="206"/>
      <c r="AX53" s="80"/>
      <c r="AY53" s="207"/>
      <c r="AZ53" s="206"/>
      <c r="BA53" s="80"/>
      <c r="BB53" s="207"/>
      <c r="BC53" s="206"/>
      <c r="BD53" s="80"/>
      <c r="BE53" s="207"/>
      <c r="BF53" s="206">
        <v>2.87</v>
      </c>
      <c r="BG53" s="80">
        <v>3.58</v>
      </c>
      <c r="BH53" s="207">
        <v>3.21</v>
      </c>
      <c r="BI53" s="206">
        <v>2.8</v>
      </c>
      <c r="BJ53" s="80">
        <v>3.5</v>
      </c>
      <c r="BK53" s="207">
        <v>3.13</v>
      </c>
      <c r="BL53" s="206"/>
      <c r="BM53" s="80"/>
      <c r="BN53" s="207"/>
      <c r="BO53" s="206"/>
      <c r="BP53" s="80"/>
      <c r="BQ53" s="207"/>
      <c r="BR53" s="206"/>
      <c r="BS53" s="80"/>
      <c r="BT53" s="207"/>
      <c r="BU53" s="206">
        <v>2.04</v>
      </c>
      <c r="BV53" s="80">
        <v>3.65</v>
      </c>
      <c r="BW53" s="207">
        <v>2.89</v>
      </c>
      <c r="BX53" s="206">
        <v>3.1</v>
      </c>
      <c r="BY53" s="80">
        <v>3.9</v>
      </c>
      <c r="BZ53" s="207">
        <v>3.37</v>
      </c>
      <c r="CA53" s="206"/>
      <c r="CB53" s="80"/>
      <c r="CC53" s="207"/>
      <c r="CD53" s="206"/>
      <c r="CE53" s="80"/>
      <c r="CF53" s="207"/>
      <c r="CG53" s="206"/>
      <c r="CH53" s="80"/>
      <c r="CI53" s="207"/>
      <c r="CJ53" s="206">
        <v>2.73</v>
      </c>
      <c r="CK53" s="80">
        <v>3.42</v>
      </c>
      <c r="CL53" s="207">
        <v>3</v>
      </c>
      <c r="CM53" s="206">
        <v>2.2000000000000002</v>
      </c>
      <c r="CN53" s="80">
        <v>3.2</v>
      </c>
      <c r="CO53" s="207">
        <v>2.8</v>
      </c>
      <c r="CP53" s="206"/>
      <c r="CQ53" s="80"/>
      <c r="CR53" s="207"/>
      <c r="CS53" s="206"/>
      <c r="CT53" s="80"/>
      <c r="CU53" s="207"/>
      <c r="CV53" s="206"/>
      <c r="CW53" s="80"/>
      <c r="CX53" s="207"/>
      <c r="CY53" s="206"/>
      <c r="CZ53" s="80"/>
      <c r="DA53" s="207"/>
      <c r="DB53" s="206"/>
      <c r="DC53" s="80"/>
      <c r="DD53" s="207"/>
      <c r="DE53" s="206"/>
      <c r="DF53" s="80"/>
      <c r="DG53" s="207"/>
      <c r="DH53" s="206"/>
      <c r="DI53" s="80"/>
      <c r="DJ53" s="207"/>
      <c r="DK53" s="206"/>
      <c r="DL53" s="80"/>
      <c r="DM53" s="207"/>
      <c r="DN53" s="206"/>
      <c r="DO53" s="80"/>
      <c r="DP53" s="207"/>
      <c r="DQ53" s="206"/>
      <c r="DR53" s="80"/>
      <c r="DS53" s="207"/>
      <c r="DT53" s="206"/>
      <c r="DU53" s="80"/>
      <c r="DV53" s="207"/>
      <c r="DW53" s="206"/>
      <c r="DX53" s="80"/>
      <c r="DY53" s="207"/>
      <c r="DZ53" s="206"/>
      <c r="EA53" s="80"/>
      <c r="EB53" s="207"/>
      <c r="EC53" s="206"/>
      <c r="ED53" s="80"/>
      <c r="EE53" s="207"/>
      <c r="EF53" s="206"/>
      <c r="EG53" s="80"/>
      <c r="EH53" s="207"/>
      <c r="EI53" s="206"/>
      <c r="EJ53" s="80"/>
      <c r="EK53" s="207"/>
      <c r="EL53" s="206"/>
      <c r="EM53" s="80"/>
      <c r="EN53" s="207"/>
      <c r="EO53" s="206"/>
      <c r="EP53" s="80"/>
      <c r="EQ53" s="207"/>
      <c r="ER53" s="206"/>
      <c r="ES53" s="80"/>
      <c r="ET53" s="207"/>
      <c r="EU53" s="206"/>
      <c r="EV53" s="80"/>
      <c r="EW53" s="207"/>
      <c r="EX53" s="206"/>
      <c r="EY53" s="80"/>
      <c r="EZ53" s="207"/>
      <c r="FA53" s="206"/>
      <c r="FB53" s="80"/>
      <c r="FC53" s="207"/>
      <c r="FD53" s="206"/>
      <c r="FE53" s="80"/>
      <c r="FF53" s="207"/>
      <c r="FG53" s="206"/>
      <c r="FH53" s="80"/>
      <c r="FI53" s="207"/>
      <c r="FJ53" s="206"/>
      <c r="FK53" s="80"/>
      <c r="FL53" s="207"/>
      <c r="FM53" s="206"/>
      <c r="FN53" s="80"/>
      <c r="FO53" s="207"/>
      <c r="FP53" s="206"/>
      <c r="FQ53" s="80"/>
      <c r="FR53" s="207"/>
      <c r="FS53" s="206"/>
      <c r="FT53" s="80"/>
      <c r="FU53" s="207"/>
      <c r="FV53" s="206"/>
      <c r="FW53" s="80"/>
      <c r="FX53" s="207"/>
      <c r="FY53" s="206"/>
      <c r="FZ53" s="80"/>
      <c r="GA53" s="207"/>
    </row>
    <row r="54" spans="1:183">
      <c r="A54" s="95"/>
      <c r="B54" s="95"/>
      <c r="C54" s="95"/>
      <c r="D54" s="210"/>
      <c r="E54" s="7"/>
      <c r="F54" s="184"/>
      <c r="G54" s="210"/>
      <c r="H54" s="7"/>
      <c r="I54" s="184"/>
      <c r="J54" s="210"/>
      <c r="K54" s="7"/>
      <c r="L54" s="184"/>
      <c r="M54" s="210"/>
      <c r="N54" s="7"/>
      <c r="O54" s="184"/>
      <c r="P54" s="210"/>
      <c r="Q54" s="7"/>
      <c r="R54" s="184"/>
      <c r="S54" s="210"/>
      <c r="T54" s="7"/>
      <c r="U54" s="184"/>
      <c r="V54" s="210"/>
      <c r="W54" s="7"/>
      <c r="X54" s="184"/>
      <c r="Y54" s="210"/>
      <c r="Z54" s="7"/>
      <c r="AA54" s="184"/>
      <c r="AB54" s="210"/>
      <c r="AC54" s="7"/>
      <c r="AD54" s="184"/>
      <c r="AE54" s="210"/>
      <c r="AF54" s="7"/>
      <c r="AG54" s="184"/>
      <c r="AH54" s="210"/>
      <c r="AI54" s="7"/>
      <c r="AJ54" s="184"/>
      <c r="AK54" s="210"/>
      <c r="AL54" s="7"/>
      <c r="AM54" s="184"/>
      <c r="AN54" s="210"/>
      <c r="AO54" s="7"/>
      <c r="AP54" s="184"/>
      <c r="AQ54" s="210"/>
      <c r="AR54" s="7"/>
      <c r="AS54" s="184"/>
      <c r="AT54" s="210"/>
      <c r="AU54" s="7"/>
      <c r="AV54" s="184"/>
      <c r="AW54" s="210"/>
      <c r="AX54" s="7"/>
      <c r="AY54" s="184"/>
      <c r="AZ54" s="210"/>
      <c r="BA54" s="7"/>
      <c r="BB54" s="184"/>
      <c r="BC54" s="210"/>
      <c r="BD54" s="7"/>
      <c r="BE54" s="184"/>
      <c r="BF54" s="210"/>
      <c r="BG54" s="7"/>
      <c r="BH54" s="184"/>
      <c r="BI54" s="210"/>
      <c r="BJ54" s="7"/>
      <c r="BK54" s="184"/>
      <c r="BL54" s="210"/>
      <c r="BM54" s="7"/>
      <c r="BN54" s="184"/>
      <c r="BO54" s="210"/>
      <c r="BP54" s="7"/>
      <c r="BQ54" s="184"/>
      <c r="BR54" s="210"/>
      <c r="BS54" s="7"/>
      <c r="BT54" s="184"/>
      <c r="BU54" s="210"/>
      <c r="BV54" s="7"/>
      <c r="BW54" s="184"/>
      <c r="BX54" s="210"/>
      <c r="BY54" s="7"/>
      <c r="BZ54" s="184"/>
      <c r="CA54" s="210"/>
      <c r="CB54" s="7"/>
      <c r="CC54" s="184"/>
      <c r="CD54" s="210"/>
      <c r="CE54" s="7"/>
      <c r="CF54" s="184"/>
      <c r="CG54" s="210"/>
      <c r="CH54" s="7"/>
      <c r="CI54" s="184"/>
      <c r="CJ54" s="210"/>
      <c r="CK54" s="7"/>
      <c r="CL54" s="184"/>
      <c r="CM54" s="210"/>
      <c r="CN54" s="7"/>
      <c r="CO54" s="184"/>
      <c r="CP54" s="210"/>
      <c r="CQ54" s="7"/>
      <c r="CR54" s="184"/>
      <c r="CS54" s="210"/>
      <c r="CT54" s="7"/>
      <c r="CU54" s="184"/>
      <c r="CV54" s="210"/>
      <c r="CW54" s="7"/>
      <c r="CX54" s="184"/>
      <c r="CY54" s="210"/>
      <c r="CZ54" s="7"/>
      <c r="DA54" s="184"/>
      <c r="DB54" s="210"/>
      <c r="DC54" s="7"/>
      <c r="DD54" s="184"/>
      <c r="DE54" s="210"/>
      <c r="DF54" s="7"/>
      <c r="DG54" s="184"/>
      <c r="DH54" s="210"/>
      <c r="DI54" s="7"/>
      <c r="DJ54" s="184"/>
      <c r="DK54" s="210"/>
      <c r="DL54" s="7"/>
      <c r="DM54" s="184"/>
      <c r="DN54" s="210"/>
      <c r="DO54" s="7"/>
      <c r="DP54" s="184"/>
      <c r="DQ54" s="210"/>
      <c r="DR54" s="7"/>
      <c r="DS54" s="184"/>
      <c r="DT54" s="210"/>
      <c r="DU54" s="7"/>
      <c r="DV54" s="184"/>
      <c r="DW54" s="210"/>
      <c r="DX54" s="7"/>
      <c r="DY54" s="184"/>
      <c r="DZ54" s="210"/>
      <c r="EA54" s="7"/>
      <c r="EB54" s="184"/>
      <c r="EC54" s="210"/>
      <c r="ED54" s="7"/>
      <c r="EE54" s="184"/>
      <c r="EF54" s="210"/>
      <c r="EG54" s="7"/>
      <c r="EH54" s="184"/>
      <c r="EI54" s="210"/>
      <c r="EJ54" s="7"/>
      <c r="EK54" s="184"/>
      <c r="EL54" s="210"/>
      <c r="EM54" s="7"/>
      <c r="EN54" s="184"/>
      <c r="EO54" s="210"/>
      <c r="EP54" s="7"/>
      <c r="EQ54" s="184"/>
      <c r="ER54" s="210"/>
      <c r="ES54" s="7"/>
      <c r="ET54" s="184"/>
      <c r="EU54" s="210"/>
      <c r="EV54" s="7"/>
      <c r="EW54" s="184"/>
      <c r="EX54" s="210"/>
      <c r="EY54" s="7"/>
      <c r="EZ54" s="184"/>
      <c r="FA54" s="210"/>
      <c r="FB54" s="7"/>
      <c r="FC54" s="184"/>
      <c r="FD54" s="210"/>
      <c r="FE54" s="7"/>
      <c r="FF54" s="184"/>
      <c r="FG54" s="210"/>
      <c r="FH54" s="7"/>
      <c r="FI54" s="184"/>
      <c r="FJ54" s="210"/>
      <c r="FK54" s="7"/>
      <c r="FL54" s="184"/>
      <c r="FM54" s="210"/>
      <c r="FN54" s="7"/>
      <c r="FO54" s="184"/>
      <c r="FP54" s="210"/>
      <c r="FQ54" s="7"/>
      <c r="FR54" s="184"/>
      <c r="FS54" s="210"/>
      <c r="FT54" s="7"/>
      <c r="FU54" s="184"/>
      <c r="FV54" s="210"/>
      <c r="FW54" s="7"/>
      <c r="FX54" s="184"/>
      <c r="FY54" s="210"/>
      <c r="FZ54" s="7"/>
      <c r="GA54" s="184"/>
    </row>
    <row r="55" spans="1:183" ht="14.7" thickBot="1">
      <c r="A55" s="96"/>
      <c r="B55" s="96"/>
      <c r="C55" s="96"/>
      <c r="D55" s="211"/>
      <c r="E55" s="212"/>
      <c r="F55" s="216"/>
      <c r="G55" s="211"/>
      <c r="H55" s="212"/>
      <c r="I55" s="216"/>
      <c r="J55" s="211"/>
      <c r="K55" s="212"/>
      <c r="L55" s="216"/>
      <c r="M55" s="211"/>
      <c r="N55" s="212"/>
      <c r="O55" s="216"/>
      <c r="P55" s="211"/>
      <c r="Q55" s="212"/>
      <c r="R55" s="216"/>
      <c r="S55" s="211"/>
      <c r="T55" s="212"/>
      <c r="U55" s="216"/>
      <c r="V55" s="211"/>
      <c r="W55" s="212"/>
      <c r="X55" s="216"/>
      <c r="Y55" s="211"/>
      <c r="Z55" s="212"/>
      <c r="AA55" s="216"/>
      <c r="AB55" s="211"/>
      <c r="AC55" s="212"/>
      <c r="AD55" s="216"/>
      <c r="AE55" s="211"/>
      <c r="AF55" s="212"/>
      <c r="AG55" s="216"/>
      <c r="AH55" s="211"/>
      <c r="AI55" s="212"/>
      <c r="AJ55" s="216"/>
      <c r="AK55" s="211"/>
      <c r="AL55" s="212"/>
      <c r="AM55" s="216"/>
      <c r="AN55" s="211"/>
      <c r="AO55" s="212"/>
      <c r="AP55" s="216"/>
      <c r="AQ55" s="211"/>
      <c r="AR55" s="212"/>
      <c r="AS55" s="216"/>
      <c r="AT55" s="211"/>
      <c r="AU55" s="212"/>
      <c r="AV55" s="216"/>
      <c r="AW55" s="211"/>
      <c r="AX55" s="212"/>
      <c r="AY55" s="216"/>
      <c r="AZ55" s="211"/>
      <c r="BA55" s="212"/>
      <c r="BB55" s="216"/>
      <c r="BC55" s="211"/>
      <c r="BD55" s="212"/>
      <c r="BE55" s="216"/>
      <c r="BF55" s="211"/>
      <c r="BG55" s="212"/>
      <c r="BH55" s="216"/>
      <c r="BI55" s="211"/>
      <c r="BJ55" s="212"/>
      <c r="BK55" s="216"/>
      <c r="BL55" s="211"/>
      <c r="BM55" s="212"/>
      <c r="BN55" s="216"/>
      <c r="BO55" s="211"/>
      <c r="BP55" s="212"/>
      <c r="BQ55" s="216"/>
      <c r="BR55" s="211"/>
      <c r="BS55" s="212"/>
      <c r="BT55" s="216"/>
      <c r="BU55" s="211"/>
      <c r="BV55" s="212"/>
      <c r="BW55" s="216"/>
      <c r="BX55" s="211"/>
      <c r="BY55" s="212"/>
      <c r="BZ55" s="216"/>
      <c r="CA55" s="211"/>
      <c r="CB55" s="212"/>
      <c r="CC55" s="216"/>
      <c r="CD55" s="211"/>
      <c r="CE55" s="212"/>
      <c r="CF55" s="216"/>
      <c r="CG55" s="211"/>
      <c r="CH55" s="212"/>
      <c r="CI55" s="216"/>
      <c r="CJ55" s="211"/>
      <c r="CK55" s="212"/>
      <c r="CL55" s="216"/>
      <c r="CM55" s="211"/>
      <c r="CN55" s="212"/>
      <c r="CO55" s="216"/>
      <c r="CP55" s="211"/>
      <c r="CQ55" s="212"/>
      <c r="CR55" s="216"/>
      <c r="CS55" s="211"/>
      <c r="CT55" s="212"/>
      <c r="CU55" s="216"/>
      <c r="CV55" s="211"/>
      <c r="CW55" s="212"/>
      <c r="CX55" s="216"/>
      <c r="CY55" s="211"/>
      <c r="CZ55" s="212"/>
      <c r="DA55" s="216"/>
      <c r="DB55" s="211"/>
      <c r="DC55" s="212"/>
      <c r="DD55" s="216"/>
      <c r="DE55" s="211"/>
      <c r="DF55" s="212"/>
      <c r="DG55" s="216"/>
      <c r="DH55" s="211"/>
      <c r="DI55" s="212"/>
      <c r="DJ55" s="216"/>
      <c r="DK55" s="211"/>
      <c r="DL55" s="212"/>
      <c r="DM55" s="216"/>
      <c r="DN55" s="211"/>
      <c r="DO55" s="212"/>
      <c r="DP55" s="216"/>
      <c r="DQ55" s="211"/>
      <c r="DR55" s="212"/>
      <c r="DS55" s="216"/>
      <c r="DT55" s="211"/>
      <c r="DU55" s="212"/>
      <c r="DV55" s="216"/>
      <c r="DW55" s="211"/>
      <c r="DX55" s="212"/>
      <c r="DY55" s="216"/>
      <c r="DZ55" s="211"/>
      <c r="EA55" s="212"/>
      <c r="EB55" s="216"/>
      <c r="EC55" s="211"/>
      <c r="ED55" s="212"/>
      <c r="EE55" s="216"/>
      <c r="EF55" s="211"/>
      <c r="EG55" s="212"/>
      <c r="EH55" s="216"/>
      <c r="EI55" s="211"/>
      <c r="EJ55" s="212"/>
      <c r="EK55" s="216"/>
      <c r="EL55" s="211"/>
      <c r="EM55" s="212"/>
      <c r="EN55" s="216"/>
      <c r="EO55" s="211"/>
      <c r="EP55" s="212"/>
      <c r="EQ55" s="216"/>
      <c r="ER55" s="211"/>
      <c r="ES55" s="212"/>
      <c r="ET55" s="216"/>
      <c r="EU55" s="211"/>
      <c r="EV55" s="212"/>
      <c r="EW55" s="216"/>
      <c r="EX55" s="211"/>
      <c r="EY55" s="212"/>
      <c r="EZ55" s="216"/>
      <c r="FA55" s="211"/>
      <c r="FB55" s="212"/>
      <c r="FC55" s="216"/>
      <c r="FD55" s="211"/>
      <c r="FE55" s="212"/>
      <c r="FF55" s="216"/>
      <c r="FG55" s="211"/>
      <c r="FH55" s="212"/>
      <c r="FI55" s="216"/>
      <c r="FJ55" s="211"/>
      <c r="FK55" s="212"/>
      <c r="FL55" s="216"/>
      <c r="FM55" s="211"/>
      <c r="FN55" s="212"/>
      <c r="FO55" s="216"/>
      <c r="FP55" s="211"/>
      <c r="FQ55" s="212"/>
      <c r="FR55" s="216"/>
      <c r="FS55" s="211"/>
      <c r="FT55" s="212"/>
      <c r="FU55" s="216"/>
      <c r="FV55" s="211"/>
      <c r="FW55" s="212"/>
      <c r="FX55" s="216"/>
      <c r="FY55" s="211"/>
      <c r="FZ55" s="212"/>
      <c r="GA55" s="216"/>
    </row>
    <row r="56" spans="1:183" ht="14.7" thickBot="1">
      <c r="C56" s="218" t="s">
        <v>1049</v>
      </c>
      <c r="D56" s="208">
        <f>AVERAGE(D5:D48)</f>
        <v>0.13999999999999999</v>
      </c>
      <c r="E56" s="209">
        <f t="shared" ref="E56:F56" si="14">AVERAGE(E5:E48)</f>
        <v>1.9289999999999998</v>
      </c>
      <c r="F56" s="217">
        <f t="shared" si="14"/>
        <v>0.55000000000000004</v>
      </c>
      <c r="G56" s="208">
        <f t="shared" ref="G56:AV56" si="15">AVERAGE(G5:G53)</f>
        <v>0.44</v>
      </c>
      <c r="H56" s="209">
        <f t="shared" si="15"/>
        <v>0.68272727272727285</v>
      </c>
      <c r="I56" s="217">
        <f t="shared" si="15"/>
        <v>0.55363636363636359</v>
      </c>
      <c r="J56" s="208">
        <f t="shared" si="15"/>
        <v>0.10454545454545455</v>
      </c>
      <c r="K56" s="209">
        <f t="shared" si="15"/>
        <v>0.29090909090909095</v>
      </c>
      <c r="L56" s="217">
        <f t="shared" si="15"/>
        <v>0.18363636363636363</v>
      </c>
      <c r="M56" s="208">
        <f t="shared" si="15"/>
        <v>3.0345454545454542</v>
      </c>
      <c r="N56" s="209">
        <f t="shared" si="15"/>
        <v>4.2363636363636363</v>
      </c>
      <c r="O56" s="217">
        <f t="shared" si="15"/>
        <v>3.6809090909090911</v>
      </c>
      <c r="P56" s="208">
        <f t="shared" si="15"/>
        <v>2.1272727272727279</v>
      </c>
      <c r="Q56" s="209">
        <f t="shared" si="15"/>
        <v>2.8209090909090908</v>
      </c>
      <c r="R56" s="217">
        <f t="shared" si="15"/>
        <v>2.4854545454545449</v>
      </c>
      <c r="S56" s="208">
        <f t="shared" si="15"/>
        <v>0.14545454545454548</v>
      </c>
      <c r="T56" s="209">
        <f t="shared" si="15"/>
        <v>0.33363636363636362</v>
      </c>
      <c r="U56" s="217">
        <f t="shared" si="15"/>
        <v>0.2136363636363636</v>
      </c>
      <c r="V56" s="208">
        <f t="shared" si="15"/>
        <v>0.47181818181818186</v>
      </c>
      <c r="W56" s="209">
        <f t="shared" si="15"/>
        <v>0.68272727272727274</v>
      </c>
      <c r="X56" s="217">
        <f t="shared" si="15"/>
        <v>0.56427272727272715</v>
      </c>
      <c r="Y56" s="208">
        <f t="shared" si="15"/>
        <v>8.8181818181818167E-2</v>
      </c>
      <c r="Z56" s="209">
        <f t="shared" si="15"/>
        <v>0.18636363636363643</v>
      </c>
      <c r="AA56" s="217">
        <f t="shared" si="15"/>
        <v>0.12909090909090912</v>
      </c>
      <c r="AB56" s="208">
        <f t="shared" si="15"/>
        <v>2.9309090909090911</v>
      </c>
      <c r="AC56" s="209">
        <f t="shared" si="15"/>
        <v>4.4645454545454548</v>
      </c>
      <c r="AD56" s="217">
        <f t="shared" si="15"/>
        <v>3.7681818181818185</v>
      </c>
      <c r="AE56" s="208">
        <f t="shared" si="15"/>
        <v>1.8636363636363635</v>
      </c>
      <c r="AF56" s="209">
        <f t="shared" si="15"/>
        <v>2.6463636363636365</v>
      </c>
      <c r="AG56" s="217">
        <f t="shared" si="15"/>
        <v>2.2936363636363635</v>
      </c>
      <c r="AH56" s="208">
        <f t="shared" si="15"/>
        <v>0.15181818181818182</v>
      </c>
      <c r="AI56" s="209">
        <f t="shared" si="15"/>
        <v>0.43181818181818182</v>
      </c>
      <c r="AJ56" s="217">
        <f t="shared" si="15"/>
        <v>0.25545454545454543</v>
      </c>
      <c r="AK56" s="208">
        <f t="shared" si="15"/>
        <v>0.51181818181818173</v>
      </c>
      <c r="AL56" s="209">
        <f t="shared" si="15"/>
        <v>0.69454545454545458</v>
      </c>
      <c r="AM56" s="217">
        <f t="shared" si="15"/>
        <v>0.58727272727272728</v>
      </c>
      <c r="AN56" s="208">
        <f t="shared" si="15"/>
        <v>0.10545454545454547</v>
      </c>
      <c r="AO56" s="209">
        <f t="shared" si="15"/>
        <v>0.34181818181818185</v>
      </c>
      <c r="AP56" s="217">
        <f t="shared" si="15"/>
        <v>0.18999999999999997</v>
      </c>
      <c r="AQ56" s="208">
        <f t="shared" si="15"/>
        <v>3.1918181818181819</v>
      </c>
      <c r="AR56" s="209">
        <f t="shared" si="15"/>
        <v>4.5663636363636364</v>
      </c>
      <c r="AS56" s="217">
        <f t="shared" si="15"/>
        <v>3.7836363636363632</v>
      </c>
      <c r="AT56" s="208">
        <f t="shared" si="15"/>
        <v>1.8436363636363637</v>
      </c>
      <c r="AU56" s="209">
        <f t="shared" si="15"/>
        <v>2.4927272727272727</v>
      </c>
      <c r="AV56" s="217">
        <f t="shared" si="15"/>
        <v>2.1554545454545457</v>
      </c>
      <c r="AW56" s="208"/>
      <c r="AX56" s="209"/>
      <c r="AY56" s="217"/>
      <c r="AZ56" s="208"/>
      <c r="BA56" s="209"/>
      <c r="BB56" s="217"/>
      <c r="BC56" s="208"/>
      <c r="BD56" s="209"/>
      <c r="BE56" s="217"/>
      <c r="BF56" s="208">
        <f t="shared" ref="BF56:BK56" si="16">AVERAGE(BF5:BF53)</f>
        <v>3.4593750000000001</v>
      </c>
      <c r="BG56" s="209">
        <f t="shared" si="16"/>
        <v>4.305625</v>
      </c>
      <c r="BH56" s="217">
        <f t="shared" si="16"/>
        <v>3.8849999999999993</v>
      </c>
      <c r="BI56" s="208">
        <f t="shared" si="16"/>
        <v>2.7556250000000002</v>
      </c>
      <c r="BJ56" s="209">
        <f t="shared" si="16"/>
        <v>3.6481250000000003</v>
      </c>
      <c r="BK56" s="217">
        <f t="shared" si="16"/>
        <v>3.1187500000000004</v>
      </c>
      <c r="BL56" s="208"/>
      <c r="BM56" s="209"/>
      <c r="BN56" s="217"/>
      <c r="BO56" s="208"/>
      <c r="BP56" s="209"/>
      <c r="BQ56" s="217"/>
      <c r="BR56" s="208"/>
      <c r="BS56" s="209"/>
      <c r="BT56" s="217"/>
      <c r="BU56" s="208">
        <f t="shared" ref="BU56:BZ56" si="17">AVERAGE(BU5:BU53)</f>
        <v>3.2179999999999995</v>
      </c>
      <c r="BV56" s="209">
        <f t="shared" si="17"/>
        <v>4.0093333333333332</v>
      </c>
      <c r="BW56" s="217">
        <f t="shared" si="17"/>
        <v>3.6586666666666665</v>
      </c>
      <c r="BX56" s="208">
        <f t="shared" si="17"/>
        <v>2.9306666666666668</v>
      </c>
      <c r="BY56" s="209">
        <f t="shared" si="17"/>
        <v>3.8906666666666663</v>
      </c>
      <c r="BZ56" s="217">
        <f t="shared" si="17"/>
        <v>3.4306666666666668</v>
      </c>
      <c r="CA56" s="208"/>
      <c r="CB56" s="209"/>
      <c r="CC56" s="217"/>
      <c r="CD56" s="208"/>
      <c r="CE56" s="209"/>
      <c r="CF56" s="217"/>
      <c r="CG56" s="208"/>
      <c r="CH56" s="209"/>
      <c r="CI56" s="217"/>
      <c r="CJ56" s="208">
        <f t="shared" ref="CJ56:DO56" si="18">AVERAGE(CJ5:CJ53)</f>
        <v>3.0861904761904762</v>
      </c>
      <c r="CK56" s="209">
        <f t="shared" si="18"/>
        <v>4.0766666666666662</v>
      </c>
      <c r="CL56" s="217">
        <f t="shared" si="18"/>
        <v>3.5685714285714285</v>
      </c>
      <c r="CM56" s="208">
        <f t="shared" si="18"/>
        <v>2.5047619047619043</v>
      </c>
      <c r="CN56" s="209">
        <f t="shared" si="18"/>
        <v>3.53</v>
      </c>
      <c r="CO56" s="217">
        <f t="shared" si="18"/>
        <v>3.0766666666666667</v>
      </c>
      <c r="CP56" s="208">
        <f t="shared" si="18"/>
        <v>0.24500000000000002</v>
      </c>
      <c r="CQ56" s="209">
        <f t="shared" si="18"/>
        <v>0.36875000000000002</v>
      </c>
      <c r="CR56" s="217">
        <f t="shared" si="18"/>
        <v>0.31961538461538463</v>
      </c>
      <c r="CS56" s="208">
        <f t="shared" si="18"/>
        <v>0.83800000000000008</v>
      </c>
      <c r="CT56" s="209">
        <f t="shared" si="18"/>
        <v>1.1179999999999999</v>
      </c>
      <c r="CU56" s="217">
        <f t="shared" si="18"/>
        <v>0.95333333333333314</v>
      </c>
      <c r="CV56" s="208">
        <f t="shared" si="18"/>
        <v>0.06</v>
      </c>
      <c r="CW56" s="209">
        <f t="shared" si="18"/>
        <v>8.2000000000000003E-2</v>
      </c>
      <c r="CX56" s="217">
        <f t="shared" si="18"/>
        <v>0.22333333333333336</v>
      </c>
      <c r="CY56" s="208">
        <f t="shared" si="18"/>
        <v>3.8688888888888879</v>
      </c>
      <c r="CZ56" s="209">
        <f t="shared" si="18"/>
        <v>5.1061111111111117</v>
      </c>
      <c r="DA56" s="217">
        <f t="shared" si="18"/>
        <v>4.258571428571428</v>
      </c>
      <c r="DB56" s="208">
        <f t="shared" si="18"/>
        <v>3.8458823529411763</v>
      </c>
      <c r="DC56" s="209">
        <f t="shared" si="18"/>
        <v>4.762941176470588</v>
      </c>
      <c r="DD56" s="217">
        <f t="shared" si="18"/>
        <v>4.2371428571428584</v>
      </c>
      <c r="DE56" s="208">
        <f t="shared" si="18"/>
        <v>0.28782608695652184</v>
      </c>
      <c r="DF56" s="209">
        <f t="shared" si="18"/>
        <v>0.4869565217391304</v>
      </c>
      <c r="DG56" s="217">
        <f t="shared" si="18"/>
        <v>0.37428571428571422</v>
      </c>
      <c r="DH56" s="208">
        <f t="shared" si="18"/>
        <v>0.79333333333333333</v>
      </c>
      <c r="DI56" s="209">
        <f t="shared" si="18"/>
        <v>1.1911111111111112</v>
      </c>
      <c r="DJ56" s="217">
        <f t="shared" si="18"/>
        <v>0.99222222222222223</v>
      </c>
      <c r="DK56" s="208">
        <f t="shared" si="18"/>
        <v>7.0000000000000007E-2</v>
      </c>
      <c r="DL56" s="209">
        <f t="shared" si="18"/>
        <v>0.60000000000000009</v>
      </c>
      <c r="DM56" s="217">
        <f t="shared" si="18"/>
        <v>0.32833333333333337</v>
      </c>
      <c r="DN56" s="208">
        <f t="shared" si="18"/>
        <v>3.47</v>
      </c>
      <c r="DO56" s="209">
        <f t="shared" si="18"/>
        <v>4.725200000000001</v>
      </c>
      <c r="DP56" s="217">
        <f t="shared" ref="DP56:EU56" si="19">AVERAGE(DP5:DP53)</f>
        <v>4.104137931034483</v>
      </c>
      <c r="DQ56" s="208">
        <f t="shared" si="19"/>
        <v>3.2464</v>
      </c>
      <c r="DR56" s="209">
        <f t="shared" si="19"/>
        <v>4.7244000000000002</v>
      </c>
      <c r="DS56" s="217">
        <f t="shared" si="19"/>
        <v>3.962413793103448</v>
      </c>
      <c r="DT56" s="208">
        <f t="shared" si="19"/>
        <v>0.31888888888888894</v>
      </c>
      <c r="DU56" s="209">
        <f t="shared" si="19"/>
        <v>0.42407407407407405</v>
      </c>
      <c r="DV56" s="217">
        <f t="shared" si="19"/>
        <v>0.3674074074074074</v>
      </c>
      <c r="DW56" s="208">
        <f t="shared" si="19"/>
        <v>0.79111111111111099</v>
      </c>
      <c r="DX56" s="209">
        <f t="shared" si="19"/>
        <v>0.95888888888888879</v>
      </c>
      <c r="DY56" s="217">
        <f t="shared" si="19"/>
        <v>0.87333333333333341</v>
      </c>
      <c r="DZ56" s="208">
        <f t="shared" si="19"/>
        <v>0.13333333333333336</v>
      </c>
      <c r="EA56" s="209">
        <f t="shared" si="19"/>
        <v>0.49016666666666664</v>
      </c>
      <c r="EB56" s="217">
        <f t="shared" si="19"/>
        <v>0.29066666666666668</v>
      </c>
      <c r="EC56" s="208">
        <f t="shared" si="19"/>
        <v>4.0158620689655162</v>
      </c>
      <c r="ED56" s="209">
        <f t="shared" si="19"/>
        <v>4.7086206896551728</v>
      </c>
      <c r="EE56" s="217">
        <f t="shared" si="19"/>
        <v>4.3710344827586205</v>
      </c>
      <c r="EF56" s="208">
        <f t="shared" si="19"/>
        <v>3.89</v>
      </c>
      <c r="EG56" s="209">
        <f t="shared" si="19"/>
        <v>4.7681481481481489</v>
      </c>
      <c r="EH56" s="217">
        <f t="shared" si="19"/>
        <v>4.3296296296296291</v>
      </c>
      <c r="EI56" s="208">
        <f t="shared" si="19"/>
        <v>0.32423076923076921</v>
      </c>
      <c r="EJ56" s="209">
        <f t="shared" si="19"/>
        <v>0.47307692307692306</v>
      </c>
      <c r="EK56" s="217">
        <f t="shared" si="19"/>
        <v>0.39269230769230767</v>
      </c>
      <c r="EL56" s="208">
        <f t="shared" si="19"/>
        <v>0.83200000000000007</v>
      </c>
      <c r="EM56" s="209">
        <f t="shared" si="19"/>
        <v>1.0070000000000001</v>
      </c>
      <c r="EN56" s="217">
        <f t="shared" si="19"/>
        <v>0.92200000000000004</v>
      </c>
      <c r="EO56" s="208">
        <f t="shared" si="19"/>
        <v>9.1428571428571442E-2</v>
      </c>
      <c r="EP56" s="209">
        <f t="shared" si="19"/>
        <v>0.26428571428571429</v>
      </c>
      <c r="EQ56" s="217">
        <f t="shared" si="19"/>
        <v>0.15742857142857145</v>
      </c>
      <c r="ER56" s="208">
        <f t="shared" si="19"/>
        <v>4.047037037037037</v>
      </c>
      <c r="ES56" s="209">
        <f t="shared" si="19"/>
        <v>4.8140740740740746</v>
      </c>
      <c r="ET56" s="217">
        <f t="shared" si="19"/>
        <v>4.4233333333333329</v>
      </c>
      <c r="EU56" s="208">
        <f t="shared" si="19"/>
        <v>3.7650000000000006</v>
      </c>
      <c r="EV56" s="209">
        <f t="shared" ref="EV56:FR56" si="20">AVERAGE(EV5:EV53)</f>
        <v>4.7015384615384619</v>
      </c>
      <c r="EW56" s="217">
        <f t="shared" si="20"/>
        <v>4.2196153846153859</v>
      </c>
      <c r="EX56" s="208">
        <f t="shared" si="20"/>
        <v>0.32851851851851849</v>
      </c>
      <c r="EY56" s="209">
        <f t="shared" si="20"/>
        <v>0.45777777777777778</v>
      </c>
      <c r="EZ56" s="217">
        <f t="shared" si="20"/>
        <v>0.38592592592592595</v>
      </c>
      <c r="FA56" s="208">
        <f t="shared" si="20"/>
        <v>0.81699999999999995</v>
      </c>
      <c r="FB56" s="209">
        <f t="shared" si="20"/>
        <v>1.3780000000000001</v>
      </c>
      <c r="FC56" s="217">
        <f t="shared" si="20"/>
        <v>1.04</v>
      </c>
      <c r="FD56" s="208">
        <f t="shared" si="20"/>
        <v>0.91142857142857137</v>
      </c>
      <c r="FE56" s="209">
        <f t="shared" si="20"/>
        <v>3.205714285714286</v>
      </c>
      <c r="FF56" s="217">
        <f t="shared" si="20"/>
        <v>1.7214285714285715</v>
      </c>
      <c r="FG56" s="208">
        <f t="shared" si="20"/>
        <v>3.8539285714285718</v>
      </c>
      <c r="FH56" s="209">
        <f t="shared" si="20"/>
        <v>4.8871428571428579</v>
      </c>
      <c r="FI56" s="217">
        <f t="shared" si="20"/>
        <v>4.3614285714285712</v>
      </c>
      <c r="FJ56" s="208">
        <f t="shared" si="20"/>
        <v>3.9511111111111101</v>
      </c>
      <c r="FK56" s="209">
        <f t="shared" si="20"/>
        <v>4.7729629629629624</v>
      </c>
      <c r="FL56" s="217">
        <f t="shared" si="20"/>
        <v>4.3111111111111109</v>
      </c>
      <c r="FM56" s="208">
        <f t="shared" si="20"/>
        <v>0.32160000000000005</v>
      </c>
      <c r="FN56" s="209">
        <f t="shared" si="20"/>
        <v>0.62039999999999995</v>
      </c>
      <c r="FO56" s="217">
        <f t="shared" si="20"/>
        <v>0.4615999999999999</v>
      </c>
      <c r="FP56" s="208">
        <f t="shared" si="20"/>
        <v>0.87777777777777777</v>
      </c>
      <c r="FQ56" s="209">
        <f t="shared" si="20"/>
        <v>1.0755555555555554</v>
      </c>
      <c r="FR56" s="217">
        <f t="shared" si="20"/>
        <v>0.96666666666666679</v>
      </c>
      <c r="FS56" s="208">
        <f>AVERAGE(FS5:FS53)</f>
        <v>1012</v>
      </c>
      <c r="FT56" s="209">
        <f t="shared" ref="FT56:FU56" si="21">AVERAGE(FT5:FT53)</f>
        <v>2450</v>
      </c>
      <c r="FU56" s="217">
        <f t="shared" si="21"/>
        <v>1829.8685714285714</v>
      </c>
      <c r="FV56" s="208">
        <f t="shared" ref="FV56:GA56" si="22">AVERAGE(FV5:FV53)</f>
        <v>3.9807692307692304</v>
      </c>
      <c r="FW56" s="209">
        <f t="shared" si="22"/>
        <v>5.0753846153846158</v>
      </c>
      <c r="FX56" s="217">
        <f t="shared" si="22"/>
        <v>4.5465384615384616</v>
      </c>
      <c r="FY56" s="208">
        <f t="shared" si="22"/>
        <v>3.7376</v>
      </c>
      <c r="FZ56" s="209">
        <f t="shared" si="22"/>
        <v>4.9899999999999984</v>
      </c>
      <c r="GA56" s="217">
        <f t="shared" si="22"/>
        <v>4.3460000000000001</v>
      </c>
    </row>
    <row r="58" spans="1:183">
      <c r="FR58" s="1">
        <f>(FR56-FC56)*100/FC56</f>
        <v>-7.0512820512820431</v>
      </c>
    </row>
    <row r="59" spans="1:183">
      <c r="B59" s="78" t="s">
        <v>1080</v>
      </c>
      <c r="C59" s="78"/>
      <c r="D59" s="78">
        <v>2011</v>
      </c>
      <c r="E59" s="78">
        <v>2012</v>
      </c>
      <c r="F59" s="78">
        <v>2013</v>
      </c>
      <c r="G59" s="78">
        <v>2014</v>
      </c>
      <c r="H59" s="78">
        <v>2015</v>
      </c>
      <c r="I59" s="78">
        <v>2016</v>
      </c>
      <c r="J59" s="78">
        <v>2017</v>
      </c>
      <c r="K59" s="78">
        <v>2018</v>
      </c>
      <c r="L59" s="78">
        <v>2019</v>
      </c>
      <c r="M59" s="78">
        <v>2020</v>
      </c>
      <c r="N59" s="78">
        <v>2021</v>
      </c>
      <c r="O59" s="78">
        <v>2022</v>
      </c>
      <c r="FF59" s="234">
        <f>AVERAGE(L56,AA56,AP56,CX56,DM56,EB56,EQ56)</f>
        <v>0.21464131106988252</v>
      </c>
    </row>
    <row r="60" spans="1:183" ht="14.4" customHeight="1">
      <c r="B60" s="371" t="s">
        <v>1068</v>
      </c>
      <c r="C60" s="77" t="s">
        <v>994</v>
      </c>
      <c r="D60" s="81">
        <v>0.13999999999999999</v>
      </c>
      <c r="E60" s="81">
        <v>0.14545454545454548</v>
      </c>
      <c r="F60" s="81">
        <v>0.15181818181818182</v>
      </c>
      <c r="G60" s="81"/>
      <c r="H60" s="81"/>
      <c r="I60" s="81"/>
      <c r="J60" s="241">
        <v>0.24500000000000002</v>
      </c>
      <c r="K60" s="241">
        <v>0.28782608695652184</v>
      </c>
      <c r="L60" s="241">
        <v>0.31888888888888894</v>
      </c>
      <c r="M60" s="241">
        <v>0.32423076923076921</v>
      </c>
      <c r="N60" s="241">
        <v>0.32851851851851849</v>
      </c>
      <c r="O60" s="241">
        <v>0.32160000000000005</v>
      </c>
    </row>
    <row r="61" spans="1:183">
      <c r="B61" s="372"/>
      <c r="C61" s="77" t="s">
        <v>995</v>
      </c>
      <c r="D61" s="76">
        <v>1.9289999999999998</v>
      </c>
      <c r="E61" s="81">
        <v>0.33363636363636362</v>
      </c>
      <c r="F61" s="81">
        <v>0.43181818181818182</v>
      </c>
      <c r="G61" s="81"/>
      <c r="H61" s="81"/>
      <c r="I61" s="81"/>
      <c r="J61" s="241">
        <v>0.36875000000000002</v>
      </c>
      <c r="K61" s="241">
        <v>0.4869565217391304</v>
      </c>
      <c r="L61" s="241">
        <v>0.42407407407407405</v>
      </c>
      <c r="M61" s="241">
        <v>0.47307692307692306</v>
      </c>
      <c r="N61" s="241">
        <v>0.45777777777777778</v>
      </c>
      <c r="O61" s="241">
        <v>0.62039999999999995</v>
      </c>
    </row>
    <row r="62" spans="1:183">
      <c r="B62" s="373"/>
      <c r="C62" s="77" t="s">
        <v>1027</v>
      </c>
      <c r="D62" s="81">
        <v>0.55000000000000004</v>
      </c>
      <c r="E62" s="81">
        <v>0.2136363636363636</v>
      </c>
      <c r="F62" s="81">
        <v>0.25545454545454543</v>
      </c>
      <c r="G62" s="81"/>
      <c r="H62" s="81"/>
      <c r="I62" s="81"/>
      <c r="J62" s="241">
        <v>0.31961538461538463</v>
      </c>
      <c r="K62" s="241">
        <v>0.37428571428571422</v>
      </c>
      <c r="L62" s="241">
        <v>0.3674074074074074</v>
      </c>
      <c r="M62" s="241">
        <v>0.39269230769230767</v>
      </c>
      <c r="N62" s="241">
        <v>0.38592592592592595</v>
      </c>
      <c r="O62" s="241">
        <v>0.4615999999999999</v>
      </c>
    </row>
    <row r="63" spans="1:183" ht="14.4" customHeight="1">
      <c r="B63" s="371" t="s">
        <v>1069</v>
      </c>
      <c r="C63" s="77" t="s">
        <v>994</v>
      </c>
      <c r="D63" s="81">
        <v>0.44</v>
      </c>
      <c r="E63" s="81">
        <v>0.47181818181818186</v>
      </c>
      <c r="F63" s="81">
        <v>0.51181818181818173</v>
      </c>
      <c r="G63" s="81"/>
      <c r="H63" s="81"/>
      <c r="I63" s="81"/>
      <c r="J63" s="81">
        <v>0.83800000000000008</v>
      </c>
      <c r="K63" s="81">
        <v>0.79333333333333333</v>
      </c>
      <c r="L63" s="81">
        <v>0.79111111111111099</v>
      </c>
      <c r="M63" s="81">
        <v>0.83200000000000007</v>
      </c>
      <c r="N63" s="81">
        <v>0.81699999999999995</v>
      </c>
      <c r="O63" s="81">
        <v>0.87777777777777777</v>
      </c>
    </row>
    <row r="64" spans="1:183">
      <c r="B64" s="372"/>
      <c r="C64" s="77" t="s">
        <v>995</v>
      </c>
      <c r="D64" s="81">
        <v>0.68272727272727285</v>
      </c>
      <c r="E64" s="81">
        <v>0.68272727272727274</v>
      </c>
      <c r="F64" s="81">
        <v>0.69454545454545458</v>
      </c>
      <c r="G64" s="81"/>
      <c r="H64" s="81"/>
      <c r="I64" s="81"/>
      <c r="J64" s="81">
        <v>1.1179999999999999</v>
      </c>
      <c r="K64" s="81">
        <v>1.1911111111111112</v>
      </c>
      <c r="L64" s="81">
        <v>0.95888888888888879</v>
      </c>
      <c r="M64" s="81">
        <v>1.0070000000000001</v>
      </c>
      <c r="N64" s="81">
        <v>1.3780000000000001</v>
      </c>
      <c r="O64" s="81">
        <v>1.0755555555555554</v>
      </c>
    </row>
    <row r="65" spans="2:15">
      <c r="B65" s="373"/>
      <c r="C65" s="77" t="s">
        <v>1027</v>
      </c>
      <c r="D65" s="81">
        <v>0.55363636363636359</v>
      </c>
      <c r="E65" s="81">
        <v>0.56427272727272715</v>
      </c>
      <c r="F65" s="81">
        <v>0.58727272727272728</v>
      </c>
      <c r="G65" s="81"/>
      <c r="H65" s="81"/>
      <c r="I65" s="81"/>
      <c r="J65" s="81">
        <v>0.95333333333333314</v>
      </c>
      <c r="K65" s="81">
        <v>0.99222222222222223</v>
      </c>
      <c r="L65" s="81">
        <v>0.87333333333333341</v>
      </c>
      <c r="M65" s="81">
        <v>0.92200000000000004</v>
      </c>
      <c r="N65" s="81">
        <v>1.04</v>
      </c>
      <c r="O65" s="81">
        <v>0.96666666666666679</v>
      </c>
    </row>
    <row r="66" spans="2:15" ht="14.4" customHeight="1">
      <c r="B66" s="371" t="s">
        <v>1070</v>
      </c>
      <c r="C66" s="77" t="s">
        <v>994</v>
      </c>
      <c r="D66" s="81">
        <v>0.10454545454545455</v>
      </c>
      <c r="E66" s="81">
        <v>8.8181818181818167E-2</v>
      </c>
      <c r="F66" s="81">
        <v>0.10545454545454547</v>
      </c>
      <c r="G66" s="81"/>
      <c r="H66" s="81"/>
      <c r="I66" s="81"/>
      <c r="J66" s="81">
        <v>0.06</v>
      </c>
      <c r="K66" s="81">
        <v>7.0000000000000007E-2</v>
      </c>
      <c r="L66" s="81">
        <v>0.13333333333333336</v>
      </c>
      <c r="M66" s="81">
        <v>9.1428571428571442E-2</v>
      </c>
      <c r="N66" s="81">
        <v>0.91142857142857137</v>
      </c>
      <c r="O66" s="81">
        <v>3.935555555555556E-2</v>
      </c>
    </row>
    <row r="67" spans="2:15">
      <c r="B67" s="372"/>
      <c r="C67" s="77" t="s">
        <v>995</v>
      </c>
      <c r="D67" s="81">
        <v>0.29090909090909095</v>
      </c>
      <c r="E67" s="81">
        <v>0.18636363636363643</v>
      </c>
      <c r="F67" s="81">
        <v>0.34181818181818185</v>
      </c>
      <c r="G67" s="81"/>
      <c r="H67" s="81"/>
      <c r="I67" s="81"/>
      <c r="J67" s="81">
        <v>8.2000000000000003E-2</v>
      </c>
      <c r="K67" s="81">
        <v>0.60000000000000009</v>
      </c>
      <c r="L67" s="81">
        <v>0.49016666666666664</v>
      </c>
      <c r="M67" s="81">
        <v>0.26428571428571429</v>
      </c>
      <c r="N67" s="81">
        <v>3.205714285714286</v>
      </c>
      <c r="O67" s="81">
        <v>9.5277777777777781E-2</v>
      </c>
    </row>
    <row r="68" spans="2:15">
      <c r="B68" s="373"/>
      <c r="C68" s="77" t="s">
        <v>1027</v>
      </c>
      <c r="D68" s="81">
        <v>0.18363636363636363</v>
      </c>
      <c r="E68" s="81">
        <v>0.12909090909090912</v>
      </c>
      <c r="F68" s="81">
        <v>0.18999999999999997</v>
      </c>
      <c r="G68" s="81"/>
      <c r="H68" s="81"/>
      <c r="I68" s="81"/>
      <c r="J68" s="81">
        <v>0.22333333333333336</v>
      </c>
      <c r="K68" s="81">
        <v>0.32833333333333337</v>
      </c>
      <c r="L68" s="81">
        <v>0.29066666666666668</v>
      </c>
      <c r="M68" s="81">
        <v>0.15742857142857145</v>
      </c>
      <c r="N68" s="81">
        <v>1.7214285714285715</v>
      </c>
      <c r="O68" s="81">
        <v>7.1161555555555561E-2</v>
      </c>
    </row>
    <row r="69" spans="2:15" ht="14.4" customHeight="1">
      <c r="B69" s="371" t="s">
        <v>1071</v>
      </c>
      <c r="C69" s="77" t="s">
        <v>994</v>
      </c>
      <c r="D69" s="81">
        <v>3.0345454545454542</v>
      </c>
      <c r="E69" s="81">
        <v>2.9309090909090911</v>
      </c>
      <c r="F69" s="81">
        <v>3.1918181818181819</v>
      </c>
      <c r="G69" s="81">
        <v>3.4593750000000001</v>
      </c>
      <c r="H69" s="81">
        <v>3.2179999999999995</v>
      </c>
      <c r="I69" s="81">
        <v>3.0861904761904762</v>
      </c>
      <c r="J69" s="81">
        <v>3.8688888888888879</v>
      </c>
      <c r="K69" s="81">
        <v>3.47</v>
      </c>
      <c r="L69" s="81">
        <v>4.0158620689655162</v>
      </c>
      <c r="M69" s="81">
        <v>4.047037037037037</v>
      </c>
      <c r="N69" s="81">
        <v>3.8539285714285718</v>
      </c>
      <c r="O69" s="81">
        <v>4.079411764705883</v>
      </c>
    </row>
    <row r="70" spans="2:15">
      <c r="B70" s="372"/>
      <c r="C70" s="77" t="s">
        <v>995</v>
      </c>
      <c r="D70" s="81">
        <v>4.2363636363636363</v>
      </c>
      <c r="E70" s="81">
        <v>4.4645454545454548</v>
      </c>
      <c r="F70" s="81">
        <v>4.5663636363636364</v>
      </c>
      <c r="G70" s="81">
        <v>4.305625</v>
      </c>
      <c r="H70" s="81">
        <v>4.0093333333333332</v>
      </c>
      <c r="I70" s="81">
        <v>4.0766666666666662</v>
      </c>
      <c r="J70" s="81">
        <v>5.1061111111111117</v>
      </c>
      <c r="K70" s="81">
        <v>4.725200000000001</v>
      </c>
      <c r="L70" s="81">
        <v>4.7086206896551728</v>
      </c>
      <c r="M70" s="81">
        <v>4.8140740740740746</v>
      </c>
      <c r="N70" s="81">
        <v>4.8871428571428579</v>
      </c>
      <c r="O70" s="81">
        <v>5.1929411764705895</v>
      </c>
    </row>
    <row r="71" spans="2:15">
      <c r="B71" s="373"/>
      <c r="C71" s="77" t="s">
        <v>1027</v>
      </c>
      <c r="D71" s="81">
        <v>3.6809090909090911</v>
      </c>
      <c r="E71" s="81">
        <v>3.7681818181818185</v>
      </c>
      <c r="F71" s="81">
        <v>3.7836363636363632</v>
      </c>
      <c r="G71" s="81">
        <v>3.8849999999999993</v>
      </c>
      <c r="H71" s="81">
        <v>3.6586666666666665</v>
      </c>
      <c r="I71" s="81">
        <v>3.5685714285714285</v>
      </c>
      <c r="J71" s="81">
        <v>4.258571428571428</v>
      </c>
      <c r="K71" s="81">
        <v>4.104137931034483</v>
      </c>
      <c r="L71" s="81">
        <v>4.3710344827586205</v>
      </c>
      <c r="M71" s="81">
        <v>4.4233333333333329</v>
      </c>
      <c r="N71" s="81">
        <v>4.3614285714285712</v>
      </c>
      <c r="O71" s="81">
        <v>4.6752941176470602</v>
      </c>
    </row>
    <row r="72" spans="2:15" ht="14.4" customHeight="1">
      <c r="B72" s="371" t="s">
        <v>1072</v>
      </c>
      <c r="C72" s="77" t="s">
        <v>994</v>
      </c>
      <c r="D72" s="81">
        <v>2.1272727272727279</v>
      </c>
      <c r="E72" s="81">
        <v>1.8636363636363635</v>
      </c>
      <c r="F72" s="81">
        <v>1.8436363636363637</v>
      </c>
      <c r="G72" s="81">
        <v>2.7556250000000002</v>
      </c>
      <c r="H72" s="81">
        <v>2.9306666666666668</v>
      </c>
      <c r="I72" s="81">
        <v>2.5047619047619043</v>
      </c>
      <c r="J72" s="242">
        <v>3.8458823529411763</v>
      </c>
      <c r="K72" s="242">
        <v>3.2464</v>
      </c>
      <c r="L72" s="242">
        <v>3.89</v>
      </c>
      <c r="M72" s="242">
        <v>3.7650000000000006</v>
      </c>
      <c r="N72" s="242">
        <v>3.9511111111111101</v>
      </c>
      <c r="O72" s="242">
        <v>3.7376</v>
      </c>
    </row>
    <row r="73" spans="2:15">
      <c r="B73" s="372"/>
      <c r="C73" s="77" t="s">
        <v>995</v>
      </c>
      <c r="D73" s="81">
        <v>2.8209090909090908</v>
      </c>
      <c r="E73" s="81">
        <v>2.6463636363636365</v>
      </c>
      <c r="F73" s="81">
        <v>2.4927272727272727</v>
      </c>
      <c r="G73" s="81">
        <v>3.6481250000000003</v>
      </c>
      <c r="H73" s="81">
        <v>3.8906666666666663</v>
      </c>
      <c r="I73" s="81">
        <v>3.53</v>
      </c>
      <c r="J73" s="242">
        <v>4.762941176470588</v>
      </c>
      <c r="K73" s="242">
        <v>4.7244000000000002</v>
      </c>
      <c r="L73" s="242">
        <v>4.7681481481481489</v>
      </c>
      <c r="M73" s="242">
        <v>4.7015384615384619</v>
      </c>
      <c r="N73" s="242">
        <v>4.7729629629629624</v>
      </c>
      <c r="O73" s="242">
        <v>4.9899999999999984</v>
      </c>
    </row>
    <row r="74" spans="2:15">
      <c r="B74" s="373"/>
      <c r="C74" s="77" t="s">
        <v>1027</v>
      </c>
      <c r="D74" s="81">
        <v>2.4854545454545449</v>
      </c>
      <c r="E74" s="81">
        <v>2.2936363636363635</v>
      </c>
      <c r="F74" s="81">
        <v>2.1554545454545457</v>
      </c>
      <c r="G74" s="81">
        <v>3.1187500000000004</v>
      </c>
      <c r="H74" s="81">
        <v>3.4306666666666668</v>
      </c>
      <c r="I74" s="81">
        <v>3.0766666666666667</v>
      </c>
      <c r="J74" s="242">
        <v>4.2371428571428584</v>
      </c>
      <c r="K74" s="242">
        <v>3.962413793103448</v>
      </c>
      <c r="L74" s="242">
        <v>4.3296296296296291</v>
      </c>
      <c r="M74" s="242">
        <v>4.2196153846153859</v>
      </c>
      <c r="N74" s="242">
        <v>4.3111111111111109</v>
      </c>
      <c r="O74" s="242">
        <v>4.3460000000000001</v>
      </c>
    </row>
    <row r="75" spans="2:15">
      <c r="J75" s="148"/>
      <c r="K75" s="148"/>
      <c r="L75" s="148"/>
      <c r="M75" s="148"/>
      <c r="N75" s="148"/>
      <c r="O75" s="148"/>
    </row>
    <row r="76" spans="2:15">
      <c r="I76" s="148"/>
      <c r="J76" s="148"/>
      <c r="K76" s="148"/>
      <c r="L76" s="148"/>
      <c r="M76" s="148"/>
      <c r="N76" s="148"/>
      <c r="O76" s="148"/>
    </row>
    <row r="77" spans="2:15">
      <c r="B77" s="77"/>
      <c r="C77" s="77"/>
      <c r="D77" s="77">
        <v>2011</v>
      </c>
      <c r="E77" s="77">
        <v>2012</v>
      </c>
      <c r="F77" s="77">
        <v>2013</v>
      </c>
      <c r="G77" s="77">
        <v>2014</v>
      </c>
      <c r="H77" s="77">
        <v>2015</v>
      </c>
      <c r="I77" s="77">
        <v>2016</v>
      </c>
      <c r="J77" s="77">
        <v>2017</v>
      </c>
      <c r="K77" s="77">
        <v>2018</v>
      </c>
      <c r="L77" s="77">
        <v>2019</v>
      </c>
      <c r="M77" s="77">
        <v>2020</v>
      </c>
      <c r="N77" s="77">
        <v>2021</v>
      </c>
      <c r="O77" s="77">
        <v>2022</v>
      </c>
    </row>
    <row r="78" spans="2:15">
      <c r="B78" s="371" t="s">
        <v>1086</v>
      </c>
      <c r="C78" s="77" t="s">
        <v>994</v>
      </c>
      <c r="D78" s="73">
        <f>D60*10</f>
        <v>1.4</v>
      </c>
      <c r="E78" s="73">
        <f t="shared" ref="E78:F78" si="23">E60*10</f>
        <v>1.4545454545454548</v>
      </c>
      <c r="F78" s="73">
        <f t="shared" si="23"/>
        <v>1.5181818181818183</v>
      </c>
      <c r="G78" s="73"/>
      <c r="H78" s="73"/>
      <c r="I78" s="73"/>
      <c r="J78" s="243">
        <f>J60*10*0.8301</f>
        <v>2.0337450000000001</v>
      </c>
      <c r="K78" s="243">
        <f t="shared" ref="K78:O78" si="24">K60*10*0.8301</f>
        <v>2.3892443478260876</v>
      </c>
      <c r="L78" s="243">
        <f t="shared" si="24"/>
        <v>2.6470966666666671</v>
      </c>
      <c r="M78" s="243">
        <f t="shared" si="24"/>
        <v>2.6914396153846152</v>
      </c>
      <c r="N78" s="243">
        <f t="shared" si="24"/>
        <v>2.7270322222222219</v>
      </c>
      <c r="O78" s="243">
        <f t="shared" si="24"/>
        <v>2.6696016000000005</v>
      </c>
    </row>
    <row r="79" spans="2:15">
      <c r="B79" s="372"/>
      <c r="C79" s="77" t="s">
        <v>995</v>
      </c>
      <c r="D79" s="248">
        <f t="shared" ref="D79:F79" si="25">D61*10</f>
        <v>19.29</v>
      </c>
      <c r="E79" s="73">
        <f t="shared" si="25"/>
        <v>3.336363636363636</v>
      </c>
      <c r="F79" s="73">
        <f t="shared" si="25"/>
        <v>4.3181818181818183</v>
      </c>
      <c r="G79" s="73"/>
      <c r="H79" s="73"/>
      <c r="I79" s="73"/>
      <c r="J79" s="243">
        <f t="shared" ref="J79:O79" si="26">J61*10*0.8301</f>
        <v>3.0609937499999997</v>
      </c>
      <c r="K79" s="243">
        <f t="shared" si="26"/>
        <v>4.0422260869565214</v>
      </c>
      <c r="L79" s="243">
        <f t="shared" si="26"/>
        <v>3.5202388888888883</v>
      </c>
      <c r="M79" s="243">
        <f t="shared" si="26"/>
        <v>3.9270115384615383</v>
      </c>
      <c r="N79" s="243">
        <f t="shared" si="26"/>
        <v>3.8000133333333328</v>
      </c>
      <c r="O79" s="243">
        <f t="shared" si="26"/>
        <v>5.1499403999999993</v>
      </c>
    </row>
    <row r="80" spans="2:15">
      <c r="B80" s="373"/>
      <c r="C80" s="77" t="s">
        <v>1027</v>
      </c>
      <c r="D80" s="73">
        <f t="shared" ref="D80:F80" si="27">D62*10</f>
        <v>5.5</v>
      </c>
      <c r="E80" s="73">
        <f t="shared" si="27"/>
        <v>2.1363636363636358</v>
      </c>
      <c r="F80" s="73">
        <f t="shared" si="27"/>
        <v>2.5545454545454542</v>
      </c>
      <c r="G80" s="73"/>
      <c r="H80" s="73"/>
      <c r="I80" s="73"/>
      <c r="J80" s="243">
        <f t="shared" ref="J80:O80" si="28">J62*10*0.8301</f>
        <v>2.6531273076923076</v>
      </c>
      <c r="K80" s="243">
        <f t="shared" si="28"/>
        <v>3.1069457142857133</v>
      </c>
      <c r="L80" s="243">
        <f t="shared" si="28"/>
        <v>3.0498488888888886</v>
      </c>
      <c r="M80" s="243">
        <f t="shared" si="28"/>
        <v>3.2597388461538457</v>
      </c>
      <c r="N80" s="243">
        <f t="shared" si="28"/>
        <v>3.2035711111111111</v>
      </c>
      <c r="O80" s="243">
        <f t="shared" si="28"/>
        <v>3.8317415999999986</v>
      </c>
    </row>
    <row r="81" spans="2:15">
      <c r="B81" s="371" t="s">
        <v>1082</v>
      </c>
      <c r="C81" s="77" t="s">
        <v>994</v>
      </c>
      <c r="D81" s="73">
        <f t="shared" ref="D81:F81" si="29">D63*10</f>
        <v>4.4000000000000004</v>
      </c>
      <c r="E81" s="73">
        <f t="shared" si="29"/>
        <v>4.7181818181818187</v>
      </c>
      <c r="F81" s="73">
        <f t="shared" si="29"/>
        <v>5.1181818181818173</v>
      </c>
      <c r="G81" s="73"/>
      <c r="H81" s="73"/>
      <c r="I81" s="73"/>
      <c r="J81" s="73">
        <f t="shared" ref="J81:N83" si="30">J63*10*0.6032</f>
        <v>5.0548159999999998</v>
      </c>
      <c r="K81" s="73">
        <f t="shared" si="30"/>
        <v>4.7853866666666667</v>
      </c>
      <c r="L81" s="73">
        <f t="shared" si="30"/>
        <v>4.7719822222222206</v>
      </c>
      <c r="M81" s="73">
        <f t="shared" si="30"/>
        <v>5.018624</v>
      </c>
      <c r="N81" s="73">
        <f t="shared" si="30"/>
        <v>4.9281439999999996</v>
      </c>
      <c r="O81" s="73">
        <f>O63*10*0.6032</f>
        <v>5.2947555555555557</v>
      </c>
    </row>
    <row r="82" spans="2:15">
      <c r="B82" s="372"/>
      <c r="C82" s="77" t="s">
        <v>995</v>
      </c>
      <c r="D82" s="73">
        <f t="shared" ref="D82:F82" si="31">D64*10</f>
        <v>6.827272727272728</v>
      </c>
      <c r="E82" s="73">
        <f t="shared" si="31"/>
        <v>6.8272727272727272</v>
      </c>
      <c r="F82" s="73">
        <f t="shared" si="31"/>
        <v>6.9454545454545453</v>
      </c>
      <c r="G82" s="73"/>
      <c r="H82" s="73"/>
      <c r="I82" s="73"/>
      <c r="J82" s="73">
        <f t="shared" si="30"/>
        <v>6.7437759999999995</v>
      </c>
      <c r="K82" s="73">
        <f t="shared" si="30"/>
        <v>7.1847822222222222</v>
      </c>
      <c r="L82" s="73">
        <f t="shared" si="30"/>
        <v>5.7840177777777768</v>
      </c>
      <c r="M82" s="73">
        <f t="shared" si="30"/>
        <v>6.0742240000000001</v>
      </c>
      <c r="N82" s="73">
        <f t="shared" si="30"/>
        <v>8.3120960000000004</v>
      </c>
      <c r="O82" s="73">
        <f t="shared" ref="O82:O83" si="32">O64*10*0.6032</f>
        <v>6.487751111111109</v>
      </c>
    </row>
    <row r="83" spans="2:15">
      <c r="B83" s="373"/>
      <c r="C83" s="77" t="s">
        <v>1027</v>
      </c>
      <c r="D83" s="73">
        <f t="shared" ref="D83:F83" si="33">D65*10</f>
        <v>5.5363636363636362</v>
      </c>
      <c r="E83" s="73">
        <f t="shared" si="33"/>
        <v>5.6427272727272717</v>
      </c>
      <c r="F83" s="73">
        <f t="shared" si="33"/>
        <v>5.872727272727273</v>
      </c>
      <c r="G83" s="73"/>
      <c r="H83" s="73"/>
      <c r="I83" s="73"/>
      <c r="J83" s="73">
        <f t="shared" si="30"/>
        <v>5.7505066666666655</v>
      </c>
      <c r="K83" s="73">
        <f t="shared" si="30"/>
        <v>5.9850844444444444</v>
      </c>
      <c r="L83" s="73">
        <f t="shared" si="30"/>
        <v>5.267946666666667</v>
      </c>
      <c r="M83" s="73">
        <f t="shared" si="30"/>
        <v>5.5615040000000002</v>
      </c>
      <c r="N83" s="73">
        <f t="shared" si="30"/>
        <v>6.2732799999999997</v>
      </c>
      <c r="O83" s="73">
        <f t="shared" si="32"/>
        <v>5.8309333333333333</v>
      </c>
    </row>
    <row r="84" spans="2:15">
      <c r="B84" s="371" t="s">
        <v>1083</v>
      </c>
      <c r="C84" s="77" t="s">
        <v>994</v>
      </c>
      <c r="D84" s="73">
        <f t="shared" ref="D84:F84" si="34">D66*10</f>
        <v>1.0454545454545454</v>
      </c>
      <c r="E84" s="73">
        <f t="shared" si="34"/>
        <v>0.88181818181818161</v>
      </c>
      <c r="F84" s="73">
        <f t="shared" si="34"/>
        <v>1.0545454545454547</v>
      </c>
      <c r="G84" s="73"/>
      <c r="H84" s="73"/>
      <c r="I84" s="73"/>
      <c r="J84" s="73">
        <f t="shared" ref="J84:O84" si="35">J66*10</f>
        <v>0.6</v>
      </c>
      <c r="K84" s="73">
        <f t="shared" si="35"/>
        <v>0.70000000000000007</v>
      </c>
      <c r="L84" s="73">
        <f t="shared" si="35"/>
        <v>1.3333333333333335</v>
      </c>
      <c r="M84" s="73">
        <f t="shared" si="35"/>
        <v>0.91428571428571437</v>
      </c>
      <c r="N84" s="73">
        <f t="shared" si="35"/>
        <v>9.1142857142857139</v>
      </c>
      <c r="O84" s="73">
        <f t="shared" si="35"/>
        <v>0.3935555555555556</v>
      </c>
    </row>
    <row r="85" spans="2:15">
      <c r="B85" s="372"/>
      <c r="C85" s="77" t="s">
        <v>995</v>
      </c>
      <c r="D85" s="73">
        <f t="shared" ref="D85:F85" si="36">D67*10</f>
        <v>2.9090909090909096</v>
      </c>
      <c r="E85" s="73">
        <f t="shared" si="36"/>
        <v>1.8636363636363642</v>
      </c>
      <c r="F85" s="73">
        <f t="shared" si="36"/>
        <v>3.4181818181818184</v>
      </c>
      <c r="G85" s="73"/>
      <c r="H85" s="73"/>
      <c r="I85" s="73"/>
      <c r="J85" s="73">
        <f t="shared" ref="J85:O85" si="37">J67*10</f>
        <v>0.82000000000000006</v>
      </c>
      <c r="K85" s="73">
        <f t="shared" si="37"/>
        <v>6.0000000000000009</v>
      </c>
      <c r="L85" s="73">
        <f t="shared" si="37"/>
        <v>4.9016666666666664</v>
      </c>
      <c r="M85" s="73">
        <f t="shared" si="37"/>
        <v>2.6428571428571428</v>
      </c>
      <c r="N85" s="73">
        <f t="shared" si="37"/>
        <v>32.057142857142857</v>
      </c>
      <c r="O85" s="73">
        <f t="shared" si="37"/>
        <v>0.95277777777777783</v>
      </c>
    </row>
    <row r="86" spans="2:15">
      <c r="B86" s="373"/>
      <c r="C86" s="77" t="s">
        <v>1027</v>
      </c>
      <c r="D86" s="73">
        <f t="shared" ref="D86:F86" si="38">D68*10</f>
        <v>1.8363636363636362</v>
      </c>
      <c r="E86" s="73">
        <f t="shared" si="38"/>
        <v>1.2909090909090912</v>
      </c>
      <c r="F86" s="73">
        <f t="shared" si="38"/>
        <v>1.8999999999999997</v>
      </c>
      <c r="G86" s="73"/>
      <c r="H86" s="73"/>
      <c r="I86" s="73"/>
      <c r="J86" s="73">
        <f t="shared" ref="J86:O86" si="39">J68*10</f>
        <v>2.2333333333333334</v>
      </c>
      <c r="K86" s="73">
        <f t="shared" si="39"/>
        <v>3.2833333333333337</v>
      </c>
      <c r="L86" s="73">
        <f t="shared" si="39"/>
        <v>2.9066666666666667</v>
      </c>
      <c r="M86" s="73">
        <f t="shared" si="39"/>
        <v>1.5742857142857145</v>
      </c>
      <c r="N86" s="73">
        <f t="shared" si="39"/>
        <v>17.214285714285715</v>
      </c>
      <c r="O86" s="73">
        <f t="shared" si="39"/>
        <v>0.71161555555555567</v>
      </c>
    </row>
    <row r="87" spans="2:15">
      <c r="B87" s="371" t="s">
        <v>1084</v>
      </c>
      <c r="C87" s="77" t="s">
        <v>994</v>
      </c>
      <c r="D87" s="73">
        <f t="shared" ref="D87:I87" si="40">D69*10</f>
        <v>30.345454545454544</v>
      </c>
      <c r="E87" s="73">
        <f t="shared" si="40"/>
        <v>29.309090909090912</v>
      </c>
      <c r="F87" s="73">
        <f t="shared" si="40"/>
        <v>31.918181818181818</v>
      </c>
      <c r="G87" s="73">
        <f t="shared" si="40"/>
        <v>34.59375</v>
      </c>
      <c r="H87" s="73">
        <f t="shared" si="40"/>
        <v>32.179999999999993</v>
      </c>
      <c r="I87" s="73">
        <f t="shared" si="40"/>
        <v>30.861904761904761</v>
      </c>
      <c r="J87" s="73">
        <f t="shared" ref="J87:O87" si="41">J69*10</f>
        <v>38.688888888888883</v>
      </c>
      <c r="K87" s="73">
        <f t="shared" si="41"/>
        <v>34.700000000000003</v>
      </c>
      <c r="L87" s="73">
        <f t="shared" si="41"/>
        <v>40.158620689655166</v>
      </c>
      <c r="M87" s="73">
        <f t="shared" si="41"/>
        <v>40.470370370370368</v>
      </c>
      <c r="N87" s="73">
        <f t="shared" si="41"/>
        <v>38.539285714285718</v>
      </c>
      <c r="O87" s="73">
        <f t="shared" si="41"/>
        <v>40.794117647058826</v>
      </c>
    </row>
    <row r="88" spans="2:15">
      <c r="B88" s="372"/>
      <c r="C88" s="77" t="s">
        <v>995</v>
      </c>
      <c r="D88" s="73">
        <f t="shared" ref="D88:I88" si="42">D70*10</f>
        <v>42.36363636363636</v>
      </c>
      <c r="E88" s="73">
        <f t="shared" si="42"/>
        <v>44.645454545454548</v>
      </c>
      <c r="F88" s="73">
        <f t="shared" si="42"/>
        <v>45.663636363636364</v>
      </c>
      <c r="G88" s="73">
        <f t="shared" si="42"/>
        <v>43.056249999999999</v>
      </c>
      <c r="H88" s="73">
        <f t="shared" si="42"/>
        <v>40.093333333333334</v>
      </c>
      <c r="I88" s="73">
        <f t="shared" si="42"/>
        <v>40.766666666666666</v>
      </c>
      <c r="J88" s="73">
        <f t="shared" ref="J88:O88" si="43">J70*10</f>
        <v>51.061111111111117</v>
      </c>
      <c r="K88" s="73">
        <f t="shared" si="43"/>
        <v>47.25200000000001</v>
      </c>
      <c r="L88" s="73">
        <f t="shared" si="43"/>
        <v>47.08620689655173</v>
      </c>
      <c r="M88" s="73">
        <f t="shared" si="43"/>
        <v>48.140740740740746</v>
      </c>
      <c r="N88" s="73">
        <f t="shared" si="43"/>
        <v>48.871428571428581</v>
      </c>
      <c r="O88" s="73">
        <f t="shared" si="43"/>
        <v>51.929411764705897</v>
      </c>
    </row>
    <row r="89" spans="2:15">
      <c r="B89" s="373"/>
      <c r="C89" s="77" t="s">
        <v>1027</v>
      </c>
      <c r="D89" s="73">
        <f t="shared" ref="D89:I89" si="44">D71*10</f>
        <v>36.809090909090912</v>
      </c>
      <c r="E89" s="73">
        <f t="shared" si="44"/>
        <v>37.681818181818187</v>
      </c>
      <c r="F89" s="73">
        <f t="shared" si="44"/>
        <v>37.836363636363629</v>
      </c>
      <c r="G89" s="73">
        <f t="shared" si="44"/>
        <v>38.849999999999994</v>
      </c>
      <c r="H89" s="73">
        <f t="shared" si="44"/>
        <v>36.586666666666666</v>
      </c>
      <c r="I89" s="73">
        <f t="shared" si="44"/>
        <v>35.685714285714283</v>
      </c>
      <c r="J89" s="73">
        <f t="shared" ref="J89:O89" si="45">J71*10</f>
        <v>42.585714285714282</v>
      </c>
      <c r="K89" s="73">
        <f t="shared" si="45"/>
        <v>41.04137931034483</v>
      </c>
      <c r="L89" s="73">
        <f t="shared" si="45"/>
        <v>43.710344827586205</v>
      </c>
      <c r="M89" s="73">
        <f t="shared" si="45"/>
        <v>44.233333333333327</v>
      </c>
      <c r="N89" s="73">
        <f t="shared" si="45"/>
        <v>43.614285714285714</v>
      </c>
      <c r="O89" s="73">
        <f t="shared" si="45"/>
        <v>46.7529411764706</v>
      </c>
    </row>
    <row r="90" spans="2:15">
      <c r="B90" s="371" t="s">
        <v>1087</v>
      </c>
      <c r="C90" s="77" t="s">
        <v>994</v>
      </c>
      <c r="D90" s="242">
        <f t="shared" ref="D90:F90" si="46">D72*10*0.4365</f>
        <v>9.2855454545454581</v>
      </c>
      <c r="E90" s="242">
        <f t="shared" si="46"/>
        <v>8.1347727272727273</v>
      </c>
      <c r="F90" s="242">
        <f t="shared" si="46"/>
        <v>8.0474727272727282</v>
      </c>
      <c r="G90" s="242">
        <f t="shared" ref="G90:I90" si="47">G72*10*0.4365</f>
        <v>12.028303125000001</v>
      </c>
      <c r="H90" s="242">
        <f t="shared" si="47"/>
        <v>12.79236</v>
      </c>
      <c r="I90" s="242">
        <f t="shared" si="47"/>
        <v>10.933285714285713</v>
      </c>
      <c r="J90" s="242">
        <f>J72*10*0.4365</f>
        <v>16.787276470588232</v>
      </c>
      <c r="K90" s="242">
        <f t="shared" ref="K90:O90" si="48">K72*10*0.4365</f>
        <v>14.170536</v>
      </c>
      <c r="L90" s="242">
        <f t="shared" si="48"/>
        <v>16.979849999999999</v>
      </c>
      <c r="M90" s="242">
        <f t="shared" si="48"/>
        <v>16.434225000000001</v>
      </c>
      <c r="N90" s="242">
        <f t="shared" si="48"/>
        <v>17.246599999999994</v>
      </c>
      <c r="O90" s="242">
        <f t="shared" si="48"/>
        <v>16.314623999999998</v>
      </c>
    </row>
    <row r="91" spans="2:15">
      <c r="B91" s="372"/>
      <c r="C91" s="77" t="s">
        <v>995</v>
      </c>
      <c r="D91" s="242">
        <f t="shared" ref="D91:F91" si="49">D73*10*0.4365</f>
        <v>12.313268181818181</v>
      </c>
      <c r="E91" s="242">
        <f t="shared" si="49"/>
        <v>11.551377272727272</v>
      </c>
      <c r="F91" s="242">
        <f t="shared" si="49"/>
        <v>10.880754545454545</v>
      </c>
      <c r="G91" s="242">
        <f t="shared" ref="G91:I91" si="50">G73*10*0.4365</f>
        <v>15.924065625000001</v>
      </c>
      <c r="H91" s="242">
        <f t="shared" si="50"/>
        <v>16.982759999999999</v>
      </c>
      <c r="I91" s="242">
        <f t="shared" si="50"/>
        <v>15.408449999999998</v>
      </c>
      <c r="J91" s="242">
        <f t="shared" ref="J91:O91" si="51">J73*10*0.4365</f>
        <v>20.790238235294115</v>
      </c>
      <c r="K91" s="242">
        <f t="shared" si="51"/>
        <v>20.622005999999999</v>
      </c>
      <c r="L91" s="242">
        <f t="shared" si="51"/>
        <v>20.812966666666672</v>
      </c>
      <c r="M91" s="242">
        <f t="shared" si="51"/>
        <v>20.522215384615386</v>
      </c>
      <c r="N91" s="242">
        <f t="shared" si="51"/>
        <v>20.833983333333332</v>
      </c>
      <c r="O91" s="242">
        <f t="shared" si="51"/>
        <v>21.781349999999993</v>
      </c>
    </row>
    <row r="92" spans="2:15">
      <c r="B92" s="373"/>
      <c r="C92" s="77" t="s">
        <v>1027</v>
      </c>
      <c r="D92" s="242">
        <f t="shared" ref="D92:F92" si="52">D74*10*0.4365</f>
        <v>10.849009090909089</v>
      </c>
      <c r="E92" s="242">
        <f t="shared" si="52"/>
        <v>10.011722727272726</v>
      </c>
      <c r="F92" s="242">
        <f t="shared" si="52"/>
        <v>9.4085590909090921</v>
      </c>
      <c r="G92" s="242">
        <f t="shared" ref="G92:I92" si="53">G74*10*0.4365</f>
        <v>13.613343750000002</v>
      </c>
      <c r="H92" s="242">
        <f t="shared" si="53"/>
        <v>14.97486</v>
      </c>
      <c r="I92" s="242">
        <f t="shared" si="53"/>
        <v>13.429649999999999</v>
      </c>
      <c r="J92" s="242">
        <f t="shared" ref="J92:O92" si="54">J74*10*0.4365</f>
        <v>18.495128571428577</v>
      </c>
      <c r="K92" s="242">
        <f t="shared" si="54"/>
        <v>17.295936206896553</v>
      </c>
      <c r="L92" s="242">
        <f t="shared" si="54"/>
        <v>18.898833333333332</v>
      </c>
      <c r="M92" s="242">
        <f t="shared" si="54"/>
        <v>18.418621153846161</v>
      </c>
      <c r="N92" s="242">
        <f t="shared" si="54"/>
        <v>18.817999999999998</v>
      </c>
      <c r="O92" s="242">
        <f t="shared" si="54"/>
        <v>18.970290000000002</v>
      </c>
    </row>
    <row r="95" spans="2:15">
      <c r="F95" s="1" t="s">
        <v>1081</v>
      </c>
      <c r="G95" s="148">
        <f>(G92-$F$92)*100/$F$92</f>
        <v>44.691058625052719</v>
      </c>
      <c r="H95" s="148">
        <f t="shared" ref="H95:I95" si="55">(H92-$F$92)*100/$F$92</f>
        <v>59.16209756783352</v>
      </c>
      <c r="I95" s="148">
        <f t="shared" si="55"/>
        <v>42.738647546745362</v>
      </c>
    </row>
    <row r="97" spans="7:9">
      <c r="G97" s="148"/>
      <c r="H97" s="148"/>
      <c r="I97" s="148"/>
    </row>
    <row r="98" spans="7:9">
      <c r="G98" s="148"/>
      <c r="H98" s="148"/>
      <c r="I98" s="148"/>
    </row>
    <row r="99" spans="7:9">
      <c r="G99" s="148"/>
      <c r="H99" s="148"/>
      <c r="I99" s="148"/>
    </row>
  </sheetData>
  <sortState xmlns:xlrd2="http://schemas.microsoft.com/office/spreadsheetml/2017/richdata2" ref="C118:C167">
    <sortCondition ref="C118:C167"/>
  </sortState>
  <mergeCells count="82">
    <mergeCell ref="FM2:GA2"/>
    <mergeCell ref="FM3:FO3"/>
    <mergeCell ref="FP3:FR3"/>
    <mergeCell ref="FS3:FU3"/>
    <mergeCell ref="FV3:FX3"/>
    <mergeCell ref="FY3:GA3"/>
    <mergeCell ref="EX2:FL2"/>
    <mergeCell ref="EX3:EZ3"/>
    <mergeCell ref="FA3:FC3"/>
    <mergeCell ref="FD3:FF3"/>
    <mergeCell ref="FG3:FI3"/>
    <mergeCell ref="FJ3:FL3"/>
    <mergeCell ref="EI2:EW2"/>
    <mergeCell ref="EI3:EK3"/>
    <mergeCell ref="EL3:EN3"/>
    <mergeCell ref="EO3:EQ3"/>
    <mergeCell ref="ER3:ET3"/>
    <mergeCell ref="EU3:EW3"/>
    <mergeCell ref="DT2:EH2"/>
    <mergeCell ref="DT3:DV3"/>
    <mergeCell ref="DW3:DY3"/>
    <mergeCell ref="DZ3:EB3"/>
    <mergeCell ref="EC3:EE3"/>
    <mergeCell ref="EF3:EH3"/>
    <mergeCell ref="DE2:DS2"/>
    <mergeCell ref="DE3:DG3"/>
    <mergeCell ref="DH3:DJ3"/>
    <mergeCell ref="DK3:DM3"/>
    <mergeCell ref="DN3:DP3"/>
    <mergeCell ref="DQ3:DS3"/>
    <mergeCell ref="CP2:DD2"/>
    <mergeCell ref="CP3:CR3"/>
    <mergeCell ref="CS3:CU3"/>
    <mergeCell ref="CV3:CX3"/>
    <mergeCell ref="CY3:DA3"/>
    <mergeCell ref="DB3:DD3"/>
    <mergeCell ref="CA2:CO2"/>
    <mergeCell ref="CA3:CC3"/>
    <mergeCell ref="CD3:CF3"/>
    <mergeCell ref="CG3:CI3"/>
    <mergeCell ref="CJ3:CL3"/>
    <mergeCell ref="CM3:CO3"/>
    <mergeCell ref="D2:R2"/>
    <mergeCell ref="BL2:BZ2"/>
    <mergeCell ref="BL3:BN3"/>
    <mergeCell ref="BO3:BQ3"/>
    <mergeCell ref="BR3:BT3"/>
    <mergeCell ref="BU3:BW3"/>
    <mergeCell ref="BX3:BZ3"/>
    <mergeCell ref="D3:F3"/>
    <mergeCell ref="G3:I3"/>
    <mergeCell ref="J3:L3"/>
    <mergeCell ref="M3:O3"/>
    <mergeCell ref="P3:R3"/>
    <mergeCell ref="S2:AG2"/>
    <mergeCell ref="S3:U3"/>
    <mergeCell ref="V3:X3"/>
    <mergeCell ref="Y3:AA3"/>
    <mergeCell ref="AB3:AD3"/>
    <mergeCell ref="AE3:AG3"/>
    <mergeCell ref="AH2:AV2"/>
    <mergeCell ref="AH3:AJ3"/>
    <mergeCell ref="AK3:AM3"/>
    <mergeCell ref="AN3:AP3"/>
    <mergeCell ref="AQ3:AS3"/>
    <mergeCell ref="AT3:AV3"/>
    <mergeCell ref="AW2:BK2"/>
    <mergeCell ref="AW3:AY3"/>
    <mergeCell ref="AZ3:BB3"/>
    <mergeCell ref="BC3:BE3"/>
    <mergeCell ref="BF3:BH3"/>
    <mergeCell ref="BI3:BK3"/>
    <mergeCell ref="B78:B80"/>
    <mergeCell ref="B81:B83"/>
    <mergeCell ref="B84:B86"/>
    <mergeCell ref="B87:B89"/>
    <mergeCell ref="B90:B92"/>
    <mergeCell ref="B60:B62"/>
    <mergeCell ref="B63:B65"/>
    <mergeCell ref="B66:B68"/>
    <mergeCell ref="B69:B71"/>
    <mergeCell ref="B72:B74"/>
  </mergeCells>
  <phoneticPr fontId="16" type="noConversion"/>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7518B-6F9B-418A-A514-C6B800B27192}">
  <dimension ref="A2:AK27"/>
  <sheetViews>
    <sheetView workbookViewId="0">
      <pane xSplit="2" ySplit="3" topLeftCell="Y4" activePane="bottomRight" state="frozen"/>
      <selection pane="topRight" activeCell="C1" sqref="C1"/>
      <selection pane="bottomLeft" activeCell="A4" sqref="A4"/>
      <selection pane="bottomRight" activeCell="Z25" sqref="Z25"/>
    </sheetView>
  </sheetViews>
  <sheetFormatPr baseColWidth="10" defaultColWidth="8.89453125" defaultRowHeight="14.4"/>
  <cols>
    <col min="1" max="1" width="69.20703125" style="151" bestFit="1" customWidth="1"/>
    <col min="2" max="16384" width="8.89453125" style="151"/>
  </cols>
  <sheetData>
    <row r="2" spans="1:37">
      <c r="A2"/>
    </row>
    <row r="3" spans="1:37">
      <c r="A3" s="83" t="s">
        <v>758</v>
      </c>
      <c r="B3" s="83"/>
      <c r="C3" s="83">
        <v>1981</v>
      </c>
      <c r="D3" s="83">
        <v>1985</v>
      </c>
      <c r="E3" s="83">
        <v>1990</v>
      </c>
      <c r="F3" s="83">
        <v>1991</v>
      </c>
      <c r="G3" s="83">
        <v>1992</v>
      </c>
      <c r="H3" s="83">
        <v>1993</v>
      </c>
      <c r="I3" s="83">
        <v>1994</v>
      </c>
      <c r="J3" s="83">
        <v>1995</v>
      </c>
      <c r="K3" s="83">
        <v>1996</v>
      </c>
      <c r="L3" s="83">
        <v>1997</v>
      </c>
      <c r="M3" s="83">
        <v>1998</v>
      </c>
      <c r="N3" s="83">
        <v>1999</v>
      </c>
      <c r="O3" s="83">
        <v>2000</v>
      </c>
      <c r="P3" s="83">
        <v>2001</v>
      </c>
      <c r="Q3" s="83">
        <v>2002</v>
      </c>
      <c r="R3" s="83">
        <v>2003</v>
      </c>
      <c r="S3" s="83">
        <v>2004</v>
      </c>
      <c r="T3" s="83">
        <v>2005</v>
      </c>
      <c r="U3" s="83">
        <v>2006</v>
      </c>
      <c r="V3" s="83">
        <v>2007</v>
      </c>
      <c r="W3" s="83">
        <v>2008</v>
      </c>
      <c r="X3" s="83">
        <v>2009</v>
      </c>
      <c r="Y3" s="83">
        <v>2010</v>
      </c>
      <c r="Z3" s="83">
        <v>2011</v>
      </c>
      <c r="AA3" s="83">
        <v>2012</v>
      </c>
      <c r="AB3" s="83">
        <v>2013</v>
      </c>
      <c r="AC3" s="83">
        <v>2014</v>
      </c>
      <c r="AD3" s="83">
        <v>2015</v>
      </c>
      <c r="AE3" s="83">
        <v>2016</v>
      </c>
      <c r="AF3" s="83">
        <v>2017</v>
      </c>
      <c r="AG3" s="83">
        <v>2018</v>
      </c>
      <c r="AH3" s="83">
        <v>2019</v>
      </c>
      <c r="AI3" s="83">
        <v>2020</v>
      </c>
      <c r="AJ3" s="83">
        <v>2021</v>
      </c>
      <c r="AK3" s="83">
        <v>2022</v>
      </c>
    </row>
    <row r="4" spans="1:37">
      <c r="A4" s="83" t="s">
        <v>738</v>
      </c>
      <c r="B4" s="83" t="s">
        <v>739</v>
      </c>
      <c r="C4" s="152">
        <v>3622102</v>
      </c>
      <c r="D4" s="152">
        <v>3749735</v>
      </c>
      <c r="E4" s="152">
        <v>4859804</v>
      </c>
      <c r="F4" s="152">
        <v>3013739</v>
      </c>
      <c r="G4" s="152">
        <v>2634785</v>
      </c>
      <c r="H4" s="152">
        <v>2057019</v>
      </c>
      <c r="I4" s="152">
        <v>2144266</v>
      </c>
      <c r="J4" s="152">
        <v>2135432</v>
      </c>
      <c r="K4" s="152">
        <v>1753046</v>
      </c>
      <c r="L4" s="152">
        <v>1511818</v>
      </c>
      <c r="M4" s="152">
        <v>1406110</v>
      </c>
      <c r="N4" s="152">
        <v>1519211</v>
      </c>
      <c r="O4" s="152">
        <v>1426447</v>
      </c>
      <c r="P4" s="152">
        <v>1467679</v>
      </c>
      <c r="Q4" s="152">
        <v>1534537</v>
      </c>
      <c r="R4" s="152">
        <v>1498398</v>
      </c>
      <c r="S4" s="152">
        <v>1486535</v>
      </c>
      <c r="T4" s="152">
        <v>1494028</v>
      </c>
      <c r="U4" s="152">
        <v>1610518</v>
      </c>
      <c r="V4" s="152">
        <v>1538697</v>
      </c>
      <c r="W4" s="152">
        <v>1320580</v>
      </c>
      <c r="X4" s="152">
        <v>1328815</v>
      </c>
      <c r="Y4" s="152">
        <v>1321586</v>
      </c>
      <c r="Z4" s="152">
        <v>1304669</v>
      </c>
      <c r="AA4" s="152">
        <v>1400521</v>
      </c>
      <c r="AB4" s="152">
        <v>1269216</v>
      </c>
      <c r="AC4" s="152">
        <v>1277852</v>
      </c>
      <c r="AD4" s="152">
        <v>1302386</v>
      </c>
      <c r="AE4" s="152">
        <v>1285881</v>
      </c>
      <c r="AF4" s="153" t="s">
        <v>740</v>
      </c>
      <c r="AG4" s="152">
        <v>1250205</v>
      </c>
      <c r="AH4" s="153" t="s">
        <v>740</v>
      </c>
      <c r="AI4" s="152">
        <v>1263335</v>
      </c>
      <c r="AJ4" s="153" t="s">
        <v>740</v>
      </c>
      <c r="AK4" s="152">
        <v>1299154</v>
      </c>
    </row>
    <row r="5" spans="1:37">
      <c r="A5" s="83" t="s">
        <v>741</v>
      </c>
      <c r="B5" s="83" t="s">
        <v>739</v>
      </c>
      <c r="C5" s="152">
        <v>1407656</v>
      </c>
      <c r="D5" s="152">
        <v>1481125</v>
      </c>
      <c r="E5" s="152">
        <v>1621964</v>
      </c>
      <c r="F5" s="152">
        <v>1504153</v>
      </c>
      <c r="G5" s="152">
        <v>1047653</v>
      </c>
      <c r="H5" s="83">
        <v>491374</v>
      </c>
      <c r="I5" s="83">
        <v>230593</v>
      </c>
      <c r="J5" s="83">
        <v>0</v>
      </c>
      <c r="K5" s="83">
        <v>0</v>
      </c>
      <c r="L5" s="83">
        <v>0</v>
      </c>
      <c r="M5" s="83">
        <v>0</v>
      </c>
      <c r="N5" s="83">
        <v>0</v>
      </c>
      <c r="O5" s="83">
        <v>0</v>
      </c>
      <c r="P5" s="83">
        <v>0</v>
      </c>
      <c r="Q5" s="83">
        <v>0</v>
      </c>
      <c r="R5" s="83">
        <v>0</v>
      </c>
      <c r="S5" s="83">
        <v>0</v>
      </c>
      <c r="T5" s="83">
        <v>0</v>
      </c>
      <c r="U5" s="83">
        <v>0</v>
      </c>
      <c r="V5" s="83">
        <v>0</v>
      </c>
      <c r="W5" s="83">
        <v>0</v>
      </c>
      <c r="X5" s="83">
        <v>0</v>
      </c>
      <c r="Y5" s="83">
        <v>0</v>
      </c>
      <c r="Z5" s="83">
        <v>0</v>
      </c>
      <c r="AA5" s="83">
        <v>0</v>
      </c>
      <c r="AB5" s="83">
        <v>0</v>
      </c>
      <c r="AC5" s="83">
        <v>0</v>
      </c>
      <c r="AD5" s="83">
        <v>0</v>
      </c>
      <c r="AE5" s="83">
        <v>0</v>
      </c>
      <c r="AF5" s="83" t="s">
        <v>740</v>
      </c>
      <c r="AG5" s="83">
        <v>0</v>
      </c>
      <c r="AH5" s="83" t="s">
        <v>740</v>
      </c>
      <c r="AI5" s="83">
        <v>0</v>
      </c>
      <c r="AJ5" s="83" t="s">
        <v>740</v>
      </c>
      <c r="AK5" s="83">
        <v>0</v>
      </c>
    </row>
    <row r="6" spans="1:37">
      <c r="A6" s="83" t="s">
        <v>742</v>
      </c>
      <c r="B6" s="83" t="s">
        <v>739</v>
      </c>
      <c r="C6" s="83">
        <v>0</v>
      </c>
      <c r="D6" s="83">
        <v>0</v>
      </c>
      <c r="E6" s="83">
        <v>0</v>
      </c>
      <c r="F6" s="83">
        <v>0</v>
      </c>
      <c r="G6" s="83">
        <v>1613</v>
      </c>
      <c r="H6" s="83">
        <v>50782</v>
      </c>
      <c r="I6" s="83">
        <v>207002</v>
      </c>
      <c r="J6" s="83">
        <v>440494</v>
      </c>
      <c r="K6" s="83">
        <v>383726</v>
      </c>
      <c r="L6" s="83">
        <v>366799</v>
      </c>
      <c r="M6" s="83">
        <v>224019</v>
      </c>
      <c r="N6" s="83">
        <v>297205</v>
      </c>
      <c r="O6" s="83">
        <v>287900</v>
      </c>
      <c r="P6" s="83">
        <v>254066</v>
      </c>
      <c r="Q6" s="83">
        <v>342325</v>
      </c>
      <c r="R6" s="83">
        <v>334133</v>
      </c>
      <c r="S6" s="83">
        <v>358572</v>
      </c>
      <c r="T6" s="83">
        <v>0</v>
      </c>
      <c r="U6" s="83">
        <v>0</v>
      </c>
      <c r="V6" s="83">
        <v>0</v>
      </c>
      <c r="W6" s="83">
        <v>0</v>
      </c>
      <c r="X6" s="83">
        <v>0</v>
      </c>
      <c r="Y6" s="83">
        <v>0</v>
      </c>
      <c r="Z6" s="83">
        <v>0</v>
      </c>
      <c r="AA6" s="83">
        <v>0</v>
      </c>
      <c r="AB6" s="83">
        <v>0</v>
      </c>
      <c r="AC6" s="83">
        <v>0</v>
      </c>
      <c r="AD6" s="83">
        <v>0</v>
      </c>
      <c r="AE6" s="83">
        <v>0</v>
      </c>
      <c r="AF6" s="83" t="s">
        <v>740</v>
      </c>
      <c r="AG6" s="83">
        <v>0</v>
      </c>
      <c r="AH6" s="83" t="s">
        <v>740</v>
      </c>
      <c r="AI6" s="83">
        <v>0</v>
      </c>
      <c r="AJ6" s="83" t="s">
        <v>740</v>
      </c>
      <c r="AK6" s="83">
        <v>0</v>
      </c>
    </row>
    <row r="7" spans="1:37">
      <c r="A7" s="83" t="s">
        <v>743</v>
      </c>
      <c r="B7" s="83" t="s">
        <v>739</v>
      </c>
      <c r="C7" s="83">
        <v>450225</v>
      </c>
      <c r="D7" s="83">
        <v>548298</v>
      </c>
      <c r="E7" s="83">
        <v>446575</v>
      </c>
      <c r="F7" s="83">
        <v>472660</v>
      </c>
      <c r="G7" s="83">
        <v>467600</v>
      </c>
      <c r="H7" s="83">
        <v>355028</v>
      </c>
      <c r="I7" s="83">
        <v>468129</v>
      </c>
      <c r="J7" s="83">
        <v>471847</v>
      </c>
      <c r="K7" s="83">
        <v>369843</v>
      </c>
      <c r="L7" s="83">
        <v>239516</v>
      </c>
      <c r="M7" s="83">
        <v>191920</v>
      </c>
      <c r="N7" s="83">
        <v>142650</v>
      </c>
      <c r="O7" s="83">
        <v>161739</v>
      </c>
      <c r="P7" s="83">
        <v>164764</v>
      </c>
      <c r="Q7" s="83">
        <v>211767</v>
      </c>
      <c r="R7" s="83">
        <v>177943</v>
      </c>
      <c r="S7" s="83">
        <v>53252</v>
      </c>
      <c r="T7" s="83">
        <v>40293</v>
      </c>
      <c r="U7" s="83">
        <v>18481</v>
      </c>
      <c r="V7" s="83">
        <v>0</v>
      </c>
      <c r="W7" s="83">
        <v>0</v>
      </c>
      <c r="X7" s="83">
        <v>0</v>
      </c>
      <c r="Y7" s="83">
        <v>0</v>
      </c>
      <c r="Z7" s="83">
        <v>0</v>
      </c>
      <c r="AA7" s="83">
        <v>0</v>
      </c>
      <c r="AB7" s="83">
        <v>0</v>
      </c>
      <c r="AC7" s="83">
        <v>0</v>
      </c>
      <c r="AD7" s="83">
        <v>194</v>
      </c>
      <c r="AE7" s="83">
        <v>19878</v>
      </c>
      <c r="AF7" s="83" t="s">
        <v>740</v>
      </c>
      <c r="AG7" s="83">
        <v>0</v>
      </c>
      <c r="AH7" s="83" t="s">
        <v>740</v>
      </c>
      <c r="AI7" s="83">
        <v>0</v>
      </c>
      <c r="AJ7" s="83" t="s">
        <v>740</v>
      </c>
      <c r="AK7" s="83">
        <v>0</v>
      </c>
    </row>
    <row r="8" spans="1:37">
      <c r="A8" s="83" t="s">
        <v>744</v>
      </c>
      <c r="B8" s="83" t="s">
        <v>739</v>
      </c>
      <c r="C8" s="152">
        <v>1719789</v>
      </c>
      <c r="D8" s="152">
        <v>1620268</v>
      </c>
      <c r="E8" s="152">
        <v>2704575</v>
      </c>
      <c r="F8" s="83">
        <v>959362</v>
      </c>
      <c r="G8" s="152">
        <v>1034372</v>
      </c>
      <c r="H8" s="152">
        <v>1022969</v>
      </c>
      <c r="I8" s="83">
        <v>807011</v>
      </c>
      <c r="J8" s="83">
        <v>764592</v>
      </c>
      <c r="K8" s="83">
        <v>547554</v>
      </c>
      <c r="L8" s="83">
        <v>470400</v>
      </c>
      <c r="M8" s="83">
        <v>254894</v>
      </c>
      <c r="N8" s="83">
        <v>269009</v>
      </c>
      <c r="O8" s="83">
        <v>155255</v>
      </c>
      <c r="P8" s="83">
        <v>168231</v>
      </c>
      <c r="Q8" s="83">
        <v>90973</v>
      </c>
      <c r="R8" s="83">
        <v>63276</v>
      </c>
      <c r="S8" s="83">
        <v>63658</v>
      </c>
      <c r="T8" s="83">
        <v>60098</v>
      </c>
      <c r="U8" s="83">
        <v>59151</v>
      </c>
      <c r="V8" s="83">
        <v>0</v>
      </c>
      <c r="W8" s="83">
        <v>70</v>
      </c>
      <c r="X8" s="83">
        <v>0</v>
      </c>
      <c r="Y8" s="83">
        <v>0</v>
      </c>
      <c r="Z8" s="83">
        <v>0</v>
      </c>
      <c r="AA8" s="83">
        <v>0</v>
      </c>
      <c r="AB8" s="83">
        <v>0</v>
      </c>
      <c r="AC8" s="83">
        <v>0</v>
      </c>
      <c r="AD8" s="83">
        <v>9178</v>
      </c>
      <c r="AE8" s="83">
        <v>4984</v>
      </c>
      <c r="AF8" s="83" t="s">
        <v>740</v>
      </c>
      <c r="AG8" s="83">
        <v>132909</v>
      </c>
      <c r="AH8" s="83" t="s">
        <v>740</v>
      </c>
      <c r="AI8" s="83">
        <v>5613</v>
      </c>
      <c r="AJ8" s="83" t="s">
        <v>740</v>
      </c>
      <c r="AK8" s="83">
        <v>6521</v>
      </c>
    </row>
    <row r="9" spans="1:37">
      <c r="A9" s="83" t="s">
        <v>745</v>
      </c>
      <c r="B9" s="83" t="s">
        <v>739</v>
      </c>
      <c r="C9" s="83">
        <v>34763</v>
      </c>
      <c r="D9" s="83">
        <v>51374</v>
      </c>
      <c r="E9" s="83">
        <v>78152</v>
      </c>
      <c r="F9" s="83">
        <v>69389</v>
      </c>
      <c r="G9" s="83">
        <v>70949</v>
      </c>
      <c r="H9" s="83">
        <v>133586</v>
      </c>
      <c r="I9" s="83">
        <v>429992</v>
      </c>
      <c r="J9" s="83">
        <v>454476</v>
      </c>
      <c r="K9" s="83">
        <v>450365</v>
      </c>
      <c r="L9" s="83">
        <v>420916</v>
      </c>
      <c r="M9" s="83">
        <v>702346</v>
      </c>
      <c r="N9" s="83">
        <v>784776</v>
      </c>
      <c r="O9" s="83">
        <v>778051</v>
      </c>
      <c r="P9" s="83">
        <v>844554</v>
      </c>
      <c r="Q9" s="83">
        <v>804349</v>
      </c>
      <c r="R9" s="83">
        <v>776424</v>
      </c>
      <c r="S9" s="83">
        <v>836965</v>
      </c>
      <c r="T9" s="83">
        <v>835453</v>
      </c>
      <c r="U9" s="152">
        <v>1024320</v>
      </c>
      <c r="V9" s="83">
        <v>872043</v>
      </c>
      <c r="W9" s="83">
        <v>868123</v>
      </c>
      <c r="X9" s="83">
        <v>876944</v>
      </c>
      <c r="Y9" s="83">
        <v>874505</v>
      </c>
      <c r="Z9" s="83">
        <v>924781</v>
      </c>
      <c r="AA9" s="83">
        <v>922783</v>
      </c>
      <c r="AB9" s="83">
        <v>937442</v>
      </c>
      <c r="AC9" s="83">
        <v>994842</v>
      </c>
      <c r="AD9" s="152">
        <v>1034423</v>
      </c>
      <c r="AE9" s="152">
        <v>1014827</v>
      </c>
      <c r="AF9" s="83" t="s">
        <v>740</v>
      </c>
      <c r="AG9" s="83">
        <v>880373</v>
      </c>
      <c r="AH9" s="83" t="s">
        <v>740</v>
      </c>
      <c r="AI9" s="152">
        <v>1063157</v>
      </c>
      <c r="AJ9" s="83" t="s">
        <v>740</v>
      </c>
      <c r="AK9" s="83">
        <v>919802</v>
      </c>
    </row>
    <row r="10" spans="1:37">
      <c r="A10" s="83" t="s">
        <v>746</v>
      </c>
      <c r="B10" s="83" t="s">
        <v>739</v>
      </c>
      <c r="C10" s="83">
        <v>0</v>
      </c>
      <c r="D10" s="83">
        <v>0</v>
      </c>
      <c r="E10" s="83">
        <v>0</v>
      </c>
      <c r="F10" s="83">
        <v>0</v>
      </c>
      <c r="G10" s="83">
        <v>0</v>
      </c>
      <c r="H10" s="83">
        <v>0</v>
      </c>
      <c r="I10" s="83">
        <v>0</v>
      </c>
      <c r="J10" s="83">
        <v>0</v>
      </c>
      <c r="K10" s="83">
        <v>0</v>
      </c>
      <c r="L10" s="83">
        <v>0</v>
      </c>
      <c r="M10" s="83">
        <v>0</v>
      </c>
      <c r="N10" s="83">
        <v>0</v>
      </c>
      <c r="O10" s="83">
        <v>0</v>
      </c>
      <c r="P10" s="83">
        <v>0</v>
      </c>
      <c r="Q10" s="83">
        <v>0</v>
      </c>
      <c r="R10" s="83">
        <v>0</v>
      </c>
      <c r="S10" s="83">
        <v>0</v>
      </c>
      <c r="T10" s="83">
        <v>44715</v>
      </c>
      <c r="U10" s="83">
        <v>29191</v>
      </c>
      <c r="V10" s="83">
        <v>168806</v>
      </c>
      <c r="W10" s="83">
        <v>164523</v>
      </c>
      <c r="X10" s="83">
        <v>169999</v>
      </c>
      <c r="Y10" s="83">
        <v>155551</v>
      </c>
      <c r="Z10" s="83">
        <v>163352</v>
      </c>
      <c r="AA10" s="83">
        <v>108985</v>
      </c>
      <c r="AB10" s="83">
        <v>134093</v>
      </c>
      <c r="AC10" s="83">
        <v>137726</v>
      </c>
      <c r="AD10" s="83">
        <v>135616</v>
      </c>
      <c r="AE10" s="83">
        <v>136569</v>
      </c>
      <c r="AF10" s="83" t="s">
        <v>740</v>
      </c>
      <c r="AG10" s="83">
        <v>6533</v>
      </c>
      <c r="AH10" s="83" t="s">
        <v>740</v>
      </c>
      <c r="AI10" s="83">
        <v>14514</v>
      </c>
      <c r="AJ10" s="83" t="s">
        <v>740</v>
      </c>
      <c r="AK10" s="83">
        <v>16591</v>
      </c>
    </row>
    <row r="11" spans="1:37">
      <c r="A11" s="83" t="s">
        <v>747</v>
      </c>
      <c r="B11" s="83" t="s">
        <v>739</v>
      </c>
      <c r="C11" s="83">
        <v>0</v>
      </c>
      <c r="D11" s="83">
        <v>0</v>
      </c>
      <c r="E11" s="83">
        <v>0</v>
      </c>
      <c r="F11" s="83">
        <v>0</v>
      </c>
      <c r="G11" s="83">
        <v>0</v>
      </c>
      <c r="H11" s="83">
        <v>0</v>
      </c>
      <c r="I11" s="83">
        <v>0</v>
      </c>
      <c r="J11" s="83">
        <v>0</v>
      </c>
      <c r="K11" s="83">
        <v>0</v>
      </c>
      <c r="L11" s="83">
        <v>0</v>
      </c>
      <c r="M11" s="83">
        <v>0</v>
      </c>
      <c r="N11" s="83">
        <v>0</v>
      </c>
      <c r="O11" s="83">
        <v>0</v>
      </c>
      <c r="P11" s="83">
        <v>0</v>
      </c>
      <c r="Q11" s="83">
        <v>0</v>
      </c>
      <c r="R11" s="83">
        <v>46529</v>
      </c>
      <c r="S11" s="83">
        <v>140755</v>
      </c>
      <c r="T11" s="83">
        <v>137530</v>
      </c>
      <c r="U11" s="83">
        <v>192871</v>
      </c>
      <c r="V11" s="83">
        <v>201222</v>
      </c>
      <c r="W11" s="83">
        <v>285521</v>
      </c>
      <c r="X11" s="83">
        <v>281349</v>
      </c>
      <c r="Y11" s="83">
        <v>265488</v>
      </c>
      <c r="Z11" s="83">
        <v>208497</v>
      </c>
      <c r="AA11" s="83">
        <v>347409</v>
      </c>
      <c r="AB11" s="83">
        <v>194875</v>
      </c>
      <c r="AC11" s="83">
        <v>145284</v>
      </c>
      <c r="AD11" s="83">
        <v>119286</v>
      </c>
      <c r="AE11" s="83">
        <v>109623</v>
      </c>
      <c r="AF11" s="83" t="s">
        <v>740</v>
      </c>
      <c r="AG11" s="83">
        <v>227003</v>
      </c>
      <c r="AH11" s="83" t="s">
        <v>740</v>
      </c>
      <c r="AI11" s="83">
        <v>126468</v>
      </c>
      <c r="AJ11" s="83" t="s">
        <v>740</v>
      </c>
      <c r="AK11" s="83">
        <v>321536</v>
      </c>
    </row>
    <row r="12" spans="1:37">
      <c r="A12" s="83" t="s">
        <v>748</v>
      </c>
      <c r="B12" s="83" t="s">
        <v>739</v>
      </c>
      <c r="C12" s="83">
        <v>9669</v>
      </c>
      <c r="D12" s="83">
        <v>48670</v>
      </c>
      <c r="E12" s="83">
        <v>8538</v>
      </c>
      <c r="F12" s="83">
        <v>8175</v>
      </c>
      <c r="G12" s="83">
        <v>12598</v>
      </c>
      <c r="H12" s="83">
        <v>3280</v>
      </c>
      <c r="I12" s="83">
        <v>1539</v>
      </c>
      <c r="J12" s="83">
        <v>4023</v>
      </c>
      <c r="K12" s="83">
        <v>1558</v>
      </c>
      <c r="L12" s="83">
        <v>14187</v>
      </c>
      <c r="M12" s="83">
        <v>32931</v>
      </c>
      <c r="N12" s="83">
        <v>25570</v>
      </c>
      <c r="O12" s="83">
        <v>43501</v>
      </c>
      <c r="P12" s="83">
        <v>36065</v>
      </c>
      <c r="Q12" s="83">
        <v>85123</v>
      </c>
      <c r="R12" s="83">
        <v>100094</v>
      </c>
      <c r="S12" s="83">
        <v>33334</v>
      </c>
      <c r="T12" s="83">
        <v>375940</v>
      </c>
      <c r="U12" s="83">
        <v>286504</v>
      </c>
      <c r="V12" s="83">
        <v>296626</v>
      </c>
      <c r="W12" s="83">
        <v>2343</v>
      </c>
      <c r="X12" s="83">
        <v>523</v>
      </c>
      <c r="Y12" s="83">
        <v>26042</v>
      </c>
      <c r="Z12" s="83">
        <v>8040</v>
      </c>
      <c r="AA12" s="83">
        <v>21344</v>
      </c>
      <c r="AB12" s="83">
        <v>2806</v>
      </c>
      <c r="AC12" s="83">
        <v>0</v>
      </c>
      <c r="AD12" s="83">
        <v>3689</v>
      </c>
      <c r="AE12" s="83">
        <v>0</v>
      </c>
      <c r="AF12" s="83" t="s">
        <v>740</v>
      </c>
      <c r="AG12" s="83">
        <v>3388</v>
      </c>
      <c r="AH12" s="83" t="s">
        <v>740</v>
      </c>
      <c r="AI12" s="83">
        <v>53582</v>
      </c>
      <c r="AJ12" s="83" t="s">
        <v>740</v>
      </c>
      <c r="AK12" s="83">
        <v>34704</v>
      </c>
    </row>
    <row r="13" spans="1:37">
      <c r="A13" s="83" t="s">
        <v>749</v>
      </c>
      <c r="B13" s="83" t="s">
        <v>739</v>
      </c>
      <c r="C13" s="83">
        <v>179616</v>
      </c>
      <c r="D13" s="83">
        <v>227127</v>
      </c>
      <c r="E13" s="83">
        <v>315266</v>
      </c>
      <c r="F13" s="83">
        <v>334504</v>
      </c>
      <c r="G13" s="83">
        <v>322693</v>
      </c>
      <c r="H13" s="83">
        <v>336948</v>
      </c>
      <c r="I13" s="83">
        <v>338888</v>
      </c>
      <c r="J13" s="83">
        <v>359843</v>
      </c>
      <c r="K13" s="83">
        <v>364809</v>
      </c>
      <c r="L13" s="83">
        <v>347210</v>
      </c>
      <c r="M13" s="83">
        <v>350037</v>
      </c>
      <c r="N13" s="83">
        <v>374165</v>
      </c>
      <c r="O13" s="83">
        <v>336361</v>
      </c>
      <c r="P13" s="83">
        <v>348777</v>
      </c>
      <c r="Q13" s="83">
        <v>353853</v>
      </c>
      <c r="R13" s="83">
        <v>343621</v>
      </c>
      <c r="S13" s="83">
        <v>341646</v>
      </c>
      <c r="T13" s="83">
        <v>347557</v>
      </c>
      <c r="U13" s="83">
        <v>359431</v>
      </c>
      <c r="V13" s="83">
        <v>339102</v>
      </c>
      <c r="W13" s="83">
        <v>336064</v>
      </c>
      <c r="X13" s="83">
        <v>336616</v>
      </c>
      <c r="Y13" s="83">
        <v>332601</v>
      </c>
      <c r="Z13" s="83">
        <v>331336</v>
      </c>
      <c r="AA13" s="83">
        <v>324603</v>
      </c>
      <c r="AB13" s="83">
        <v>315639</v>
      </c>
      <c r="AC13" s="83">
        <v>319704</v>
      </c>
      <c r="AD13" s="83">
        <v>325361</v>
      </c>
      <c r="AE13" s="83">
        <v>325133</v>
      </c>
      <c r="AF13" s="153" t="s">
        <v>740</v>
      </c>
      <c r="AG13" s="83">
        <v>303618</v>
      </c>
      <c r="AH13" s="153" t="s">
        <v>740</v>
      </c>
      <c r="AI13" s="83">
        <v>308360</v>
      </c>
      <c r="AJ13" s="153" t="s">
        <v>740</v>
      </c>
      <c r="AK13" s="83">
        <v>300041</v>
      </c>
    </row>
    <row r="14" spans="1:37">
      <c r="A14" s="83" t="s">
        <v>750</v>
      </c>
      <c r="B14" s="83" t="s">
        <v>739</v>
      </c>
      <c r="C14" s="83">
        <v>69101</v>
      </c>
      <c r="D14" s="83">
        <v>70313</v>
      </c>
      <c r="E14" s="83">
        <v>81602</v>
      </c>
      <c r="F14" s="83">
        <v>84844</v>
      </c>
      <c r="G14" s="83">
        <v>67749</v>
      </c>
      <c r="H14" s="83">
        <v>33198</v>
      </c>
      <c r="I14" s="83">
        <v>13931</v>
      </c>
      <c r="J14" s="83">
        <v>0</v>
      </c>
      <c r="K14" s="83">
        <v>0</v>
      </c>
      <c r="L14" s="83">
        <v>0</v>
      </c>
      <c r="M14" s="83">
        <v>0</v>
      </c>
      <c r="N14" s="83">
        <v>0</v>
      </c>
      <c r="O14" s="83">
        <v>0</v>
      </c>
      <c r="P14" s="83">
        <v>0</v>
      </c>
      <c r="Q14" s="83">
        <v>0</v>
      </c>
      <c r="R14" s="83">
        <v>0</v>
      </c>
      <c r="S14" s="83">
        <v>0</v>
      </c>
      <c r="T14" s="83">
        <v>0</v>
      </c>
      <c r="U14" s="83">
        <v>0</v>
      </c>
      <c r="V14" s="83">
        <v>0</v>
      </c>
      <c r="W14" s="83">
        <v>0</v>
      </c>
      <c r="X14" s="83">
        <v>0</v>
      </c>
      <c r="Y14" s="83">
        <v>0</v>
      </c>
      <c r="Z14" s="83">
        <v>0</v>
      </c>
      <c r="AA14" s="83">
        <v>0</v>
      </c>
      <c r="AB14" s="83">
        <v>0</v>
      </c>
      <c r="AC14" s="83">
        <v>0</v>
      </c>
      <c r="AD14" s="83">
        <v>0</v>
      </c>
      <c r="AE14" s="83">
        <v>0</v>
      </c>
      <c r="AF14" s="83" t="s">
        <v>740</v>
      </c>
      <c r="AG14" s="83">
        <v>0</v>
      </c>
      <c r="AH14" s="83" t="s">
        <v>740</v>
      </c>
      <c r="AI14" s="83">
        <v>0</v>
      </c>
      <c r="AJ14" s="83" t="s">
        <v>740</v>
      </c>
      <c r="AK14" s="83">
        <v>0</v>
      </c>
    </row>
    <row r="15" spans="1:37">
      <c r="A15" s="83" t="s">
        <v>751</v>
      </c>
      <c r="B15" s="83" t="s">
        <v>739</v>
      </c>
      <c r="C15" s="83">
        <v>0</v>
      </c>
      <c r="D15" s="83">
        <v>0</v>
      </c>
      <c r="E15" s="83">
        <v>0</v>
      </c>
      <c r="F15" s="83">
        <v>0</v>
      </c>
      <c r="G15" s="83">
        <v>616</v>
      </c>
      <c r="H15" s="83">
        <v>2525</v>
      </c>
      <c r="I15" s="83">
        <v>9751</v>
      </c>
      <c r="J15" s="83">
        <v>21880</v>
      </c>
      <c r="K15" s="83">
        <v>22064</v>
      </c>
      <c r="L15" s="83">
        <v>22519</v>
      </c>
      <c r="M15" s="83">
        <v>11556</v>
      </c>
      <c r="N15" s="83">
        <v>15610</v>
      </c>
      <c r="O15" s="83">
        <v>14355</v>
      </c>
      <c r="P15" s="83">
        <v>14545</v>
      </c>
      <c r="Q15" s="83">
        <v>17118</v>
      </c>
      <c r="R15" s="83">
        <v>16232</v>
      </c>
      <c r="S15" s="83">
        <v>16415</v>
      </c>
      <c r="T15" s="83">
        <v>0</v>
      </c>
      <c r="U15" s="83">
        <v>0</v>
      </c>
      <c r="V15" s="83">
        <v>0</v>
      </c>
      <c r="W15" s="83">
        <v>0</v>
      </c>
      <c r="X15" s="83">
        <v>0</v>
      </c>
      <c r="Y15" s="83">
        <v>0</v>
      </c>
      <c r="Z15" s="83">
        <v>0</v>
      </c>
      <c r="AA15" s="83">
        <v>0</v>
      </c>
      <c r="AB15" s="83">
        <v>0</v>
      </c>
      <c r="AC15" s="83">
        <v>0</v>
      </c>
      <c r="AD15" s="83">
        <v>0</v>
      </c>
      <c r="AE15" s="83">
        <v>0</v>
      </c>
      <c r="AF15" s="83" t="s">
        <v>740</v>
      </c>
      <c r="AG15" s="83">
        <v>0</v>
      </c>
      <c r="AH15" s="83" t="s">
        <v>740</v>
      </c>
      <c r="AI15" s="83">
        <v>0</v>
      </c>
      <c r="AJ15" s="83" t="s">
        <v>740</v>
      </c>
      <c r="AK15" s="83">
        <v>0</v>
      </c>
    </row>
    <row r="16" spans="1:37">
      <c r="A16" s="83" t="s">
        <v>752</v>
      </c>
      <c r="B16" s="83" t="s">
        <v>739</v>
      </c>
      <c r="C16" s="83">
        <v>39285</v>
      </c>
      <c r="D16" s="83">
        <v>70854</v>
      </c>
      <c r="E16" s="83">
        <v>63280</v>
      </c>
      <c r="F16" s="83">
        <v>67679</v>
      </c>
      <c r="G16" s="83">
        <v>65818</v>
      </c>
      <c r="H16" s="83">
        <v>64991</v>
      </c>
      <c r="I16" s="83">
        <v>81671</v>
      </c>
      <c r="J16" s="83">
        <v>80312</v>
      </c>
      <c r="K16" s="83">
        <v>66355</v>
      </c>
      <c r="L16" s="83">
        <v>56312</v>
      </c>
      <c r="M16" s="83">
        <v>47940</v>
      </c>
      <c r="N16" s="83">
        <v>33749</v>
      </c>
      <c r="O16" s="83">
        <v>39452</v>
      </c>
      <c r="P16" s="83">
        <v>39377</v>
      </c>
      <c r="Q16" s="83">
        <v>51131</v>
      </c>
      <c r="R16" s="83">
        <v>43305</v>
      </c>
      <c r="S16" s="83">
        <v>12540</v>
      </c>
      <c r="T16" s="83">
        <v>9697</v>
      </c>
      <c r="U16" s="83">
        <v>4283</v>
      </c>
      <c r="V16" s="83">
        <v>0</v>
      </c>
      <c r="W16" s="83">
        <v>0</v>
      </c>
      <c r="X16" s="83">
        <v>0</v>
      </c>
      <c r="Y16" s="83">
        <v>0</v>
      </c>
      <c r="Z16" s="83">
        <v>0</v>
      </c>
      <c r="AA16" s="83">
        <v>0</v>
      </c>
      <c r="AB16" s="83">
        <v>0</v>
      </c>
      <c r="AC16" s="83">
        <v>0</v>
      </c>
      <c r="AD16" s="83">
        <v>43</v>
      </c>
      <c r="AE16" s="83">
        <v>4184</v>
      </c>
      <c r="AF16" s="83" t="s">
        <v>740</v>
      </c>
      <c r="AG16" s="83">
        <v>0</v>
      </c>
      <c r="AH16" s="83" t="s">
        <v>740</v>
      </c>
      <c r="AI16" s="83">
        <v>0</v>
      </c>
      <c r="AJ16" s="83" t="s">
        <v>740</v>
      </c>
      <c r="AK16" s="83">
        <v>0</v>
      </c>
    </row>
    <row r="17" spans="1:37">
      <c r="A17" s="83" t="s">
        <v>753</v>
      </c>
      <c r="B17" s="83" t="s">
        <v>739</v>
      </c>
      <c r="C17" s="83">
        <v>64946</v>
      </c>
      <c r="D17" s="83">
        <v>76980</v>
      </c>
      <c r="E17" s="83">
        <v>158107</v>
      </c>
      <c r="F17" s="83">
        <v>170430</v>
      </c>
      <c r="G17" s="83">
        <v>176204</v>
      </c>
      <c r="H17" s="83">
        <v>209665</v>
      </c>
      <c r="I17" s="83">
        <v>161264</v>
      </c>
      <c r="J17" s="83">
        <v>178820</v>
      </c>
      <c r="K17" s="83">
        <v>173982</v>
      </c>
      <c r="L17" s="83">
        <v>164516</v>
      </c>
      <c r="M17" s="83">
        <v>101304</v>
      </c>
      <c r="N17" s="83">
        <v>119049</v>
      </c>
      <c r="O17" s="83">
        <v>64147</v>
      </c>
      <c r="P17" s="83">
        <v>62809</v>
      </c>
      <c r="Q17" s="83">
        <v>39826</v>
      </c>
      <c r="R17" s="83">
        <v>16051</v>
      </c>
      <c r="S17" s="83">
        <v>15158</v>
      </c>
      <c r="T17" s="83">
        <v>14283</v>
      </c>
      <c r="U17" s="83">
        <v>14752</v>
      </c>
      <c r="V17" s="83">
        <v>0</v>
      </c>
      <c r="W17" s="83">
        <v>2</v>
      </c>
      <c r="X17" s="83">
        <v>0</v>
      </c>
      <c r="Y17" s="83">
        <v>0</v>
      </c>
      <c r="Z17" s="83">
        <v>0</v>
      </c>
      <c r="AA17" s="83">
        <v>0</v>
      </c>
      <c r="AB17" s="83">
        <v>0</v>
      </c>
      <c r="AC17" s="83">
        <v>0</v>
      </c>
      <c r="AD17" s="83">
        <v>2056</v>
      </c>
      <c r="AE17" s="83">
        <v>1103</v>
      </c>
      <c r="AF17" s="83" t="s">
        <v>740</v>
      </c>
      <c r="AG17" s="83">
        <v>31908</v>
      </c>
      <c r="AH17" s="83" t="s">
        <v>740</v>
      </c>
      <c r="AI17" s="83">
        <v>1480</v>
      </c>
      <c r="AJ17" s="83" t="s">
        <v>740</v>
      </c>
      <c r="AK17" s="83">
        <v>1494</v>
      </c>
    </row>
    <row r="18" spans="1:37">
      <c r="A18" s="83" t="s">
        <v>754</v>
      </c>
      <c r="B18" s="83" t="s">
        <v>739</v>
      </c>
      <c r="C18" s="83">
        <v>5351</v>
      </c>
      <c r="D18" s="83">
        <v>6981</v>
      </c>
      <c r="E18" s="83">
        <v>11654</v>
      </c>
      <c r="F18" s="83">
        <v>11230</v>
      </c>
      <c r="G18" s="83">
        <v>11777</v>
      </c>
      <c r="H18" s="83">
        <v>26459</v>
      </c>
      <c r="I18" s="83">
        <v>72225</v>
      </c>
      <c r="J18" s="83">
        <v>78602</v>
      </c>
      <c r="K18" s="83">
        <v>102146</v>
      </c>
      <c r="L18" s="83">
        <v>97800</v>
      </c>
      <c r="M18" s="83">
        <v>162124</v>
      </c>
      <c r="N18" s="83">
        <v>184071</v>
      </c>
      <c r="O18" s="83">
        <v>180493</v>
      </c>
      <c r="P18" s="83">
        <v>207614</v>
      </c>
      <c r="Q18" s="83">
        <v>204342</v>
      </c>
      <c r="R18" s="83">
        <v>212605</v>
      </c>
      <c r="S18" s="83">
        <v>235724</v>
      </c>
      <c r="T18" s="83">
        <v>232746</v>
      </c>
      <c r="U18" s="83">
        <v>252512</v>
      </c>
      <c r="V18" s="83">
        <v>201314</v>
      </c>
      <c r="W18" s="83">
        <v>198520</v>
      </c>
      <c r="X18" s="83">
        <v>199866</v>
      </c>
      <c r="Y18" s="83">
        <v>199674</v>
      </c>
      <c r="Z18" s="83">
        <v>211320</v>
      </c>
      <c r="AA18" s="83">
        <v>226470</v>
      </c>
      <c r="AB18" s="83">
        <v>221219</v>
      </c>
      <c r="AC18" s="83">
        <v>237092</v>
      </c>
      <c r="AD18" s="83">
        <v>246663</v>
      </c>
      <c r="AE18" s="83">
        <v>238127</v>
      </c>
      <c r="AF18" s="83" t="s">
        <v>740</v>
      </c>
      <c r="AG18" s="83">
        <v>197799</v>
      </c>
      <c r="AH18" s="83" t="s">
        <v>740</v>
      </c>
      <c r="AI18" s="83">
        <v>250382</v>
      </c>
      <c r="AJ18" s="83" t="s">
        <v>740</v>
      </c>
      <c r="AK18" s="83">
        <v>220991</v>
      </c>
    </row>
    <row r="19" spans="1:37">
      <c r="A19" s="83" t="s">
        <v>755</v>
      </c>
      <c r="B19" s="83" t="s">
        <v>739</v>
      </c>
      <c r="C19" s="83">
        <v>0</v>
      </c>
      <c r="D19" s="83">
        <v>0</v>
      </c>
      <c r="E19" s="83">
        <v>0</v>
      </c>
      <c r="F19" s="83">
        <v>0</v>
      </c>
      <c r="G19" s="83">
        <v>0</v>
      </c>
      <c r="H19" s="83">
        <v>0</v>
      </c>
      <c r="I19" s="83">
        <v>0</v>
      </c>
      <c r="J19" s="83">
        <v>0</v>
      </c>
      <c r="K19" s="83">
        <v>0</v>
      </c>
      <c r="L19" s="83">
        <v>0</v>
      </c>
      <c r="M19" s="83">
        <v>0</v>
      </c>
      <c r="N19" s="83">
        <v>0</v>
      </c>
      <c r="O19" s="83">
        <v>0</v>
      </c>
      <c r="P19" s="83">
        <v>0</v>
      </c>
      <c r="Q19" s="83">
        <v>0</v>
      </c>
      <c r="R19" s="83">
        <v>0</v>
      </c>
      <c r="S19" s="83">
        <v>0</v>
      </c>
      <c r="T19" s="83">
        <v>31097</v>
      </c>
      <c r="U19" s="83">
        <v>27477</v>
      </c>
      <c r="V19" s="83">
        <v>76396</v>
      </c>
      <c r="W19" s="83">
        <v>71741</v>
      </c>
      <c r="X19" s="83">
        <v>69317</v>
      </c>
      <c r="Y19" s="83">
        <v>64758</v>
      </c>
      <c r="Z19" s="83">
        <v>70128</v>
      </c>
      <c r="AA19" s="83">
        <v>37120</v>
      </c>
      <c r="AB19" s="83">
        <v>49058</v>
      </c>
      <c r="AC19" s="83">
        <v>49485</v>
      </c>
      <c r="AD19" s="83">
        <v>46231</v>
      </c>
      <c r="AE19" s="83">
        <v>42202</v>
      </c>
      <c r="AF19" s="83" t="s">
        <v>740</v>
      </c>
      <c r="AG19" s="83">
        <v>6009</v>
      </c>
      <c r="AH19" s="83" t="s">
        <v>740</v>
      </c>
      <c r="AI19" s="83">
        <v>13614</v>
      </c>
      <c r="AJ19" s="83" t="s">
        <v>740</v>
      </c>
      <c r="AK19" s="83">
        <v>15503</v>
      </c>
    </row>
    <row r="20" spans="1:37">
      <c r="A20" s="83" t="s">
        <v>756</v>
      </c>
      <c r="B20" s="83" t="s">
        <v>739</v>
      </c>
      <c r="C20" s="83">
        <v>0</v>
      </c>
      <c r="D20" s="83">
        <v>0</v>
      </c>
      <c r="E20" s="83">
        <v>0</v>
      </c>
      <c r="F20" s="83">
        <v>0</v>
      </c>
      <c r="G20" s="83">
        <v>0</v>
      </c>
      <c r="H20" s="83">
        <v>0</v>
      </c>
      <c r="I20" s="83">
        <v>0</v>
      </c>
      <c r="J20" s="83">
        <v>0</v>
      </c>
      <c r="K20" s="83">
        <v>0</v>
      </c>
      <c r="L20" s="83">
        <v>0</v>
      </c>
      <c r="M20" s="83">
        <v>0</v>
      </c>
      <c r="N20" s="83">
        <v>0</v>
      </c>
      <c r="O20" s="83">
        <v>0</v>
      </c>
      <c r="P20" s="83">
        <v>0</v>
      </c>
      <c r="Q20" s="83">
        <v>0</v>
      </c>
      <c r="R20" s="83">
        <v>11340</v>
      </c>
      <c r="S20" s="83">
        <v>33406</v>
      </c>
      <c r="T20" s="83">
        <v>33113</v>
      </c>
      <c r="U20" s="83">
        <v>44895</v>
      </c>
      <c r="V20" s="83">
        <v>47685</v>
      </c>
      <c r="W20" s="83">
        <v>65468</v>
      </c>
      <c r="X20" s="83">
        <v>67411</v>
      </c>
      <c r="Y20" s="83">
        <v>65717</v>
      </c>
      <c r="Z20" s="83">
        <v>49551</v>
      </c>
      <c r="AA20" s="83">
        <v>57472</v>
      </c>
      <c r="AB20" s="83">
        <v>45303</v>
      </c>
      <c r="AC20" s="83">
        <v>33128</v>
      </c>
      <c r="AD20" s="83">
        <v>29520</v>
      </c>
      <c r="AE20" s="83">
        <v>39517</v>
      </c>
      <c r="AF20" s="83" t="s">
        <v>740</v>
      </c>
      <c r="AG20" s="83">
        <v>67174</v>
      </c>
      <c r="AH20" s="83" t="s">
        <v>740</v>
      </c>
      <c r="AI20" s="83">
        <v>30765</v>
      </c>
      <c r="AJ20" s="83" t="s">
        <v>740</v>
      </c>
      <c r="AK20" s="83">
        <v>53936</v>
      </c>
    </row>
    <row r="21" spans="1:37">
      <c r="A21" s="83" t="s">
        <v>757</v>
      </c>
      <c r="B21" s="83" t="s">
        <v>739</v>
      </c>
      <c r="C21" s="83">
        <v>933</v>
      </c>
      <c r="D21" s="83">
        <v>1999</v>
      </c>
      <c r="E21" s="83">
        <v>623</v>
      </c>
      <c r="F21" s="83">
        <v>321</v>
      </c>
      <c r="G21" s="83">
        <v>529</v>
      </c>
      <c r="H21" s="83">
        <v>108</v>
      </c>
      <c r="I21" s="83">
        <v>46</v>
      </c>
      <c r="J21" s="83">
        <v>229</v>
      </c>
      <c r="K21" s="83">
        <v>262</v>
      </c>
      <c r="L21" s="83">
        <v>6063</v>
      </c>
      <c r="M21" s="83">
        <v>27113</v>
      </c>
      <c r="N21" s="83">
        <v>21687</v>
      </c>
      <c r="O21" s="83">
        <v>37913</v>
      </c>
      <c r="P21" s="83">
        <v>24432</v>
      </c>
      <c r="Q21" s="83">
        <v>41437</v>
      </c>
      <c r="R21" s="83">
        <v>44088</v>
      </c>
      <c r="S21" s="83">
        <v>28404</v>
      </c>
      <c r="T21" s="83">
        <v>26620</v>
      </c>
      <c r="U21" s="83">
        <v>15511</v>
      </c>
      <c r="V21" s="83">
        <v>13707</v>
      </c>
      <c r="W21" s="83">
        <v>333</v>
      </c>
      <c r="X21" s="83">
        <v>22</v>
      </c>
      <c r="Y21" s="83">
        <v>2452</v>
      </c>
      <c r="Z21" s="83">
        <v>337</v>
      </c>
      <c r="AA21" s="83">
        <v>3542</v>
      </c>
      <c r="AB21" s="83">
        <v>59</v>
      </c>
      <c r="AC21" s="83">
        <v>0</v>
      </c>
      <c r="AD21" s="83">
        <v>846</v>
      </c>
      <c r="AE21" s="83">
        <v>0</v>
      </c>
      <c r="AF21" s="83" t="s">
        <v>740</v>
      </c>
      <c r="AG21" s="83">
        <v>728</v>
      </c>
      <c r="AH21" s="83" t="s">
        <v>740</v>
      </c>
      <c r="AI21" s="83">
        <v>12119</v>
      </c>
      <c r="AJ21" s="83" t="s">
        <v>740</v>
      </c>
      <c r="AK21" s="83">
        <v>8116</v>
      </c>
    </row>
    <row r="23" spans="1:37">
      <c r="C23" s="154">
        <f>C13/C4</f>
        <v>4.9588885128027872E-2</v>
      </c>
      <c r="D23" s="154">
        <f t="shared" ref="D23:AK23" si="0">D13/D4</f>
        <v>6.0571480384613845E-2</v>
      </c>
      <c r="E23" s="154">
        <f t="shared" si="0"/>
        <v>6.4872163568736513E-2</v>
      </c>
      <c r="F23" s="154">
        <f t="shared" si="0"/>
        <v>0.11099302228892416</v>
      </c>
      <c r="G23" s="154">
        <f t="shared" si="0"/>
        <v>0.12247412976770401</v>
      </c>
      <c r="H23" s="154">
        <f t="shared" si="0"/>
        <v>0.16380402903424809</v>
      </c>
      <c r="I23" s="154">
        <f t="shared" si="0"/>
        <v>0.15804382478666359</v>
      </c>
      <c r="J23" s="154">
        <f t="shared" si="0"/>
        <v>0.16851063391388721</v>
      </c>
      <c r="K23" s="154">
        <f t="shared" si="0"/>
        <v>0.20810007267350658</v>
      </c>
      <c r="L23" s="154">
        <f t="shared" si="0"/>
        <v>0.22966388811351632</v>
      </c>
      <c r="M23" s="154">
        <f t="shared" si="0"/>
        <v>0.24893998335834322</v>
      </c>
      <c r="N23" s="154">
        <f t="shared" si="0"/>
        <v>0.24628902765975233</v>
      </c>
      <c r="O23" s="154">
        <f t="shared" si="0"/>
        <v>0.23580336318138703</v>
      </c>
      <c r="P23" s="154">
        <f t="shared" si="0"/>
        <v>0.23763847544319977</v>
      </c>
      <c r="Q23" s="154">
        <f t="shared" si="0"/>
        <v>0.23059268039806144</v>
      </c>
      <c r="R23" s="154">
        <f t="shared" si="0"/>
        <v>0.22932558639293432</v>
      </c>
      <c r="S23" s="154">
        <f t="shared" si="0"/>
        <v>0.22982708109798963</v>
      </c>
      <c r="T23" s="154">
        <f t="shared" si="0"/>
        <v>0.2326308476146364</v>
      </c>
      <c r="U23" s="154">
        <f t="shared" si="0"/>
        <v>0.22317726346430156</v>
      </c>
      <c r="V23" s="154">
        <f t="shared" si="0"/>
        <v>0.22038257044759299</v>
      </c>
      <c r="W23" s="154">
        <f t="shared" si="0"/>
        <v>0.25448212149207167</v>
      </c>
      <c r="X23" s="154">
        <f t="shared" si="0"/>
        <v>0.25332043963982948</v>
      </c>
      <c r="Y23" s="154">
        <f t="shared" si="0"/>
        <v>0.2516680715443414</v>
      </c>
      <c r="Z23" s="154">
        <f t="shared" si="0"/>
        <v>0.25396173282265466</v>
      </c>
      <c r="AA23" s="154">
        <f t="shared" si="0"/>
        <v>0.23177303303556318</v>
      </c>
      <c r="AB23" s="154">
        <f t="shared" si="0"/>
        <v>0.2486881665532108</v>
      </c>
      <c r="AC23" s="154">
        <f t="shared" si="0"/>
        <v>0.25018859774058344</v>
      </c>
      <c r="AD23" s="154">
        <f t="shared" si="0"/>
        <v>0.24981917803170489</v>
      </c>
      <c r="AE23" s="154">
        <f t="shared" si="0"/>
        <v>0.2528484362083272</v>
      </c>
      <c r="AF23" s="154"/>
      <c r="AG23" s="154">
        <f t="shared" si="0"/>
        <v>0.24285457185021656</v>
      </c>
      <c r="AH23" s="154"/>
      <c r="AI23" s="154">
        <f t="shared" si="0"/>
        <v>0.24408411070697797</v>
      </c>
      <c r="AJ23" s="154"/>
      <c r="AK23" s="154">
        <f t="shared" si="0"/>
        <v>0.23095106507773519</v>
      </c>
    </row>
    <row r="24" spans="1:37" ht="28.8">
      <c r="A24" s="155" t="s">
        <v>760</v>
      </c>
    </row>
    <row r="25" spans="1:37" ht="43.2">
      <c r="A25" s="155" t="s">
        <v>759</v>
      </c>
    </row>
    <row r="26" spans="1:37">
      <c r="A26" s="151" t="s">
        <v>171</v>
      </c>
    </row>
    <row r="27" spans="1:37">
      <c r="A27" s="157" t="s">
        <v>761</v>
      </c>
    </row>
  </sheetData>
  <hyperlinks>
    <hyperlink ref="A27" r:id="rId1" xr:uid="{90D54AE5-F838-43D0-9B89-3043E632BC0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AB3EC-1268-416A-A6C9-7935E434AAD6}">
  <dimension ref="A2:AL44"/>
  <sheetViews>
    <sheetView zoomScale="70" zoomScaleNormal="70" workbookViewId="0">
      <pane xSplit="1" ySplit="6" topLeftCell="T7" activePane="bottomRight" state="frozen"/>
      <selection pane="topRight" activeCell="B1" sqref="B1"/>
      <selection pane="bottomLeft" activeCell="A5" sqref="A5"/>
      <selection pane="bottomRight" activeCell="A27" sqref="A27"/>
    </sheetView>
  </sheetViews>
  <sheetFormatPr baseColWidth="10" defaultColWidth="8.89453125" defaultRowHeight="14.4"/>
  <cols>
    <col min="1" max="1" width="64.89453125" style="1" customWidth="1"/>
    <col min="2" max="2" width="14.3125" style="1" customWidth="1"/>
    <col min="3" max="3" width="2.5234375" style="1" customWidth="1"/>
    <col min="4" max="4" width="13.68359375" style="1" bestFit="1" customWidth="1"/>
    <col min="5" max="5" width="2.5234375" style="1" customWidth="1"/>
    <col min="6" max="6" width="14" style="1" bestFit="1" customWidth="1"/>
    <col min="7" max="7" width="2.5234375" style="1" customWidth="1"/>
    <col min="8" max="8" width="14.3125" style="1" bestFit="1" customWidth="1"/>
    <col min="9" max="9" width="2.5234375" style="1" customWidth="1"/>
    <col min="10" max="10" width="14.3125" style="1" bestFit="1" customWidth="1"/>
    <col min="11" max="11" width="2.5234375" style="1" customWidth="1"/>
    <col min="12" max="12" width="14.89453125" style="1" bestFit="1" customWidth="1"/>
    <col min="13" max="13" width="2.5234375" style="1" customWidth="1"/>
    <col min="14" max="14" width="14.3125" style="1" bestFit="1" customWidth="1"/>
    <col min="15" max="15" width="2.5234375" style="1" customWidth="1"/>
    <col min="16" max="16" width="14.3125" style="1" bestFit="1" customWidth="1"/>
    <col min="17" max="17" width="2.5234375" style="1" customWidth="1"/>
    <col min="18" max="18" width="14.89453125" style="1" bestFit="1" customWidth="1"/>
    <col min="19" max="19" width="2.5234375" style="1" customWidth="1"/>
    <col min="20" max="20" width="14.89453125" style="1" bestFit="1" customWidth="1"/>
    <col min="21" max="21" width="2.5234375" style="1" customWidth="1"/>
    <col min="22" max="22" width="14.3125" style="1" bestFit="1" customWidth="1"/>
    <col min="23" max="23" width="3.20703125" style="1" customWidth="1"/>
    <col min="24" max="24" width="14.89453125" style="1" bestFit="1" customWidth="1"/>
    <col min="25" max="25" width="2.5234375" style="1" customWidth="1"/>
    <col min="26" max="26" width="14.89453125" style="1" bestFit="1" customWidth="1"/>
    <col min="27" max="27" width="2.5234375" style="1" customWidth="1"/>
    <col min="28" max="28" width="14.89453125" style="1" bestFit="1" customWidth="1"/>
    <col min="29" max="29" width="2.5234375" style="1" customWidth="1"/>
    <col min="30" max="30" width="14.3125" style="1" bestFit="1" customWidth="1"/>
    <col min="31" max="31" width="2.5234375" style="1" customWidth="1"/>
    <col min="32" max="32" width="14.3125" style="1" bestFit="1" customWidth="1"/>
    <col min="33" max="33" width="2.5234375" style="1" bestFit="1" customWidth="1"/>
    <col min="34" max="34" width="14.3125" style="1" bestFit="1" customWidth="1"/>
    <col min="35" max="35" width="2.5234375" style="1" customWidth="1"/>
    <col min="36" max="36" width="14.3125" style="1" bestFit="1" customWidth="1"/>
    <col min="37" max="37" width="2.5234375" style="1" customWidth="1"/>
    <col min="38" max="38" width="14.89453125" style="1" bestFit="1" customWidth="1"/>
    <col min="39" max="39" width="2.5234375" style="1" customWidth="1"/>
    <col min="40" max="40" width="14.3125" style="1" bestFit="1" customWidth="1"/>
    <col min="41" max="41" width="6.68359375" style="1" bestFit="1" customWidth="1"/>
    <col min="42" max="42" width="14.89453125" style="1" bestFit="1" customWidth="1"/>
    <col min="43" max="43" width="2.5234375" style="1" customWidth="1"/>
    <col min="44" max="44" width="14.3125" style="1" bestFit="1" customWidth="1"/>
    <col min="45" max="45" width="2.3125" style="1" bestFit="1" customWidth="1"/>
    <col min="46" max="46" width="14.89453125" style="1" bestFit="1" customWidth="1"/>
    <col min="47" max="47" width="2.3125" style="1" bestFit="1" customWidth="1"/>
    <col min="48" max="48" width="14.3125" style="1" bestFit="1" customWidth="1"/>
    <col min="49" max="49" width="2.3125" style="1" bestFit="1" customWidth="1"/>
    <col min="50" max="50" width="14.3125" style="1" bestFit="1" customWidth="1"/>
    <col min="51" max="51" width="2.3125" style="1" bestFit="1" customWidth="1"/>
    <col min="52" max="52" width="14.89453125" style="1" bestFit="1" customWidth="1"/>
    <col min="53" max="53" width="2.3125" style="1" bestFit="1" customWidth="1"/>
    <col min="54" max="54" width="14.3125" style="1" bestFit="1" customWidth="1"/>
    <col min="55" max="55" width="2.3125" style="1" bestFit="1" customWidth="1"/>
    <col min="56" max="56" width="14.3125" style="1" bestFit="1" customWidth="1"/>
    <col min="57" max="57" width="2.3125" style="1" bestFit="1" customWidth="1"/>
    <col min="58" max="58" width="14.3125" style="1" bestFit="1" customWidth="1"/>
    <col min="59" max="59" width="2.3125" style="1" bestFit="1" customWidth="1"/>
    <col min="60" max="60" width="14" style="1" bestFit="1" customWidth="1"/>
    <col min="61" max="61" width="2.3125" style="1" bestFit="1" customWidth="1"/>
    <col min="62" max="62" width="14.89453125" style="1" bestFit="1" customWidth="1"/>
    <col min="63" max="63" width="2.3125" style="1" bestFit="1" customWidth="1"/>
    <col min="64" max="64" width="14.3125" style="1" bestFit="1" customWidth="1"/>
    <col min="65" max="65" width="2.5234375" style="1" bestFit="1" customWidth="1"/>
    <col min="66" max="66" width="14.89453125" style="1" bestFit="1" customWidth="1"/>
    <col min="67" max="67" width="2.3125" style="1" bestFit="1" customWidth="1"/>
    <col min="68" max="68" width="14.89453125" style="1" bestFit="1" customWidth="1"/>
    <col min="69" max="69" width="2.3125" style="1" bestFit="1" customWidth="1"/>
    <col min="70" max="70" width="14.89453125" style="1" bestFit="1" customWidth="1"/>
    <col min="71" max="71" width="2.3125" style="1" bestFit="1" customWidth="1"/>
    <col min="72" max="72" width="14.89453125" style="1" bestFit="1" customWidth="1"/>
    <col min="73" max="73" width="2.3125" style="1" bestFit="1" customWidth="1"/>
    <col min="74" max="74" width="14.89453125" style="1" bestFit="1" customWidth="1"/>
    <col min="75" max="75" width="2.3125" style="1" bestFit="1" customWidth="1"/>
    <col min="76" max="76" width="14" style="1" bestFit="1" customWidth="1"/>
    <col min="77" max="77" width="2.3125" style="1" bestFit="1" customWidth="1"/>
    <col min="78" max="78" width="14.89453125" style="1" bestFit="1" customWidth="1"/>
    <col min="79" max="79" width="2.3125" style="1" bestFit="1" customWidth="1"/>
    <col min="80" max="80" width="14" style="1" bestFit="1" customWidth="1"/>
    <col min="81" max="81" width="2.3125" style="1" bestFit="1" customWidth="1"/>
    <col min="82" max="82" width="14.89453125" style="1" bestFit="1" customWidth="1"/>
    <col min="83" max="83" width="2.5234375" style="1" bestFit="1" customWidth="1"/>
    <col min="84" max="84" width="14.3125" style="1" bestFit="1" customWidth="1"/>
    <col min="85" max="85" width="2.5234375" style="1" bestFit="1" customWidth="1"/>
    <col min="86" max="86" width="14.89453125" style="1" bestFit="1" customWidth="1"/>
    <col min="87" max="87" width="2.89453125" style="1" bestFit="1" customWidth="1"/>
    <col min="88" max="88" width="13.68359375" style="1" bestFit="1" customWidth="1"/>
    <col min="89" max="89" width="2.89453125" style="1" bestFit="1" customWidth="1"/>
    <col min="90" max="90" width="14.3125" style="1" bestFit="1" customWidth="1"/>
    <col min="91" max="91" width="2.89453125" style="1" bestFit="1" customWidth="1"/>
    <col min="92" max="92" width="14" style="1" bestFit="1" customWidth="1"/>
    <col min="93" max="93" width="2.89453125" style="1" bestFit="1" customWidth="1"/>
    <col min="94" max="94" width="14.3125" style="1" bestFit="1" customWidth="1"/>
    <col min="95" max="95" width="2.89453125" style="1" bestFit="1" customWidth="1"/>
    <col min="96" max="96" width="14.89453125" style="1" bestFit="1" customWidth="1"/>
    <col min="97" max="97" width="2.89453125" style="1" bestFit="1" customWidth="1"/>
    <col min="98" max="98" width="14.89453125" style="1" bestFit="1" customWidth="1"/>
    <col min="99" max="99" width="2.5234375" style="1" bestFit="1" customWidth="1"/>
    <col min="100" max="100" width="14.89453125" style="1" bestFit="1" customWidth="1"/>
    <col min="101" max="101" width="2.89453125" style="1" bestFit="1" customWidth="1"/>
    <col min="102" max="102" width="14" style="1" bestFit="1" customWidth="1"/>
    <col min="103" max="103" width="2.5234375" style="1" bestFit="1" customWidth="1"/>
    <col min="104" max="104" width="14.89453125" style="1" bestFit="1" customWidth="1"/>
    <col min="105" max="105" width="2.5234375" style="1" bestFit="1" customWidth="1"/>
    <col min="106" max="106" width="14.3125" style="1" bestFit="1" customWidth="1"/>
    <col min="107" max="107" width="2.5234375" style="1" bestFit="1" customWidth="1"/>
    <col min="108" max="108" width="14" style="1" bestFit="1" customWidth="1"/>
    <col min="109" max="109" width="2.89453125" style="1" bestFit="1" customWidth="1"/>
    <col min="110" max="110" width="14.89453125" style="1" bestFit="1" customWidth="1"/>
    <col min="111" max="111" width="2.5234375" style="1" bestFit="1" customWidth="1"/>
    <col min="112" max="112" width="14.89453125" style="1" bestFit="1" customWidth="1"/>
    <col min="113" max="113" width="2.5234375" style="1" bestFit="1" customWidth="1"/>
    <col min="114" max="114" width="14.89453125" style="1" bestFit="1" customWidth="1"/>
    <col min="115" max="115" width="2.89453125" style="1" bestFit="1" customWidth="1"/>
    <col min="116" max="116" width="14.3125" style="1" bestFit="1" customWidth="1"/>
    <col min="117" max="117" width="2.5234375" style="1" bestFit="1" customWidth="1"/>
    <col min="118" max="118" width="14.89453125" style="1" bestFit="1" customWidth="1"/>
    <col min="119" max="119" width="2.3125" style="1" bestFit="1" customWidth="1"/>
    <col min="120" max="120" width="14.3125" style="1" bestFit="1" customWidth="1"/>
    <col min="121" max="121" width="2.5234375" style="1" bestFit="1" customWidth="1"/>
    <col min="122" max="122" width="14" style="1" bestFit="1" customWidth="1"/>
    <col min="123" max="123" width="3.68359375" style="1" bestFit="1" customWidth="1"/>
    <col min="124" max="124" width="14.89453125" style="1" bestFit="1" customWidth="1"/>
    <col min="125" max="125" width="2.5234375" style="1" bestFit="1" customWidth="1"/>
    <col min="126" max="126" width="14.89453125" style="1" bestFit="1" customWidth="1"/>
    <col min="127" max="127" width="2.5234375" style="1" bestFit="1" customWidth="1"/>
    <col min="128" max="128" width="14.89453125" style="1" bestFit="1" customWidth="1"/>
    <col min="129" max="129" width="3.68359375" style="1" bestFit="1" customWidth="1"/>
    <col min="130" max="130" width="1.7890625" style="1" bestFit="1" customWidth="1"/>
    <col min="131" max="16384" width="8.89453125" style="1"/>
  </cols>
  <sheetData>
    <row r="2" spans="1:38">
      <c r="A2" s="2" t="s">
        <v>130</v>
      </c>
    </row>
    <row r="6" spans="1:38">
      <c r="A6" s="3"/>
      <c r="B6" s="316" t="s">
        <v>97</v>
      </c>
      <c r="C6" s="316" t="s">
        <v>1</v>
      </c>
      <c r="D6" s="316" t="s">
        <v>98</v>
      </c>
      <c r="E6" s="316" t="s">
        <v>1</v>
      </c>
      <c r="F6" s="316" t="s">
        <v>99</v>
      </c>
      <c r="G6" s="316" t="s">
        <v>1</v>
      </c>
      <c r="H6" s="316" t="s">
        <v>100</v>
      </c>
      <c r="I6" s="316" t="s">
        <v>1</v>
      </c>
      <c r="J6" s="316" t="s">
        <v>0</v>
      </c>
      <c r="K6" s="316" t="s">
        <v>1</v>
      </c>
      <c r="L6" s="316" t="s">
        <v>2</v>
      </c>
      <c r="M6" s="316" t="s">
        <v>1</v>
      </c>
      <c r="N6" s="316" t="s">
        <v>3</v>
      </c>
      <c r="O6" s="316" t="s">
        <v>1</v>
      </c>
      <c r="P6" s="316" t="s">
        <v>4</v>
      </c>
      <c r="Q6" s="316" t="s">
        <v>1</v>
      </c>
      <c r="R6" s="316" t="s">
        <v>5</v>
      </c>
      <c r="S6" s="316" t="s">
        <v>1</v>
      </c>
      <c r="T6" s="316" t="s">
        <v>6</v>
      </c>
      <c r="U6" s="316" t="s">
        <v>1</v>
      </c>
      <c r="V6" s="316" t="s">
        <v>7</v>
      </c>
      <c r="W6" s="316" t="s">
        <v>1</v>
      </c>
      <c r="X6" s="316" t="s">
        <v>8</v>
      </c>
      <c r="Y6" s="316" t="s">
        <v>1</v>
      </c>
      <c r="Z6" s="316" t="s">
        <v>9</v>
      </c>
      <c r="AA6" s="316" t="s">
        <v>1</v>
      </c>
      <c r="AB6" s="316" t="s">
        <v>10</v>
      </c>
      <c r="AC6" s="316" t="s">
        <v>1</v>
      </c>
      <c r="AD6" s="316" t="s">
        <v>11</v>
      </c>
      <c r="AE6" s="316" t="s">
        <v>1</v>
      </c>
      <c r="AF6" s="316" t="s">
        <v>12</v>
      </c>
      <c r="AG6" s="316" t="s">
        <v>1</v>
      </c>
      <c r="AH6" s="316" t="s">
        <v>101</v>
      </c>
      <c r="AI6" s="316" t="s">
        <v>1</v>
      </c>
      <c r="AJ6" s="316" t="s">
        <v>102</v>
      </c>
      <c r="AK6" s="316" t="s">
        <v>1</v>
      </c>
    </row>
    <row r="7" spans="1:38">
      <c r="A7" s="4" t="s">
        <v>993</v>
      </c>
      <c r="B7" s="5">
        <f t="shared" ref="B7" si="0">SUM(B8:B34)</f>
        <v>124509902</v>
      </c>
      <c r="C7" s="5"/>
      <c r="D7" s="5">
        <f t="shared" ref="D7" si="1">SUM(D8:D34)</f>
        <v>0</v>
      </c>
      <c r="E7" s="5"/>
      <c r="F7" s="5">
        <f t="shared" ref="F7" si="2">SUM(F8:F34)</f>
        <v>0</v>
      </c>
      <c r="G7" s="5"/>
      <c r="H7" s="5">
        <f t="shared" ref="H7" si="3">SUM(H8:H34)</f>
        <v>119683566</v>
      </c>
      <c r="I7" s="5"/>
      <c r="J7" s="5">
        <f t="shared" ref="J7" si="4">SUM(J8:J34)</f>
        <v>0</v>
      </c>
      <c r="K7" s="5"/>
      <c r="L7" s="5">
        <f t="shared" ref="L7" si="5">SUM(L8:L34)</f>
        <v>99933000</v>
      </c>
      <c r="M7" s="5"/>
      <c r="N7" s="5">
        <f t="shared" ref="N7" si="6">SUM(N8:N34)</f>
        <v>116872889</v>
      </c>
      <c r="O7" s="5"/>
      <c r="P7" s="5">
        <f t="shared" ref="P7" si="7">SUM(P8:P34)</f>
        <v>77042481</v>
      </c>
      <c r="Q7" s="5"/>
      <c r="R7" s="6">
        <f t="shared" ref="R7" si="8">SUM(R8:R34)</f>
        <v>153147900</v>
      </c>
      <c r="S7" s="5"/>
      <c r="T7" s="5">
        <f t="shared" ref="T7" si="9">SUM(T8:T34)</f>
        <v>196208987</v>
      </c>
      <c r="U7" s="5"/>
      <c r="V7" s="5">
        <f t="shared" ref="V7" si="10">SUM(V8:V34)</f>
        <v>78728382</v>
      </c>
      <c r="W7" s="5"/>
      <c r="X7" s="5">
        <f t="shared" ref="X7" si="11">SUM(X8:X34)</f>
        <v>549761822</v>
      </c>
      <c r="Y7" s="5"/>
      <c r="Z7" s="5">
        <f t="shared" ref="Z7" si="12">SUM(Z8:Z34)</f>
        <v>194758920</v>
      </c>
      <c r="AA7" s="5"/>
      <c r="AB7" s="5">
        <f t="shared" ref="AB7" si="13">SUM(AB8:AB34)</f>
        <v>78499076</v>
      </c>
      <c r="AC7" s="5"/>
      <c r="AD7" s="5">
        <f t="shared" ref="AD7" si="14">SUM(AD8:AD34)</f>
        <v>83649733</v>
      </c>
      <c r="AE7" s="5"/>
      <c r="AF7" s="5">
        <f t="shared" ref="AF7" si="15">SUM(AF8:AF34)</f>
        <v>199121630</v>
      </c>
      <c r="AG7" s="5"/>
      <c r="AH7" s="5">
        <f t="shared" ref="AH7" si="16">SUM(AH8:AH34)</f>
        <v>5474614</v>
      </c>
      <c r="AI7" s="5"/>
      <c r="AJ7" s="5"/>
      <c r="AK7" s="5"/>
    </row>
    <row r="8" spans="1:38">
      <c r="A8" s="7" t="s">
        <v>14</v>
      </c>
      <c r="B8" s="8"/>
      <c r="C8" s="8"/>
      <c r="D8" s="8"/>
      <c r="E8" s="8"/>
      <c r="F8" s="8"/>
      <c r="G8" s="8"/>
      <c r="H8" s="8"/>
      <c r="I8" s="8"/>
      <c r="J8" s="8"/>
      <c r="K8" s="8"/>
      <c r="L8" s="8"/>
      <c r="M8" s="8"/>
      <c r="N8" s="8"/>
      <c r="O8" s="8"/>
      <c r="P8" s="8"/>
      <c r="Q8" s="8"/>
      <c r="R8" s="9"/>
      <c r="S8" s="8"/>
      <c r="T8" s="8"/>
      <c r="U8" s="8"/>
      <c r="V8" s="8"/>
      <c r="W8" s="8"/>
      <c r="X8" s="8">
        <v>9200000</v>
      </c>
      <c r="Y8" s="8"/>
      <c r="Z8" s="8"/>
      <c r="AA8" s="8"/>
      <c r="AB8" s="8"/>
      <c r="AC8" s="8"/>
      <c r="AD8" s="8"/>
      <c r="AE8" s="8"/>
      <c r="AF8" s="8"/>
      <c r="AG8" s="8"/>
      <c r="AH8" s="8"/>
      <c r="AI8" s="8"/>
      <c r="AJ8" s="8"/>
      <c r="AK8" s="8"/>
      <c r="AL8" s="34"/>
    </row>
    <row r="9" spans="1:38">
      <c r="A9" s="7" t="s">
        <v>15</v>
      </c>
      <c r="B9" s="8"/>
      <c r="C9" s="8"/>
      <c r="D9" s="8"/>
      <c r="E9" s="8"/>
      <c r="F9" s="8"/>
      <c r="G9" s="8"/>
      <c r="H9" s="8"/>
      <c r="I9" s="8"/>
      <c r="J9" s="8"/>
      <c r="K9" s="8"/>
      <c r="L9" s="8"/>
      <c r="M9" s="8"/>
      <c r="N9" s="8"/>
      <c r="O9" s="8"/>
      <c r="P9" s="8"/>
      <c r="Q9" s="8"/>
      <c r="R9" s="9"/>
      <c r="S9" s="8"/>
      <c r="T9" s="8"/>
      <c r="U9" s="8"/>
      <c r="V9" s="8"/>
      <c r="W9" s="8"/>
      <c r="X9" s="8">
        <v>7100000</v>
      </c>
      <c r="Y9" s="8"/>
      <c r="Z9" s="8"/>
      <c r="AA9" s="8"/>
      <c r="AB9" s="8"/>
      <c r="AC9" s="8"/>
      <c r="AD9" s="8"/>
      <c r="AE9" s="8"/>
      <c r="AF9" s="8"/>
      <c r="AG9" s="8"/>
      <c r="AH9" s="8"/>
      <c r="AI9" s="8"/>
      <c r="AJ9" s="8"/>
      <c r="AK9" s="8"/>
      <c r="AL9" s="34"/>
    </row>
    <row r="10" spans="1:38">
      <c r="A10" s="7" t="s">
        <v>16</v>
      </c>
      <c r="B10" s="8"/>
      <c r="C10" s="8"/>
      <c r="D10" s="8"/>
      <c r="E10" s="8"/>
      <c r="F10" s="8"/>
      <c r="G10" s="8"/>
      <c r="H10" s="8"/>
      <c r="I10" s="8"/>
      <c r="J10" s="8"/>
      <c r="K10" s="8"/>
      <c r="L10" s="8"/>
      <c r="M10" s="8"/>
      <c r="N10" s="8"/>
      <c r="O10" s="8"/>
      <c r="P10" s="8"/>
      <c r="Q10" s="8"/>
      <c r="R10" s="9"/>
      <c r="S10" s="8"/>
      <c r="T10" s="8"/>
      <c r="U10" s="8"/>
      <c r="V10" s="8"/>
      <c r="W10" s="8"/>
      <c r="X10" s="8">
        <v>9500000</v>
      </c>
      <c r="Y10" s="8"/>
      <c r="Z10" s="8"/>
      <c r="AA10" s="8"/>
      <c r="AB10" s="8"/>
      <c r="AC10" s="8"/>
      <c r="AD10" s="8"/>
      <c r="AE10" s="8"/>
      <c r="AF10" s="8"/>
      <c r="AG10" s="8"/>
      <c r="AH10" s="8"/>
      <c r="AI10" s="8"/>
      <c r="AJ10" s="8"/>
      <c r="AK10" s="8"/>
      <c r="AL10" s="34"/>
    </row>
    <row r="11" spans="1:38">
      <c r="A11" s="7" t="s">
        <v>17</v>
      </c>
      <c r="B11" s="8"/>
      <c r="C11" s="8"/>
      <c r="D11" s="8"/>
      <c r="E11" s="8"/>
      <c r="F11" s="8"/>
      <c r="G11" s="8"/>
      <c r="H11" s="8"/>
      <c r="I11" s="8"/>
      <c r="J11" s="8"/>
      <c r="K11" s="8"/>
      <c r="L11" s="8"/>
      <c r="M11" s="8"/>
      <c r="N11" s="8"/>
      <c r="O11" s="8"/>
      <c r="P11" s="8"/>
      <c r="Q11" s="8"/>
      <c r="R11" s="9"/>
      <c r="S11" s="8"/>
      <c r="T11" s="8"/>
      <c r="U11" s="8"/>
      <c r="V11" s="8"/>
      <c r="W11" s="8"/>
      <c r="X11" s="8">
        <v>11600000</v>
      </c>
      <c r="Y11" s="8"/>
      <c r="Z11" s="8"/>
      <c r="AA11" s="8"/>
      <c r="AB11" s="8"/>
      <c r="AC11" s="8"/>
      <c r="AD11" s="8"/>
      <c r="AE11" s="8"/>
      <c r="AF11" s="8"/>
      <c r="AG11" s="8"/>
      <c r="AH11" s="8"/>
      <c r="AI11" s="8"/>
      <c r="AJ11" s="8"/>
      <c r="AK11" s="8"/>
      <c r="AL11" s="34"/>
    </row>
    <row r="12" spans="1:38">
      <c r="A12" s="7" t="s">
        <v>18</v>
      </c>
      <c r="B12" s="8">
        <v>124509902</v>
      </c>
      <c r="C12" s="8"/>
      <c r="D12" s="8"/>
      <c r="E12" s="8"/>
      <c r="F12" s="8"/>
      <c r="G12" s="8"/>
      <c r="H12" s="8">
        <v>119683566</v>
      </c>
      <c r="I12" s="8"/>
      <c r="J12" s="8"/>
      <c r="K12" s="8"/>
      <c r="L12" s="8"/>
      <c r="M12" s="8"/>
      <c r="N12" s="8">
        <v>116872889</v>
      </c>
      <c r="O12" s="8"/>
      <c r="P12" s="8"/>
      <c r="Q12" s="8"/>
      <c r="R12" s="9"/>
      <c r="S12" s="8"/>
      <c r="T12" s="8">
        <v>117559725</v>
      </c>
      <c r="U12" s="8"/>
      <c r="V12" s="8"/>
      <c r="W12" s="8"/>
      <c r="X12" s="8">
        <v>111300000</v>
      </c>
      <c r="Y12" s="8"/>
      <c r="Z12" s="8">
        <v>115432561</v>
      </c>
      <c r="AA12" s="8"/>
      <c r="AB12" s="8"/>
      <c r="AC12" s="8"/>
      <c r="AD12" s="8"/>
      <c r="AE12" s="8"/>
      <c r="AF12" s="10">
        <v>114595019</v>
      </c>
      <c r="AG12" s="8"/>
      <c r="AH12" s="8"/>
      <c r="AI12" s="8"/>
      <c r="AJ12" s="8"/>
      <c r="AK12" s="8"/>
      <c r="AL12" s="34"/>
    </row>
    <row r="13" spans="1:38">
      <c r="A13" s="7" t="s">
        <v>19</v>
      </c>
      <c r="B13" s="8"/>
      <c r="C13" s="8"/>
      <c r="D13" s="8"/>
      <c r="E13" s="8"/>
      <c r="F13" s="8"/>
      <c r="G13" s="8"/>
      <c r="H13" s="8"/>
      <c r="I13" s="8"/>
      <c r="J13" s="8"/>
      <c r="K13" s="8"/>
      <c r="L13" s="8"/>
      <c r="M13" s="8"/>
      <c r="N13" s="8"/>
      <c r="O13" s="8"/>
      <c r="P13" s="8"/>
      <c r="Q13" s="8"/>
      <c r="R13" s="9"/>
      <c r="S13" s="8"/>
      <c r="T13" s="8"/>
      <c r="U13" s="8"/>
      <c r="V13" s="8"/>
      <c r="W13" s="8"/>
      <c r="X13" s="8">
        <v>1500000</v>
      </c>
      <c r="Y13" s="8"/>
      <c r="Z13" s="8"/>
      <c r="AA13" s="8"/>
      <c r="AB13" s="8"/>
      <c r="AC13" s="8"/>
      <c r="AD13" s="8"/>
      <c r="AE13" s="8"/>
      <c r="AF13" s="8"/>
      <c r="AG13" s="8"/>
      <c r="AH13" s="8"/>
      <c r="AI13" s="8"/>
      <c r="AJ13" s="8"/>
      <c r="AK13" s="8"/>
      <c r="AL13" s="34"/>
    </row>
    <row r="14" spans="1:38">
      <c r="A14" s="7" t="s">
        <v>20</v>
      </c>
      <c r="B14" s="8"/>
      <c r="C14" s="8"/>
      <c r="D14" s="8"/>
      <c r="E14" s="8"/>
      <c r="F14" s="8"/>
      <c r="G14" s="8"/>
      <c r="H14" s="8"/>
      <c r="I14" s="8"/>
      <c r="J14" s="8"/>
      <c r="K14" s="8"/>
      <c r="L14" s="8"/>
      <c r="M14" s="8"/>
      <c r="N14" s="8"/>
      <c r="O14" s="8"/>
      <c r="P14" s="8"/>
      <c r="Q14" s="8"/>
      <c r="R14" s="9"/>
      <c r="S14" s="8"/>
      <c r="T14" s="8"/>
      <c r="U14" s="8"/>
      <c r="V14" s="8"/>
      <c r="W14" s="8"/>
      <c r="X14" s="8">
        <v>5300000</v>
      </c>
      <c r="Y14" s="8"/>
      <c r="Z14" s="8"/>
      <c r="AA14" s="8"/>
      <c r="AB14" s="8"/>
      <c r="AC14" s="8"/>
      <c r="AD14" s="8"/>
      <c r="AE14" s="8"/>
      <c r="AF14" s="8"/>
      <c r="AG14" s="8"/>
      <c r="AH14" s="8"/>
      <c r="AI14" s="8"/>
      <c r="AJ14" s="8"/>
      <c r="AK14" s="8"/>
      <c r="AL14" s="34"/>
    </row>
    <row r="15" spans="1:38">
      <c r="A15" s="7" t="s">
        <v>21</v>
      </c>
      <c r="B15" s="8"/>
      <c r="C15" s="8"/>
      <c r="D15" s="8"/>
      <c r="E15" s="8"/>
      <c r="F15" s="8"/>
      <c r="G15" s="8"/>
      <c r="H15" s="8"/>
      <c r="I15" s="8"/>
      <c r="J15" s="8"/>
      <c r="K15" s="8"/>
      <c r="L15" s="8"/>
      <c r="M15" s="8"/>
      <c r="N15" s="8"/>
      <c r="O15" s="8"/>
      <c r="P15" s="8"/>
      <c r="Q15" s="8"/>
      <c r="R15" s="9"/>
      <c r="S15" s="8"/>
      <c r="T15" s="8"/>
      <c r="U15" s="8"/>
      <c r="V15" s="8"/>
      <c r="W15" s="8"/>
      <c r="X15" s="8">
        <v>11900000</v>
      </c>
      <c r="Y15" s="8"/>
      <c r="Z15" s="8"/>
      <c r="AA15" s="8"/>
      <c r="AB15" s="8"/>
      <c r="AC15" s="8"/>
      <c r="AD15" s="8"/>
      <c r="AE15" s="8"/>
      <c r="AF15" s="8"/>
      <c r="AG15" s="8"/>
      <c r="AH15" s="8"/>
      <c r="AI15" s="8"/>
      <c r="AJ15" s="8"/>
      <c r="AK15" s="8"/>
      <c r="AL15" s="34"/>
    </row>
    <row r="16" spans="1:38">
      <c r="A16" s="7" t="s">
        <v>22</v>
      </c>
      <c r="B16" s="8"/>
      <c r="C16" s="8"/>
      <c r="D16" s="8"/>
      <c r="E16" s="8"/>
      <c r="F16" s="8"/>
      <c r="G16" s="8"/>
      <c r="H16" s="8"/>
      <c r="I16" s="8"/>
      <c r="J16" s="8"/>
      <c r="K16" s="8"/>
      <c r="L16" s="8"/>
      <c r="M16" s="8"/>
      <c r="N16" s="8"/>
      <c r="O16" s="8"/>
      <c r="P16" s="8"/>
      <c r="Q16" s="8"/>
      <c r="R16" s="9"/>
      <c r="S16" s="8"/>
      <c r="T16" s="8"/>
      <c r="U16" s="8"/>
      <c r="V16" s="8"/>
      <c r="W16" s="8"/>
      <c r="X16" s="8">
        <v>64500000</v>
      </c>
      <c r="Y16" s="8"/>
      <c r="Z16" s="8"/>
      <c r="AA16" s="8"/>
      <c r="AB16" s="8"/>
      <c r="AC16" s="8"/>
      <c r="AD16" s="8"/>
      <c r="AE16" s="8"/>
      <c r="AF16" s="8"/>
      <c r="AG16" s="8"/>
      <c r="AH16" s="8"/>
      <c r="AI16" s="8"/>
      <c r="AJ16" s="8"/>
      <c r="AK16" s="8"/>
      <c r="AL16" s="34"/>
    </row>
    <row r="17" spans="1:38">
      <c r="A17" s="7" t="s">
        <v>159</v>
      </c>
      <c r="B17" s="8"/>
      <c r="C17" s="8"/>
      <c r="D17" s="8"/>
      <c r="E17" s="8"/>
      <c r="F17" s="8"/>
      <c r="G17" s="8"/>
      <c r="H17" s="8"/>
      <c r="I17" s="8"/>
      <c r="J17" s="8"/>
      <c r="K17" s="8"/>
      <c r="L17" s="8"/>
      <c r="M17" s="8"/>
      <c r="N17" s="8"/>
      <c r="O17" s="8"/>
      <c r="P17" s="8">
        <v>77042481</v>
      </c>
      <c r="Q17" s="8"/>
      <c r="R17" s="9">
        <v>77908900</v>
      </c>
      <c r="S17" s="8"/>
      <c r="T17" s="8">
        <v>78649262</v>
      </c>
      <c r="U17" s="8"/>
      <c r="V17" s="8">
        <v>78728382</v>
      </c>
      <c r="W17" s="8"/>
      <c r="X17" s="51">
        <v>78784496</v>
      </c>
      <c r="Y17" s="8"/>
      <c r="Z17" s="8">
        <v>79326359</v>
      </c>
      <c r="AA17" s="8"/>
      <c r="AB17" s="8">
        <v>78499076</v>
      </c>
      <c r="AC17" s="8"/>
      <c r="AD17" s="8">
        <v>78374034</v>
      </c>
      <c r="AE17" s="8"/>
      <c r="AF17" s="8">
        <v>79151455</v>
      </c>
      <c r="AG17" s="8"/>
      <c r="AH17" s="8"/>
      <c r="AI17" s="8"/>
      <c r="AJ17" s="8"/>
      <c r="AK17" s="8"/>
      <c r="AL17" s="34"/>
    </row>
    <row r="18" spans="1:38">
      <c r="A18" s="7" t="s">
        <v>23</v>
      </c>
      <c r="B18" s="8"/>
      <c r="C18" s="8"/>
      <c r="D18" s="8"/>
      <c r="E18" s="8"/>
      <c r="F18" s="8"/>
      <c r="G18" s="8"/>
      <c r="H18" s="8"/>
      <c r="I18" s="8"/>
      <c r="J18" s="8"/>
      <c r="K18" s="8"/>
      <c r="L18" s="8"/>
      <c r="M18" s="8"/>
      <c r="N18" s="8"/>
      <c r="O18" s="8"/>
      <c r="P18" s="8"/>
      <c r="Q18" s="8"/>
      <c r="R18" s="9"/>
      <c r="S18" s="8"/>
      <c r="T18" s="8"/>
      <c r="U18" s="8"/>
      <c r="V18" s="8"/>
      <c r="W18" s="8"/>
      <c r="X18" s="51">
        <v>4977326</v>
      </c>
      <c r="Y18" s="8"/>
      <c r="Z18" s="8"/>
      <c r="AA18" s="8"/>
      <c r="AB18" s="8"/>
      <c r="AC18" s="8"/>
      <c r="AD18" s="51">
        <v>5275699</v>
      </c>
      <c r="AE18" s="51"/>
      <c r="AF18" s="51">
        <v>5375156</v>
      </c>
      <c r="AG18" s="51"/>
      <c r="AH18" s="51">
        <v>5474614</v>
      </c>
      <c r="AI18" s="8"/>
      <c r="AJ18" s="8"/>
      <c r="AK18" s="8"/>
      <c r="AL18" s="34"/>
    </row>
    <row r="19" spans="1:38">
      <c r="A19" s="7" t="s">
        <v>25</v>
      </c>
      <c r="B19" s="8"/>
      <c r="C19" s="8"/>
      <c r="D19" s="8"/>
      <c r="E19" s="8"/>
      <c r="F19" s="8"/>
      <c r="G19" s="8"/>
      <c r="H19" s="8"/>
      <c r="I19" s="8"/>
      <c r="J19" s="8"/>
      <c r="K19" s="8"/>
      <c r="L19" s="8">
        <v>99933000</v>
      </c>
      <c r="M19" s="8"/>
      <c r="N19" s="8"/>
      <c r="O19" s="8"/>
      <c r="P19" s="8"/>
      <c r="Q19" s="8"/>
      <c r="R19" s="9">
        <v>75239000</v>
      </c>
      <c r="S19" s="8"/>
      <c r="T19" s="8"/>
      <c r="U19" s="8"/>
      <c r="V19" s="8"/>
      <c r="W19" s="8"/>
      <c r="X19" s="8">
        <v>78000000</v>
      </c>
      <c r="Y19" s="8"/>
      <c r="Z19" s="8"/>
      <c r="AA19" s="8"/>
      <c r="AB19" s="8"/>
      <c r="AC19" s="8"/>
      <c r="AD19" s="8"/>
      <c r="AE19" s="8"/>
      <c r="AF19" s="8"/>
      <c r="AG19" s="8"/>
      <c r="AH19" s="8"/>
      <c r="AI19" s="8"/>
      <c r="AJ19" s="8"/>
      <c r="AK19" s="8"/>
      <c r="AL19" s="34"/>
    </row>
    <row r="20" spans="1:38">
      <c r="A20" s="7" t="s">
        <v>26</v>
      </c>
      <c r="B20" s="8"/>
      <c r="C20" s="8"/>
      <c r="D20" s="8"/>
      <c r="E20" s="8"/>
      <c r="F20" s="8"/>
      <c r="G20" s="8"/>
      <c r="H20" s="8"/>
      <c r="I20" s="8"/>
      <c r="J20" s="8"/>
      <c r="K20" s="8"/>
      <c r="L20" s="8"/>
      <c r="M20" s="8"/>
      <c r="N20" s="8"/>
      <c r="O20" s="8"/>
      <c r="P20" s="8"/>
      <c r="Q20" s="8"/>
      <c r="R20" s="9"/>
      <c r="S20" s="8"/>
      <c r="T20" s="8"/>
      <c r="U20" s="8"/>
      <c r="V20" s="8"/>
      <c r="W20" s="8"/>
      <c r="X20" s="8">
        <v>1000000</v>
      </c>
      <c r="Y20" s="8"/>
      <c r="Z20" s="8"/>
      <c r="AA20" s="8"/>
      <c r="AB20" s="8"/>
      <c r="AC20" s="8"/>
      <c r="AD20" s="8"/>
      <c r="AE20" s="8"/>
      <c r="AF20" s="8"/>
      <c r="AG20" s="8"/>
      <c r="AH20" s="8"/>
      <c r="AI20" s="8"/>
      <c r="AJ20" s="8"/>
      <c r="AK20" s="8"/>
      <c r="AL20" s="34"/>
    </row>
    <row r="21" spans="1:38">
      <c r="A21" s="7" t="s">
        <v>27</v>
      </c>
      <c r="B21" s="8"/>
      <c r="C21" s="8"/>
      <c r="D21" s="8"/>
      <c r="E21" s="8"/>
      <c r="F21" s="8"/>
      <c r="G21" s="8"/>
      <c r="H21" s="8"/>
      <c r="I21" s="8"/>
      <c r="J21" s="8"/>
      <c r="K21" s="8"/>
      <c r="L21" s="8"/>
      <c r="M21" s="8"/>
      <c r="N21" s="8"/>
      <c r="O21" s="8"/>
      <c r="P21" s="8"/>
      <c r="Q21" s="8"/>
      <c r="R21" s="9"/>
      <c r="S21" s="8"/>
      <c r="T21" s="8"/>
      <c r="U21" s="8"/>
      <c r="V21" s="8"/>
      <c r="W21" s="8"/>
      <c r="X21" s="8">
        <v>1500000</v>
      </c>
      <c r="Y21" s="8"/>
      <c r="Z21" s="8"/>
      <c r="AA21" s="8"/>
      <c r="AB21" s="8"/>
      <c r="AC21" s="8"/>
      <c r="AD21" s="8"/>
      <c r="AE21" s="8"/>
      <c r="AF21" s="8"/>
      <c r="AG21" s="8"/>
      <c r="AH21" s="8"/>
      <c r="AI21" s="8"/>
      <c r="AJ21" s="8"/>
      <c r="AK21" s="8"/>
      <c r="AL21" s="34"/>
    </row>
    <row r="22" spans="1:38">
      <c r="A22" s="7" t="s">
        <v>28</v>
      </c>
      <c r="B22" s="8"/>
      <c r="C22" s="8"/>
      <c r="D22" s="8"/>
      <c r="E22" s="8"/>
      <c r="F22" s="8"/>
      <c r="G22" s="8"/>
      <c r="H22" s="8"/>
      <c r="I22" s="8"/>
      <c r="J22" s="8"/>
      <c r="K22" s="8"/>
      <c r="L22" s="8"/>
      <c r="M22" s="8"/>
      <c r="N22" s="8"/>
      <c r="O22" s="8"/>
      <c r="P22" s="8"/>
      <c r="Q22" s="8"/>
      <c r="R22" s="9"/>
      <c r="S22" s="8"/>
      <c r="T22" s="8"/>
      <c r="U22" s="8"/>
      <c r="V22" s="8"/>
      <c r="W22" s="8"/>
      <c r="X22" s="8">
        <v>2600000</v>
      </c>
      <c r="Y22" s="8"/>
      <c r="Z22" s="8"/>
      <c r="AA22" s="8"/>
      <c r="AB22" s="8"/>
      <c r="AC22" s="8"/>
      <c r="AD22" s="8"/>
      <c r="AE22" s="8"/>
      <c r="AF22" s="8"/>
      <c r="AG22" s="8"/>
      <c r="AH22" s="8"/>
      <c r="AI22" s="8"/>
      <c r="AJ22" s="8"/>
      <c r="AK22" s="8"/>
      <c r="AL22" s="34"/>
    </row>
    <row r="23" spans="1:38">
      <c r="A23" s="7" t="s">
        <v>29</v>
      </c>
      <c r="B23" s="8"/>
      <c r="C23" s="8"/>
      <c r="D23" s="8"/>
      <c r="E23" s="8"/>
      <c r="F23" s="8"/>
      <c r="G23" s="8"/>
      <c r="H23" s="8"/>
      <c r="I23" s="8"/>
      <c r="J23" s="8"/>
      <c r="K23" s="8"/>
      <c r="L23" s="8"/>
      <c r="M23" s="8"/>
      <c r="N23" s="8"/>
      <c r="O23" s="8"/>
      <c r="P23" s="8"/>
      <c r="Q23" s="8"/>
      <c r="R23" s="9"/>
      <c r="S23" s="8"/>
      <c r="T23" s="8"/>
      <c r="U23" s="8"/>
      <c r="V23" s="8"/>
      <c r="W23" s="8"/>
      <c r="X23" s="8">
        <v>600000</v>
      </c>
      <c r="Y23" s="8"/>
      <c r="Z23" s="8"/>
      <c r="AA23" s="8"/>
      <c r="AB23" s="8"/>
      <c r="AC23" s="8"/>
      <c r="AD23" s="8"/>
      <c r="AE23" s="8"/>
      <c r="AF23" s="8"/>
      <c r="AG23" s="8"/>
      <c r="AH23" s="8"/>
      <c r="AI23" s="8"/>
      <c r="AJ23" s="8"/>
      <c r="AK23" s="8"/>
      <c r="AL23" s="34"/>
    </row>
    <row r="24" spans="1:38">
      <c r="A24" s="7" t="s">
        <v>31</v>
      </c>
      <c r="B24" s="8"/>
      <c r="C24" s="8"/>
      <c r="D24" s="8"/>
      <c r="E24" s="8"/>
      <c r="F24" s="8"/>
      <c r="G24" s="8"/>
      <c r="H24" s="8"/>
      <c r="I24" s="8"/>
      <c r="J24" s="8"/>
      <c r="K24" s="8"/>
      <c r="L24" s="8"/>
      <c r="M24" s="8"/>
      <c r="N24" s="8"/>
      <c r="O24" s="8"/>
      <c r="P24" s="8"/>
      <c r="Q24" s="8"/>
      <c r="R24" s="9"/>
      <c r="S24" s="8"/>
      <c r="T24" s="8"/>
      <c r="U24" s="8"/>
      <c r="V24" s="8"/>
      <c r="W24" s="8"/>
      <c r="X24" s="8">
        <v>13700000</v>
      </c>
      <c r="Y24" s="8"/>
      <c r="Z24" s="8"/>
      <c r="AA24" s="8"/>
      <c r="AB24" s="8"/>
      <c r="AC24" s="8"/>
      <c r="AD24" s="8"/>
      <c r="AE24" s="8"/>
      <c r="AF24" s="8"/>
      <c r="AG24" s="8"/>
      <c r="AH24" s="8"/>
      <c r="AI24" s="8"/>
      <c r="AJ24" s="8"/>
      <c r="AK24" s="8"/>
      <c r="AL24" s="34"/>
    </row>
    <row r="25" spans="1:38">
      <c r="A25" s="7" t="s">
        <v>32</v>
      </c>
      <c r="B25" s="8"/>
      <c r="C25" s="8"/>
      <c r="D25" s="8"/>
      <c r="E25" s="8"/>
      <c r="F25" s="8"/>
      <c r="G25" s="8"/>
      <c r="H25" s="8"/>
      <c r="I25" s="8"/>
      <c r="J25" s="8"/>
      <c r="K25" s="8"/>
      <c r="L25" s="8"/>
      <c r="M25" s="8"/>
      <c r="N25" s="8"/>
      <c r="O25" s="8"/>
      <c r="P25" s="8"/>
      <c r="Q25" s="8"/>
      <c r="R25" s="9"/>
      <c r="S25" s="8"/>
      <c r="T25" s="8"/>
      <c r="U25" s="8"/>
      <c r="V25" s="8"/>
      <c r="W25" s="8"/>
      <c r="X25" s="8">
        <v>900000</v>
      </c>
      <c r="Y25" s="8"/>
      <c r="Z25" s="8"/>
      <c r="AA25" s="8"/>
      <c r="AB25" s="8"/>
      <c r="AC25" s="8"/>
      <c r="AD25" s="8"/>
      <c r="AE25" s="8"/>
      <c r="AF25" s="8"/>
      <c r="AG25" s="8"/>
      <c r="AH25" s="8"/>
      <c r="AI25" s="8"/>
      <c r="AJ25" s="8"/>
      <c r="AK25" s="8"/>
      <c r="AL25" s="34"/>
    </row>
    <row r="26" spans="1:38">
      <c r="A26" s="7" t="s">
        <v>766</v>
      </c>
      <c r="B26" s="8"/>
      <c r="C26" s="8"/>
      <c r="D26" s="8"/>
      <c r="E26" s="8"/>
      <c r="F26" s="8"/>
      <c r="G26" s="8"/>
      <c r="H26" s="8"/>
      <c r="I26" s="8"/>
      <c r="J26" s="8"/>
      <c r="K26" s="8"/>
      <c r="L26" s="8"/>
      <c r="M26" s="8"/>
      <c r="N26" s="8"/>
      <c r="O26" s="8"/>
      <c r="P26" s="8"/>
      <c r="Q26" s="8"/>
      <c r="R26" s="9"/>
      <c r="S26" s="8"/>
      <c r="T26" s="8"/>
      <c r="U26" s="8"/>
      <c r="V26" s="8"/>
      <c r="W26" s="8"/>
      <c r="X26" s="8">
        <v>19700000</v>
      </c>
      <c r="Y26" s="8"/>
      <c r="Z26" s="8"/>
      <c r="AA26" s="8"/>
      <c r="AB26" s="8"/>
      <c r="AC26" s="8"/>
      <c r="AD26" s="8"/>
      <c r="AE26" s="8"/>
      <c r="AF26" s="8"/>
      <c r="AG26" s="8"/>
      <c r="AH26" s="8"/>
      <c r="AI26" s="8"/>
      <c r="AJ26" s="8"/>
      <c r="AK26" s="8"/>
      <c r="AL26" s="34"/>
    </row>
    <row r="27" spans="1:38">
      <c r="A27" s="7" t="s">
        <v>34</v>
      </c>
      <c r="B27" s="8"/>
      <c r="C27" s="8"/>
      <c r="D27" s="8"/>
      <c r="E27" s="8"/>
      <c r="F27" s="8"/>
      <c r="G27" s="8"/>
      <c r="H27" s="8"/>
      <c r="I27" s="8"/>
      <c r="J27" s="8"/>
      <c r="K27" s="8"/>
      <c r="L27" s="8"/>
      <c r="M27" s="8"/>
      <c r="N27" s="8"/>
      <c r="O27" s="8"/>
      <c r="P27" s="8"/>
      <c r="Q27" s="8"/>
      <c r="R27" s="9"/>
      <c r="S27" s="8"/>
      <c r="T27" s="8"/>
      <c r="U27" s="8"/>
      <c r="V27" s="8"/>
      <c r="W27" s="8"/>
      <c r="X27" s="8">
        <v>20700000</v>
      </c>
      <c r="Y27" s="8"/>
      <c r="Z27" s="8"/>
      <c r="AA27" s="8"/>
      <c r="AB27" s="8"/>
      <c r="AC27" s="8"/>
      <c r="AD27" s="8"/>
      <c r="AE27" s="8"/>
      <c r="AF27" s="8"/>
      <c r="AG27" s="8"/>
      <c r="AH27" s="8"/>
      <c r="AI27" s="8"/>
      <c r="AJ27" s="8"/>
      <c r="AK27" s="8"/>
      <c r="AL27" s="34"/>
    </row>
    <row r="28" spans="1:38">
      <c r="A28" s="7" t="s">
        <v>35</v>
      </c>
      <c r="B28" s="8"/>
      <c r="C28" s="8"/>
      <c r="D28" s="8"/>
      <c r="E28" s="8"/>
      <c r="F28" s="8"/>
      <c r="G28" s="8"/>
      <c r="H28" s="8"/>
      <c r="I28" s="8"/>
      <c r="J28" s="8"/>
      <c r="K28" s="8"/>
      <c r="L28" s="8"/>
      <c r="M28" s="8"/>
      <c r="N28" s="8"/>
      <c r="O28" s="8"/>
      <c r="P28" s="8"/>
      <c r="Q28" s="8"/>
      <c r="R28" s="9"/>
      <c r="S28" s="8"/>
      <c r="T28" s="8"/>
      <c r="U28" s="8"/>
      <c r="V28" s="8"/>
      <c r="W28" s="8"/>
      <c r="X28" s="8">
        <v>38500000</v>
      </c>
      <c r="Y28" s="8"/>
      <c r="Z28" s="8"/>
      <c r="AA28" s="8"/>
      <c r="AB28" s="8"/>
      <c r="AC28" s="8"/>
      <c r="AD28" s="8"/>
      <c r="AE28" s="8"/>
      <c r="AF28" s="8"/>
      <c r="AG28" s="8"/>
      <c r="AH28" s="8"/>
      <c r="AI28" s="8"/>
      <c r="AJ28" s="8"/>
      <c r="AK28" s="8"/>
      <c r="AL28" s="34"/>
    </row>
    <row r="29" spans="1:38">
      <c r="A29" s="7" t="s">
        <v>36</v>
      </c>
      <c r="B29" s="8"/>
      <c r="C29" s="8"/>
      <c r="D29" s="8"/>
      <c r="E29" s="8"/>
      <c r="F29" s="8"/>
      <c r="G29" s="8"/>
      <c r="H29" s="8"/>
      <c r="I29" s="8"/>
      <c r="J29" s="8"/>
      <c r="K29" s="8"/>
      <c r="L29" s="8"/>
      <c r="M29" s="8"/>
      <c r="N29" s="8"/>
      <c r="O29" s="8"/>
      <c r="P29" s="8"/>
      <c r="Q29" s="8"/>
      <c r="R29" s="9"/>
      <c r="S29" s="8"/>
      <c r="T29" s="8"/>
      <c r="U29" s="8"/>
      <c r="V29" s="8"/>
      <c r="W29" s="8"/>
      <c r="X29" s="8">
        <v>13000000</v>
      </c>
      <c r="Y29" s="8"/>
      <c r="Z29" s="8"/>
      <c r="AA29" s="8"/>
      <c r="AB29" s="8"/>
      <c r="AC29" s="8"/>
      <c r="AD29" s="8"/>
      <c r="AE29" s="8"/>
      <c r="AF29" s="8"/>
      <c r="AG29" s="8"/>
      <c r="AH29" s="8"/>
      <c r="AI29" s="8"/>
      <c r="AJ29" s="8"/>
      <c r="AK29" s="8"/>
      <c r="AL29" s="34"/>
    </row>
    <row r="30" spans="1:38">
      <c r="A30" s="7" t="s">
        <v>37</v>
      </c>
      <c r="B30" s="8"/>
      <c r="C30" s="8"/>
      <c r="D30" s="8"/>
      <c r="E30" s="8"/>
      <c r="F30" s="8"/>
      <c r="G30" s="8"/>
      <c r="H30" s="8"/>
      <c r="I30" s="8"/>
      <c r="J30" s="8"/>
      <c r="K30" s="8"/>
      <c r="L30" s="8"/>
      <c r="M30" s="8"/>
      <c r="N30" s="8"/>
      <c r="O30" s="8"/>
      <c r="P30" s="8"/>
      <c r="Q30" s="8"/>
      <c r="R30" s="9"/>
      <c r="S30" s="8"/>
      <c r="T30" s="8"/>
      <c r="U30" s="8"/>
      <c r="V30" s="8"/>
      <c r="W30" s="8"/>
      <c r="X30" s="8">
        <v>20000000</v>
      </c>
      <c r="Y30" s="8"/>
      <c r="Z30" s="8"/>
      <c r="AA30" s="8"/>
      <c r="AB30" s="8"/>
      <c r="AC30" s="8"/>
      <c r="AD30" s="8"/>
      <c r="AE30" s="8"/>
      <c r="AF30" s="8"/>
      <c r="AG30" s="8"/>
      <c r="AH30" s="8"/>
      <c r="AI30" s="8"/>
      <c r="AJ30" s="8"/>
      <c r="AK30" s="8"/>
      <c r="AL30" s="34"/>
    </row>
    <row r="31" spans="1:38">
      <c r="A31" s="7" t="s">
        <v>38</v>
      </c>
      <c r="B31" s="8"/>
      <c r="C31" s="8"/>
      <c r="D31" s="8"/>
      <c r="E31" s="8"/>
      <c r="F31" s="8"/>
      <c r="G31" s="8"/>
      <c r="H31" s="8"/>
      <c r="I31" s="8"/>
      <c r="J31" s="8"/>
      <c r="K31" s="8"/>
      <c r="L31" s="8"/>
      <c r="M31" s="8"/>
      <c r="N31" s="8"/>
      <c r="O31" s="8"/>
      <c r="P31" s="8"/>
      <c r="Q31" s="8"/>
      <c r="R31" s="9"/>
      <c r="S31" s="8"/>
      <c r="T31" s="8"/>
      <c r="U31" s="8"/>
      <c r="V31" s="8"/>
      <c r="W31" s="8"/>
      <c r="X31" s="8">
        <v>1500000</v>
      </c>
      <c r="Y31" s="8"/>
      <c r="Z31" s="8"/>
      <c r="AA31" s="8"/>
      <c r="AB31" s="8"/>
      <c r="AC31" s="8"/>
      <c r="AD31" s="8"/>
      <c r="AE31" s="8"/>
      <c r="AF31" s="8"/>
      <c r="AG31" s="8"/>
      <c r="AH31" s="8"/>
      <c r="AI31" s="8"/>
      <c r="AJ31" s="8"/>
      <c r="AK31" s="8"/>
      <c r="AL31" s="34"/>
    </row>
    <row r="32" spans="1:38">
      <c r="A32" s="7" t="s">
        <v>39</v>
      </c>
      <c r="B32" s="8"/>
      <c r="C32" s="8"/>
      <c r="D32" s="8"/>
      <c r="E32" s="8"/>
      <c r="F32" s="8"/>
      <c r="G32" s="8"/>
      <c r="H32" s="8"/>
      <c r="I32" s="8"/>
      <c r="J32" s="8"/>
      <c r="K32" s="8"/>
      <c r="L32" s="8"/>
      <c r="M32" s="8"/>
      <c r="N32" s="8"/>
      <c r="O32" s="8"/>
      <c r="P32" s="8"/>
      <c r="Q32" s="8"/>
      <c r="R32" s="9"/>
      <c r="S32" s="8"/>
      <c r="T32" s="8"/>
      <c r="U32" s="8"/>
      <c r="V32" s="8"/>
      <c r="W32" s="8"/>
      <c r="X32" s="8">
        <v>4200000</v>
      </c>
      <c r="Y32" s="8"/>
      <c r="Z32" s="8"/>
      <c r="AA32" s="8"/>
      <c r="AB32" s="8"/>
      <c r="AC32" s="8"/>
      <c r="AD32" s="8"/>
      <c r="AE32" s="8"/>
      <c r="AF32" s="8"/>
      <c r="AG32" s="8"/>
      <c r="AH32" s="8"/>
      <c r="AI32" s="8"/>
      <c r="AJ32" s="8"/>
      <c r="AK32" s="8"/>
      <c r="AL32" s="34"/>
    </row>
    <row r="33" spans="1:38">
      <c r="A33" s="7" t="s">
        <v>40</v>
      </c>
      <c r="B33" s="8"/>
      <c r="C33" s="8"/>
      <c r="D33" s="8"/>
      <c r="E33" s="8"/>
      <c r="F33" s="8"/>
      <c r="G33" s="8"/>
      <c r="H33" s="8"/>
      <c r="I33" s="8"/>
      <c r="J33" s="8"/>
      <c r="K33" s="8"/>
      <c r="L33" s="8"/>
      <c r="M33" s="8"/>
      <c r="N33" s="8"/>
      <c r="O33" s="8"/>
      <c r="P33" s="8"/>
      <c r="Q33" s="8"/>
      <c r="R33" s="9"/>
      <c r="S33" s="8"/>
      <c r="T33" s="8"/>
      <c r="U33" s="8"/>
      <c r="V33" s="8"/>
      <c r="W33" s="8"/>
      <c r="X33" s="8">
        <v>5600000</v>
      </c>
      <c r="Y33" s="8"/>
      <c r="Z33" s="8"/>
      <c r="AA33" s="8"/>
      <c r="AB33" s="8"/>
      <c r="AC33" s="8"/>
      <c r="AD33" s="8"/>
      <c r="AE33" s="8"/>
      <c r="AF33" s="8"/>
      <c r="AG33" s="8"/>
      <c r="AH33" s="8"/>
      <c r="AI33" s="8"/>
      <c r="AJ33" s="8"/>
      <c r="AK33" s="8"/>
      <c r="AL33" s="34"/>
    </row>
    <row r="34" spans="1:38">
      <c r="A34" s="7" t="s">
        <v>41</v>
      </c>
      <c r="B34" s="8"/>
      <c r="C34" s="8"/>
      <c r="D34" s="8"/>
      <c r="E34" s="8"/>
      <c r="F34" s="8"/>
      <c r="G34" s="8"/>
      <c r="H34" s="8"/>
      <c r="I34" s="8"/>
      <c r="J34" s="8"/>
      <c r="K34" s="8"/>
      <c r="L34" s="8"/>
      <c r="M34" s="8"/>
      <c r="N34" s="8"/>
      <c r="O34" s="8"/>
      <c r="P34" s="8"/>
      <c r="Q34" s="8"/>
      <c r="R34" s="9"/>
      <c r="S34" s="8"/>
      <c r="T34" s="8"/>
      <c r="U34" s="8"/>
      <c r="V34" s="8"/>
      <c r="W34" s="8"/>
      <c r="X34" s="8">
        <v>12600000</v>
      </c>
      <c r="Y34" s="8"/>
      <c r="Z34" s="8"/>
      <c r="AA34" s="8"/>
      <c r="AB34" s="8"/>
      <c r="AC34" s="8"/>
      <c r="AD34" s="8"/>
      <c r="AE34" s="8"/>
      <c r="AF34" s="8"/>
      <c r="AG34" s="8"/>
      <c r="AH34" s="8"/>
      <c r="AI34" s="8"/>
      <c r="AJ34" s="8"/>
      <c r="AK34" s="8"/>
      <c r="AL34" s="34"/>
    </row>
    <row r="35" spans="1:38">
      <c r="A35" s="7"/>
      <c r="B35" s="8"/>
      <c r="C35" s="8"/>
      <c r="D35" s="8"/>
      <c r="E35" s="8"/>
      <c r="F35" s="8"/>
      <c r="G35" s="8"/>
      <c r="H35" s="8"/>
      <c r="I35" s="8"/>
      <c r="J35" s="8"/>
      <c r="K35" s="8"/>
      <c r="L35" s="8"/>
      <c r="M35" s="8"/>
      <c r="N35" s="8"/>
      <c r="O35" s="8"/>
      <c r="P35" s="8"/>
      <c r="Q35" s="8"/>
      <c r="R35" s="9"/>
      <c r="S35" s="8"/>
      <c r="T35" s="8"/>
      <c r="U35" s="8"/>
      <c r="V35" s="8"/>
      <c r="W35" s="8"/>
      <c r="X35" s="8"/>
      <c r="Y35" s="8"/>
      <c r="Z35" s="8"/>
      <c r="AA35" s="8"/>
      <c r="AB35" s="8"/>
      <c r="AC35" s="8"/>
      <c r="AD35" s="8"/>
      <c r="AE35" s="8"/>
      <c r="AF35" s="8"/>
      <c r="AG35" s="8"/>
      <c r="AH35" s="8"/>
      <c r="AI35" s="8"/>
      <c r="AJ35" s="8"/>
      <c r="AK35" s="8"/>
    </row>
    <row r="36" spans="1:38">
      <c r="A36" s="7"/>
      <c r="B36" s="8"/>
      <c r="C36" s="8"/>
      <c r="D36" s="8"/>
      <c r="E36" s="8"/>
      <c r="F36" s="8"/>
      <c r="G36" s="8"/>
      <c r="H36" s="8"/>
      <c r="I36" s="8"/>
      <c r="J36" s="8"/>
      <c r="K36" s="8"/>
      <c r="L36" s="8"/>
      <c r="M36" s="8"/>
      <c r="N36" s="8"/>
      <c r="O36" s="8"/>
      <c r="P36" s="8"/>
      <c r="Q36" s="8"/>
      <c r="R36" s="9"/>
      <c r="S36" s="8"/>
      <c r="T36" s="8"/>
      <c r="U36" s="8"/>
      <c r="V36" s="8"/>
      <c r="W36" s="8"/>
      <c r="X36" s="8"/>
      <c r="Y36" s="8"/>
      <c r="Z36" s="8"/>
      <c r="AA36" s="8"/>
      <c r="AB36" s="8"/>
      <c r="AC36" s="8"/>
      <c r="AD36" s="8"/>
      <c r="AE36" s="8"/>
      <c r="AF36" s="8"/>
      <c r="AG36" s="8"/>
      <c r="AH36" s="8"/>
      <c r="AI36" s="8"/>
      <c r="AJ36" s="8"/>
      <c r="AK36" s="8"/>
    </row>
    <row r="37" spans="1:38">
      <c r="A37" s="7" t="s">
        <v>42</v>
      </c>
      <c r="B37" s="8"/>
      <c r="C37" s="8"/>
      <c r="D37" s="8"/>
      <c r="E37" s="8"/>
      <c r="F37" s="8"/>
      <c r="G37" s="8"/>
      <c r="H37" s="8"/>
      <c r="I37" s="8"/>
      <c r="J37" s="8"/>
      <c r="K37" s="8"/>
      <c r="L37" s="8"/>
      <c r="M37" s="8"/>
      <c r="N37" s="8"/>
      <c r="O37" s="8"/>
      <c r="P37" s="8"/>
      <c r="Q37" s="8"/>
      <c r="R37" s="9"/>
      <c r="S37" s="8"/>
      <c r="T37" s="8"/>
      <c r="U37" s="8"/>
      <c r="V37" s="8"/>
      <c r="W37" s="8"/>
      <c r="X37" s="8">
        <v>600000</v>
      </c>
      <c r="Y37" s="8"/>
      <c r="Z37" s="8"/>
      <c r="AA37" s="8"/>
      <c r="AB37" s="8"/>
      <c r="AC37" s="8"/>
      <c r="AD37" s="8"/>
      <c r="AE37" s="8"/>
      <c r="AF37" s="8"/>
      <c r="AG37" s="8"/>
      <c r="AH37" s="8"/>
      <c r="AI37" s="8"/>
      <c r="AJ37" s="8"/>
      <c r="AK37" s="8"/>
    </row>
    <row r="38" spans="1:38">
      <c r="A38" s="7" t="s">
        <v>43</v>
      </c>
      <c r="B38" s="8"/>
      <c r="C38" s="8"/>
      <c r="D38" s="8"/>
      <c r="E38" s="8"/>
      <c r="F38" s="8"/>
      <c r="G38" s="8"/>
      <c r="H38" s="8"/>
      <c r="I38" s="8"/>
      <c r="J38" s="8"/>
      <c r="K38" s="8"/>
      <c r="L38" s="8"/>
      <c r="M38" s="8"/>
      <c r="N38" s="8"/>
      <c r="O38" s="8"/>
      <c r="P38" s="8"/>
      <c r="Q38" s="8"/>
      <c r="R38" s="9"/>
      <c r="S38" s="8"/>
      <c r="T38" s="8"/>
      <c r="U38" s="8"/>
      <c r="V38" s="8"/>
      <c r="W38" s="8"/>
      <c r="X38" s="8">
        <v>6000000</v>
      </c>
      <c r="Y38" s="8"/>
      <c r="Z38" s="8"/>
      <c r="AA38" s="8"/>
      <c r="AB38" s="8"/>
      <c r="AC38" s="8"/>
      <c r="AD38" s="8"/>
      <c r="AE38" s="8"/>
      <c r="AF38" s="8"/>
      <c r="AG38" s="8"/>
      <c r="AH38" s="8"/>
      <c r="AI38" s="8"/>
      <c r="AJ38" s="8"/>
      <c r="AK38" s="8"/>
    </row>
    <row r="39" spans="1:38">
      <c r="A39" s="7" t="s">
        <v>44</v>
      </c>
      <c r="B39" s="8"/>
      <c r="C39" s="8"/>
      <c r="D39" s="8"/>
      <c r="E39" s="8"/>
      <c r="F39" s="8"/>
      <c r="G39" s="8"/>
      <c r="H39" s="8"/>
      <c r="I39" s="8"/>
      <c r="J39" s="8"/>
      <c r="K39" s="8"/>
      <c r="L39" s="8"/>
      <c r="M39" s="8"/>
      <c r="N39" s="8"/>
      <c r="O39" s="8"/>
      <c r="P39" s="8"/>
      <c r="Q39" s="8"/>
      <c r="R39" s="9"/>
      <c r="S39" s="8"/>
      <c r="T39" s="8"/>
      <c r="U39" s="8"/>
      <c r="V39" s="8"/>
      <c r="W39" s="8"/>
      <c r="X39" s="28" t="s">
        <v>13</v>
      </c>
      <c r="Y39" s="8"/>
      <c r="Z39" s="8"/>
      <c r="AA39" s="8"/>
      <c r="AB39" s="8"/>
      <c r="AC39" s="8"/>
      <c r="AD39" s="8"/>
      <c r="AE39" s="8"/>
      <c r="AF39" s="8"/>
      <c r="AG39" s="8"/>
      <c r="AH39" s="8"/>
      <c r="AI39" s="8"/>
      <c r="AJ39" s="8"/>
      <c r="AK39" s="8"/>
    </row>
    <row r="42" spans="1:38" ht="69" customHeight="1">
      <c r="A42" s="23" t="s">
        <v>148</v>
      </c>
    </row>
    <row r="44" spans="1:38" ht="43.2">
      <c r="A44" s="23" t="s">
        <v>149</v>
      </c>
    </row>
  </sheetData>
  <mergeCells count="18">
    <mergeCell ref="B6:C6"/>
    <mergeCell ref="Z6:AA6"/>
    <mergeCell ref="D6:E6"/>
    <mergeCell ref="F6:G6"/>
    <mergeCell ref="H6:I6"/>
    <mergeCell ref="J6:K6"/>
    <mergeCell ref="L6:M6"/>
    <mergeCell ref="N6:O6"/>
    <mergeCell ref="P6:Q6"/>
    <mergeCell ref="R6:S6"/>
    <mergeCell ref="T6:U6"/>
    <mergeCell ref="V6:W6"/>
    <mergeCell ref="X6:Y6"/>
    <mergeCell ref="AB6:AC6"/>
    <mergeCell ref="AD6:AE6"/>
    <mergeCell ref="AF6:AG6"/>
    <mergeCell ref="AH6:AI6"/>
    <mergeCell ref="AJ6:AK6"/>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1097F-6B4B-4EBC-9D53-2728B8C650BB}">
  <dimension ref="A2:N39"/>
  <sheetViews>
    <sheetView workbookViewId="0">
      <selection activeCell="H16" sqref="H16"/>
    </sheetView>
  </sheetViews>
  <sheetFormatPr baseColWidth="10" defaultColWidth="8.89453125" defaultRowHeight="14.4"/>
  <cols>
    <col min="1" max="1" width="9.68359375" style="1" customWidth="1"/>
    <col min="2" max="2" width="19.1015625" style="1" customWidth="1"/>
    <col min="3" max="3" width="15.20703125" style="1" bestFit="1" customWidth="1"/>
    <col min="4" max="4" width="11.20703125" style="1" bestFit="1" customWidth="1"/>
    <col min="5" max="5" width="11.5234375" style="1" customWidth="1"/>
    <col min="6" max="6" width="15.68359375" style="1" customWidth="1"/>
    <col min="7" max="7" width="15.5234375" style="1" bestFit="1" customWidth="1"/>
    <col min="8" max="10" width="8.89453125" style="1"/>
    <col min="11" max="11" width="15.20703125" style="1" bestFit="1" customWidth="1"/>
    <col min="12" max="12" width="31.5234375" style="1" customWidth="1"/>
    <col min="13" max="13" width="13.68359375" style="1" customWidth="1"/>
    <col min="14" max="14" width="15.5234375" style="1" customWidth="1"/>
    <col min="15" max="16384" width="8.89453125" style="1"/>
  </cols>
  <sheetData>
    <row r="2" spans="1:14" ht="16.8">
      <c r="A2" s="1" t="s">
        <v>711</v>
      </c>
    </row>
    <row r="4" spans="1:14" ht="28.8">
      <c r="B4" s="46" t="s">
        <v>699</v>
      </c>
      <c r="C4" s="46" t="s">
        <v>698</v>
      </c>
      <c r="D4" s="46" t="s">
        <v>555</v>
      </c>
      <c r="E4" s="46" t="s">
        <v>700</v>
      </c>
      <c r="F4" s="46" t="s">
        <v>701</v>
      </c>
    </row>
    <row r="5" spans="1:14">
      <c r="A5" s="123" t="s">
        <v>697</v>
      </c>
      <c r="B5" s="383" t="s">
        <v>713</v>
      </c>
      <c r="C5" s="370"/>
      <c r="D5" s="370"/>
      <c r="E5" s="370"/>
      <c r="F5" s="348"/>
    </row>
    <row r="6" spans="1:14">
      <c r="A6" s="123">
        <v>1995</v>
      </c>
      <c r="B6" s="10">
        <v>187430</v>
      </c>
      <c r="C6" s="10">
        <v>58240</v>
      </c>
      <c r="D6" s="10">
        <v>64020</v>
      </c>
      <c r="E6" s="10">
        <v>42760</v>
      </c>
      <c r="F6" s="10">
        <v>22410</v>
      </c>
    </row>
    <row r="7" spans="1:14" ht="16.5">
      <c r="A7" s="123" t="s">
        <v>704</v>
      </c>
      <c r="B7" s="10">
        <v>221365</v>
      </c>
      <c r="C7" s="10">
        <v>41670</v>
      </c>
      <c r="D7" s="10">
        <v>69344</v>
      </c>
      <c r="E7" s="10">
        <v>37322</v>
      </c>
      <c r="F7" s="10">
        <v>73030</v>
      </c>
    </row>
    <row r="8" spans="1:14" ht="16.5">
      <c r="A8" s="123" t="s">
        <v>705</v>
      </c>
      <c r="B8" s="10">
        <v>237545</v>
      </c>
      <c r="C8" s="10">
        <v>29839</v>
      </c>
      <c r="D8" s="10">
        <v>84364</v>
      </c>
      <c r="E8" s="10">
        <v>37531</v>
      </c>
      <c r="F8" s="10">
        <v>85811</v>
      </c>
    </row>
    <row r="9" spans="1:14" ht="16.5">
      <c r="A9" s="123" t="s">
        <v>706</v>
      </c>
      <c r="B9" s="10">
        <v>254596</v>
      </c>
      <c r="C9" s="10">
        <v>24914</v>
      </c>
      <c r="D9" s="10">
        <v>98272</v>
      </c>
      <c r="E9" s="10">
        <v>39480</v>
      </c>
      <c r="F9" s="10">
        <v>91930</v>
      </c>
    </row>
    <row r="10" spans="1:14" ht="16.5">
      <c r="A10" s="123" t="s">
        <v>707</v>
      </c>
      <c r="B10" s="10">
        <v>253528</v>
      </c>
      <c r="C10" s="10">
        <v>21253</v>
      </c>
      <c r="D10" s="10">
        <v>91345</v>
      </c>
      <c r="E10" s="10">
        <v>40390</v>
      </c>
      <c r="F10" s="10">
        <v>100541</v>
      </c>
    </row>
    <row r="11" spans="1:14" ht="16.5">
      <c r="A11" s="123" t="s">
        <v>708</v>
      </c>
      <c r="B11" s="10">
        <v>262805</v>
      </c>
      <c r="C11" s="10">
        <v>20837</v>
      </c>
      <c r="D11" s="10">
        <v>114571</v>
      </c>
      <c r="E11" s="10">
        <v>44358</v>
      </c>
      <c r="F11" s="10">
        <v>83039</v>
      </c>
      <c r="K11" s="46" t="s">
        <v>700</v>
      </c>
      <c r="L11" s="46" t="s">
        <v>701</v>
      </c>
      <c r="M11" s="46" t="s">
        <v>698</v>
      </c>
      <c r="N11" s="46" t="s">
        <v>555</v>
      </c>
    </row>
    <row r="12" spans="1:14">
      <c r="A12" s="124">
        <v>2011</v>
      </c>
      <c r="B12" s="58">
        <f>(B13+B11)/2</f>
        <v>264555.5</v>
      </c>
      <c r="C12" s="58">
        <f>(C13+C11)/2</f>
        <v>17228</v>
      </c>
      <c r="D12" s="58">
        <f>(D13+D11)/2</f>
        <v>126565.5</v>
      </c>
      <c r="E12" s="58">
        <f>(E13+E11)/2</f>
        <v>42149</v>
      </c>
      <c r="F12" s="58">
        <f t="shared" ref="F12" si="0">(F13+F11)/2</f>
        <v>78613.5</v>
      </c>
      <c r="G12" s="20" t="s">
        <v>712</v>
      </c>
      <c r="J12" s="123">
        <v>2011</v>
      </c>
      <c r="K12" s="10">
        <v>42149</v>
      </c>
      <c r="L12" s="10">
        <v>78613.5</v>
      </c>
      <c r="M12" s="10">
        <v>17228</v>
      </c>
      <c r="N12" s="10">
        <v>126565.5</v>
      </c>
    </row>
    <row r="13" spans="1:14" ht="16.5">
      <c r="A13" s="123" t="s">
        <v>709</v>
      </c>
      <c r="B13" s="10">
        <v>266306</v>
      </c>
      <c r="C13" s="10">
        <v>13619</v>
      </c>
      <c r="D13" s="10">
        <v>138560</v>
      </c>
      <c r="E13" s="10">
        <v>39940</v>
      </c>
      <c r="F13" s="10">
        <v>74188</v>
      </c>
      <c r="J13" s="123">
        <v>2013</v>
      </c>
      <c r="K13" s="10">
        <v>39783</v>
      </c>
      <c r="L13" s="10">
        <v>75967.5</v>
      </c>
      <c r="M13" s="10">
        <v>8412.5</v>
      </c>
      <c r="N13" s="10">
        <v>128512.5</v>
      </c>
    </row>
    <row r="14" spans="1:14">
      <c r="A14" s="124">
        <v>2013</v>
      </c>
      <c r="B14" s="58">
        <f>(B15+B13)/2</f>
        <v>252675</v>
      </c>
      <c r="C14" s="58">
        <f t="shared" ref="C14" si="1">(C15+C13)/2</f>
        <v>8412.5</v>
      </c>
      <c r="D14" s="58">
        <f t="shared" ref="D14" si="2">(D15+D13)/2</f>
        <v>128512.5</v>
      </c>
      <c r="E14" s="58">
        <f t="shared" ref="E14" si="3">(E15+E13)/2</f>
        <v>39783</v>
      </c>
      <c r="F14" s="58">
        <f t="shared" ref="F14" si="4">(F15+F13)/2</f>
        <v>75967.5</v>
      </c>
      <c r="G14" s="20" t="s">
        <v>712</v>
      </c>
    </row>
    <row r="15" spans="1:14" ht="16.5">
      <c r="A15" s="123" t="s">
        <v>710</v>
      </c>
      <c r="B15" s="10">
        <v>239044</v>
      </c>
      <c r="C15" s="10">
        <v>3206</v>
      </c>
      <c r="D15" s="10">
        <v>118465</v>
      </c>
      <c r="E15" s="10">
        <v>39626</v>
      </c>
      <c r="F15" s="10">
        <v>77747</v>
      </c>
    </row>
    <row r="17" spans="1:7">
      <c r="A17" s="1" t="s">
        <v>702</v>
      </c>
    </row>
    <row r="18" spans="1:7">
      <c r="A18" s="1" t="s">
        <v>703</v>
      </c>
    </row>
    <row r="19" spans="1:7" ht="16.8">
      <c r="A19" s="1" t="s">
        <v>714</v>
      </c>
    </row>
    <row r="20" spans="1:7" ht="16.8">
      <c r="A20" s="1" t="s">
        <v>715</v>
      </c>
    </row>
    <row r="22" spans="1:7">
      <c r="A22" s="1" t="s">
        <v>171</v>
      </c>
    </row>
    <row r="23" spans="1:7">
      <c r="A23" s="1" t="s">
        <v>717</v>
      </c>
    </row>
    <row r="24" spans="1:7">
      <c r="A24" s="16" t="s">
        <v>716</v>
      </c>
    </row>
    <row r="25" spans="1:7">
      <c r="A25" s="16"/>
    </row>
    <row r="26" spans="1:7">
      <c r="A26" s="1" t="s">
        <v>692</v>
      </c>
    </row>
    <row r="28" spans="1:7" ht="28.8">
      <c r="B28" s="46" t="s">
        <v>686</v>
      </c>
      <c r="C28" s="46" t="s">
        <v>687</v>
      </c>
      <c r="D28" s="46" t="s">
        <v>688</v>
      </c>
      <c r="E28" s="46" t="s">
        <v>689</v>
      </c>
      <c r="F28" s="46" t="s">
        <v>690</v>
      </c>
      <c r="G28" s="46" t="s">
        <v>691</v>
      </c>
    </row>
    <row r="29" spans="1:7">
      <c r="A29" s="7" t="s">
        <v>694</v>
      </c>
      <c r="B29" s="381" t="s">
        <v>713</v>
      </c>
      <c r="C29" s="382"/>
      <c r="D29" s="382"/>
      <c r="E29" s="382"/>
      <c r="F29" s="382"/>
      <c r="G29" s="382"/>
    </row>
    <row r="30" spans="1:7">
      <c r="A30" s="123">
        <v>2015</v>
      </c>
      <c r="B30" s="10">
        <v>234880</v>
      </c>
      <c r="C30" s="10">
        <v>2522</v>
      </c>
      <c r="D30" s="10">
        <v>123784</v>
      </c>
      <c r="E30" s="10">
        <v>46861</v>
      </c>
      <c r="F30" s="10">
        <v>15203</v>
      </c>
      <c r="G30" s="10">
        <v>51371</v>
      </c>
    </row>
    <row r="31" spans="1:7">
      <c r="A31" s="123">
        <v>2016</v>
      </c>
      <c r="B31" s="10">
        <v>237982</v>
      </c>
      <c r="C31" s="77">
        <v>63</v>
      </c>
      <c r="D31" s="10">
        <v>127276</v>
      </c>
      <c r="E31" s="10">
        <v>48314</v>
      </c>
      <c r="F31" s="10">
        <v>48999</v>
      </c>
      <c r="G31" s="10">
        <v>14373</v>
      </c>
    </row>
    <row r="32" spans="1:7">
      <c r="A32" s="123">
        <v>2017</v>
      </c>
      <c r="B32" s="10">
        <v>236180</v>
      </c>
      <c r="C32" s="77">
        <v>15</v>
      </c>
      <c r="D32" s="10">
        <v>131331</v>
      </c>
      <c r="E32" s="10">
        <v>47549</v>
      </c>
      <c r="F32" s="10">
        <v>45009</v>
      </c>
      <c r="G32" s="10">
        <v>13750</v>
      </c>
    </row>
    <row r="33" spans="1:7">
      <c r="A33" s="123">
        <v>2018</v>
      </c>
      <c r="B33" s="10">
        <v>234481</v>
      </c>
      <c r="C33" s="77">
        <v>262</v>
      </c>
      <c r="D33" s="10">
        <v>126193</v>
      </c>
      <c r="E33" s="10">
        <v>48170</v>
      </c>
      <c r="F33" s="10">
        <v>48075</v>
      </c>
      <c r="G33" s="10">
        <v>14396</v>
      </c>
    </row>
    <row r="34" spans="1:7">
      <c r="A34" s="123">
        <v>2019</v>
      </c>
      <c r="B34" s="10">
        <v>233561</v>
      </c>
      <c r="C34" s="77">
        <v>393</v>
      </c>
      <c r="D34" s="10">
        <v>107186</v>
      </c>
      <c r="E34" s="10">
        <v>49700</v>
      </c>
      <c r="F34" s="10">
        <v>50687</v>
      </c>
      <c r="G34" s="10">
        <v>27063</v>
      </c>
    </row>
    <row r="35" spans="1:7">
      <c r="A35" s="1" t="s">
        <v>693</v>
      </c>
    </row>
    <row r="37" spans="1:7">
      <c r="A37" s="1" t="s">
        <v>145</v>
      </c>
    </row>
    <row r="38" spans="1:7">
      <c r="A38" s="1" t="s">
        <v>695</v>
      </c>
    </row>
    <row r="39" spans="1:7">
      <c r="A39" s="16" t="s">
        <v>696</v>
      </c>
    </row>
  </sheetData>
  <mergeCells count="2">
    <mergeCell ref="B29:G29"/>
    <mergeCell ref="B5:F5"/>
  </mergeCells>
  <phoneticPr fontId="16" type="noConversion"/>
  <hyperlinks>
    <hyperlink ref="A39" r:id="rId1" xr:uid="{C603F9A2-2653-4839-8C52-30E345E473C9}"/>
    <hyperlink ref="A24" r:id="rId2" xr:uid="{2BE41705-841E-46AB-A22E-1850864B9E62}"/>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20559-DA26-4364-9BF2-8845EB834BCF}">
  <dimension ref="A1:AG336"/>
  <sheetViews>
    <sheetView topLeftCell="A324" workbookViewId="0">
      <selection activeCell="A335" sqref="A335"/>
    </sheetView>
  </sheetViews>
  <sheetFormatPr baseColWidth="10" defaultColWidth="11" defaultRowHeight="14.4"/>
  <cols>
    <col min="1" max="1" width="9.5234375" style="1" customWidth="1"/>
    <col min="2" max="2" width="63.68359375" style="1" customWidth="1"/>
    <col min="3" max="9" width="11" style="1"/>
    <col min="10" max="10" width="16" style="1" customWidth="1"/>
    <col min="11" max="11" width="11" style="1"/>
    <col min="12" max="12" width="10" style="1" bestFit="1" customWidth="1"/>
    <col min="13" max="13" width="14.1015625" style="1" bestFit="1" customWidth="1"/>
    <col min="14" max="14" width="11.7890625" style="1" bestFit="1" customWidth="1"/>
    <col min="15" max="15" width="10.3125" style="1" bestFit="1" customWidth="1"/>
    <col min="16" max="16" width="9.5234375" style="1" bestFit="1" customWidth="1"/>
    <col min="17" max="17" width="8.1015625" style="1" bestFit="1" customWidth="1"/>
    <col min="18" max="18" width="11" style="1" bestFit="1" customWidth="1"/>
    <col min="19" max="19" width="11.7890625" style="1" bestFit="1" customWidth="1"/>
    <col min="20" max="20" width="10.41796875" style="1" bestFit="1" customWidth="1"/>
    <col min="21" max="21" width="9.68359375" style="1" bestFit="1" customWidth="1"/>
    <col min="22" max="22" width="11.3125" style="1" bestFit="1" customWidth="1"/>
    <col min="23" max="16384" width="11" style="1"/>
  </cols>
  <sheetData>
    <row r="1" spans="1:26">
      <c r="A1" s="15" t="s">
        <v>197</v>
      </c>
    </row>
    <row r="2" spans="1:26">
      <c r="A2" s="15"/>
    </row>
    <row r="3" spans="1:26" ht="57.6">
      <c r="A3" s="15" t="s">
        <v>385</v>
      </c>
      <c r="M3" s="134" t="s">
        <v>642</v>
      </c>
      <c r="N3" s="134" t="s">
        <v>553</v>
      </c>
      <c r="O3" s="134" t="s">
        <v>556</v>
      </c>
      <c r="P3" s="134" t="s">
        <v>638</v>
      </c>
      <c r="Q3" s="134" t="s">
        <v>679</v>
      </c>
      <c r="R3" s="134" t="s">
        <v>642</v>
      </c>
      <c r="S3" s="134" t="s">
        <v>553</v>
      </c>
      <c r="T3" s="134" t="s">
        <v>556</v>
      </c>
      <c r="U3" s="134" t="s">
        <v>638</v>
      </c>
      <c r="V3" s="134" t="s">
        <v>679</v>
      </c>
      <c r="W3" s="7" t="s">
        <v>165</v>
      </c>
    </row>
    <row r="4" spans="1:26" ht="28.8">
      <c r="A4" s="1" t="s">
        <v>372</v>
      </c>
      <c r="C4" s="1" t="s">
        <v>378</v>
      </c>
      <c r="K4" s="46" t="s">
        <v>697</v>
      </c>
      <c r="L4" s="134" t="s">
        <v>641</v>
      </c>
      <c r="M4" s="364" t="s">
        <v>726</v>
      </c>
      <c r="N4" s="365"/>
      <c r="O4" s="365"/>
      <c r="P4" s="365"/>
      <c r="Q4" s="366"/>
      <c r="R4" s="364" t="s">
        <v>641</v>
      </c>
      <c r="S4" s="365"/>
      <c r="T4" s="365"/>
      <c r="U4" s="365"/>
      <c r="V4" s="365"/>
      <c r="W4" s="384"/>
    </row>
    <row r="5" spans="1:26">
      <c r="A5" s="1" t="s">
        <v>373</v>
      </c>
      <c r="C5" s="1" t="s">
        <v>373</v>
      </c>
      <c r="J5" s="34"/>
      <c r="K5" s="137">
        <v>2011</v>
      </c>
      <c r="L5" s="62">
        <v>87960.6</v>
      </c>
      <c r="M5" s="138">
        <v>89.832007073386379</v>
      </c>
      <c r="N5" s="138" t="s">
        <v>13</v>
      </c>
      <c r="O5" s="138">
        <v>10.079575596816976</v>
      </c>
      <c r="P5" s="138">
        <v>8.8417329796640146E-2</v>
      </c>
      <c r="Q5" s="138" t="s">
        <v>13</v>
      </c>
      <c r="R5" s="73">
        <f>L5*M5/100</f>
        <v>79016.772413793107</v>
      </c>
      <c r="S5" s="73" t="s">
        <v>13</v>
      </c>
      <c r="T5" s="73">
        <f>L5*O5/100</f>
        <v>8866.0551724137931</v>
      </c>
      <c r="U5" s="73">
        <f>L5*P5/100</f>
        <v>77.772413793103453</v>
      </c>
      <c r="V5" s="73" t="s">
        <v>13</v>
      </c>
      <c r="W5" s="17">
        <f>SUM(R5:V5)</f>
        <v>87960.6</v>
      </c>
      <c r="Z5" s="148"/>
    </row>
    <row r="6" spans="1:26">
      <c r="A6" s="1" t="s">
        <v>374</v>
      </c>
      <c r="C6" s="1" t="s">
        <v>374</v>
      </c>
      <c r="J6" s="34"/>
      <c r="K6" s="144">
        <v>2012</v>
      </c>
      <c r="L6" s="87">
        <v>93702.824999999997</v>
      </c>
      <c r="M6" s="145">
        <f t="shared" ref="M6:M10" si="0">R6*100/W6</f>
        <v>89.832007073386379</v>
      </c>
      <c r="N6" s="145" t="s">
        <v>13</v>
      </c>
      <c r="O6" s="145">
        <f t="shared" ref="O6:O10" si="1">T6*100/W6</f>
        <v>10.079575596816976</v>
      </c>
      <c r="P6" s="145">
        <f t="shared" ref="P6" si="2">U6*100/W6</f>
        <v>8.8417329796640146E-2</v>
      </c>
      <c r="Q6" s="145" t="s">
        <v>13</v>
      </c>
      <c r="R6" s="147">
        <v>101600</v>
      </c>
      <c r="S6" s="147" t="s">
        <v>13</v>
      </c>
      <c r="T6" s="147">
        <v>11400</v>
      </c>
      <c r="U6" s="147">
        <v>100</v>
      </c>
      <c r="V6" s="147" t="s">
        <v>13</v>
      </c>
      <c r="W6" s="18">
        <f t="shared" ref="W6:W16" si="3">SUM(R6:V6)</f>
        <v>113100</v>
      </c>
      <c r="Z6" s="148"/>
    </row>
    <row r="7" spans="1:26">
      <c r="A7" s="1" t="s">
        <v>375</v>
      </c>
      <c r="C7" s="1" t="s">
        <v>379</v>
      </c>
      <c r="J7" s="34"/>
      <c r="K7" s="137">
        <v>2013</v>
      </c>
      <c r="L7" s="62">
        <v>95015.474999999991</v>
      </c>
      <c r="M7" s="138">
        <f>(M6+M8)/2</f>
        <v>63.746038461023808</v>
      </c>
      <c r="N7" s="138" t="s">
        <v>13</v>
      </c>
      <c r="O7" s="138">
        <f>(O6+O8)/2</f>
        <v>7.1759926878147748</v>
      </c>
      <c r="P7" s="138">
        <f>(P6+0)/2</f>
        <v>4.4208664898320073E-2</v>
      </c>
      <c r="Q7" s="138">
        <f>(0+Q8)/2</f>
        <v>29.033760186263098</v>
      </c>
      <c r="R7" s="73">
        <f>L7*M7/100</f>
        <v>60568.601237424453</v>
      </c>
      <c r="S7" s="73" t="s">
        <v>13</v>
      </c>
      <c r="T7" s="73">
        <f>L7*O7/100</f>
        <v>6818.3035382924754</v>
      </c>
      <c r="U7" s="73">
        <f>L7*P7/100</f>
        <v>42.005072944297083</v>
      </c>
      <c r="V7" s="73">
        <f>L7*Q7/100</f>
        <v>27586.565151338764</v>
      </c>
      <c r="W7" s="17">
        <f t="shared" si="3"/>
        <v>95015.475000000006</v>
      </c>
      <c r="Z7" s="148"/>
    </row>
    <row r="8" spans="1:26">
      <c r="A8" s="1" t="s">
        <v>185</v>
      </c>
      <c r="C8" s="1" t="s">
        <v>185</v>
      </c>
      <c r="J8" s="34"/>
      <c r="K8" s="144">
        <v>2014</v>
      </c>
      <c r="L8" s="87">
        <v>100180.35</v>
      </c>
      <c r="M8" s="145">
        <f t="shared" si="0"/>
        <v>37.660069848661237</v>
      </c>
      <c r="N8" s="145" t="s">
        <v>13</v>
      </c>
      <c r="O8" s="145">
        <f t="shared" si="1"/>
        <v>4.2724097788125723</v>
      </c>
      <c r="P8" s="145" t="s">
        <v>13</v>
      </c>
      <c r="Q8" s="145">
        <f t="shared" ref="Q8:Q10" si="4">V8*100/W8</f>
        <v>58.067520372526197</v>
      </c>
      <c r="R8" s="147">
        <v>32350</v>
      </c>
      <c r="S8" s="147" t="s">
        <v>13</v>
      </c>
      <c r="T8" s="147">
        <v>3670</v>
      </c>
      <c r="U8" s="147" t="s">
        <v>13</v>
      </c>
      <c r="V8" s="147">
        <v>49880</v>
      </c>
      <c r="W8" s="18">
        <f t="shared" si="3"/>
        <v>85900</v>
      </c>
      <c r="X8" s="1" t="s">
        <v>734</v>
      </c>
      <c r="Z8" s="148"/>
    </row>
    <row r="9" spans="1:26">
      <c r="A9" s="36">
        <v>17095</v>
      </c>
      <c r="B9" s="20" t="s">
        <v>198</v>
      </c>
      <c r="C9" s="20">
        <v>293</v>
      </c>
      <c r="D9" s="20" t="s">
        <v>199</v>
      </c>
      <c r="J9" s="34"/>
      <c r="K9" s="137">
        <v>2015</v>
      </c>
      <c r="L9" s="62">
        <v>109877.4</v>
      </c>
      <c r="M9" s="138">
        <f>(M8+M10)/2</f>
        <v>24.657354944468224</v>
      </c>
      <c r="N9" s="138" t="s">
        <v>13</v>
      </c>
      <c r="O9" s="138">
        <f>(O8+O10)/2</f>
        <v>4.2926069702923408</v>
      </c>
      <c r="P9" s="138" t="s">
        <v>13</v>
      </c>
      <c r="Q9" s="138">
        <f>(Q8+Q10)/2</f>
        <v>71.050038085239436</v>
      </c>
      <c r="R9" s="73">
        <f>L9*M9/100</f>
        <v>27092.860521753129</v>
      </c>
      <c r="S9" s="73" t="s">
        <v>13</v>
      </c>
      <c r="T9" s="73">
        <f>L9*O9/100</f>
        <v>4716.6049311759962</v>
      </c>
      <c r="U9" s="73" t="s">
        <v>13</v>
      </c>
      <c r="V9" s="73">
        <f>L9*Q9/100</f>
        <v>78067.934547070865</v>
      </c>
      <c r="W9" s="17">
        <f t="shared" si="3"/>
        <v>109877.4</v>
      </c>
      <c r="Z9" s="148"/>
    </row>
    <row r="10" spans="1:26">
      <c r="A10" s="1" t="s">
        <v>376</v>
      </c>
      <c r="C10" s="1" t="s">
        <v>380</v>
      </c>
      <c r="J10" s="34"/>
      <c r="K10" s="146">
        <v>2016</v>
      </c>
      <c r="L10" s="87">
        <v>107075.02499999999</v>
      </c>
      <c r="M10" s="145">
        <f t="shared" si="0"/>
        <v>11.654640040275215</v>
      </c>
      <c r="N10" s="145" t="s">
        <v>13</v>
      </c>
      <c r="O10" s="145">
        <f t="shared" si="1"/>
        <v>4.3128041617721093</v>
      </c>
      <c r="P10" s="145" t="s">
        <v>13</v>
      </c>
      <c r="Q10" s="145">
        <f t="shared" si="4"/>
        <v>84.032555797952682</v>
      </c>
      <c r="R10" s="147">
        <v>13890</v>
      </c>
      <c r="S10" s="147" t="s">
        <v>13</v>
      </c>
      <c r="T10" s="147">
        <v>5140</v>
      </c>
      <c r="U10" s="147" t="s">
        <v>13</v>
      </c>
      <c r="V10" s="147">
        <v>100150</v>
      </c>
      <c r="W10" s="18">
        <f t="shared" si="3"/>
        <v>119180</v>
      </c>
      <c r="X10" s="1" t="s">
        <v>734</v>
      </c>
      <c r="Z10" s="148"/>
    </row>
    <row r="11" spans="1:26">
      <c r="A11" s="1" t="s">
        <v>377</v>
      </c>
      <c r="C11" s="1" t="s">
        <v>381</v>
      </c>
      <c r="J11" s="34"/>
      <c r="K11" s="139">
        <v>2017</v>
      </c>
      <c r="L11" s="62">
        <v>120921.75</v>
      </c>
      <c r="M11" s="138">
        <f>(M10+M13)/2</f>
        <v>8.9048462645396764</v>
      </c>
      <c r="N11" s="138">
        <f>(0+N13)/2</f>
        <v>45</v>
      </c>
      <c r="O11" s="138">
        <f>(O10+0)/2</f>
        <v>2.1564020808860547</v>
      </c>
      <c r="P11" s="138" t="s">
        <v>13</v>
      </c>
      <c r="Q11" s="138">
        <f>(Q10+Q13)/2</f>
        <v>43.938751654574268</v>
      </c>
      <c r="R11" s="73">
        <f t="shared" ref="R11:R16" si="5">L11*M11/100</f>
        <v>10767.895937891006</v>
      </c>
      <c r="S11" s="73">
        <f t="shared" ref="S11:S16" si="6">L11*N11/100</f>
        <v>54414.787499999999</v>
      </c>
      <c r="T11" s="73">
        <f>L11*O11/100</f>
        <v>2607.559133243833</v>
      </c>
      <c r="U11" s="73" t="s">
        <v>13</v>
      </c>
      <c r="V11" s="73">
        <f>L11*Q11/100</f>
        <v>53131.507428865159</v>
      </c>
      <c r="W11" s="17">
        <f t="shared" si="3"/>
        <v>120921.75</v>
      </c>
      <c r="Z11" s="148"/>
    </row>
    <row r="12" spans="1:26">
      <c r="C12" s="1" t="s">
        <v>382</v>
      </c>
      <c r="J12" s="34"/>
      <c r="K12" s="139">
        <v>2018</v>
      </c>
      <c r="L12" s="62">
        <v>126030.375</v>
      </c>
      <c r="M12" s="138">
        <f>(M10+M13)/2</f>
        <v>8.9048462645396764</v>
      </c>
      <c r="N12" s="138">
        <f>(0+N13)/2</f>
        <v>45</v>
      </c>
      <c r="O12" s="138">
        <f>(O10+0)/2</f>
        <v>2.1564020808860547</v>
      </c>
      <c r="P12" s="138" t="s">
        <v>13</v>
      </c>
      <c r="Q12" s="138">
        <f>(Q10+Q13)/2</f>
        <v>43.938751654574268</v>
      </c>
      <c r="R12" s="73">
        <f t="shared" si="5"/>
        <v>11222.811140372847</v>
      </c>
      <c r="S12" s="73">
        <f t="shared" si="6"/>
        <v>56713.668749999997</v>
      </c>
      <c r="T12" s="73">
        <f>L12*O12/100</f>
        <v>2717.721629048498</v>
      </c>
      <c r="U12" s="73" t="s">
        <v>13</v>
      </c>
      <c r="V12" s="73">
        <f>L12*Q12/100</f>
        <v>55376.173480578655</v>
      </c>
      <c r="W12" s="17">
        <f t="shared" si="3"/>
        <v>126030.37499999999</v>
      </c>
      <c r="Z12" s="148"/>
    </row>
    <row r="13" spans="1:26">
      <c r="C13" s="1" t="s">
        <v>374</v>
      </c>
      <c r="J13" s="34"/>
      <c r="K13" s="139">
        <v>2019</v>
      </c>
      <c r="L13" s="62">
        <v>128859.97499999999</v>
      </c>
      <c r="M13" s="138">
        <v>6.1550524888041389</v>
      </c>
      <c r="N13" s="138">
        <v>90</v>
      </c>
      <c r="O13" s="138"/>
      <c r="P13" s="138"/>
      <c r="Q13" s="138">
        <v>3.8449475111958549</v>
      </c>
      <c r="R13" s="71">
        <f t="shared" si="5"/>
        <v>7931.3990983098911</v>
      </c>
      <c r="S13" s="71">
        <f t="shared" si="6"/>
        <v>115973.97749999999</v>
      </c>
      <c r="T13" s="71" t="s">
        <v>13</v>
      </c>
      <c r="U13" s="71" t="s">
        <v>13</v>
      </c>
      <c r="V13" s="71">
        <f>L13*Q13/100</f>
        <v>4954.5984016901002</v>
      </c>
      <c r="W13" s="62">
        <f t="shared" si="3"/>
        <v>128859.97499999999</v>
      </c>
      <c r="Z13" s="148"/>
    </row>
    <row r="14" spans="1:26">
      <c r="C14" s="1" t="s">
        <v>383</v>
      </c>
      <c r="J14" s="34"/>
      <c r="K14" s="139">
        <v>2020</v>
      </c>
      <c r="L14" s="62">
        <v>117810.45</v>
      </c>
      <c r="M14" s="138">
        <v>17</v>
      </c>
      <c r="N14" s="138">
        <v>83</v>
      </c>
      <c r="O14" s="138" t="s">
        <v>13</v>
      </c>
      <c r="P14" s="138" t="s">
        <v>13</v>
      </c>
      <c r="Q14" s="138" t="s">
        <v>13</v>
      </c>
      <c r="R14" s="71">
        <f t="shared" si="5"/>
        <v>20027.7765</v>
      </c>
      <c r="S14" s="71">
        <f t="shared" si="6"/>
        <v>97782.67349999999</v>
      </c>
      <c r="T14" s="71" t="s">
        <v>13</v>
      </c>
      <c r="U14" s="71" t="s">
        <v>13</v>
      </c>
      <c r="V14" s="71" t="s">
        <v>13</v>
      </c>
      <c r="W14" s="17">
        <f t="shared" si="3"/>
        <v>117810.44999999998</v>
      </c>
      <c r="Z14" s="148"/>
    </row>
    <row r="15" spans="1:26">
      <c r="C15" s="1" t="s">
        <v>185</v>
      </c>
      <c r="J15" s="34"/>
      <c r="K15" s="77">
        <v>2021</v>
      </c>
      <c r="L15" s="62">
        <v>127346.40000000001</v>
      </c>
      <c r="M15" s="138">
        <v>17</v>
      </c>
      <c r="N15" s="138">
        <v>83</v>
      </c>
      <c r="O15" s="138" t="s">
        <v>13</v>
      </c>
      <c r="P15" s="138" t="s">
        <v>13</v>
      </c>
      <c r="Q15" s="138" t="s">
        <v>13</v>
      </c>
      <c r="R15" s="73">
        <f t="shared" si="5"/>
        <v>21648.888000000003</v>
      </c>
      <c r="S15" s="73">
        <f t="shared" si="6"/>
        <v>105697.51200000002</v>
      </c>
      <c r="T15" s="73" t="s">
        <v>13</v>
      </c>
      <c r="U15" s="73" t="s">
        <v>13</v>
      </c>
      <c r="V15" s="73" t="s">
        <v>13</v>
      </c>
      <c r="W15" s="17">
        <f t="shared" si="3"/>
        <v>127346.40000000002</v>
      </c>
      <c r="Z15" s="148"/>
    </row>
    <row r="16" spans="1:26">
      <c r="C16" s="20">
        <v>352</v>
      </c>
      <c r="D16" s="20" t="s">
        <v>199</v>
      </c>
      <c r="J16" s="34"/>
      <c r="K16" s="77">
        <v>2022</v>
      </c>
      <c r="L16" s="62">
        <v>140703.07500000001</v>
      </c>
      <c r="M16" s="138">
        <v>17</v>
      </c>
      <c r="N16" s="138">
        <v>83</v>
      </c>
      <c r="O16" s="138"/>
      <c r="P16" s="138"/>
      <c r="Q16" s="138"/>
      <c r="R16" s="73">
        <f t="shared" si="5"/>
        <v>23919.522750000004</v>
      </c>
      <c r="S16" s="73">
        <f t="shared" si="6"/>
        <v>116783.55225000001</v>
      </c>
      <c r="T16" s="73" t="s">
        <v>13</v>
      </c>
      <c r="U16" s="73" t="s">
        <v>13</v>
      </c>
      <c r="V16" s="73" t="s">
        <v>13</v>
      </c>
      <c r="W16" s="17">
        <f t="shared" si="3"/>
        <v>140703.07500000001</v>
      </c>
      <c r="Z16" s="148"/>
    </row>
    <row r="17" spans="1:33">
      <c r="C17" s="1" t="s">
        <v>380</v>
      </c>
    </row>
    <row r="18" spans="1:33">
      <c r="C18" s="1" t="s">
        <v>384</v>
      </c>
      <c r="K18" s="1">
        <v>2011</v>
      </c>
      <c r="M18" s="1">
        <v>2012</v>
      </c>
      <c r="O18" s="1">
        <v>2013</v>
      </c>
      <c r="Q18" s="1">
        <v>2014</v>
      </c>
      <c r="S18" s="1">
        <v>2015</v>
      </c>
      <c r="U18" s="1">
        <v>2016</v>
      </c>
      <c r="W18" s="1">
        <v>2017</v>
      </c>
      <c r="Y18" s="1">
        <v>2018</v>
      </c>
      <c r="AA18" s="1">
        <v>2019</v>
      </c>
      <c r="AC18" s="1">
        <v>2020</v>
      </c>
      <c r="AE18" s="1">
        <v>2021</v>
      </c>
      <c r="AG18" s="1">
        <v>2022</v>
      </c>
    </row>
    <row r="19" spans="1:33">
      <c r="J19" s="1" t="s">
        <v>642</v>
      </c>
      <c r="K19" s="150">
        <v>79016.772413793107</v>
      </c>
      <c r="M19" s="150">
        <v>101600</v>
      </c>
      <c r="O19" s="150">
        <v>60568.601237424453</v>
      </c>
      <c r="Q19" s="150">
        <v>32350</v>
      </c>
      <c r="S19" s="150">
        <v>27092.860521753129</v>
      </c>
      <c r="U19" s="150">
        <v>13890</v>
      </c>
      <c r="W19" s="150">
        <v>10767.895937891006</v>
      </c>
      <c r="Y19" s="150">
        <v>11222.811140372847</v>
      </c>
      <c r="AA19" s="150">
        <v>7931.3990983098911</v>
      </c>
      <c r="AC19" s="150">
        <v>20027.7765</v>
      </c>
      <c r="AE19" s="150">
        <v>21648.888000000003</v>
      </c>
      <c r="AG19" s="150">
        <v>23919.522750000004</v>
      </c>
    </row>
    <row r="20" spans="1:33">
      <c r="A20" s="15" t="s">
        <v>386</v>
      </c>
      <c r="J20" s="1" t="s">
        <v>553</v>
      </c>
      <c r="K20" s="150" t="s">
        <v>13</v>
      </c>
      <c r="M20" s="150" t="s">
        <v>13</v>
      </c>
      <c r="O20" s="150" t="s">
        <v>13</v>
      </c>
      <c r="Q20" s="150" t="s">
        <v>13</v>
      </c>
      <c r="S20" s="150" t="s">
        <v>13</v>
      </c>
      <c r="U20" s="150" t="s">
        <v>13</v>
      </c>
      <c r="W20" s="150">
        <v>54414.787499999999</v>
      </c>
      <c r="Y20" s="150">
        <v>56713.668749999997</v>
      </c>
      <c r="AA20" s="150">
        <v>115973.97749999999</v>
      </c>
      <c r="AC20" s="150">
        <v>97782.67349999999</v>
      </c>
      <c r="AE20" s="150">
        <v>105697.51200000002</v>
      </c>
      <c r="AG20" s="150">
        <v>116783.55225000001</v>
      </c>
    </row>
    <row r="21" spans="1:33">
      <c r="A21" s="1" t="s">
        <v>181</v>
      </c>
      <c r="C21" s="1" t="s">
        <v>191</v>
      </c>
      <c r="J21" s="1" t="s">
        <v>556</v>
      </c>
      <c r="K21" s="150">
        <v>8866.0551724137931</v>
      </c>
      <c r="M21" s="150">
        <v>11400</v>
      </c>
      <c r="O21" s="150">
        <v>6818.3035382924754</v>
      </c>
      <c r="Q21" s="150">
        <v>3670</v>
      </c>
      <c r="S21" s="150">
        <v>4716.6049311759962</v>
      </c>
      <c r="U21" s="150">
        <v>5140</v>
      </c>
      <c r="W21" s="150">
        <v>2607.559133243833</v>
      </c>
      <c r="Y21" s="150">
        <v>2717.721629048498</v>
      </c>
      <c r="AA21" s="150" t="s">
        <v>13</v>
      </c>
      <c r="AC21" s="150" t="s">
        <v>13</v>
      </c>
      <c r="AE21" s="150" t="s">
        <v>13</v>
      </c>
      <c r="AG21" s="150" t="s">
        <v>13</v>
      </c>
    </row>
    <row r="22" spans="1:33">
      <c r="A22" s="1" t="s">
        <v>182</v>
      </c>
      <c r="C22" s="1" t="s">
        <v>182</v>
      </c>
      <c r="J22" s="1" t="s">
        <v>638</v>
      </c>
      <c r="K22" s="150">
        <v>77.772413793103453</v>
      </c>
      <c r="M22" s="150">
        <v>100</v>
      </c>
      <c r="O22" s="150">
        <v>42.005072944297083</v>
      </c>
      <c r="Q22" s="150" t="s">
        <v>13</v>
      </c>
      <c r="S22" s="150" t="s">
        <v>13</v>
      </c>
      <c r="U22" s="150" t="s">
        <v>13</v>
      </c>
      <c r="W22" s="150" t="s">
        <v>13</v>
      </c>
      <c r="Y22" s="150" t="s">
        <v>13</v>
      </c>
      <c r="AA22" s="150" t="s">
        <v>13</v>
      </c>
      <c r="AC22" s="150" t="s">
        <v>13</v>
      </c>
      <c r="AE22" s="150" t="s">
        <v>13</v>
      </c>
      <c r="AG22" s="150" t="s">
        <v>13</v>
      </c>
    </row>
    <row r="23" spans="1:33">
      <c r="A23" s="1" t="s">
        <v>183</v>
      </c>
      <c r="C23" s="1" t="s">
        <v>183</v>
      </c>
      <c r="J23" s="1" t="s">
        <v>679</v>
      </c>
      <c r="K23" s="150" t="s">
        <v>13</v>
      </c>
      <c r="M23" s="150" t="s">
        <v>13</v>
      </c>
      <c r="O23" s="150">
        <v>27586.565151338764</v>
      </c>
      <c r="Q23" s="150">
        <v>49880</v>
      </c>
      <c r="S23" s="150">
        <v>78067.934547070865</v>
      </c>
      <c r="U23" s="150">
        <v>100150</v>
      </c>
      <c r="W23" s="150">
        <v>53131.507428865159</v>
      </c>
      <c r="Y23" s="150">
        <v>55376.173480578655</v>
      </c>
      <c r="AA23" s="150">
        <v>4954.5984016901002</v>
      </c>
      <c r="AC23" s="150" t="s">
        <v>13</v>
      </c>
      <c r="AE23" s="150" t="s">
        <v>13</v>
      </c>
      <c r="AG23" s="150" t="s">
        <v>13</v>
      </c>
    </row>
    <row r="24" spans="1:33">
      <c r="A24" s="1" t="s">
        <v>184</v>
      </c>
      <c r="C24" s="1" t="s">
        <v>192</v>
      </c>
    </row>
    <row r="25" spans="1:33">
      <c r="A25" s="1" t="s">
        <v>185</v>
      </c>
      <c r="C25" s="1" t="s">
        <v>185</v>
      </c>
      <c r="J25" s="1" t="s">
        <v>642</v>
      </c>
      <c r="K25" s="148">
        <f>K19/1000</f>
        <v>79.016772413793106</v>
      </c>
      <c r="M25" s="148">
        <f t="shared" ref="M25" si="7">M19/1000</f>
        <v>101.6</v>
      </c>
      <c r="O25" s="148">
        <f>O19/1000</f>
        <v>60.568601237424453</v>
      </c>
      <c r="Q25" s="148">
        <f>Q19/1000</f>
        <v>32.35</v>
      </c>
      <c r="S25" s="148">
        <f>S19/1000</f>
        <v>27.092860521753128</v>
      </c>
      <c r="U25" s="148">
        <f>U19/1000</f>
        <v>13.89</v>
      </c>
      <c r="W25" s="148">
        <f>W19/1000</f>
        <v>10.767895937891005</v>
      </c>
      <c r="Y25" s="148">
        <f>Y19/1000</f>
        <v>11.222811140372848</v>
      </c>
      <c r="AA25" s="148">
        <f>AA19/1000</f>
        <v>7.9313990983098908</v>
      </c>
      <c r="AC25" s="148">
        <f>AC19/1000</f>
        <v>20.027776500000002</v>
      </c>
      <c r="AE25" s="148">
        <f>AE19/1000</f>
        <v>21.648888000000003</v>
      </c>
      <c r="AG25" s="148">
        <f>AG19/1000</f>
        <v>23.919522750000002</v>
      </c>
    </row>
    <row r="26" spans="1:33">
      <c r="A26" s="36">
        <v>29234</v>
      </c>
      <c r="B26" s="20" t="s">
        <v>198</v>
      </c>
      <c r="C26" s="36">
        <v>64275</v>
      </c>
      <c r="D26" s="20" t="s">
        <v>198</v>
      </c>
      <c r="J26" s="1" t="s">
        <v>553</v>
      </c>
      <c r="K26" s="148" t="s">
        <v>13</v>
      </c>
      <c r="M26" s="148" t="s">
        <v>13</v>
      </c>
      <c r="O26" s="148" t="s">
        <v>13</v>
      </c>
      <c r="Q26" s="148" t="s">
        <v>13</v>
      </c>
      <c r="S26" s="148" t="s">
        <v>13</v>
      </c>
      <c r="U26" s="148" t="s">
        <v>13</v>
      </c>
      <c r="W26" s="148">
        <f>W20/1000</f>
        <v>54.414787499999996</v>
      </c>
      <c r="Y26" s="148">
        <f>Y20/1000</f>
        <v>56.713668749999997</v>
      </c>
      <c r="AA26" s="148">
        <f>AA20/1000</f>
        <v>115.97397749999999</v>
      </c>
      <c r="AC26" s="148">
        <f>AC20/1000</f>
        <v>97.782673499999987</v>
      </c>
      <c r="AE26" s="148">
        <f>AE20/1000</f>
        <v>105.69751200000002</v>
      </c>
      <c r="AG26" s="148">
        <f>AG20/1000</f>
        <v>116.78355225000001</v>
      </c>
    </row>
    <row r="27" spans="1:33">
      <c r="A27" s="1" t="s">
        <v>186</v>
      </c>
      <c r="C27" s="1" t="s">
        <v>193</v>
      </c>
      <c r="J27" s="1" t="s">
        <v>556</v>
      </c>
      <c r="K27" s="148">
        <f t="shared" ref="K27:K28" si="8">K21/1000</f>
        <v>8.8660551724137928</v>
      </c>
      <c r="M27" s="148">
        <f>M21/1000</f>
        <v>11.4</v>
      </c>
      <c r="O27" s="148">
        <f>O21/1000</f>
        <v>6.8183035382924757</v>
      </c>
      <c r="Q27" s="148">
        <f>Q21/1000</f>
        <v>3.67</v>
      </c>
      <c r="S27" s="148">
        <f>S21/1000</f>
        <v>4.7166049311759961</v>
      </c>
      <c r="U27" s="148">
        <f>U21/1000</f>
        <v>5.14</v>
      </c>
      <c r="W27" s="148">
        <f>W21/1000</f>
        <v>2.607559133243833</v>
      </c>
      <c r="Y27" s="148">
        <f>Y21/1000</f>
        <v>2.7177216290484982</v>
      </c>
      <c r="AA27" s="148" t="s">
        <v>13</v>
      </c>
      <c r="AC27" s="148" t="s">
        <v>13</v>
      </c>
      <c r="AE27" s="148" t="s">
        <v>13</v>
      </c>
      <c r="AG27" s="148" t="s">
        <v>13</v>
      </c>
    </row>
    <row r="28" spans="1:33">
      <c r="A28" s="1" t="s">
        <v>187</v>
      </c>
      <c r="C28" s="1" t="s">
        <v>194</v>
      </c>
      <c r="J28" s="1" t="s">
        <v>638</v>
      </c>
      <c r="K28" s="148">
        <f t="shared" si="8"/>
        <v>7.7772413793103456E-2</v>
      </c>
      <c r="M28" s="148">
        <f>M22/1000</f>
        <v>0.1</v>
      </c>
      <c r="O28" s="148">
        <f>O22/1000</f>
        <v>4.2005072944297082E-2</v>
      </c>
      <c r="Q28" s="148" t="s">
        <v>13</v>
      </c>
      <c r="S28" s="148" t="s">
        <v>13</v>
      </c>
      <c r="U28" s="148" t="s">
        <v>13</v>
      </c>
      <c r="W28" s="148" t="s">
        <v>13</v>
      </c>
      <c r="Y28" s="148" t="s">
        <v>13</v>
      </c>
      <c r="AA28" s="148" t="s">
        <v>13</v>
      </c>
      <c r="AC28" s="148" t="s">
        <v>13</v>
      </c>
      <c r="AE28" s="148" t="s">
        <v>13</v>
      </c>
      <c r="AG28" s="148" t="s">
        <v>13</v>
      </c>
    </row>
    <row r="29" spans="1:33">
      <c r="A29" s="1" t="s">
        <v>188</v>
      </c>
      <c r="C29" s="1" t="s">
        <v>188</v>
      </c>
      <c r="J29" s="1" t="s">
        <v>679</v>
      </c>
      <c r="K29" s="148" t="s">
        <v>13</v>
      </c>
      <c r="M29" s="148" t="s">
        <v>13</v>
      </c>
      <c r="O29" s="148">
        <f>O23/1000</f>
        <v>27.586565151338764</v>
      </c>
      <c r="Q29" s="148">
        <f>Q23/1000</f>
        <v>49.88</v>
      </c>
      <c r="S29" s="148">
        <f>S23/1000</f>
        <v>78.067934547070863</v>
      </c>
      <c r="U29" s="148">
        <f>U23/1000</f>
        <v>100.15</v>
      </c>
      <c r="W29" s="148">
        <f>W23/1000</f>
        <v>53.131507428865163</v>
      </c>
      <c r="Y29" s="148">
        <f>Y23/1000</f>
        <v>55.376173480578657</v>
      </c>
      <c r="AA29" s="148">
        <f>AA23/1000</f>
        <v>4.9545984016901006</v>
      </c>
      <c r="AC29" s="148" t="s">
        <v>13</v>
      </c>
      <c r="AE29" s="148" t="s">
        <v>13</v>
      </c>
      <c r="AG29" s="148" t="s">
        <v>13</v>
      </c>
    </row>
    <row r="30" spans="1:33">
      <c r="A30" s="1" t="s">
        <v>183</v>
      </c>
      <c r="C30" s="1" t="s">
        <v>183</v>
      </c>
      <c r="K30" s="39">
        <f>SUM(K25:K29)</f>
        <v>87.960599999999999</v>
      </c>
      <c r="L30" s="39">
        <f t="shared" ref="L30:AG30" si="9">SUM(L25:L29)</f>
        <v>0</v>
      </c>
      <c r="M30" s="39">
        <f t="shared" si="9"/>
        <v>113.1</v>
      </c>
      <c r="N30" s="39">
        <f t="shared" si="9"/>
        <v>0</v>
      </c>
      <c r="O30" s="39">
        <f t="shared" si="9"/>
        <v>95.015474999999981</v>
      </c>
      <c r="P30" s="39">
        <f t="shared" si="9"/>
        <v>0</v>
      </c>
      <c r="Q30" s="39">
        <f t="shared" si="9"/>
        <v>85.9</v>
      </c>
      <c r="R30" s="39">
        <f t="shared" si="9"/>
        <v>0</v>
      </c>
      <c r="S30" s="39">
        <f t="shared" si="9"/>
        <v>109.87739999999999</v>
      </c>
      <c r="T30" s="39">
        <f t="shared" si="9"/>
        <v>0</v>
      </c>
      <c r="U30" s="39">
        <f t="shared" si="9"/>
        <v>119.18</v>
      </c>
      <c r="V30" s="39">
        <f t="shared" si="9"/>
        <v>0</v>
      </c>
      <c r="W30" s="39">
        <f t="shared" si="9"/>
        <v>120.92175</v>
      </c>
      <c r="X30" s="39">
        <f t="shared" si="9"/>
        <v>0</v>
      </c>
      <c r="Y30" s="39">
        <f t="shared" si="9"/>
        <v>126.03037500000001</v>
      </c>
      <c r="Z30" s="39">
        <f t="shared" si="9"/>
        <v>0</v>
      </c>
      <c r="AA30" s="39">
        <f t="shared" si="9"/>
        <v>128.85997499999999</v>
      </c>
      <c r="AB30" s="39">
        <f t="shared" si="9"/>
        <v>0</v>
      </c>
      <c r="AC30" s="39">
        <f t="shared" si="9"/>
        <v>117.81044999999999</v>
      </c>
      <c r="AD30" s="39">
        <f t="shared" si="9"/>
        <v>0</v>
      </c>
      <c r="AE30" s="39">
        <f t="shared" si="9"/>
        <v>127.34640000000002</v>
      </c>
      <c r="AF30" s="39">
        <f t="shared" si="9"/>
        <v>0</v>
      </c>
      <c r="AG30" s="39">
        <f t="shared" si="9"/>
        <v>140.70307500000001</v>
      </c>
    </row>
    <row r="31" spans="1:33">
      <c r="A31" s="1" t="s">
        <v>189</v>
      </c>
      <c r="C31" s="1" t="s">
        <v>195</v>
      </c>
    </row>
    <row r="32" spans="1:33">
      <c r="A32" s="1" t="s">
        <v>185</v>
      </c>
      <c r="C32" s="1" t="s">
        <v>185</v>
      </c>
    </row>
    <row r="33" spans="1:7">
      <c r="A33" s="36">
        <v>419810</v>
      </c>
      <c r="B33" s="20" t="s">
        <v>198</v>
      </c>
      <c r="C33" s="36">
        <v>112028</v>
      </c>
      <c r="D33" s="20" t="s">
        <v>199</v>
      </c>
    </row>
    <row r="34" spans="1:7">
      <c r="A34" s="1" t="s">
        <v>186</v>
      </c>
      <c r="C34" s="1" t="s">
        <v>193</v>
      </c>
    </row>
    <row r="35" spans="1:7">
      <c r="A35" s="1" t="s">
        <v>190</v>
      </c>
      <c r="C35" s="1" t="s">
        <v>196</v>
      </c>
    </row>
    <row r="37" spans="1:7">
      <c r="A37" s="36">
        <f>A33+A26</f>
        <v>449044</v>
      </c>
      <c r="B37" s="20" t="s">
        <v>199</v>
      </c>
      <c r="C37" s="36">
        <f>C33+C26</f>
        <v>176303</v>
      </c>
      <c r="D37" s="20" t="s">
        <v>199</v>
      </c>
    </row>
    <row r="38" spans="1:7">
      <c r="A38" s="36">
        <f>A37*0.225</f>
        <v>101034.90000000001</v>
      </c>
      <c r="B38" s="20" t="s">
        <v>201</v>
      </c>
      <c r="C38" s="36">
        <f>C37*0.225</f>
        <v>39668.175000000003</v>
      </c>
      <c r="D38" s="20" t="s">
        <v>201</v>
      </c>
      <c r="F38" s="36">
        <f>SUM(A38,C38)</f>
        <v>140703.07500000001</v>
      </c>
      <c r="G38" s="20" t="s">
        <v>201</v>
      </c>
    </row>
    <row r="39" spans="1:7">
      <c r="A39" s="36"/>
      <c r="B39" s="20"/>
      <c r="C39" s="36"/>
      <c r="D39" s="20"/>
    </row>
    <row r="40" spans="1:7">
      <c r="A40" s="15" t="s">
        <v>200</v>
      </c>
    </row>
    <row r="42" spans="1:7">
      <c r="A42" s="15" t="s">
        <v>385</v>
      </c>
    </row>
    <row r="43" spans="1:7">
      <c r="A43" s="1" t="s">
        <v>234</v>
      </c>
      <c r="C43" s="1" t="s">
        <v>237</v>
      </c>
    </row>
    <row r="44" spans="1:7">
      <c r="A44" s="1" t="s">
        <v>202</v>
      </c>
      <c r="C44" s="1" t="s">
        <v>238</v>
      </c>
    </row>
    <row r="45" spans="1:7">
      <c r="A45" s="1" t="s">
        <v>235</v>
      </c>
      <c r="C45" s="1" t="s">
        <v>239</v>
      </c>
    </row>
    <row r="46" spans="1:7">
      <c r="A46" s="1" t="s">
        <v>209</v>
      </c>
      <c r="C46" s="1" t="s">
        <v>209</v>
      </c>
    </row>
    <row r="47" spans="1:7">
      <c r="A47" s="1" t="s">
        <v>210</v>
      </c>
      <c r="C47" s="1" t="s">
        <v>210</v>
      </c>
    </row>
    <row r="48" spans="1:7">
      <c r="A48" s="36">
        <v>9572</v>
      </c>
      <c r="B48" s="20" t="s">
        <v>198</v>
      </c>
      <c r="C48" s="20">
        <v>197</v>
      </c>
      <c r="D48" s="20" t="s">
        <v>198</v>
      </c>
    </row>
    <row r="49" spans="1:4">
      <c r="A49" s="1" t="s">
        <v>236</v>
      </c>
      <c r="C49" s="1" t="s">
        <v>240</v>
      </c>
    </row>
    <row r="50" spans="1:4">
      <c r="A50" s="1" t="s">
        <v>232</v>
      </c>
      <c r="C50" s="1" t="s">
        <v>232</v>
      </c>
    </row>
    <row r="51" spans="1:4">
      <c r="A51" s="36">
        <v>12102</v>
      </c>
      <c r="B51" s="20" t="s">
        <v>198</v>
      </c>
      <c r="C51" s="20">
        <v>0</v>
      </c>
      <c r="D51" s="20" t="s">
        <v>198</v>
      </c>
    </row>
    <row r="52" spans="1:4">
      <c r="A52" s="1" t="s">
        <v>228</v>
      </c>
      <c r="C52" s="1" t="s">
        <v>231</v>
      </c>
    </row>
    <row r="53" spans="1:4">
      <c r="A53" s="1" t="s">
        <v>210</v>
      </c>
      <c r="C53" s="1" t="s">
        <v>210</v>
      </c>
    </row>
    <row r="54" spans="1:4">
      <c r="A54" s="37">
        <v>1</v>
      </c>
      <c r="C54" s="37">
        <v>0.93</v>
      </c>
    </row>
    <row r="56" spans="1:4">
      <c r="A56" s="15" t="s">
        <v>386</v>
      </c>
    </row>
    <row r="57" spans="1:4">
      <c r="A57" s="1" t="s">
        <v>216</v>
      </c>
      <c r="C57" s="1" t="s">
        <v>351</v>
      </c>
    </row>
    <row r="58" spans="1:4">
      <c r="A58" s="1" t="s">
        <v>203</v>
      </c>
      <c r="C58" s="1" t="s">
        <v>203</v>
      </c>
    </row>
    <row r="59" spans="1:4">
      <c r="A59" s="1" t="s">
        <v>204</v>
      </c>
      <c r="C59" s="1" t="s">
        <v>204</v>
      </c>
    </row>
    <row r="60" spans="1:4">
      <c r="A60" s="1" t="s">
        <v>205</v>
      </c>
      <c r="C60" s="1" t="s">
        <v>212</v>
      </c>
    </row>
    <row r="61" spans="1:4">
      <c r="A61" s="1" t="s">
        <v>206</v>
      </c>
      <c r="C61" s="1" t="s">
        <v>213</v>
      </c>
    </row>
    <row r="62" spans="1:4">
      <c r="A62" s="1" t="s">
        <v>207</v>
      </c>
      <c r="C62" s="1" t="s">
        <v>207</v>
      </c>
    </row>
    <row r="63" spans="1:4">
      <c r="A63" s="1" t="s">
        <v>208</v>
      </c>
      <c r="C63" s="1" t="s">
        <v>208</v>
      </c>
    </row>
    <row r="64" spans="1:4">
      <c r="A64" s="1" t="s">
        <v>205</v>
      </c>
      <c r="C64" s="1" t="s">
        <v>214</v>
      </c>
    </row>
    <row r="65" spans="1:7">
      <c r="A65" s="1" t="s">
        <v>209</v>
      </c>
      <c r="C65" s="1" t="s">
        <v>209</v>
      </c>
    </row>
    <row r="66" spans="1:7">
      <c r="A66" s="1" t="s">
        <v>210</v>
      </c>
      <c r="C66" s="1" t="s">
        <v>210</v>
      </c>
    </row>
    <row r="67" spans="1:7">
      <c r="A67" s="36">
        <v>422377</v>
      </c>
      <c r="B67" s="20" t="s">
        <v>198</v>
      </c>
      <c r="C67" s="36">
        <v>143607</v>
      </c>
      <c r="D67" s="20" t="s">
        <v>198</v>
      </c>
    </row>
    <row r="68" spans="1:7">
      <c r="A68" s="1" t="s">
        <v>211</v>
      </c>
      <c r="C68" s="1" t="s">
        <v>215</v>
      </c>
    </row>
    <row r="69" spans="1:7">
      <c r="A69" s="1" t="s">
        <v>210</v>
      </c>
      <c r="C69" s="1" t="s">
        <v>210</v>
      </c>
    </row>
    <row r="70" spans="1:7">
      <c r="A70" s="37">
        <v>1</v>
      </c>
      <c r="C70" s="37">
        <v>1</v>
      </c>
    </row>
    <row r="72" spans="1:7">
      <c r="A72" s="36">
        <f>A67</f>
        <v>422377</v>
      </c>
      <c r="B72" s="20" t="s">
        <v>198</v>
      </c>
      <c r="C72" s="36">
        <f>C67</f>
        <v>143607</v>
      </c>
      <c r="D72" s="20" t="s">
        <v>198</v>
      </c>
    </row>
    <row r="73" spans="1:7">
      <c r="A73" s="36">
        <f>A72*0.225</f>
        <v>95034.824999999997</v>
      </c>
      <c r="B73" s="20" t="s">
        <v>201</v>
      </c>
      <c r="C73" s="36">
        <f>C72*0.225</f>
        <v>32311.575000000001</v>
      </c>
      <c r="D73" s="20" t="s">
        <v>201</v>
      </c>
      <c r="F73" s="36">
        <f>SUM(A73,C73)</f>
        <v>127346.4</v>
      </c>
      <c r="G73" s="20" t="s">
        <v>201</v>
      </c>
    </row>
    <row r="75" spans="1:7">
      <c r="A75" s="15" t="s">
        <v>217</v>
      </c>
    </row>
    <row r="76" spans="1:7">
      <c r="A76" s="15"/>
    </row>
    <row r="77" spans="1:7">
      <c r="A77" s="15" t="s">
        <v>385</v>
      </c>
    </row>
    <row r="78" spans="1:7">
      <c r="A78" s="1" t="s">
        <v>225</v>
      </c>
      <c r="C78" s="1" t="s">
        <v>229</v>
      </c>
    </row>
    <row r="79" spans="1:7">
      <c r="A79" s="1" t="s">
        <v>226</v>
      </c>
      <c r="C79" s="1" t="s">
        <v>218</v>
      </c>
    </row>
    <row r="80" spans="1:7">
      <c r="A80" s="1" t="s">
        <v>209</v>
      </c>
      <c r="C80" s="1" t="s">
        <v>233</v>
      </c>
    </row>
    <row r="81" spans="1:4">
      <c r="A81" s="1" t="s">
        <v>210</v>
      </c>
      <c r="C81" s="20">
        <v>368</v>
      </c>
      <c r="D81" s="20" t="s">
        <v>198</v>
      </c>
    </row>
    <row r="82" spans="1:4">
      <c r="A82" s="36">
        <v>8683</v>
      </c>
      <c r="B82" s="20" t="s">
        <v>198</v>
      </c>
      <c r="C82" s="1" t="s">
        <v>209</v>
      </c>
    </row>
    <row r="83" spans="1:4">
      <c r="A83" s="1" t="s">
        <v>227</v>
      </c>
      <c r="C83" s="1" t="s">
        <v>210</v>
      </c>
    </row>
    <row r="84" spans="1:4">
      <c r="A84" s="1" t="s">
        <v>232</v>
      </c>
      <c r="C84" s="20">
        <v>379</v>
      </c>
      <c r="D84" s="20" t="s">
        <v>198</v>
      </c>
    </row>
    <row r="85" spans="1:4">
      <c r="A85" s="36">
        <v>8704</v>
      </c>
      <c r="B85" s="20" t="s">
        <v>198</v>
      </c>
      <c r="C85" s="1" t="s">
        <v>230</v>
      </c>
    </row>
    <row r="86" spans="1:4">
      <c r="A86" s="1" t="s">
        <v>228</v>
      </c>
      <c r="C86" s="1" t="s">
        <v>232</v>
      </c>
    </row>
    <row r="87" spans="1:4">
      <c r="A87" s="1" t="s">
        <v>210</v>
      </c>
      <c r="C87" s="20">
        <v>4</v>
      </c>
      <c r="D87" s="20" t="s">
        <v>199</v>
      </c>
    </row>
    <row r="88" spans="1:4">
      <c r="A88" s="37">
        <v>1</v>
      </c>
      <c r="C88" s="1" t="s">
        <v>231</v>
      </c>
    </row>
    <row r="89" spans="1:4">
      <c r="C89" s="1" t="s">
        <v>210</v>
      </c>
    </row>
    <row r="90" spans="1:4">
      <c r="C90" s="37">
        <v>0.97</v>
      </c>
    </row>
    <row r="91" spans="1:4">
      <c r="A91" s="15"/>
    </row>
    <row r="92" spans="1:4">
      <c r="A92" s="15" t="s">
        <v>386</v>
      </c>
    </row>
    <row r="93" spans="1:4">
      <c r="A93" s="1" t="s">
        <v>223</v>
      </c>
      <c r="C93" s="1" t="s">
        <v>224</v>
      </c>
    </row>
    <row r="94" spans="1:4">
      <c r="A94" s="1" t="s">
        <v>203</v>
      </c>
      <c r="C94" s="1" t="s">
        <v>203</v>
      </c>
    </row>
    <row r="95" spans="1:4">
      <c r="A95" s="1" t="s">
        <v>204</v>
      </c>
      <c r="C95" s="1" t="s">
        <v>204</v>
      </c>
    </row>
    <row r="96" spans="1:4">
      <c r="A96" s="1" t="s">
        <v>205</v>
      </c>
      <c r="C96" s="1" t="s">
        <v>220</v>
      </c>
    </row>
    <row r="97" spans="1:15">
      <c r="A97" s="1" t="s">
        <v>219</v>
      </c>
      <c r="C97" s="1" t="s">
        <v>221</v>
      </c>
    </row>
    <row r="98" spans="1:15">
      <c r="A98" s="1" t="s">
        <v>207</v>
      </c>
      <c r="C98" s="1" t="s">
        <v>207</v>
      </c>
    </row>
    <row r="99" spans="1:15">
      <c r="A99" s="1" t="s">
        <v>208</v>
      </c>
      <c r="C99" s="1" t="s">
        <v>208</v>
      </c>
    </row>
    <row r="100" spans="1:15">
      <c r="A100" s="1" t="s">
        <v>205</v>
      </c>
      <c r="C100" s="1" t="s">
        <v>222</v>
      </c>
    </row>
    <row r="101" spans="1:15">
      <c r="A101" s="1" t="s">
        <v>209</v>
      </c>
      <c r="C101" s="1" t="s">
        <v>209</v>
      </c>
    </row>
    <row r="102" spans="1:15">
      <c r="A102" s="1" t="s">
        <v>210</v>
      </c>
      <c r="C102" s="1" t="s">
        <v>210</v>
      </c>
    </row>
    <row r="103" spans="1:15">
      <c r="A103" s="36">
        <v>390553</v>
      </c>
      <c r="B103" s="20" t="s">
        <v>198</v>
      </c>
      <c r="C103" s="36">
        <v>133049</v>
      </c>
      <c r="D103" s="20" t="s">
        <v>198</v>
      </c>
    </row>
    <row r="104" spans="1:15">
      <c r="A104" s="1" t="s">
        <v>211</v>
      </c>
      <c r="C104" s="1" t="s">
        <v>215</v>
      </c>
    </row>
    <row r="105" spans="1:15">
      <c r="A105" s="1" t="s">
        <v>210</v>
      </c>
      <c r="C105" s="1" t="s">
        <v>210</v>
      </c>
    </row>
    <row r="106" spans="1:15">
      <c r="A106" s="37">
        <v>1</v>
      </c>
      <c r="C106" s="37">
        <v>1</v>
      </c>
      <c r="L106" s="126">
        <f>L108/J108</f>
        <v>0.83333333333333337</v>
      </c>
      <c r="M106" s="127"/>
      <c r="N106" s="126">
        <f>N108/J108</f>
        <v>0.16666666666666666</v>
      </c>
    </row>
    <row r="107" spans="1:15">
      <c r="L107" s="20" t="s">
        <v>720</v>
      </c>
      <c r="M107" s="20"/>
      <c r="N107" s="20" t="s">
        <v>689</v>
      </c>
    </row>
    <row r="108" spans="1:15">
      <c r="A108" s="36">
        <f>A103</f>
        <v>390553</v>
      </c>
      <c r="B108" s="20" t="s">
        <v>198</v>
      </c>
      <c r="C108" s="36">
        <f>C103</f>
        <v>133049</v>
      </c>
      <c r="D108" s="20" t="s">
        <v>198</v>
      </c>
      <c r="F108" s="36">
        <f>SUM(A108,C108)</f>
        <v>523602</v>
      </c>
      <c r="G108" s="20" t="s">
        <v>199</v>
      </c>
      <c r="J108" s="36">
        <v>480000</v>
      </c>
      <c r="K108" s="20" t="s">
        <v>199</v>
      </c>
      <c r="L108" s="36">
        <v>400000</v>
      </c>
      <c r="M108" s="20" t="s">
        <v>199</v>
      </c>
      <c r="N108" s="36">
        <v>80000</v>
      </c>
      <c r="O108" s="20" t="s">
        <v>199</v>
      </c>
    </row>
    <row r="109" spans="1:15">
      <c r="A109" s="36">
        <f>A108*0.225</f>
        <v>87874.425000000003</v>
      </c>
      <c r="B109" s="20" t="s">
        <v>201</v>
      </c>
      <c r="C109" s="36">
        <f>C108*0.225</f>
        <v>29936.025000000001</v>
      </c>
      <c r="D109" s="20" t="s">
        <v>201</v>
      </c>
      <c r="F109" s="36">
        <f>SUM(A109,C109)</f>
        <v>117810.45000000001</v>
      </c>
      <c r="G109" s="20" t="s">
        <v>201</v>
      </c>
      <c r="J109" s="36">
        <f>F109*0.6</f>
        <v>70686.27</v>
      </c>
      <c r="K109" s="20" t="s">
        <v>201</v>
      </c>
      <c r="L109" s="36">
        <f>J109*L106</f>
        <v>58905.225000000006</v>
      </c>
      <c r="M109" s="20" t="s">
        <v>201</v>
      </c>
      <c r="N109" s="36">
        <f>J109*N106</f>
        <v>11781.045</v>
      </c>
      <c r="O109" s="20" t="s">
        <v>201</v>
      </c>
    </row>
    <row r="110" spans="1:15">
      <c r="J110" s="1" t="s">
        <v>145</v>
      </c>
    </row>
    <row r="111" spans="1:15">
      <c r="A111" s="15" t="s">
        <v>255</v>
      </c>
      <c r="J111" s="16" t="s">
        <v>721</v>
      </c>
    </row>
    <row r="113" spans="1:4">
      <c r="A113" s="15" t="s">
        <v>385</v>
      </c>
    </row>
    <row r="114" spans="1:4">
      <c r="A114" s="1" t="s">
        <v>241</v>
      </c>
      <c r="C114" s="1" t="s">
        <v>245</v>
      </c>
    </row>
    <row r="115" spans="1:4">
      <c r="A115" s="1" t="s">
        <v>202</v>
      </c>
      <c r="C115" s="1" t="s">
        <v>202</v>
      </c>
    </row>
    <row r="116" spans="1:4">
      <c r="A116" s="1" t="s">
        <v>242</v>
      </c>
      <c r="C116" s="1" t="s">
        <v>246</v>
      </c>
    </row>
    <row r="117" spans="1:4">
      <c r="A117" s="1" t="s">
        <v>209</v>
      </c>
      <c r="C117" s="1" t="s">
        <v>209</v>
      </c>
    </row>
    <row r="118" spans="1:4">
      <c r="A118" s="1" t="s">
        <v>210</v>
      </c>
      <c r="C118" s="1" t="s">
        <v>210</v>
      </c>
    </row>
    <row r="119" spans="1:4">
      <c r="A119" s="36">
        <v>8159</v>
      </c>
      <c r="B119" s="20" t="s">
        <v>198</v>
      </c>
      <c r="C119" s="20">
        <v>423</v>
      </c>
      <c r="D119" s="20" t="s">
        <v>198</v>
      </c>
    </row>
    <row r="120" spans="1:4">
      <c r="A120" s="1" t="s">
        <v>243</v>
      </c>
      <c r="C120" s="1" t="s">
        <v>240</v>
      </c>
    </row>
    <row r="121" spans="1:4">
      <c r="A121" s="1" t="s">
        <v>244</v>
      </c>
      <c r="C121" s="1" t="s">
        <v>247</v>
      </c>
    </row>
    <row r="122" spans="1:4">
      <c r="A122" s="1" t="s">
        <v>228</v>
      </c>
      <c r="C122" s="1" t="s">
        <v>231</v>
      </c>
    </row>
    <row r="123" spans="1:4">
      <c r="A123" s="1" t="s">
        <v>210</v>
      </c>
      <c r="C123" s="1" t="s">
        <v>210</v>
      </c>
    </row>
    <row r="124" spans="1:4">
      <c r="A124" s="37">
        <v>1</v>
      </c>
      <c r="C124" s="37">
        <v>0.97</v>
      </c>
    </row>
    <row r="126" spans="1:4">
      <c r="A126" s="15" t="s">
        <v>386</v>
      </c>
    </row>
    <row r="127" spans="1:4">
      <c r="A127" s="1" t="s">
        <v>248</v>
      </c>
      <c r="C127" s="1" t="s">
        <v>250</v>
      </c>
    </row>
    <row r="128" spans="1:4">
      <c r="A128" s="1" t="s">
        <v>202</v>
      </c>
      <c r="C128" s="1" t="s">
        <v>251</v>
      </c>
    </row>
    <row r="129" spans="1:15">
      <c r="A129" s="1" t="s">
        <v>203</v>
      </c>
      <c r="C129" s="1" t="s">
        <v>203</v>
      </c>
    </row>
    <row r="130" spans="1:15">
      <c r="A130" s="1" t="s">
        <v>204</v>
      </c>
      <c r="C130" s="1" t="s">
        <v>204</v>
      </c>
    </row>
    <row r="131" spans="1:15">
      <c r="A131" s="1" t="s">
        <v>205</v>
      </c>
      <c r="C131" s="1" t="s">
        <v>252</v>
      </c>
    </row>
    <row r="132" spans="1:15">
      <c r="A132" s="1" t="s">
        <v>249</v>
      </c>
      <c r="C132" s="1" t="s">
        <v>253</v>
      </c>
    </row>
    <row r="133" spans="1:15">
      <c r="A133" s="1" t="s">
        <v>207</v>
      </c>
      <c r="C133" s="1" t="s">
        <v>207</v>
      </c>
    </row>
    <row r="134" spans="1:15">
      <c r="A134" s="1" t="s">
        <v>208</v>
      </c>
      <c r="C134" s="1" t="s">
        <v>208</v>
      </c>
    </row>
    <row r="135" spans="1:15">
      <c r="A135" s="1" t="s">
        <v>205</v>
      </c>
      <c r="C135" s="1" t="s">
        <v>254</v>
      </c>
    </row>
    <row r="136" spans="1:15">
      <c r="A136" s="1" t="s">
        <v>209</v>
      </c>
      <c r="C136" s="1" t="s">
        <v>209</v>
      </c>
    </row>
    <row r="137" spans="1:15">
      <c r="A137" s="1" t="s">
        <v>210</v>
      </c>
      <c r="C137" s="1" t="s">
        <v>210</v>
      </c>
    </row>
    <row r="138" spans="1:15">
      <c r="A138" s="36">
        <v>422760</v>
      </c>
      <c r="B138" s="20" t="s">
        <v>198</v>
      </c>
      <c r="C138" s="36">
        <v>149951</v>
      </c>
      <c r="D138" s="20" t="s">
        <v>198</v>
      </c>
    </row>
    <row r="139" spans="1:15">
      <c r="A139" s="1" t="s">
        <v>211</v>
      </c>
      <c r="C139" s="1" t="s">
        <v>215</v>
      </c>
    </row>
    <row r="140" spans="1:15">
      <c r="A140" s="1" t="s">
        <v>210</v>
      </c>
      <c r="C140" s="1" t="s">
        <v>210</v>
      </c>
      <c r="I140" s="20" t="s">
        <v>735</v>
      </c>
    </row>
    <row r="141" spans="1:15">
      <c r="A141" s="37">
        <v>1</v>
      </c>
      <c r="C141" s="37">
        <v>1</v>
      </c>
      <c r="I141" s="20" t="s">
        <v>165</v>
      </c>
      <c r="J141" s="20" t="s">
        <v>689</v>
      </c>
      <c r="L141" s="20" t="s">
        <v>720</v>
      </c>
      <c r="N141" s="20" t="s">
        <v>634</v>
      </c>
    </row>
    <row r="142" spans="1:15">
      <c r="J142" s="149">
        <f>J143*100/I143</f>
        <v>6.1550524888041389</v>
      </c>
      <c r="K142" s="20" t="s">
        <v>669</v>
      </c>
      <c r="L142" s="20">
        <v>90</v>
      </c>
      <c r="M142" s="20" t="s">
        <v>669</v>
      </c>
      <c r="N142" s="149">
        <f>100-J142-L142</f>
        <v>3.8449475111958549</v>
      </c>
      <c r="O142" s="20" t="s">
        <v>669</v>
      </c>
    </row>
    <row r="143" spans="1:15">
      <c r="A143" s="36">
        <f>A138</f>
        <v>422760</v>
      </c>
      <c r="B143" s="20" t="s">
        <v>198</v>
      </c>
      <c r="C143" s="36">
        <f>C138</f>
        <v>149951</v>
      </c>
      <c r="D143" s="20" t="s">
        <v>198</v>
      </c>
      <c r="I143" s="36">
        <v>552213</v>
      </c>
      <c r="J143" s="36">
        <f>6511+27478</f>
        <v>33989</v>
      </c>
      <c r="K143" s="20" t="s">
        <v>198</v>
      </c>
      <c r="L143" s="36">
        <f>I143*L142/100</f>
        <v>496991.7</v>
      </c>
      <c r="M143" s="20" t="s">
        <v>198</v>
      </c>
      <c r="N143" s="36">
        <f>I143*N142/100</f>
        <v>21232.299999999967</v>
      </c>
      <c r="O143" s="20" t="s">
        <v>198</v>
      </c>
    </row>
    <row r="144" spans="1:15">
      <c r="A144" s="36">
        <f>A143*0.225</f>
        <v>95121</v>
      </c>
      <c r="B144" s="20" t="s">
        <v>201</v>
      </c>
      <c r="C144" s="36">
        <f>C143*0.225</f>
        <v>33738.974999999999</v>
      </c>
      <c r="D144" s="20" t="s">
        <v>201</v>
      </c>
      <c r="F144" s="36">
        <f>SUM(A144,C144)</f>
        <v>128859.97500000001</v>
      </c>
      <c r="G144" s="20" t="s">
        <v>201</v>
      </c>
      <c r="J144" s="36">
        <f>J143*0.225</f>
        <v>7647.5250000000005</v>
      </c>
      <c r="K144" s="20" t="s">
        <v>201</v>
      </c>
      <c r="L144" s="36">
        <f>L143*0.225</f>
        <v>111823.13250000001</v>
      </c>
      <c r="M144" s="20" t="s">
        <v>201</v>
      </c>
      <c r="N144" s="36">
        <f>N143*0.225</f>
        <v>4777.2674999999927</v>
      </c>
      <c r="O144" s="20" t="s">
        <v>201</v>
      </c>
    </row>
    <row r="145" spans="1:9">
      <c r="I145" s="20" t="s">
        <v>171</v>
      </c>
    </row>
    <row r="146" spans="1:9">
      <c r="A146" s="15" t="s">
        <v>256</v>
      </c>
      <c r="I146" s="20" t="s">
        <v>736</v>
      </c>
    </row>
    <row r="147" spans="1:9">
      <c r="I147" s="16" t="s">
        <v>737</v>
      </c>
    </row>
    <row r="148" spans="1:9">
      <c r="A148" s="15" t="s">
        <v>385</v>
      </c>
      <c r="C148" s="37"/>
    </row>
    <row r="149" spans="1:9">
      <c r="A149" s="1" t="s">
        <v>257</v>
      </c>
      <c r="C149" s="1" t="s">
        <v>262</v>
      </c>
    </row>
    <row r="150" spans="1:9">
      <c r="A150" s="1" t="s">
        <v>258</v>
      </c>
      <c r="C150" s="1" t="s">
        <v>261</v>
      </c>
    </row>
    <row r="151" spans="1:9">
      <c r="A151" s="1" t="s">
        <v>209</v>
      </c>
      <c r="C151" s="1" t="s">
        <v>209</v>
      </c>
    </row>
    <row r="152" spans="1:9">
      <c r="A152" s="1" t="s">
        <v>210</v>
      </c>
      <c r="C152" s="1" t="s">
        <v>210</v>
      </c>
    </row>
    <row r="153" spans="1:9">
      <c r="A153" s="36">
        <v>8584</v>
      </c>
      <c r="B153" s="20" t="s">
        <v>198</v>
      </c>
      <c r="C153" s="36">
        <v>534</v>
      </c>
      <c r="D153" s="20" t="s">
        <v>198</v>
      </c>
    </row>
    <row r="154" spans="1:9">
      <c r="A154" s="1" t="s">
        <v>259</v>
      </c>
      <c r="C154" s="1" t="s">
        <v>240</v>
      </c>
    </row>
    <row r="155" spans="1:9">
      <c r="A155" s="1" t="s">
        <v>260</v>
      </c>
      <c r="C155" s="1" t="s">
        <v>247</v>
      </c>
    </row>
    <row r="156" spans="1:9">
      <c r="A156" s="1" t="s">
        <v>228</v>
      </c>
      <c r="C156" s="1" t="s">
        <v>231</v>
      </c>
    </row>
    <row r="157" spans="1:9">
      <c r="A157" s="1" t="s">
        <v>210</v>
      </c>
      <c r="C157" s="1" t="s">
        <v>210</v>
      </c>
    </row>
    <row r="158" spans="1:9">
      <c r="A158" s="37">
        <v>1</v>
      </c>
      <c r="C158" s="37">
        <v>0.98</v>
      </c>
    </row>
    <row r="160" spans="1:9">
      <c r="A160" s="15" t="s">
        <v>386</v>
      </c>
    </row>
    <row r="161" spans="1:4">
      <c r="A161" s="1" t="s">
        <v>267</v>
      </c>
      <c r="C161" s="1" t="s">
        <v>268</v>
      </c>
    </row>
    <row r="162" spans="1:4">
      <c r="A162" s="1" t="s">
        <v>203</v>
      </c>
      <c r="C162" s="1" t="s">
        <v>203</v>
      </c>
    </row>
    <row r="163" spans="1:4">
      <c r="A163" s="1" t="s">
        <v>204</v>
      </c>
      <c r="C163" s="1" t="s">
        <v>204</v>
      </c>
    </row>
    <row r="164" spans="1:4">
      <c r="A164" s="1" t="s">
        <v>205</v>
      </c>
      <c r="C164" s="1" t="s">
        <v>264</v>
      </c>
    </row>
    <row r="165" spans="1:4">
      <c r="A165" s="1" t="s">
        <v>263</v>
      </c>
      <c r="C165" s="1" t="s">
        <v>265</v>
      </c>
    </row>
    <row r="166" spans="1:4">
      <c r="A166" s="1" t="s">
        <v>207</v>
      </c>
      <c r="C166" s="1" t="s">
        <v>207</v>
      </c>
    </row>
    <row r="167" spans="1:4">
      <c r="A167" s="1" t="s">
        <v>208</v>
      </c>
      <c r="C167" s="1" t="s">
        <v>208</v>
      </c>
    </row>
    <row r="168" spans="1:4">
      <c r="A168" s="1" t="s">
        <v>205</v>
      </c>
      <c r="C168" s="1" t="s">
        <v>266</v>
      </c>
    </row>
    <row r="169" spans="1:4">
      <c r="A169" s="1" t="s">
        <v>209</v>
      </c>
      <c r="C169" s="1" t="s">
        <v>209</v>
      </c>
    </row>
    <row r="170" spans="1:4">
      <c r="A170" s="1" t="s">
        <v>210</v>
      </c>
      <c r="C170" s="1" t="s">
        <v>210</v>
      </c>
    </row>
    <row r="171" spans="1:4">
      <c r="A171" s="36">
        <v>407499</v>
      </c>
      <c r="B171" s="20" t="s">
        <v>198</v>
      </c>
      <c r="C171" s="36">
        <v>152636</v>
      </c>
      <c r="D171" s="20" t="s">
        <v>198</v>
      </c>
    </row>
    <row r="172" spans="1:4">
      <c r="A172" s="1" t="s">
        <v>211</v>
      </c>
      <c r="C172" s="1" t="s">
        <v>215</v>
      </c>
    </row>
    <row r="173" spans="1:4">
      <c r="A173" s="1" t="s">
        <v>210</v>
      </c>
      <c r="C173" s="1" t="s">
        <v>210</v>
      </c>
    </row>
    <row r="174" spans="1:4">
      <c r="A174" s="37">
        <v>1</v>
      </c>
      <c r="C174" s="37">
        <v>1</v>
      </c>
    </row>
    <row r="175" spans="1:4">
      <c r="A175" s="37"/>
      <c r="C175" s="37"/>
    </row>
    <row r="176" spans="1:4">
      <c r="A176" s="36">
        <f>A171</f>
        <v>407499</v>
      </c>
      <c r="B176" s="20" t="s">
        <v>198</v>
      </c>
      <c r="C176" s="36">
        <f>C171</f>
        <v>152636</v>
      </c>
      <c r="D176" s="20" t="s">
        <v>198</v>
      </c>
    </row>
    <row r="177" spans="1:7">
      <c r="A177" s="36">
        <f>A176*0.225</f>
        <v>91687.275000000009</v>
      </c>
      <c r="B177" s="20" t="s">
        <v>201</v>
      </c>
      <c r="C177" s="36">
        <f>C176*0.225</f>
        <v>34343.1</v>
      </c>
      <c r="D177" s="20" t="s">
        <v>201</v>
      </c>
      <c r="F177" s="36">
        <f>SUM(A177,C177)</f>
        <v>126030.375</v>
      </c>
      <c r="G177" s="20" t="s">
        <v>201</v>
      </c>
    </row>
    <row r="179" spans="1:7">
      <c r="A179" s="15" t="s">
        <v>269</v>
      </c>
    </row>
    <row r="181" spans="1:7">
      <c r="A181" s="15" t="s">
        <v>385</v>
      </c>
    </row>
    <row r="182" spans="1:7">
      <c r="A182" s="1" t="s">
        <v>273</v>
      </c>
      <c r="C182" s="1" t="s">
        <v>270</v>
      </c>
    </row>
    <row r="183" spans="1:7">
      <c r="A183" s="1" t="s">
        <v>274</v>
      </c>
      <c r="C183" s="1" t="s">
        <v>271</v>
      </c>
    </row>
    <row r="184" spans="1:7">
      <c r="A184" s="1" t="s">
        <v>209</v>
      </c>
      <c r="C184" s="1" t="s">
        <v>272</v>
      </c>
    </row>
    <row r="185" spans="1:7">
      <c r="A185" s="1" t="s">
        <v>210</v>
      </c>
      <c r="C185" s="1" t="s">
        <v>209</v>
      </c>
    </row>
    <row r="186" spans="1:7">
      <c r="A186" s="36">
        <v>9118</v>
      </c>
      <c r="B186" s="20" t="s">
        <v>198</v>
      </c>
      <c r="C186" s="1" t="s">
        <v>210</v>
      </c>
    </row>
    <row r="187" spans="1:7">
      <c r="A187" s="1" t="s">
        <v>275</v>
      </c>
      <c r="C187" s="20">
        <v>664</v>
      </c>
      <c r="D187" s="20" t="s">
        <v>198</v>
      </c>
    </row>
    <row r="188" spans="1:7">
      <c r="A188" s="1" t="s">
        <v>276</v>
      </c>
      <c r="C188" s="1" t="s">
        <v>240</v>
      </c>
    </row>
    <row r="189" spans="1:7">
      <c r="A189" s="1" t="s">
        <v>228</v>
      </c>
      <c r="C189" s="1" t="s">
        <v>247</v>
      </c>
    </row>
    <row r="190" spans="1:7">
      <c r="A190" s="1" t="s">
        <v>210</v>
      </c>
      <c r="C190" s="1" t="s">
        <v>231</v>
      </c>
    </row>
    <row r="191" spans="1:7">
      <c r="A191" s="37">
        <v>1</v>
      </c>
      <c r="C191" s="1" t="s">
        <v>210</v>
      </c>
    </row>
    <row r="192" spans="1:7">
      <c r="C192" s="37">
        <v>0.98</v>
      </c>
    </row>
    <row r="194" spans="1:4">
      <c r="A194" s="15" t="s">
        <v>386</v>
      </c>
    </row>
    <row r="195" spans="1:4">
      <c r="A195" s="1" t="s">
        <v>282</v>
      </c>
      <c r="C195" s="1" t="s">
        <v>277</v>
      </c>
    </row>
    <row r="196" spans="1:4">
      <c r="A196" s="1" t="s">
        <v>203</v>
      </c>
      <c r="C196" s="1" t="s">
        <v>278</v>
      </c>
    </row>
    <row r="197" spans="1:4">
      <c r="A197" s="1" t="s">
        <v>204</v>
      </c>
      <c r="C197" s="1" t="s">
        <v>203</v>
      </c>
    </row>
    <row r="198" spans="1:4">
      <c r="A198" s="1" t="s">
        <v>205</v>
      </c>
      <c r="C198" s="1" t="s">
        <v>204</v>
      </c>
    </row>
    <row r="199" spans="1:4">
      <c r="A199" s="1" t="s">
        <v>283</v>
      </c>
      <c r="C199" s="1" t="s">
        <v>279</v>
      </c>
    </row>
    <row r="200" spans="1:4">
      <c r="A200" s="1" t="s">
        <v>207</v>
      </c>
      <c r="C200" s="1" t="s">
        <v>280</v>
      </c>
    </row>
    <row r="201" spans="1:4">
      <c r="A201" s="1" t="s">
        <v>208</v>
      </c>
      <c r="C201" s="1" t="s">
        <v>207</v>
      </c>
    </row>
    <row r="202" spans="1:4">
      <c r="A202" s="1" t="s">
        <v>205</v>
      </c>
      <c r="C202" s="1" t="s">
        <v>208</v>
      </c>
    </row>
    <row r="203" spans="1:4">
      <c r="A203" s="1" t="s">
        <v>209</v>
      </c>
      <c r="C203" s="1" t="s">
        <v>281</v>
      </c>
    </row>
    <row r="204" spans="1:4">
      <c r="A204" s="1" t="s">
        <v>210</v>
      </c>
      <c r="C204" s="1" t="s">
        <v>209</v>
      </c>
      <c r="D204" s="36"/>
    </row>
    <row r="205" spans="1:4">
      <c r="A205" s="36">
        <v>399139</v>
      </c>
      <c r="B205" s="20" t="s">
        <v>198</v>
      </c>
      <c r="C205" s="1" t="s">
        <v>210</v>
      </c>
    </row>
    <row r="206" spans="1:4">
      <c r="A206" s="1" t="s">
        <v>211</v>
      </c>
      <c r="C206" s="36">
        <v>138291</v>
      </c>
      <c r="D206" s="20" t="s">
        <v>198</v>
      </c>
    </row>
    <row r="207" spans="1:4">
      <c r="A207" s="1" t="s">
        <v>210</v>
      </c>
      <c r="C207" s="1" t="s">
        <v>215</v>
      </c>
    </row>
    <row r="208" spans="1:4">
      <c r="A208" s="37">
        <v>1</v>
      </c>
      <c r="C208" s="1" t="s">
        <v>210</v>
      </c>
      <c r="D208" s="36"/>
    </row>
    <row r="209" spans="1:7">
      <c r="C209" s="37">
        <v>0.99</v>
      </c>
    </row>
    <row r="211" spans="1:7">
      <c r="A211" s="36">
        <f>A205</f>
        <v>399139</v>
      </c>
      <c r="B211" s="20" t="s">
        <v>198</v>
      </c>
      <c r="C211" s="36">
        <f>C206</f>
        <v>138291</v>
      </c>
      <c r="D211" s="20" t="s">
        <v>198</v>
      </c>
    </row>
    <row r="212" spans="1:7">
      <c r="A212" s="36">
        <f>A211*0.225</f>
        <v>89806.275000000009</v>
      </c>
      <c r="B212" s="20" t="s">
        <v>201</v>
      </c>
      <c r="C212" s="36">
        <f>C211*0.225</f>
        <v>31115.475000000002</v>
      </c>
      <c r="D212" s="20" t="s">
        <v>201</v>
      </c>
      <c r="F212" s="36">
        <f>SUM(A212,C212)</f>
        <v>120921.75000000001</v>
      </c>
      <c r="G212" s="20" t="s">
        <v>201</v>
      </c>
    </row>
    <row r="214" spans="1:7">
      <c r="A214" s="15" t="s">
        <v>284</v>
      </c>
    </row>
    <row r="216" spans="1:7">
      <c r="A216" s="15" t="s">
        <v>385</v>
      </c>
    </row>
    <row r="217" spans="1:7">
      <c r="A217" s="1" t="s">
        <v>359</v>
      </c>
      <c r="C217" s="1" t="s">
        <v>358</v>
      </c>
    </row>
    <row r="218" spans="1:7">
      <c r="A218" s="1" t="s">
        <v>354</v>
      </c>
      <c r="C218" s="1" t="s">
        <v>352</v>
      </c>
    </row>
    <row r="219" spans="1:7">
      <c r="A219" s="1" t="s">
        <v>360</v>
      </c>
      <c r="C219" s="1" t="s">
        <v>360</v>
      </c>
    </row>
    <row r="220" spans="1:7">
      <c r="A220" s="36">
        <v>7990</v>
      </c>
      <c r="B220" s="20" t="s">
        <v>198</v>
      </c>
      <c r="C220" s="20">
        <v>315</v>
      </c>
      <c r="D220" s="20" t="s">
        <v>198</v>
      </c>
    </row>
    <row r="221" spans="1:7">
      <c r="A221" s="1" t="s">
        <v>355</v>
      </c>
      <c r="C221" s="1" t="s">
        <v>240</v>
      </c>
    </row>
    <row r="222" spans="1:7">
      <c r="A222" s="1" t="s">
        <v>356</v>
      </c>
      <c r="C222" s="1" t="s">
        <v>247</v>
      </c>
    </row>
    <row r="223" spans="1:7">
      <c r="A223" s="1" t="s">
        <v>357</v>
      </c>
      <c r="C223" s="1" t="s">
        <v>353</v>
      </c>
    </row>
    <row r="225" spans="1:7">
      <c r="A225" s="15" t="s">
        <v>386</v>
      </c>
    </row>
    <row r="226" spans="1:7">
      <c r="A226" s="1" t="s">
        <v>371</v>
      </c>
      <c r="C226" s="1" t="s">
        <v>370</v>
      </c>
    </row>
    <row r="227" spans="1:7">
      <c r="A227" s="1" t="s">
        <v>361</v>
      </c>
      <c r="C227" s="1" t="s">
        <v>361</v>
      </c>
    </row>
    <row r="228" spans="1:7">
      <c r="A228" s="1" t="s">
        <v>362</v>
      </c>
      <c r="C228" s="1" t="s">
        <v>362</v>
      </c>
    </row>
    <row r="229" spans="1:7">
      <c r="A229" s="1" t="s">
        <v>205</v>
      </c>
      <c r="C229" s="1" t="s">
        <v>363</v>
      </c>
    </row>
    <row r="230" spans="1:7">
      <c r="A230" s="1" t="s">
        <v>367</v>
      </c>
      <c r="C230" s="1" t="s">
        <v>364</v>
      </c>
    </row>
    <row r="231" spans="1:7">
      <c r="A231" s="1" t="s">
        <v>368</v>
      </c>
      <c r="C231" s="1" t="s">
        <v>365</v>
      </c>
    </row>
    <row r="232" spans="1:7">
      <c r="A232" s="1" t="s">
        <v>360</v>
      </c>
      <c r="C232" s="1" t="s">
        <v>360</v>
      </c>
    </row>
    <row r="233" spans="1:7">
      <c r="A233" s="36">
        <v>360644</v>
      </c>
      <c r="B233" s="20" t="s">
        <v>198</v>
      </c>
      <c r="C233" s="36">
        <v>115245</v>
      </c>
      <c r="D233" s="20" t="s">
        <v>198</v>
      </c>
    </row>
    <row r="234" spans="1:7">
      <c r="A234" s="1" t="s">
        <v>369</v>
      </c>
      <c r="C234" s="1" t="s">
        <v>366</v>
      </c>
    </row>
    <row r="236" spans="1:7">
      <c r="A236" s="36">
        <f>A233</f>
        <v>360644</v>
      </c>
      <c r="B236" s="20" t="s">
        <v>198</v>
      </c>
      <c r="C236" s="36">
        <f>C233</f>
        <v>115245</v>
      </c>
      <c r="D236" s="20" t="s">
        <v>198</v>
      </c>
    </row>
    <row r="237" spans="1:7">
      <c r="A237" s="36">
        <f>A236*0.225</f>
        <v>81144.900000000009</v>
      </c>
      <c r="B237" s="20" t="s">
        <v>201</v>
      </c>
      <c r="C237" s="36">
        <f>C236*0.225</f>
        <v>25930.125</v>
      </c>
      <c r="D237" s="20" t="s">
        <v>201</v>
      </c>
      <c r="F237" s="36">
        <f>SUM(A237,C237)</f>
        <v>107075.02500000001</v>
      </c>
      <c r="G237" s="20" t="s">
        <v>201</v>
      </c>
    </row>
    <row r="239" spans="1:7">
      <c r="A239" s="15" t="s">
        <v>297</v>
      </c>
    </row>
    <row r="240" spans="1:7">
      <c r="A240" s="15"/>
    </row>
    <row r="241" spans="1:4">
      <c r="A241" s="15" t="s">
        <v>385</v>
      </c>
    </row>
    <row r="242" spans="1:4">
      <c r="A242" s="1" t="s">
        <v>291</v>
      </c>
      <c r="C242" s="1" t="s">
        <v>285</v>
      </c>
    </row>
    <row r="243" spans="1:4">
      <c r="A243" s="1" t="s">
        <v>292</v>
      </c>
      <c r="C243" s="1" t="s">
        <v>286</v>
      </c>
    </row>
    <row r="244" spans="1:4">
      <c r="A244" s="1" t="s">
        <v>293</v>
      </c>
      <c r="C244" s="1" t="s">
        <v>287</v>
      </c>
    </row>
    <row r="245" spans="1:4">
      <c r="A245" s="1" t="s">
        <v>296</v>
      </c>
      <c r="C245" s="1" t="s">
        <v>296</v>
      </c>
    </row>
    <row r="246" spans="1:4">
      <c r="A246" s="36">
        <v>19525</v>
      </c>
      <c r="B246" s="20" t="s">
        <v>198</v>
      </c>
      <c r="C246" s="36">
        <v>923</v>
      </c>
      <c r="D246" s="20" t="s">
        <v>198</v>
      </c>
    </row>
    <row r="247" spans="1:4">
      <c r="A247" s="1" t="s">
        <v>288</v>
      </c>
      <c r="C247" s="1" t="s">
        <v>288</v>
      </c>
    </row>
    <row r="248" spans="1:4">
      <c r="A248" s="1" t="s">
        <v>294</v>
      </c>
      <c r="C248" s="1" t="s">
        <v>289</v>
      </c>
    </row>
    <row r="249" spans="1:4">
      <c r="A249" s="1" t="s">
        <v>295</v>
      </c>
      <c r="C249" s="1" t="s">
        <v>290</v>
      </c>
    </row>
    <row r="250" spans="1:4">
      <c r="C250" s="15"/>
    </row>
    <row r="251" spans="1:4">
      <c r="A251" s="15" t="s">
        <v>386</v>
      </c>
    </row>
    <row r="252" spans="1:4">
      <c r="A252" s="1" t="s">
        <v>304</v>
      </c>
      <c r="C252" s="1" t="s">
        <v>298</v>
      </c>
    </row>
    <row r="253" spans="1:4">
      <c r="A253" s="1" t="s">
        <v>305</v>
      </c>
      <c r="C253" s="1" t="s">
        <v>299</v>
      </c>
    </row>
    <row r="254" spans="1:4">
      <c r="A254" s="1" t="s">
        <v>306</v>
      </c>
      <c r="C254" s="1" t="s">
        <v>300</v>
      </c>
    </row>
    <row r="255" spans="1:4">
      <c r="A255" s="1" t="s">
        <v>296</v>
      </c>
      <c r="C255" s="1" t="s">
        <v>296</v>
      </c>
    </row>
    <row r="256" spans="1:4">
      <c r="A256" s="36">
        <v>374209</v>
      </c>
      <c r="B256" s="20" t="s">
        <v>198</v>
      </c>
      <c r="C256" s="36">
        <v>114135</v>
      </c>
      <c r="D256" s="20" t="s">
        <v>198</v>
      </c>
    </row>
    <row r="257" spans="1:7">
      <c r="A257" s="1" t="s">
        <v>288</v>
      </c>
      <c r="C257" s="1" t="s">
        <v>301</v>
      </c>
    </row>
    <row r="258" spans="1:7">
      <c r="A258" s="1" t="s">
        <v>307</v>
      </c>
      <c r="C258" s="1" t="s">
        <v>302</v>
      </c>
    </row>
    <row r="259" spans="1:7">
      <c r="A259" s="1" t="s">
        <v>308</v>
      </c>
      <c r="C259" s="1" t="s">
        <v>303</v>
      </c>
    </row>
    <row r="261" spans="1:7">
      <c r="A261" s="36">
        <f>A256</f>
        <v>374209</v>
      </c>
      <c r="B261" s="20" t="s">
        <v>198</v>
      </c>
      <c r="C261" s="36">
        <f>C256</f>
        <v>114135</v>
      </c>
      <c r="D261" s="20" t="s">
        <v>198</v>
      </c>
    </row>
    <row r="262" spans="1:7">
      <c r="A262" s="36">
        <f>A261*0.225</f>
        <v>84197.025000000009</v>
      </c>
      <c r="B262" s="20" t="s">
        <v>201</v>
      </c>
      <c r="C262" s="36">
        <f>C261*0.225</f>
        <v>25680.375</v>
      </c>
      <c r="D262" s="20" t="s">
        <v>201</v>
      </c>
      <c r="F262" s="36">
        <f>SUM(A262,C262)</f>
        <v>109877.40000000001</v>
      </c>
      <c r="G262" s="20" t="s">
        <v>201</v>
      </c>
    </row>
    <row r="263" spans="1:7">
      <c r="A263" s="36"/>
      <c r="B263" s="20"/>
      <c r="C263" s="36"/>
      <c r="D263" s="20"/>
      <c r="F263" s="36"/>
      <c r="G263" s="20"/>
    </row>
    <row r="264" spans="1:7">
      <c r="A264" s="15" t="s">
        <v>318</v>
      </c>
    </row>
    <row r="265" spans="1:7">
      <c r="A265" s="15"/>
    </row>
    <row r="266" spans="1:7">
      <c r="A266" s="15" t="s">
        <v>385</v>
      </c>
    </row>
    <row r="267" spans="1:7">
      <c r="A267" s="1" t="s">
        <v>317</v>
      </c>
      <c r="C267" s="1" t="s">
        <v>316</v>
      </c>
    </row>
    <row r="268" spans="1:7">
      <c r="A268" s="1" t="s">
        <v>313</v>
      </c>
      <c r="C268" s="1" t="s">
        <v>309</v>
      </c>
    </row>
    <row r="269" spans="1:7">
      <c r="A269" s="1" t="s">
        <v>314</v>
      </c>
      <c r="C269" s="1" t="s">
        <v>310</v>
      </c>
    </row>
    <row r="270" spans="1:7">
      <c r="A270" s="1" t="s">
        <v>296</v>
      </c>
      <c r="C270" s="1" t="s">
        <v>296</v>
      </c>
    </row>
    <row r="271" spans="1:7">
      <c r="A271" s="36">
        <v>21529</v>
      </c>
      <c r="B271" s="20" t="s">
        <v>198</v>
      </c>
      <c r="C271" s="20">
        <v>845</v>
      </c>
      <c r="D271" s="20" t="s">
        <v>198</v>
      </c>
    </row>
    <row r="272" spans="1:7">
      <c r="A272" s="1" t="s">
        <v>288</v>
      </c>
      <c r="C272" s="1" t="s">
        <v>288</v>
      </c>
    </row>
    <row r="273" spans="1:7">
      <c r="A273" s="1" t="s">
        <v>315</v>
      </c>
      <c r="C273" s="1" t="s">
        <v>311</v>
      </c>
    </row>
    <row r="274" spans="1:7">
      <c r="A274" s="1" t="s">
        <v>295</v>
      </c>
      <c r="C274" s="1" t="s">
        <v>312</v>
      </c>
    </row>
    <row r="275" spans="1:7">
      <c r="C275" s="15"/>
    </row>
    <row r="276" spans="1:7">
      <c r="A276" s="15" t="s">
        <v>386</v>
      </c>
    </row>
    <row r="277" spans="1:7">
      <c r="A277" s="1" t="s">
        <v>328</v>
      </c>
      <c r="C277" s="1" t="s">
        <v>327</v>
      </c>
    </row>
    <row r="278" spans="1:7">
      <c r="A278" s="1" t="s">
        <v>324</v>
      </c>
      <c r="C278" s="1" t="s">
        <v>319</v>
      </c>
    </row>
    <row r="279" spans="1:7">
      <c r="A279" s="1" t="s">
        <v>325</v>
      </c>
      <c r="C279" s="1" t="s">
        <v>320</v>
      </c>
    </row>
    <row r="280" spans="1:7">
      <c r="A280" s="1" t="s">
        <v>296</v>
      </c>
      <c r="C280" s="1" t="s">
        <v>296</v>
      </c>
    </row>
    <row r="281" spans="1:7">
      <c r="A281" s="36">
        <v>344138</v>
      </c>
      <c r="B281" s="20" t="s">
        <v>198</v>
      </c>
      <c r="C281" s="36">
        <v>101108</v>
      </c>
      <c r="D281" s="20" t="s">
        <v>198</v>
      </c>
    </row>
    <row r="282" spans="1:7">
      <c r="A282" s="1" t="s">
        <v>288</v>
      </c>
      <c r="C282" s="1" t="s">
        <v>321</v>
      </c>
    </row>
    <row r="283" spans="1:7">
      <c r="A283" s="1" t="s">
        <v>326</v>
      </c>
      <c r="C283" s="1" t="s">
        <v>322</v>
      </c>
    </row>
    <row r="284" spans="1:7">
      <c r="A284" s="1" t="s">
        <v>308</v>
      </c>
      <c r="C284" s="1" t="s">
        <v>323</v>
      </c>
    </row>
    <row r="286" spans="1:7">
      <c r="A286" s="36">
        <f>A281</f>
        <v>344138</v>
      </c>
      <c r="B286" s="20" t="s">
        <v>198</v>
      </c>
      <c r="C286" s="36">
        <f>C281</f>
        <v>101108</v>
      </c>
      <c r="D286" s="20" t="s">
        <v>198</v>
      </c>
    </row>
    <row r="287" spans="1:7">
      <c r="A287" s="36">
        <f>A286*0.225</f>
        <v>77431.05</v>
      </c>
      <c r="B287" s="20" t="s">
        <v>201</v>
      </c>
      <c r="C287" s="36">
        <f>C286*0.225</f>
        <v>22749.3</v>
      </c>
      <c r="D287" s="20" t="s">
        <v>201</v>
      </c>
      <c r="F287" s="36">
        <f>SUM(A287,C287)</f>
        <v>100180.35</v>
      </c>
      <c r="G287" s="20" t="s">
        <v>201</v>
      </c>
    </row>
    <row r="289" spans="1:7">
      <c r="A289" s="15" t="s">
        <v>329</v>
      </c>
    </row>
    <row r="290" spans="1:7">
      <c r="A290" s="15" t="s">
        <v>385</v>
      </c>
    </row>
    <row r="291" spans="1:7">
      <c r="A291" s="1" t="s">
        <v>331</v>
      </c>
      <c r="C291" s="1" t="s">
        <v>331</v>
      </c>
    </row>
    <row r="292" spans="1:7">
      <c r="A292" s="1" t="s">
        <v>330</v>
      </c>
      <c r="C292" s="1" t="s">
        <v>333</v>
      </c>
    </row>
    <row r="293" spans="1:7">
      <c r="A293" s="1" t="s">
        <v>332</v>
      </c>
      <c r="C293" s="1" t="s">
        <v>334</v>
      </c>
    </row>
    <row r="294" spans="1:7">
      <c r="A294" s="36">
        <v>19140</v>
      </c>
      <c r="B294" s="20" t="s">
        <v>198</v>
      </c>
      <c r="C294" s="36">
        <v>1164</v>
      </c>
      <c r="D294" s="20" t="s">
        <v>199</v>
      </c>
    </row>
    <row r="295" spans="1:7">
      <c r="A295" s="15" t="s">
        <v>386</v>
      </c>
    </row>
    <row r="296" spans="1:7">
      <c r="A296" s="1" t="s">
        <v>335</v>
      </c>
      <c r="C296" s="1" t="s">
        <v>335</v>
      </c>
    </row>
    <row r="297" spans="1:7">
      <c r="A297" s="1" t="s">
        <v>337</v>
      </c>
      <c r="C297" s="1" t="s">
        <v>338</v>
      </c>
    </row>
    <row r="298" spans="1:7">
      <c r="A298" s="1" t="s">
        <v>336</v>
      </c>
      <c r="C298" s="1" t="s">
        <v>332</v>
      </c>
    </row>
    <row r="299" spans="1:7">
      <c r="A299" s="36">
        <v>105639</v>
      </c>
      <c r="B299" s="20" t="s">
        <v>198</v>
      </c>
      <c r="C299" s="36">
        <v>316652</v>
      </c>
      <c r="D299" s="20" t="s">
        <v>198</v>
      </c>
    </row>
    <row r="301" spans="1:7">
      <c r="A301" s="36">
        <f>A299</f>
        <v>105639</v>
      </c>
      <c r="B301" s="20" t="s">
        <v>198</v>
      </c>
      <c r="C301" s="36">
        <f>C299</f>
        <v>316652</v>
      </c>
      <c r="D301" s="20" t="s">
        <v>198</v>
      </c>
    </row>
    <row r="302" spans="1:7">
      <c r="A302" s="36">
        <f>A301*0.225</f>
        <v>23768.775000000001</v>
      </c>
      <c r="B302" s="20" t="s">
        <v>201</v>
      </c>
      <c r="C302" s="36">
        <f>C301*0.225</f>
        <v>71246.7</v>
      </c>
      <c r="D302" s="20" t="s">
        <v>201</v>
      </c>
      <c r="F302" s="36">
        <f>SUM(A302,C302)</f>
        <v>95015.475000000006</v>
      </c>
      <c r="G302" s="20" t="s">
        <v>201</v>
      </c>
    </row>
    <row r="304" spans="1:7">
      <c r="A304" s="15" t="s">
        <v>339</v>
      </c>
    </row>
    <row r="305" spans="1:7">
      <c r="A305" s="15" t="s">
        <v>385</v>
      </c>
    </row>
    <row r="306" spans="1:7">
      <c r="A306" s="1" t="s">
        <v>331</v>
      </c>
      <c r="C306" s="1" t="s">
        <v>331</v>
      </c>
    </row>
    <row r="307" spans="1:7">
      <c r="A307" s="1" t="s">
        <v>330</v>
      </c>
      <c r="C307" s="1" t="s">
        <v>341</v>
      </c>
    </row>
    <row r="308" spans="1:7">
      <c r="A308" s="1" t="s">
        <v>340</v>
      </c>
      <c r="C308" s="1" t="s">
        <v>342</v>
      </c>
    </row>
    <row r="309" spans="1:7">
      <c r="A309" s="36">
        <v>18523</v>
      </c>
      <c r="B309" s="20" t="s">
        <v>198</v>
      </c>
      <c r="C309" s="36">
        <v>984</v>
      </c>
      <c r="D309" s="20" t="s">
        <v>199</v>
      </c>
    </row>
    <row r="310" spans="1:7">
      <c r="A310" s="15" t="s">
        <v>386</v>
      </c>
    </row>
    <row r="311" spans="1:7">
      <c r="A311" s="1" t="s">
        <v>335</v>
      </c>
      <c r="C311" s="1" t="s">
        <v>335</v>
      </c>
    </row>
    <row r="312" spans="1:7">
      <c r="A312" s="1" t="s">
        <v>337</v>
      </c>
      <c r="C312" s="1" t="s">
        <v>338</v>
      </c>
    </row>
    <row r="313" spans="1:7">
      <c r="A313" s="1" t="s">
        <v>343</v>
      </c>
      <c r="C313" s="1" t="s">
        <v>332</v>
      </c>
    </row>
    <row r="314" spans="1:7">
      <c r="A314" s="36">
        <v>102892</v>
      </c>
      <c r="B314" s="20" t="s">
        <v>198</v>
      </c>
      <c r="C314" s="36">
        <v>313565</v>
      </c>
      <c r="D314" s="20" t="s">
        <v>198</v>
      </c>
    </row>
    <row r="316" spans="1:7">
      <c r="A316" s="36">
        <f>A314</f>
        <v>102892</v>
      </c>
      <c r="B316" s="20" t="s">
        <v>198</v>
      </c>
      <c r="C316" s="36">
        <f>C314</f>
        <v>313565</v>
      </c>
      <c r="D316" s="20" t="s">
        <v>198</v>
      </c>
    </row>
    <row r="317" spans="1:7">
      <c r="A317" s="36">
        <f>A316*0.225</f>
        <v>23150.7</v>
      </c>
      <c r="B317" s="20" t="s">
        <v>201</v>
      </c>
      <c r="C317" s="36">
        <f>C316*0.225</f>
        <v>70552.125</v>
      </c>
      <c r="D317" s="20" t="s">
        <v>201</v>
      </c>
      <c r="F317" s="36">
        <f>SUM(A317,C317)</f>
        <v>93702.824999999997</v>
      </c>
      <c r="G317" s="20" t="s">
        <v>201</v>
      </c>
    </row>
    <row r="319" spans="1:7">
      <c r="A319" s="15" t="s">
        <v>344</v>
      </c>
    </row>
    <row r="320" spans="1:7">
      <c r="A320" s="15" t="s">
        <v>385</v>
      </c>
    </row>
    <row r="321" spans="1:7">
      <c r="A321" s="1" t="s">
        <v>331</v>
      </c>
      <c r="C321" s="1" t="s">
        <v>331</v>
      </c>
    </row>
    <row r="322" spans="1:7">
      <c r="A322" s="1" t="s">
        <v>345</v>
      </c>
      <c r="C322" s="1" t="s">
        <v>346</v>
      </c>
    </row>
    <row r="323" spans="1:7">
      <c r="A323" s="1" t="s">
        <v>347</v>
      </c>
      <c r="C323" s="1" t="s">
        <v>348</v>
      </c>
    </row>
    <row r="324" spans="1:7">
      <c r="A324" s="36">
        <v>19408</v>
      </c>
      <c r="B324" s="20" t="s">
        <v>198</v>
      </c>
      <c r="C324" s="36">
        <v>987</v>
      </c>
      <c r="D324" s="20" t="s">
        <v>199</v>
      </c>
    </row>
    <row r="325" spans="1:7">
      <c r="A325" s="15" t="s">
        <v>386</v>
      </c>
    </row>
    <row r="326" spans="1:7">
      <c r="A326" s="1" t="s">
        <v>335</v>
      </c>
      <c r="C326" s="1" t="s">
        <v>335</v>
      </c>
    </row>
    <row r="327" spans="1:7">
      <c r="A327" s="1" t="s">
        <v>349</v>
      </c>
      <c r="C327" s="1" t="s">
        <v>338</v>
      </c>
    </row>
    <row r="328" spans="1:7">
      <c r="A328" s="1" t="s">
        <v>350</v>
      </c>
      <c r="C328" s="1" t="s">
        <v>332</v>
      </c>
    </row>
    <row r="329" spans="1:7">
      <c r="A329" s="36">
        <v>97170</v>
      </c>
      <c r="B329" s="20" t="s">
        <v>198</v>
      </c>
      <c r="C329" s="36">
        <v>293766</v>
      </c>
      <c r="D329" s="20" t="s">
        <v>198</v>
      </c>
    </row>
    <row r="331" spans="1:7">
      <c r="A331" s="36">
        <f>A329</f>
        <v>97170</v>
      </c>
      <c r="B331" s="20" t="s">
        <v>198</v>
      </c>
      <c r="C331" s="36">
        <f>C329</f>
        <v>293766</v>
      </c>
      <c r="D331" s="20" t="s">
        <v>198</v>
      </c>
    </row>
    <row r="332" spans="1:7">
      <c r="A332" s="36">
        <f>A331*0.225</f>
        <v>21863.25</v>
      </c>
      <c r="B332" s="20" t="s">
        <v>201</v>
      </c>
      <c r="C332" s="36">
        <f>C331*0.225</f>
        <v>66097.350000000006</v>
      </c>
      <c r="D332" s="20" t="s">
        <v>201</v>
      </c>
      <c r="F332" s="36">
        <f>SUM(A332,C332)</f>
        <v>87960.6</v>
      </c>
      <c r="G332" s="20" t="s">
        <v>201</v>
      </c>
    </row>
    <row r="334" spans="1:7">
      <c r="A334" s="1" t="s">
        <v>145</v>
      </c>
    </row>
    <row r="335" spans="1:7">
      <c r="A335" s="84" t="s">
        <v>598</v>
      </c>
    </row>
    <row r="336" spans="1:7">
      <c r="A336" s="16" t="s">
        <v>597</v>
      </c>
    </row>
  </sheetData>
  <mergeCells count="2">
    <mergeCell ref="M4:Q4"/>
    <mergeCell ref="R4:W4"/>
  </mergeCells>
  <hyperlinks>
    <hyperlink ref="A336" r:id="rId1" xr:uid="{A97DF07E-5288-44EA-B084-8A829D47A7E6}"/>
    <hyperlink ref="J111" r:id="rId2" xr:uid="{79105119-4D70-4D21-94F5-90386EE6D9B2}"/>
    <hyperlink ref="I147" r:id="rId3" xr:uid="{A027EC30-4C7D-4AE1-91F9-A74B2731F94F}"/>
  </hyperlinks>
  <pageMargins left="0.7" right="0.7" top="0.75" bottom="0.75" header="0.3" footer="0.3"/>
  <pageSetup paperSize="9" orientation="portrait" r:id="rId4"/>
  <ignoredErrors>
    <ignoredError sqref="M7:M9 O7 O8:Q8 O9 Q9" formula="1"/>
  </ignoredError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62230-7596-49C3-9384-4309108C36D9}">
  <dimension ref="B3:AO61"/>
  <sheetViews>
    <sheetView zoomScale="80" zoomScaleNormal="80" workbookViewId="0">
      <selection activeCell="N26" sqref="N26"/>
    </sheetView>
  </sheetViews>
  <sheetFormatPr baseColWidth="10" defaultColWidth="8.89453125" defaultRowHeight="14.4"/>
  <cols>
    <col min="1" max="1" width="8.89453125" style="1"/>
    <col min="2" max="2" width="6.89453125" style="1" customWidth="1"/>
    <col min="3" max="3" width="16.5234375" style="1" customWidth="1"/>
    <col min="4" max="4" width="19.1015625" style="1" customWidth="1"/>
    <col min="5" max="5" width="19.41796875" style="1" customWidth="1"/>
    <col min="6" max="6" width="23.3125" style="1" customWidth="1"/>
    <col min="7" max="7" width="15.3125" style="1" customWidth="1"/>
    <col min="8" max="8" width="14.1015625" style="1" customWidth="1"/>
    <col min="9" max="9" width="15" style="1" bestFit="1" customWidth="1"/>
    <col min="10" max="10" width="16.7890625" style="1" customWidth="1"/>
    <col min="11" max="11" width="10.7890625" style="1" bestFit="1" customWidth="1"/>
    <col min="12" max="12" width="10" style="1" bestFit="1" customWidth="1"/>
    <col min="13" max="13" width="11.20703125" style="1" bestFit="1" customWidth="1"/>
    <col min="14" max="14" width="12.3125" style="1" customWidth="1"/>
    <col min="15" max="15" width="10" style="1" bestFit="1" customWidth="1"/>
    <col min="16" max="17" width="8.89453125" style="1"/>
    <col min="18" max="18" width="33.7890625" style="1" customWidth="1"/>
    <col min="19" max="19" width="11" style="1" bestFit="1" customWidth="1"/>
    <col min="20" max="20" width="11" style="1" customWidth="1"/>
    <col min="21" max="21" width="11" style="1" bestFit="1" customWidth="1"/>
    <col min="22" max="22" width="11" style="1" customWidth="1"/>
    <col min="23" max="23" width="11" style="1" bestFit="1" customWidth="1"/>
    <col min="24" max="24" width="11" style="1" customWidth="1"/>
    <col min="25" max="25" width="11" style="1" bestFit="1" customWidth="1"/>
    <col min="26" max="26" width="11" style="1" customWidth="1"/>
    <col min="27" max="27" width="11" style="1" bestFit="1" customWidth="1"/>
    <col min="28" max="28" width="11" style="1" customWidth="1"/>
    <col min="29" max="29" width="11" style="1" bestFit="1" customWidth="1"/>
    <col min="30" max="30" width="11" style="1" customWidth="1"/>
    <col min="31" max="31" width="11" style="1" bestFit="1" customWidth="1"/>
    <col min="32" max="32" width="11" style="1" customWidth="1"/>
    <col min="33" max="33" width="11" style="1" bestFit="1" customWidth="1"/>
    <col min="34" max="34" width="11" style="1" customWidth="1"/>
    <col min="35" max="35" width="11" style="1" bestFit="1" customWidth="1"/>
    <col min="36" max="36" width="11" style="1" customWidth="1"/>
    <col min="37" max="37" width="11" style="1" bestFit="1" customWidth="1"/>
    <col min="38" max="38" width="11" style="1" customWidth="1"/>
    <col min="39" max="39" width="11" style="1" bestFit="1" customWidth="1"/>
    <col min="40" max="40" width="11" style="1" customWidth="1"/>
    <col min="41" max="41" width="11" style="1" bestFit="1" customWidth="1"/>
    <col min="42" max="16384" width="8.89453125" style="1"/>
  </cols>
  <sheetData>
    <row r="3" spans="2:41" ht="28.8">
      <c r="C3" s="108" t="s">
        <v>642</v>
      </c>
      <c r="D3" s="108" t="s">
        <v>553</v>
      </c>
      <c r="E3" s="108" t="s">
        <v>556</v>
      </c>
      <c r="F3" s="108" t="s">
        <v>638</v>
      </c>
      <c r="G3" s="108" t="s">
        <v>679</v>
      </c>
      <c r="H3" s="161" t="s">
        <v>165</v>
      </c>
      <c r="I3" s="108" t="s">
        <v>642</v>
      </c>
      <c r="J3" s="108" t="s">
        <v>553</v>
      </c>
      <c r="K3" s="108" t="s">
        <v>556</v>
      </c>
      <c r="L3" s="108" t="s">
        <v>638</v>
      </c>
      <c r="M3" s="108" t="s">
        <v>679</v>
      </c>
      <c r="N3" s="161" t="s">
        <v>165</v>
      </c>
    </row>
    <row r="4" spans="2:41" ht="28.8">
      <c r="C4" s="108" t="s">
        <v>680</v>
      </c>
      <c r="D4" s="108" t="s">
        <v>680</v>
      </c>
      <c r="E4" s="108" t="s">
        <v>680</v>
      </c>
      <c r="F4" s="108" t="s">
        <v>680</v>
      </c>
      <c r="G4" s="108" t="s">
        <v>680</v>
      </c>
      <c r="H4" s="108" t="s">
        <v>680</v>
      </c>
      <c r="I4" s="108" t="s">
        <v>641</v>
      </c>
      <c r="J4" s="108" t="s">
        <v>641</v>
      </c>
      <c r="K4" s="108" t="s">
        <v>641</v>
      </c>
      <c r="L4" s="108" t="s">
        <v>641</v>
      </c>
      <c r="M4" s="108" t="s">
        <v>641</v>
      </c>
      <c r="N4" s="108" t="s">
        <v>641</v>
      </c>
      <c r="R4" s="107"/>
      <c r="S4" s="176">
        <v>2011</v>
      </c>
      <c r="T4" s="176"/>
      <c r="U4" s="176">
        <v>2012</v>
      </c>
      <c r="V4" s="176"/>
      <c r="W4" s="176">
        <v>2013</v>
      </c>
      <c r="X4" s="176"/>
      <c r="Y4" s="176">
        <v>2014</v>
      </c>
      <c r="Z4" s="176"/>
      <c r="AA4" s="176">
        <v>2015</v>
      </c>
      <c r="AB4" s="176"/>
      <c r="AC4" s="176">
        <v>2016</v>
      </c>
      <c r="AD4" s="176"/>
      <c r="AE4" s="176">
        <v>2017</v>
      </c>
      <c r="AF4" s="176"/>
      <c r="AG4" s="176">
        <v>2018</v>
      </c>
      <c r="AH4" s="176"/>
      <c r="AI4" s="176">
        <v>2019</v>
      </c>
      <c r="AJ4" s="176"/>
      <c r="AK4" s="176">
        <v>2020</v>
      </c>
      <c r="AL4" s="176"/>
      <c r="AM4" s="176">
        <v>2021</v>
      </c>
      <c r="AN4" s="176"/>
      <c r="AO4" s="176">
        <v>2022</v>
      </c>
    </row>
    <row r="5" spans="2:41" ht="16.5">
      <c r="B5" s="123" t="s">
        <v>810</v>
      </c>
      <c r="C5" s="77">
        <v>5</v>
      </c>
      <c r="D5" s="77" t="s">
        <v>13</v>
      </c>
      <c r="E5" s="77" t="s">
        <v>13</v>
      </c>
      <c r="F5" s="77" t="s">
        <v>13</v>
      </c>
      <c r="G5" s="77">
        <v>95</v>
      </c>
      <c r="H5" s="77">
        <f>SUM(C5:G5)</f>
        <v>100</v>
      </c>
      <c r="I5" s="17">
        <f>N5*C5/100</f>
        <v>7750</v>
      </c>
      <c r="J5" s="17" t="s">
        <v>13</v>
      </c>
      <c r="K5" s="17" t="s">
        <v>13</v>
      </c>
      <c r="L5" s="17" t="s">
        <v>13</v>
      </c>
      <c r="M5" s="17">
        <f>N5*G5/100</f>
        <v>147250</v>
      </c>
      <c r="N5" s="17">
        <v>155000</v>
      </c>
      <c r="R5" s="175" t="s">
        <v>642</v>
      </c>
      <c r="S5" s="107">
        <v>7414.0999999999995</v>
      </c>
      <c r="T5" s="107"/>
      <c r="U5" s="107">
        <v>7078.1999999999989</v>
      </c>
      <c r="V5" s="107"/>
      <c r="W5" s="107">
        <v>29489.1</v>
      </c>
      <c r="X5" s="107"/>
      <c r="Y5" s="107">
        <v>40694.550000000003</v>
      </c>
      <c r="Z5" s="107"/>
      <c r="AA5" s="107">
        <v>51900</v>
      </c>
      <c r="AB5" s="107"/>
      <c r="AC5" s="107">
        <v>63800</v>
      </c>
      <c r="AD5" s="107"/>
      <c r="AE5" s="107">
        <v>74050</v>
      </c>
      <c r="AF5" s="107"/>
      <c r="AG5" s="107">
        <v>64080</v>
      </c>
      <c r="AH5" s="107"/>
      <c r="AI5" s="107">
        <v>64069.999999999993</v>
      </c>
      <c r="AJ5" s="107"/>
      <c r="AK5" s="107">
        <v>59020</v>
      </c>
      <c r="AL5" s="107"/>
      <c r="AM5" s="107">
        <v>59560</v>
      </c>
      <c r="AN5" s="107"/>
      <c r="AO5" s="107">
        <v>59560</v>
      </c>
    </row>
    <row r="6" spans="2:41">
      <c r="B6" s="123">
        <v>2011</v>
      </c>
      <c r="C6" s="81">
        <f t="shared" ref="C6" si="0">I6*100/N6</f>
        <v>5.009765667891612</v>
      </c>
      <c r="D6" s="81">
        <f t="shared" ref="D6" si="1">J6*100/N6</f>
        <v>31.28824717663916</v>
      </c>
      <c r="E6" s="81">
        <f t="shared" ref="E6" si="2">K6*100/N6</f>
        <v>3.2679259383639554</v>
      </c>
      <c r="F6" s="81">
        <f t="shared" ref="F6" si="3">L6*100/N6</f>
        <v>10.685069795554449</v>
      </c>
      <c r="G6" s="81">
        <f t="shared" ref="G6" si="4">M6*100/N6</f>
        <v>49.748991421550819</v>
      </c>
      <c r="H6" s="81">
        <f t="shared" ref="H6" si="5">SUM(C6:G6)</f>
        <v>100</v>
      </c>
      <c r="I6" s="19">
        <f t="shared" ref="I6:M6" si="6">(I5+I7)/2</f>
        <v>7414.0999999999995</v>
      </c>
      <c r="J6" s="19">
        <f>(0+J7)/2</f>
        <v>46304.400000000009</v>
      </c>
      <c r="K6" s="19">
        <f>(0+K7)/2</f>
        <v>4836.3</v>
      </c>
      <c r="L6" s="19">
        <f>(0+L7)/2</f>
        <v>15813.15</v>
      </c>
      <c r="M6" s="19">
        <f t="shared" si="6"/>
        <v>73625</v>
      </c>
      <c r="N6" s="19">
        <f>SUM(I6:M6)</f>
        <v>147992.95000000001</v>
      </c>
      <c r="O6" s="1" t="s">
        <v>712</v>
      </c>
      <c r="R6" s="175" t="s">
        <v>553</v>
      </c>
      <c r="S6" s="107">
        <v>46304.400000000009</v>
      </c>
      <c r="T6" s="107"/>
      <c r="U6" s="107">
        <v>92608.800000000017</v>
      </c>
      <c r="V6" s="107"/>
      <c r="W6" s="107">
        <v>88754.400000000009</v>
      </c>
      <c r="X6" s="107"/>
      <c r="Y6" s="107">
        <v>86827.200000000012</v>
      </c>
      <c r="Z6" s="107"/>
      <c r="AA6" s="107">
        <v>84900</v>
      </c>
      <c r="AB6" s="107"/>
      <c r="AC6" s="107">
        <v>80400</v>
      </c>
      <c r="AD6" s="107"/>
      <c r="AE6" s="107">
        <v>80220</v>
      </c>
      <c r="AF6" s="107"/>
      <c r="AG6" s="107">
        <v>69420</v>
      </c>
      <c r="AH6" s="107"/>
      <c r="AI6" s="107">
        <v>93580</v>
      </c>
      <c r="AJ6" s="107"/>
      <c r="AK6" s="107">
        <v>86760</v>
      </c>
      <c r="AL6" s="107"/>
      <c r="AM6" s="107">
        <v>95440</v>
      </c>
      <c r="AN6" s="107"/>
      <c r="AO6" s="107">
        <v>95440</v>
      </c>
    </row>
    <row r="7" spans="2:41" ht="16.5">
      <c r="B7" s="123" t="s">
        <v>709</v>
      </c>
      <c r="C7" s="163">
        <v>5.0199999999999996</v>
      </c>
      <c r="D7" s="77">
        <v>65.680000000000007</v>
      </c>
      <c r="E7" s="77">
        <v>6.86</v>
      </c>
      <c r="F7" s="77">
        <v>22.43</v>
      </c>
      <c r="G7" s="77">
        <v>0</v>
      </c>
      <c r="H7" s="162">
        <f>SUM(C7:G7)</f>
        <v>99.990000000000009</v>
      </c>
      <c r="I7" s="19">
        <f>N7*C7/100</f>
        <v>7078.1999999999989</v>
      </c>
      <c r="J7" s="19">
        <f>N7*D7/100</f>
        <v>92608.800000000017</v>
      </c>
      <c r="K7" s="19">
        <f>N7*E7/100</f>
        <v>9672.6</v>
      </c>
      <c r="L7" s="19">
        <f>N7*F7/100</f>
        <v>31626.3</v>
      </c>
      <c r="M7" s="19">
        <f>N7*G7/100</f>
        <v>0</v>
      </c>
      <c r="N7" s="19">
        <v>141000</v>
      </c>
      <c r="O7" s="125">
        <f>SUM(I7:M7)</f>
        <v>140985.90000000002</v>
      </c>
      <c r="R7" s="175" t="s">
        <v>556</v>
      </c>
      <c r="S7" s="107">
        <v>4836.3</v>
      </c>
      <c r="T7" s="107"/>
      <c r="U7" s="107">
        <v>9672.6</v>
      </c>
      <c r="V7" s="107"/>
      <c r="W7" s="107">
        <v>4836.3</v>
      </c>
      <c r="X7" s="107"/>
      <c r="Y7" s="107">
        <v>2418.15</v>
      </c>
      <c r="Z7" s="107"/>
      <c r="AA7" s="107">
        <v>0</v>
      </c>
      <c r="AB7" s="107"/>
      <c r="AC7" s="107">
        <v>1720</v>
      </c>
      <c r="AD7" s="107"/>
      <c r="AE7" s="107">
        <v>5400</v>
      </c>
      <c r="AF7" s="107"/>
      <c r="AG7" s="107">
        <v>6670</v>
      </c>
      <c r="AH7" s="107"/>
      <c r="AI7" s="107">
        <v>1760</v>
      </c>
      <c r="AJ7" s="107"/>
      <c r="AK7" s="107">
        <v>2540</v>
      </c>
      <c r="AL7" s="107"/>
      <c r="AM7" s="107">
        <v>780</v>
      </c>
      <c r="AN7" s="107"/>
      <c r="AO7" s="107">
        <v>780</v>
      </c>
    </row>
    <row r="8" spans="2:41">
      <c r="B8" s="123">
        <v>2013</v>
      </c>
      <c r="C8" s="81">
        <f t="shared" ref="C8:C9" si="7">I8*100/N8</f>
        <v>20.047935676047015</v>
      </c>
      <c r="D8" s="81">
        <f t="shared" ref="D8:D9" si="8">J8*100/N8</f>
        <v>60.338989734042315</v>
      </c>
      <c r="E8" s="81">
        <f t="shared" ref="E8:E9" si="9">K8*100/N8</f>
        <v>3.2879210050515675</v>
      </c>
      <c r="F8" s="81">
        <f t="shared" ref="F8:F9" si="10">L8*100/N8</f>
        <v>10.750447251210883</v>
      </c>
      <c r="G8" s="81">
        <f t="shared" ref="G8:G9" si="11">M8*100/N8</f>
        <v>5.574706333648213</v>
      </c>
      <c r="H8" s="81">
        <f t="shared" ref="H8:H9" si="12">SUM(C8:G8)</f>
        <v>100</v>
      </c>
      <c r="I8" s="19">
        <f t="shared" ref="I8:M8" si="13">(I7+I10)/2</f>
        <v>29489.1</v>
      </c>
      <c r="J8" s="19">
        <f t="shared" si="13"/>
        <v>88754.400000000009</v>
      </c>
      <c r="K8" s="19">
        <f t="shared" si="13"/>
        <v>4836.3</v>
      </c>
      <c r="L8" s="19">
        <f t="shared" si="13"/>
        <v>15813.15</v>
      </c>
      <c r="M8" s="19">
        <f t="shared" si="13"/>
        <v>8200</v>
      </c>
      <c r="N8" s="19">
        <f>SUM(I8:M8)</f>
        <v>147092.95000000001</v>
      </c>
      <c r="O8" s="1" t="s">
        <v>712</v>
      </c>
      <c r="R8" s="175" t="s">
        <v>638</v>
      </c>
      <c r="S8" s="107">
        <v>15813.15</v>
      </c>
      <c r="T8" s="107"/>
      <c r="U8" s="107">
        <v>31626.3</v>
      </c>
      <c r="V8" s="107"/>
      <c r="W8" s="107">
        <v>15813.15</v>
      </c>
      <c r="X8" s="107"/>
      <c r="Y8" s="107">
        <v>7906.5749999999998</v>
      </c>
      <c r="Z8" s="107"/>
      <c r="AA8" s="107">
        <v>0</v>
      </c>
      <c r="AB8" s="107"/>
      <c r="AC8" s="107">
        <v>720</v>
      </c>
      <c r="AD8" s="107"/>
      <c r="AE8" s="107">
        <v>1170</v>
      </c>
      <c r="AF8" s="107"/>
      <c r="AG8" s="107">
        <v>5610</v>
      </c>
      <c r="AH8" s="107"/>
      <c r="AI8" s="107">
        <v>660</v>
      </c>
      <c r="AJ8" s="107"/>
      <c r="AK8" s="107">
        <v>40</v>
      </c>
      <c r="AL8" s="107"/>
      <c r="AM8" s="107">
        <v>80</v>
      </c>
      <c r="AN8" s="107"/>
      <c r="AO8" s="107">
        <v>80</v>
      </c>
    </row>
    <row r="9" spans="2:41">
      <c r="B9" s="123">
        <v>2014</v>
      </c>
      <c r="C9" s="81">
        <f t="shared" si="7"/>
        <v>27.103233692299472</v>
      </c>
      <c r="D9" s="81">
        <f t="shared" si="8"/>
        <v>57.828330635134805</v>
      </c>
      <c r="E9" s="81">
        <f t="shared" si="9"/>
        <v>1.6105273200719497</v>
      </c>
      <c r="F9" s="81">
        <f t="shared" si="10"/>
        <v>5.26590784099327</v>
      </c>
      <c r="G9" s="81">
        <f t="shared" si="11"/>
        <v>8.1920005115005186</v>
      </c>
      <c r="H9" s="81">
        <f t="shared" si="12"/>
        <v>100.00000000000001</v>
      </c>
      <c r="I9" s="19">
        <f t="shared" ref="I9:M9" si="14">(I8+I10)/2</f>
        <v>40694.550000000003</v>
      </c>
      <c r="J9" s="19">
        <f t="shared" si="14"/>
        <v>86827.200000000012</v>
      </c>
      <c r="K9" s="19">
        <f t="shared" si="14"/>
        <v>2418.15</v>
      </c>
      <c r="L9" s="19">
        <f t="shared" si="14"/>
        <v>7906.5749999999998</v>
      </c>
      <c r="M9" s="19">
        <f t="shared" si="14"/>
        <v>12300</v>
      </c>
      <c r="N9" s="19">
        <f>SUM(I9:M9)</f>
        <v>150146.47500000001</v>
      </c>
      <c r="O9" s="1" t="s">
        <v>712</v>
      </c>
      <c r="R9" s="175" t="s">
        <v>679</v>
      </c>
      <c r="S9" s="107">
        <v>73625</v>
      </c>
      <c r="T9" s="107"/>
      <c r="U9" s="107">
        <v>0</v>
      </c>
      <c r="V9" s="107"/>
      <c r="W9" s="107">
        <v>8200</v>
      </c>
      <c r="X9" s="107"/>
      <c r="Y9" s="107">
        <v>12300</v>
      </c>
      <c r="Z9" s="107"/>
      <c r="AA9" s="107">
        <v>16400</v>
      </c>
      <c r="AB9" s="107"/>
      <c r="AC9" s="107">
        <v>360</v>
      </c>
      <c r="AD9" s="107"/>
      <c r="AE9" s="107">
        <v>360</v>
      </c>
      <c r="AF9" s="107"/>
      <c r="AG9" s="107">
        <v>840</v>
      </c>
      <c r="AH9" s="107"/>
      <c r="AI9" s="107">
        <v>120</v>
      </c>
      <c r="AJ9" s="107"/>
      <c r="AK9" s="107">
        <v>5290</v>
      </c>
      <c r="AL9" s="107"/>
      <c r="AM9" s="107">
        <v>4640</v>
      </c>
      <c r="AN9" s="107"/>
      <c r="AO9" s="107">
        <v>4640</v>
      </c>
    </row>
    <row r="10" spans="2:41" ht="16.5">
      <c r="B10" s="123" t="s">
        <v>931</v>
      </c>
      <c r="C10" s="81">
        <f>I10*100/N10</f>
        <v>33.87728459530026</v>
      </c>
      <c r="D10" s="81">
        <f>J10*100/N10</f>
        <v>55.417754569190599</v>
      </c>
      <c r="E10" s="81">
        <f>K10*100/N10</f>
        <v>0</v>
      </c>
      <c r="F10" s="81">
        <f>L10*100/N10</f>
        <v>0</v>
      </c>
      <c r="G10" s="81">
        <f>M10*100/N10</f>
        <v>10.704960835509139</v>
      </c>
      <c r="H10" s="81">
        <f>SUM(C10:G10)</f>
        <v>100</v>
      </c>
      <c r="I10" s="19">
        <v>51900</v>
      </c>
      <c r="J10" s="19">
        <f>72700+12200</f>
        <v>84900</v>
      </c>
      <c r="K10" s="19">
        <v>0</v>
      </c>
      <c r="L10" s="19">
        <v>0</v>
      </c>
      <c r="M10" s="19">
        <f>11000+5400</f>
        <v>16400</v>
      </c>
      <c r="N10" s="19">
        <v>153200</v>
      </c>
      <c r="R10" s="171" t="s">
        <v>165</v>
      </c>
      <c r="S10" s="107">
        <v>147992.95000000001</v>
      </c>
      <c r="T10" s="107"/>
      <c r="U10" s="107">
        <v>141000</v>
      </c>
      <c r="V10" s="107"/>
      <c r="W10" s="107">
        <v>147092.95000000001</v>
      </c>
      <c r="X10" s="107"/>
      <c r="Y10" s="107">
        <v>150146.47500000001</v>
      </c>
      <c r="Z10" s="107"/>
      <c r="AA10" s="107">
        <v>153200</v>
      </c>
      <c r="AB10" s="107"/>
      <c r="AC10" s="107">
        <v>147000</v>
      </c>
      <c r="AD10" s="107"/>
      <c r="AE10" s="107">
        <v>161200</v>
      </c>
      <c r="AF10" s="107"/>
      <c r="AG10" s="107">
        <v>146620</v>
      </c>
      <c r="AH10" s="107"/>
      <c r="AI10" s="107">
        <v>160190</v>
      </c>
      <c r="AJ10" s="107"/>
      <c r="AK10" s="107">
        <v>153650</v>
      </c>
      <c r="AL10" s="107"/>
      <c r="AM10" s="107">
        <v>160500</v>
      </c>
      <c r="AN10" s="107"/>
      <c r="AO10" s="107">
        <v>160500</v>
      </c>
    </row>
    <row r="11" spans="2:41">
      <c r="B11" s="123">
        <v>2016</v>
      </c>
      <c r="C11" s="81">
        <f>I11*100/N11</f>
        <v>43.401360544217688</v>
      </c>
      <c r="D11" s="81">
        <f>J11*100/N11</f>
        <v>54.693877551020407</v>
      </c>
      <c r="E11" s="81">
        <f>K11*100/N11</f>
        <v>1.1700680272108843</v>
      </c>
      <c r="F11" s="81">
        <f>L11*100/N11</f>
        <v>0.48979591836734693</v>
      </c>
      <c r="G11" s="81">
        <f>M11*100/N11</f>
        <v>0.24489795918367346</v>
      </c>
      <c r="H11" s="81">
        <f>SUM(C11:G11)</f>
        <v>100.00000000000001</v>
      </c>
      <c r="I11" s="17">
        <v>63800</v>
      </c>
      <c r="J11" s="17">
        <v>80400</v>
      </c>
      <c r="K11" s="17">
        <v>1720</v>
      </c>
      <c r="L11" s="17">
        <v>720</v>
      </c>
      <c r="M11" s="17">
        <v>360</v>
      </c>
      <c r="N11" s="17">
        <v>147000</v>
      </c>
    </row>
    <row r="12" spans="2:41">
      <c r="B12" s="123">
        <v>2017</v>
      </c>
      <c r="C12" s="81">
        <f t="shared" ref="C12:C16" si="15">I12*100/N12</f>
        <v>45.936724565756826</v>
      </c>
      <c r="D12" s="81">
        <f t="shared" ref="D12:D16" si="16">J12*100/N12</f>
        <v>49.764267990074444</v>
      </c>
      <c r="E12" s="81">
        <f t="shared" ref="E12:E16" si="17">K12*100/N12</f>
        <v>3.3498759305210917</v>
      </c>
      <c r="F12" s="81">
        <f t="shared" ref="F12:F16" si="18">L12*100/N12</f>
        <v>0.72580645161290325</v>
      </c>
      <c r="G12" s="81">
        <f t="shared" ref="G12:G16" si="19">M12*100/N12</f>
        <v>0.22332506203473945</v>
      </c>
      <c r="H12" s="81">
        <f t="shared" ref="H12:H16" si="20">SUM(C12:G12)</f>
        <v>100.00000000000001</v>
      </c>
      <c r="I12" s="17">
        <v>74050</v>
      </c>
      <c r="J12" s="17">
        <v>80220</v>
      </c>
      <c r="K12" s="17">
        <v>5400</v>
      </c>
      <c r="L12" s="17">
        <v>1170</v>
      </c>
      <c r="M12" s="17">
        <v>360</v>
      </c>
      <c r="N12" s="17">
        <v>161200</v>
      </c>
      <c r="R12" s="175" t="s">
        <v>642</v>
      </c>
      <c r="S12" s="107">
        <f>S5/1000</f>
        <v>7.4140999999999995</v>
      </c>
      <c r="T12" s="107"/>
      <c r="U12" s="107">
        <f t="shared" ref="U12:AO12" si="21">U5/1000</f>
        <v>7.0781999999999989</v>
      </c>
      <c r="V12" s="107"/>
      <c r="W12" s="107">
        <f t="shared" si="21"/>
        <v>29.489099999999997</v>
      </c>
      <c r="X12" s="107"/>
      <c r="Y12" s="107">
        <f t="shared" si="21"/>
        <v>40.69455</v>
      </c>
      <c r="Z12" s="107"/>
      <c r="AA12" s="107">
        <f t="shared" si="21"/>
        <v>51.9</v>
      </c>
      <c r="AB12" s="107"/>
      <c r="AC12" s="107">
        <f t="shared" si="21"/>
        <v>63.8</v>
      </c>
      <c r="AD12" s="107"/>
      <c r="AE12" s="107">
        <f t="shared" si="21"/>
        <v>74.05</v>
      </c>
      <c r="AF12" s="107"/>
      <c r="AG12" s="107">
        <f t="shared" si="21"/>
        <v>64.08</v>
      </c>
      <c r="AH12" s="107"/>
      <c r="AI12" s="107">
        <f t="shared" si="21"/>
        <v>64.069999999999993</v>
      </c>
      <c r="AJ12" s="107"/>
      <c r="AK12" s="107">
        <f t="shared" si="21"/>
        <v>59.02</v>
      </c>
      <c r="AL12" s="107"/>
      <c r="AM12" s="107">
        <f t="shared" si="21"/>
        <v>59.56</v>
      </c>
      <c r="AN12" s="107"/>
      <c r="AO12" s="107">
        <f t="shared" si="21"/>
        <v>59.56</v>
      </c>
    </row>
    <row r="13" spans="2:41">
      <c r="B13" s="123">
        <v>2018</v>
      </c>
      <c r="C13" s="81">
        <f t="shared" si="15"/>
        <v>43.704815168462694</v>
      </c>
      <c r="D13" s="81">
        <f t="shared" si="16"/>
        <v>47.346883099167918</v>
      </c>
      <c r="E13" s="81">
        <f t="shared" si="17"/>
        <v>4.5491747374164504</v>
      </c>
      <c r="F13" s="81">
        <f t="shared" si="18"/>
        <v>3.8262174328195333</v>
      </c>
      <c r="G13" s="81">
        <f t="shared" si="19"/>
        <v>0.57290956213340605</v>
      </c>
      <c r="H13" s="81">
        <f t="shared" si="20"/>
        <v>100</v>
      </c>
      <c r="I13" s="17">
        <v>64080</v>
      </c>
      <c r="J13" s="17">
        <v>69420</v>
      </c>
      <c r="K13" s="17">
        <v>6670</v>
      </c>
      <c r="L13" s="17">
        <v>5610</v>
      </c>
      <c r="M13" s="17">
        <v>840</v>
      </c>
      <c r="N13" s="17">
        <v>146620</v>
      </c>
      <c r="R13" s="175" t="s">
        <v>553</v>
      </c>
      <c r="S13" s="107">
        <f t="shared" ref="S13" si="22">S6/1000</f>
        <v>46.304400000000008</v>
      </c>
      <c r="T13" s="107"/>
      <c r="U13" s="107">
        <f>U6/1000</f>
        <v>92.608800000000016</v>
      </c>
      <c r="V13" s="107"/>
      <c r="W13" s="107">
        <f>W6/1000</f>
        <v>88.754400000000004</v>
      </c>
      <c r="X13" s="107"/>
      <c r="Y13" s="107">
        <f>Y6/1000</f>
        <v>86.827200000000005</v>
      </c>
      <c r="Z13" s="107"/>
      <c r="AA13" s="107">
        <f>AA6/1000</f>
        <v>84.9</v>
      </c>
      <c r="AB13" s="107"/>
      <c r="AC13" s="107">
        <f>AC6/1000</f>
        <v>80.400000000000006</v>
      </c>
      <c r="AD13" s="107"/>
      <c r="AE13" s="107">
        <f>AE6/1000</f>
        <v>80.22</v>
      </c>
      <c r="AF13" s="107"/>
      <c r="AG13" s="107">
        <f>AG6/1000</f>
        <v>69.42</v>
      </c>
      <c r="AH13" s="107"/>
      <c r="AI13" s="107">
        <f>AI6/1000</f>
        <v>93.58</v>
      </c>
      <c r="AJ13" s="107"/>
      <c r="AK13" s="107">
        <f>AK6/1000</f>
        <v>86.76</v>
      </c>
      <c r="AL13" s="107"/>
      <c r="AM13" s="107">
        <f>AM6/1000</f>
        <v>95.44</v>
      </c>
      <c r="AN13" s="107"/>
      <c r="AO13" s="107">
        <f>AO6/1000</f>
        <v>95.44</v>
      </c>
    </row>
    <row r="14" spans="2:41">
      <c r="B14" s="123">
        <v>2019</v>
      </c>
      <c r="C14" s="81">
        <f t="shared" si="15"/>
        <v>39.996254447843178</v>
      </c>
      <c r="D14" s="81">
        <f t="shared" si="16"/>
        <v>58.41812847243898</v>
      </c>
      <c r="E14" s="81">
        <f t="shared" si="17"/>
        <v>1.0986952993320431</v>
      </c>
      <c r="F14" s="81">
        <f t="shared" si="18"/>
        <v>0.4120107372495162</v>
      </c>
      <c r="G14" s="81">
        <f t="shared" si="19"/>
        <v>7.4911043136275668E-2</v>
      </c>
      <c r="H14" s="81">
        <f t="shared" si="20"/>
        <v>100</v>
      </c>
      <c r="I14" s="17">
        <v>64069.999999999993</v>
      </c>
      <c r="J14" s="17">
        <v>93580</v>
      </c>
      <c r="K14" s="17">
        <v>1760</v>
      </c>
      <c r="L14" s="17">
        <v>660</v>
      </c>
      <c r="M14" s="17">
        <v>120</v>
      </c>
      <c r="N14" s="17">
        <v>160190</v>
      </c>
      <c r="R14" s="175" t="s">
        <v>556</v>
      </c>
      <c r="S14" s="107">
        <f t="shared" ref="S14" si="23">S7/1000</f>
        <v>4.8363000000000005</v>
      </c>
      <c r="T14" s="107"/>
      <c r="U14" s="107">
        <f>U7/1000</f>
        <v>9.672600000000001</v>
      </c>
      <c r="V14" s="107"/>
      <c r="W14" s="107">
        <f>W7/1000</f>
        <v>4.8363000000000005</v>
      </c>
      <c r="X14" s="107"/>
      <c r="Y14" s="107">
        <f>Y7/1000</f>
        <v>2.4181500000000002</v>
      </c>
      <c r="Z14" s="107"/>
      <c r="AA14" s="107">
        <f>AA7/1000</f>
        <v>0</v>
      </c>
      <c r="AB14" s="107"/>
      <c r="AC14" s="107">
        <f>AC7/1000</f>
        <v>1.72</v>
      </c>
      <c r="AD14" s="107"/>
      <c r="AE14" s="107">
        <f>AE7/1000</f>
        <v>5.4</v>
      </c>
      <c r="AF14" s="107"/>
      <c r="AG14" s="107">
        <f>AG7/1000</f>
        <v>6.67</v>
      </c>
      <c r="AH14" s="107"/>
      <c r="AI14" s="107">
        <f>AI7/1000</f>
        <v>1.76</v>
      </c>
      <c r="AJ14" s="107"/>
      <c r="AK14" s="107">
        <f>AK7/1000</f>
        <v>2.54</v>
      </c>
      <c r="AL14" s="107"/>
      <c r="AM14" s="107">
        <f>AM7/1000</f>
        <v>0.78</v>
      </c>
      <c r="AN14" s="107"/>
      <c r="AO14" s="107">
        <f>AO7/1000</f>
        <v>0.78</v>
      </c>
    </row>
    <row r="15" spans="2:41">
      <c r="B15" s="123">
        <v>2020</v>
      </c>
      <c r="C15" s="81">
        <f t="shared" si="15"/>
        <v>38.411975268467295</v>
      </c>
      <c r="D15" s="81">
        <f t="shared" si="16"/>
        <v>56.465994142531727</v>
      </c>
      <c r="E15" s="81">
        <f t="shared" si="17"/>
        <v>1.653107712333225</v>
      </c>
      <c r="F15" s="81">
        <f t="shared" si="18"/>
        <v>2.6033192320208266E-2</v>
      </c>
      <c r="G15" s="81">
        <f t="shared" si="19"/>
        <v>3.4428896843475432</v>
      </c>
      <c r="H15" s="81">
        <f t="shared" si="20"/>
        <v>100</v>
      </c>
      <c r="I15" s="17">
        <v>59020</v>
      </c>
      <c r="J15" s="17">
        <v>86760</v>
      </c>
      <c r="K15" s="17">
        <v>2540</v>
      </c>
      <c r="L15" s="17">
        <v>40</v>
      </c>
      <c r="M15" s="17">
        <v>5290</v>
      </c>
      <c r="N15" s="17">
        <v>153650</v>
      </c>
      <c r="R15" s="175" t="s">
        <v>638</v>
      </c>
      <c r="S15" s="107">
        <f t="shared" ref="S15" si="24">S8/1000</f>
        <v>15.81315</v>
      </c>
      <c r="T15" s="107"/>
      <c r="U15" s="107">
        <f>U8/1000</f>
        <v>31.626300000000001</v>
      </c>
      <c r="V15" s="107"/>
      <c r="W15" s="107">
        <f>W8/1000</f>
        <v>15.81315</v>
      </c>
      <c r="X15" s="107"/>
      <c r="Y15" s="107">
        <f>Y8/1000</f>
        <v>7.9065750000000001</v>
      </c>
      <c r="Z15" s="107"/>
      <c r="AA15" s="107">
        <f>AA8/1000</f>
        <v>0</v>
      </c>
      <c r="AB15" s="107"/>
      <c r="AC15" s="107">
        <f>AC8/1000</f>
        <v>0.72</v>
      </c>
      <c r="AD15" s="107"/>
      <c r="AE15" s="107">
        <f>AE8/1000</f>
        <v>1.17</v>
      </c>
      <c r="AF15" s="107"/>
      <c r="AG15" s="107">
        <f>AG8/1000</f>
        <v>5.61</v>
      </c>
      <c r="AH15" s="107"/>
      <c r="AI15" s="107">
        <f>AI8/1000</f>
        <v>0.66</v>
      </c>
      <c r="AJ15" s="107"/>
      <c r="AK15" s="107">
        <f>AK8/1000</f>
        <v>0.04</v>
      </c>
      <c r="AL15" s="107"/>
      <c r="AM15" s="107">
        <f>AM8/1000</f>
        <v>0.08</v>
      </c>
      <c r="AN15" s="107"/>
      <c r="AO15" s="107">
        <f>AO8/1000</f>
        <v>0.08</v>
      </c>
    </row>
    <row r="16" spans="2:41">
      <c r="B16" s="123">
        <v>2021</v>
      </c>
      <c r="C16" s="81">
        <f t="shared" si="15"/>
        <v>37.109034267912776</v>
      </c>
      <c r="D16" s="81">
        <f t="shared" si="16"/>
        <v>59.464174454828658</v>
      </c>
      <c r="E16" s="81">
        <f t="shared" si="17"/>
        <v>0.48598130841121495</v>
      </c>
      <c r="F16" s="81">
        <f t="shared" si="18"/>
        <v>4.9844236760124609E-2</v>
      </c>
      <c r="G16" s="81">
        <f t="shared" si="19"/>
        <v>2.8909657320872273</v>
      </c>
      <c r="H16" s="81">
        <f t="shared" si="20"/>
        <v>100</v>
      </c>
      <c r="I16" s="17">
        <v>59560</v>
      </c>
      <c r="J16" s="17">
        <v>95440</v>
      </c>
      <c r="K16" s="17">
        <v>780</v>
      </c>
      <c r="L16" s="17">
        <v>80</v>
      </c>
      <c r="M16" s="17">
        <v>4640</v>
      </c>
      <c r="N16" s="17">
        <v>160500</v>
      </c>
      <c r="R16" s="175" t="s">
        <v>679</v>
      </c>
      <c r="S16" s="107">
        <f t="shared" ref="S16" si="25">S9/1000</f>
        <v>73.625</v>
      </c>
      <c r="T16" s="107"/>
      <c r="U16" s="107">
        <f>U9/1000</f>
        <v>0</v>
      </c>
      <c r="V16" s="107"/>
      <c r="W16" s="107">
        <f>W9/1000</f>
        <v>8.1999999999999993</v>
      </c>
      <c r="X16" s="107"/>
      <c r="Y16" s="107">
        <f>Y9/1000</f>
        <v>12.3</v>
      </c>
      <c r="Z16" s="107"/>
      <c r="AA16" s="107">
        <f>AA9/1000</f>
        <v>16.399999999999999</v>
      </c>
      <c r="AB16" s="107"/>
      <c r="AC16" s="107">
        <f>AC9/1000</f>
        <v>0.36</v>
      </c>
      <c r="AD16" s="107"/>
      <c r="AE16" s="107">
        <f>AE9/1000</f>
        <v>0.36</v>
      </c>
      <c r="AF16" s="107"/>
      <c r="AG16" s="107">
        <f>AG9/1000</f>
        <v>0.84</v>
      </c>
      <c r="AH16" s="107"/>
      <c r="AI16" s="107">
        <f>AI9/1000</f>
        <v>0.12</v>
      </c>
      <c r="AJ16" s="107"/>
      <c r="AK16" s="107">
        <f>AK9/1000</f>
        <v>5.29</v>
      </c>
      <c r="AL16" s="107"/>
      <c r="AM16" s="107">
        <f>AM9/1000</f>
        <v>4.6399999999999997</v>
      </c>
      <c r="AN16" s="107"/>
      <c r="AO16" s="107">
        <f>AO9/1000</f>
        <v>4.6399999999999997</v>
      </c>
    </row>
    <row r="17" spans="2:41">
      <c r="B17" s="123">
        <v>2022</v>
      </c>
      <c r="C17" s="81">
        <f t="shared" ref="C17" si="26">I17*100/N17</f>
        <v>37.109034267912776</v>
      </c>
      <c r="D17" s="81">
        <f t="shared" ref="D17" si="27">J17*100/N17</f>
        <v>59.464174454828658</v>
      </c>
      <c r="E17" s="81">
        <f t="shared" ref="E17" si="28">K17*100/N17</f>
        <v>0.48598130841121495</v>
      </c>
      <c r="F17" s="81">
        <f t="shared" ref="F17" si="29">L17*100/N17</f>
        <v>4.9844236760124609E-2</v>
      </c>
      <c r="G17" s="81">
        <f t="shared" ref="G17" si="30">M17*100/N17</f>
        <v>2.8909657320872273</v>
      </c>
      <c r="H17" s="81">
        <f t="shared" ref="H17" si="31">SUM(C17:G17)</f>
        <v>100</v>
      </c>
      <c r="I17" s="19">
        <v>59560</v>
      </c>
      <c r="J17" s="19">
        <v>95440</v>
      </c>
      <c r="K17" s="19">
        <v>780</v>
      </c>
      <c r="L17" s="19">
        <v>80</v>
      </c>
      <c r="M17" s="19">
        <v>4640</v>
      </c>
      <c r="N17" s="19">
        <v>160500</v>
      </c>
      <c r="O17" s="1" t="s">
        <v>932</v>
      </c>
      <c r="R17" s="171" t="s">
        <v>165</v>
      </c>
      <c r="S17" s="107">
        <f t="shared" ref="S17" si="32">S10/1000</f>
        <v>147.99295000000001</v>
      </c>
      <c r="T17" s="107"/>
      <c r="U17" s="107">
        <f>U10/1000</f>
        <v>141</v>
      </c>
      <c r="V17" s="107"/>
      <c r="W17" s="107">
        <f>W10/1000</f>
        <v>147.09295</v>
      </c>
      <c r="X17" s="107"/>
      <c r="Y17" s="107">
        <f>Y10/1000</f>
        <v>150.14647500000001</v>
      </c>
      <c r="Z17" s="107"/>
      <c r="AA17" s="107">
        <f>AA10/1000</f>
        <v>153.19999999999999</v>
      </c>
      <c r="AB17" s="107"/>
      <c r="AC17" s="107">
        <f>AC10/1000</f>
        <v>147</v>
      </c>
      <c r="AD17" s="107"/>
      <c r="AE17" s="107">
        <f>AE10/1000</f>
        <v>161.19999999999999</v>
      </c>
      <c r="AF17" s="107"/>
      <c r="AG17" s="107">
        <f>AG10/1000</f>
        <v>146.62</v>
      </c>
      <c r="AH17" s="107"/>
      <c r="AI17" s="107">
        <f>AI10/1000</f>
        <v>160.19</v>
      </c>
      <c r="AJ17" s="107"/>
      <c r="AK17" s="107">
        <f>AK10/1000</f>
        <v>153.65</v>
      </c>
      <c r="AL17" s="107"/>
      <c r="AM17" s="107">
        <f>AM10/1000</f>
        <v>160.5</v>
      </c>
      <c r="AN17" s="107"/>
      <c r="AO17" s="107">
        <f>AO10/1000</f>
        <v>160.5</v>
      </c>
    </row>
    <row r="18" spans="2:41">
      <c r="B18" s="171"/>
      <c r="C18" s="148"/>
      <c r="D18" s="148"/>
      <c r="E18" s="148"/>
      <c r="F18" s="148"/>
      <c r="G18" s="148"/>
      <c r="H18" s="148"/>
      <c r="I18" s="107"/>
      <c r="J18" s="107"/>
      <c r="K18" s="107"/>
      <c r="L18" s="107"/>
      <c r="M18" s="107"/>
      <c r="N18" s="107"/>
    </row>
    <row r="19" spans="2:41">
      <c r="B19" s="171" t="s">
        <v>171</v>
      </c>
      <c r="C19" s="148"/>
      <c r="D19" s="148"/>
      <c r="E19" s="148"/>
      <c r="F19" s="148"/>
      <c r="G19" s="148"/>
      <c r="H19" s="148"/>
      <c r="I19" s="107"/>
    </row>
    <row r="20" spans="2:41">
      <c r="B20" s="1" t="s">
        <v>808</v>
      </c>
      <c r="C20" s="148"/>
      <c r="D20" s="148"/>
      <c r="E20" s="148"/>
      <c r="F20" s="148"/>
      <c r="G20" s="148"/>
      <c r="H20" s="148"/>
      <c r="I20" s="107"/>
    </row>
    <row r="21" spans="2:41">
      <c r="B21" s="16" t="s">
        <v>125</v>
      </c>
      <c r="C21" s="148"/>
      <c r="D21" s="148"/>
      <c r="E21" s="148"/>
      <c r="F21" s="148"/>
      <c r="G21" s="148"/>
      <c r="H21" s="148"/>
      <c r="I21" s="107"/>
    </row>
    <row r="22" spans="2:41">
      <c r="B22" s="171"/>
      <c r="C22" s="148"/>
      <c r="D22" s="148"/>
      <c r="E22" s="148"/>
      <c r="F22" s="148"/>
      <c r="G22" s="148"/>
      <c r="H22" s="148"/>
      <c r="I22" s="107"/>
    </row>
    <row r="23" spans="2:41">
      <c r="B23" s="1" t="s">
        <v>723</v>
      </c>
      <c r="C23" s="148"/>
      <c r="D23" s="148"/>
      <c r="E23" s="148"/>
      <c r="F23" s="148"/>
      <c r="G23" s="148"/>
      <c r="H23" s="148"/>
      <c r="I23" s="107"/>
      <c r="J23" s="125"/>
    </row>
    <row r="24" spans="2:41">
      <c r="B24" s="1" t="s">
        <v>809</v>
      </c>
      <c r="C24" s="148"/>
      <c r="D24" s="148"/>
      <c r="E24" s="148"/>
      <c r="F24" s="148"/>
      <c r="G24" s="148"/>
      <c r="H24" s="148"/>
      <c r="I24" s="107"/>
    </row>
    <row r="25" spans="2:41">
      <c r="B25" s="16" t="s">
        <v>775</v>
      </c>
    </row>
    <row r="26" spans="2:41">
      <c r="D26" s="106"/>
      <c r="E26" s="106"/>
      <c r="F26" s="106"/>
      <c r="H26" s="106"/>
      <c r="I26" s="106"/>
    </row>
    <row r="27" spans="2:41">
      <c r="B27" s="1" t="s">
        <v>811</v>
      </c>
      <c r="E27" s="148"/>
      <c r="F27" s="148"/>
      <c r="I27" s="148"/>
    </row>
    <row r="28" spans="2:41">
      <c r="B28" s="16" t="s">
        <v>733</v>
      </c>
    </row>
    <row r="30" spans="2:41">
      <c r="B30" s="1" t="s">
        <v>929</v>
      </c>
    </row>
    <row r="31" spans="2:41">
      <c r="B31" s="16" t="s">
        <v>930</v>
      </c>
    </row>
    <row r="36" spans="2:10">
      <c r="B36" s="1" t="s">
        <v>818</v>
      </c>
    </row>
    <row r="37" spans="2:10">
      <c r="C37" s="1" t="s">
        <v>812</v>
      </c>
    </row>
    <row r="38" spans="2:10" ht="28.8">
      <c r="B38" s="7"/>
      <c r="C38" s="46" t="s">
        <v>813</v>
      </c>
      <c r="D38" s="46" t="s">
        <v>814</v>
      </c>
      <c r="E38" s="46" t="s">
        <v>555</v>
      </c>
      <c r="F38" s="46" t="s">
        <v>815</v>
      </c>
      <c r="G38" s="46" t="s">
        <v>816</v>
      </c>
    </row>
    <row r="39" spans="2:10" ht="28.8">
      <c r="B39" s="7"/>
      <c r="C39" s="108" t="s">
        <v>821</v>
      </c>
      <c r="D39" s="108" t="s">
        <v>821</v>
      </c>
      <c r="E39" s="108" t="s">
        <v>821</v>
      </c>
      <c r="F39" s="108" t="s">
        <v>821</v>
      </c>
      <c r="G39" s="108" t="s">
        <v>821</v>
      </c>
      <c r="I39" s="1">
        <v>2011</v>
      </c>
      <c r="J39" s="1">
        <v>140.9</v>
      </c>
    </row>
    <row r="40" spans="2:10">
      <c r="B40" s="7">
        <v>2017</v>
      </c>
      <c r="C40" s="77">
        <v>629</v>
      </c>
      <c r="D40" s="77">
        <v>334</v>
      </c>
      <c r="E40" s="77">
        <v>2</v>
      </c>
      <c r="F40" s="77">
        <v>125</v>
      </c>
      <c r="G40" s="77">
        <v>168</v>
      </c>
      <c r="H40" s="164">
        <f>C40*0.1766</f>
        <v>111.0814</v>
      </c>
      <c r="I40" s="1">
        <v>2012</v>
      </c>
      <c r="J40" s="1">
        <v>141.19999999999999</v>
      </c>
    </row>
    <row r="41" spans="2:10">
      <c r="B41" s="7">
        <v>2018</v>
      </c>
      <c r="C41" s="77">
        <v>750</v>
      </c>
      <c r="D41" s="77">
        <v>392</v>
      </c>
      <c r="E41" s="77">
        <v>10</v>
      </c>
      <c r="F41" s="77">
        <v>224</v>
      </c>
      <c r="G41" s="77">
        <v>124</v>
      </c>
      <c r="H41" s="164">
        <f t="shared" ref="H41:H45" si="33">C41*0.1766</f>
        <v>132.45000000000002</v>
      </c>
      <c r="I41" s="1">
        <v>2013</v>
      </c>
      <c r="J41" s="1">
        <v>95.2</v>
      </c>
    </row>
    <row r="42" spans="2:10">
      <c r="B42" s="7">
        <v>2019</v>
      </c>
      <c r="C42" s="10">
        <v>1350</v>
      </c>
      <c r="D42" s="77">
        <v>357</v>
      </c>
      <c r="E42" s="77">
        <v>6</v>
      </c>
      <c r="F42" s="77">
        <v>348</v>
      </c>
      <c r="G42" s="77">
        <v>639</v>
      </c>
      <c r="H42" s="164">
        <f t="shared" si="33"/>
        <v>238.41</v>
      </c>
      <c r="I42" s="1">
        <v>2014</v>
      </c>
      <c r="J42" s="1">
        <v>115.7</v>
      </c>
    </row>
    <row r="43" spans="2:10">
      <c r="B43" s="7">
        <v>2020</v>
      </c>
      <c r="C43" s="10">
        <v>1582</v>
      </c>
      <c r="D43" s="77">
        <v>372</v>
      </c>
      <c r="E43" s="77">
        <v>8</v>
      </c>
      <c r="F43" s="10">
        <v>1027</v>
      </c>
      <c r="G43" s="77">
        <v>175</v>
      </c>
      <c r="H43" s="164">
        <f t="shared" si="33"/>
        <v>279.38120000000004</v>
      </c>
      <c r="I43" s="1">
        <v>2015</v>
      </c>
      <c r="J43" s="1">
        <v>146</v>
      </c>
    </row>
    <row r="44" spans="2:10">
      <c r="B44" s="7">
        <v>2021</v>
      </c>
      <c r="C44" s="10">
        <v>1061</v>
      </c>
      <c r="D44" s="77">
        <v>361</v>
      </c>
      <c r="E44" s="77">
        <v>21</v>
      </c>
      <c r="F44" s="77">
        <v>217</v>
      </c>
      <c r="G44" s="77">
        <v>462</v>
      </c>
      <c r="H44" s="164">
        <f t="shared" si="33"/>
        <v>187.37260000000001</v>
      </c>
      <c r="I44" s="1">
        <v>2016</v>
      </c>
      <c r="J44" s="1">
        <v>146.99</v>
      </c>
    </row>
    <row r="45" spans="2:10">
      <c r="B45" s="7">
        <v>2022</v>
      </c>
      <c r="C45" s="77">
        <v>491</v>
      </c>
      <c r="D45" s="77">
        <v>223</v>
      </c>
      <c r="E45" s="77">
        <v>3</v>
      </c>
      <c r="F45" s="77">
        <v>171</v>
      </c>
      <c r="G45" s="77">
        <v>94</v>
      </c>
      <c r="H45" s="164">
        <f t="shared" si="33"/>
        <v>86.710599999999999</v>
      </c>
      <c r="I45" s="1">
        <v>2017</v>
      </c>
      <c r="J45" s="1">
        <v>161.19</v>
      </c>
    </row>
    <row r="46" spans="2:10">
      <c r="I46" s="1">
        <v>2018</v>
      </c>
      <c r="J46" s="1">
        <v>146.62</v>
      </c>
    </row>
    <row r="47" spans="2:10">
      <c r="B47" s="1" t="s">
        <v>145</v>
      </c>
      <c r="I47" s="1">
        <v>2019</v>
      </c>
      <c r="J47" s="1">
        <v>160.16999999999999</v>
      </c>
    </row>
    <row r="48" spans="2:10">
      <c r="B48" s="1" t="s">
        <v>820</v>
      </c>
      <c r="I48" s="1">
        <v>2020</v>
      </c>
      <c r="J48" s="1">
        <v>153.65</v>
      </c>
    </row>
    <row r="49" spans="2:10">
      <c r="B49" s="16" t="s">
        <v>819</v>
      </c>
      <c r="I49" s="1">
        <v>2021</v>
      </c>
      <c r="J49" s="1">
        <v>160.5</v>
      </c>
    </row>
    <row r="51" spans="2:10">
      <c r="J51" s="1" t="s">
        <v>1</v>
      </c>
    </row>
    <row r="52" spans="2:10" ht="15" customHeight="1">
      <c r="B52" s="1" t="s">
        <v>822</v>
      </c>
    </row>
    <row r="53" spans="2:10">
      <c r="C53" s="1" t="s">
        <v>817</v>
      </c>
      <c r="J53" s="1" t="s">
        <v>1</v>
      </c>
    </row>
    <row r="54" spans="2:10">
      <c r="C54" s="1" t="s">
        <v>812</v>
      </c>
    </row>
    <row r="55" spans="2:10">
      <c r="B55" s="1" t="s">
        <v>823</v>
      </c>
    </row>
    <row r="56" spans="2:10">
      <c r="B56" s="7">
        <v>2017</v>
      </c>
      <c r="C56" s="7">
        <v>217</v>
      </c>
    </row>
    <row r="57" spans="2:10">
      <c r="B57" s="7">
        <v>2018</v>
      </c>
      <c r="C57" s="7">
        <v>210</v>
      </c>
    </row>
    <row r="58" spans="2:10">
      <c r="B58" s="7">
        <v>2019</v>
      </c>
      <c r="C58" s="7">
        <v>323</v>
      </c>
    </row>
    <row r="59" spans="2:10">
      <c r="B59" s="7">
        <v>2020</v>
      </c>
      <c r="C59" s="7">
        <v>275</v>
      </c>
    </row>
    <row r="60" spans="2:10">
      <c r="B60" s="7">
        <v>2021</v>
      </c>
      <c r="C60" s="7">
        <v>240</v>
      </c>
    </row>
    <row r="61" spans="2:10">
      <c r="B61" s="7">
        <v>2022</v>
      </c>
      <c r="C61" s="7">
        <v>226</v>
      </c>
    </row>
  </sheetData>
  <hyperlinks>
    <hyperlink ref="B21" r:id="rId1" xr:uid="{A6853753-CB02-4163-877F-3F084F02991E}"/>
    <hyperlink ref="B25" r:id="rId2" xr:uid="{6EC019F8-FC2D-4433-991D-8D823F5DD0FB}"/>
    <hyperlink ref="B49" r:id="rId3" xr:uid="{DD8E10B8-748C-4AB5-8106-8865CC45720D}"/>
    <hyperlink ref="B31" r:id="rId4" xr:uid="{94677331-3B0A-4301-90AA-27E12E7A25F1}"/>
  </hyperlinks>
  <pageMargins left="0.7" right="0.7" top="0.75" bottom="0.75" header="0.3" footer="0.3"/>
  <pageSetup paperSize="9" orientation="portrait" r:id="rId5"/>
  <ignoredErrors>
    <ignoredError sqref="H7" formulaRange="1"/>
    <ignoredError sqref="I6 M6" formula="1"/>
  </ignoredErrors>
  <legacyDrawing r:id="rId6"/>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C10E4-0832-4B7E-8050-B97756C56582}">
  <dimension ref="B2:AC249"/>
  <sheetViews>
    <sheetView zoomScale="130" zoomScaleNormal="60" workbookViewId="0">
      <pane xSplit="2" ySplit="3" topLeftCell="C93" activePane="bottomRight" state="frozen"/>
      <selection pane="topRight" activeCell="C1" sqref="C1"/>
      <selection pane="bottomLeft" activeCell="A4" sqref="A4"/>
      <selection pane="bottomRight" activeCell="B107" sqref="B96:B107"/>
    </sheetView>
  </sheetViews>
  <sheetFormatPr baseColWidth="10" defaultColWidth="8.89453125" defaultRowHeight="14.4"/>
  <cols>
    <col min="1" max="1" width="8.89453125" style="1"/>
    <col min="2" max="2" width="31.41796875" style="1" customWidth="1"/>
    <col min="3" max="3" width="20" style="1" customWidth="1"/>
    <col min="4" max="4" width="10.89453125" style="1" customWidth="1"/>
    <col min="5" max="5" width="9.7890625" style="1" bestFit="1" customWidth="1"/>
    <col min="6" max="6" width="12.1015625" style="1" bestFit="1" customWidth="1"/>
    <col min="7" max="7" width="9.7890625" style="1" bestFit="1" customWidth="1"/>
    <col min="8" max="8" width="13.7890625" style="1" customWidth="1"/>
    <col min="9" max="9" width="14.3125" style="1" customWidth="1"/>
    <col min="10" max="10" width="14.1015625" style="1" customWidth="1"/>
    <col min="11" max="11" width="9" style="1" bestFit="1" customWidth="1"/>
    <col min="12" max="12" width="12.3125" style="1" bestFit="1" customWidth="1"/>
    <col min="13" max="13" width="9.41796875" style="1" customWidth="1"/>
    <col min="14" max="14" width="10.3125" style="1" customWidth="1"/>
    <col min="15" max="15" width="9.7890625" style="1" customWidth="1"/>
    <col min="16" max="16" width="11.3125" style="1" customWidth="1"/>
    <col min="17" max="17" width="13.41796875" style="1" customWidth="1"/>
    <col min="18" max="18" width="10.5234375" style="1" bestFit="1" customWidth="1"/>
    <col min="19" max="19" width="17.5234375" style="1" customWidth="1"/>
    <col min="20" max="20" width="26.1015625" style="1" bestFit="1" customWidth="1"/>
    <col min="21" max="21" width="10.3125" style="1" bestFit="1" customWidth="1"/>
    <col min="22" max="22" width="12.1015625" style="1" bestFit="1" customWidth="1"/>
    <col min="23" max="23" width="15.89453125" style="1" bestFit="1" customWidth="1"/>
    <col min="24" max="24" width="21.1015625" style="1" customWidth="1"/>
    <col min="25" max="25" width="19.20703125" style="1" customWidth="1"/>
    <col min="26" max="26" width="18" style="1" customWidth="1"/>
    <col min="27" max="27" width="9.7890625" style="1" bestFit="1" customWidth="1"/>
    <col min="28" max="28" width="12.20703125" style="1" bestFit="1" customWidth="1"/>
    <col min="29" max="29" width="9.68359375" style="1" bestFit="1" customWidth="1"/>
    <col min="30" max="31" width="8.89453125" style="1"/>
    <col min="32" max="32" width="30" style="1" bestFit="1" customWidth="1"/>
    <col min="33" max="33" width="9.1015625" style="1" customWidth="1"/>
    <col min="34" max="16384" width="8.89453125" style="1"/>
  </cols>
  <sheetData>
    <row r="2" spans="2:29" ht="28.8">
      <c r="B2" s="46" t="s">
        <v>641</v>
      </c>
      <c r="C2" s="168" t="s">
        <v>642</v>
      </c>
      <c r="D2" s="388" t="s">
        <v>553</v>
      </c>
      <c r="E2" s="370"/>
      <c r="F2" s="370"/>
      <c r="G2" s="348"/>
      <c r="H2" s="159" t="s">
        <v>556</v>
      </c>
      <c r="I2" s="385" t="s">
        <v>638</v>
      </c>
      <c r="J2" s="386"/>
      <c r="K2" s="386"/>
      <c r="L2" s="387" t="s">
        <v>679</v>
      </c>
      <c r="M2" s="370"/>
      <c r="N2" s="348"/>
      <c r="O2" s="134" t="s">
        <v>834</v>
      </c>
      <c r="P2" s="134" t="s">
        <v>835</v>
      </c>
      <c r="Q2" s="134" t="s">
        <v>900</v>
      </c>
      <c r="X2" s="108" t="s">
        <v>642</v>
      </c>
      <c r="Y2" s="108" t="s">
        <v>553</v>
      </c>
      <c r="Z2" s="108" t="s">
        <v>556</v>
      </c>
      <c r="AA2" s="108" t="s">
        <v>638</v>
      </c>
      <c r="AB2" s="108" t="s">
        <v>679</v>
      </c>
      <c r="AC2" s="161" t="s">
        <v>165</v>
      </c>
    </row>
    <row r="3" spans="2:29" ht="28.8">
      <c r="B3" s="7" t="s">
        <v>697</v>
      </c>
      <c r="C3" s="159" t="s">
        <v>899</v>
      </c>
      <c r="D3" s="134" t="s">
        <v>827</v>
      </c>
      <c r="E3" s="134" t="s">
        <v>828</v>
      </c>
      <c r="F3" s="134" t="s">
        <v>829</v>
      </c>
      <c r="G3" s="159" t="s">
        <v>899</v>
      </c>
      <c r="H3" s="134" t="s">
        <v>899</v>
      </c>
      <c r="I3" s="134" t="s">
        <v>831</v>
      </c>
      <c r="J3" s="134" t="s">
        <v>898</v>
      </c>
      <c r="K3" s="159" t="s">
        <v>899</v>
      </c>
      <c r="L3" s="134" t="s">
        <v>830</v>
      </c>
      <c r="M3" s="134" t="s">
        <v>833</v>
      </c>
      <c r="N3" s="159" t="s">
        <v>899</v>
      </c>
      <c r="O3" s="159" t="s">
        <v>899</v>
      </c>
      <c r="P3" s="159" t="s">
        <v>899</v>
      </c>
      <c r="Q3" s="159" t="s">
        <v>899</v>
      </c>
      <c r="R3" s="159" t="s">
        <v>165</v>
      </c>
      <c r="S3" s="134" t="s">
        <v>901</v>
      </c>
      <c r="X3" s="108" t="s">
        <v>641</v>
      </c>
      <c r="Y3" s="108" t="s">
        <v>641</v>
      </c>
      <c r="Z3" s="108" t="s">
        <v>641</v>
      </c>
      <c r="AA3" s="108" t="s">
        <v>641</v>
      </c>
      <c r="AB3" s="108" t="s">
        <v>641</v>
      </c>
      <c r="AC3" s="108" t="s">
        <v>641</v>
      </c>
    </row>
    <row r="4" spans="2:29" ht="16.5">
      <c r="B4" s="123" t="s">
        <v>905</v>
      </c>
      <c r="C4" s="79">
        <v>56294</v>
      </c>
      <c r="D4" s="10" t="s">
        <v>13</v>
      </c>
      <c r="E4" s="10" t="s">
        <v>13</v>
      </c>
      <c r="F4" s="10" t="s">
        <v>13</v>
      </c>
      <c r="G4" s="79">
        <f t="shared" ref="G4:G22" si="0">SUM(D4:F4)</f>
        <v>0</v>
      </c>
      <c r="H4" s="10">
        <v>101047</v>
      </c>
      <c r="I4" s="10" t="s">
        <v>13</v>
      </c>
      <c r="J4" s="10" t="s">
        <v>13</v>
      </c>
      <c r="K4" s="79">
        <f t="shared" ref="K4:K22" si="1">SUM(I4:J4)</f>
        <v>0</v>
      </c>
      <c r="L4" s="10" t="s">
        <v>13</v>
      </c>
      <c r="M4" s="79" t="s">
        <v>13</v>
      </c>
      <c r="N4" s="79">
        <f t="shared" ref="N4:N22" si="2">SUM(L4:M4)</f>
        <v>0</v>
      </c>
      <c r="O4" s="10" t="s">
        <v>13</v>
      </c>
      <c r="P4" s="10" t="s">
        <v>13</v>
      </c>
      <c r="Q4" s="10" t="s">
        <v>13</v>
      </c>
      <c r="R4" s="79">
        <f t="shared" ref="R4:R22" si="3">SUM(C4,G4,H4,K4,N4,O4,P4,Q4)</f>
        <v>157341</v>
      </c>
      <c r="S4" s="10">
        <v>221307</v>
      </c>
      <c r="W4" s="123" t="s">
        <v>905</v>
      </c>
      <c r="X4" s="10">
        <f t="shared" ref="X4:X22" si="4">C4</f>
        <v>56294</v>
      </c>
      <c r="Y4" s="17">
        <f t="shared" ref="Y4:Y22" si="5">G4</f>
        <v>0</v>
      </c>
      <c r="Z4" s="10">
        <f t="shared" ref="Z4:Z22" si="6">H4</f>
        <v>101047</v>
      </c>
      <c r="AA4" s="10">
        <f t="shared" ref="AA4:AA22" si="7">K4</f>
        <v>0</v>
      </c>
      <c r="AB4" s="10">
        <f t="shared" ref="AB4:AB22" si="8">N4</f>
        <v>0</v>
      </c>
      <c r="AC4" s="10">
        <f t="shared" ref="AC4:AC22" si="9">SUM(X4:AB4)</f>
        <v>157341</v>
      </c>
    </row>
    <row r="5" spans="2:29" ht="16.5">
      <c r="B5" s="123" t="s">
        <v>704</v>
      </c>
      <c r="C5" s="79">
        <v>45664</v>
      </c>
      <c r="D5" s="10" t="s">
        <v>13</v>
      </c>
      <c r="E5" s="10" t="s">
        <v>13</v>
      </c>
      <c r="F5" s="10" t="s">
        <v>13</v>
      </c>
      <c r="G5" s="79">
        <f t="shared" si="0"/>
        <v>0</v>
      </c>
      <c r="H5" s="10">
        <v>76344</v>
      </c>
      <c r="I5" s="10" t="s">
        <v>13</v>
      </c>
      <c r="J5" s="10" t="s">
        <v>13</v>
      </c>
      <c r="K5" s="79">
        <f t="shared" si="1"/>
        <v>0</v>
      </c>
      <c r="L5" s="10" t="s">
        <v>13</v>
      </c>
      <c r="M5" s="79" t="s">
        <v>13</v>
      </c>
      <c r="N5" s="79">
        <f t="shared" si="2"/>
        <v>0</v>
      </c>
      <c r="O5" s="10" t="s">
        <v>13</v>
      </c>
      <c r="P5" s="79" t="s">
        <v>13</v>
      </c>
      <c r="Q5" s="79">
        <v>54729</v>
      </c>
      <c r="R5" s="79">
        <f t="shared" si="3"/>
        <v>176737</v>
      </c>
      <c r="S5" s="10">
        <v>222420</v>
      </c>
      <c r="W5" s="123" t="s">
        <v>704</v>
      </c>
      <c r="X5" s="10">
        <f t="shared" si="4"/>
        <v>45664</v>
      </c>
      <c r="Y5" s="17">
        <f t="shared" si="5"/>
        <v>0</v>
      </c>
      <c r="Z5" s="10">
        <f t="shared" si="6"/>
        <v>76344</v>
      </c>
      <c r="AA5" s="10">
        <f t="shared" si="7"/>
        <v>0</v>
      </c>
      <c r="AB5" s="10">
        <f t="shared" si="8"/>
        <v>0</v>
      </c>
      <c r="AC5" s="10">
        <f t="shared" si="9"/>
        <v>122008</v>
      </c>
    </row>
    <row r="6" spans="2:29" ht="16.5">
      <c r="B6" s="123" t="s">
        <v>906</v>
      </c>
      <c r="C6" s="79">
        <v>15656</v>
      </c>
      <c r="D6" s="10" t="s">
        <v>13</v>
      </c>
      <c r="E6" s="10" t="s">
        <v>13</v>
      </c>
      <c r="F6" s="10" t="s">
        <v>13</v>
      </c>
      <c r="G6" s="79">
        <f t="shared" si="0"/>
        <v>0</v>
      </c>
      <c r="H6" s="10">
        <v>24020</v>
      </c>
      <c r="I6" s="10" t="s">
        <v>13</v>
      </c>
      <c r="J6" s="10" t="s">
        <v>13</v>
      </c>
      <c r="K6" s="79">
        <f t="shared" si="1"/>
        <v>0</v>
      </c>
      <c r="L6" s="10" t="s">
        <v>13</v>
      </c>
      <c r="M6" s="79" t="s">
        <v>13</v>
      </c>
      <c r="N6" s="79">
        <f t="shared" si="2"/>
        <v>0</v>
      </c>
      <c r="O6" s="10" t="s">
        <v>13</v>
      </c>
      <c r="P6" s="79">
        <v>106889</v>
      </c>
      <c r="Q6" s="79">
        <v>71430</v>
      </c>
      <c r="R6" s="79">
        <f t="shared" si="3"/>
        <v>217995</v>
      </c>
      <c r="S6" s="10">
        <v>242575</v>
      </c>
      <c r="W6" s="123" t="s">
        <v>906</v>
      </c>
      <c r="X6" s="10">
        <f t="shared" si="4"/>
        <v>15656</v>
      </c>
      <c r="Y6" s="17">
        <f t="shared" si="5"/>
        <v>0</v>
      </c>
      <c r="Z6" s="10">
        <f t="shared" si="6"/>
        <v>24020</v>
      </c>
      <c r="AA6" s="10">
        <f t="shared" si="7"/>
        <v>0</v>
      </c>
      <c r="AB6" s="10">
        <f t="shared" si="8"/>
        <v>0</v>
      </c>
      <c r="AC6" s="10">
        <f t="shared" si="9"/>
        <v>39676</v>
      </c>
    </row>
    <row r="7" spans="2:29" ht="16.5">
      <c r="B7" s="123" t="s">
        <v>705</v>
      </c>
      <c r="C7" s="79">
        <v>19842</v>
      </c>
      <c r="D7" s="10" t="s">
        <v>13</v>
      </c>
      <c r="E7" s="10" t="s">
        <v>13</v>
      </c>
      <c r="F7" s="10" t="s">
        <v>13</v>
      </c>
      <c r="G7" s="79">
        <f t="shared" si="0"/>
        <v>0</v>
      </c>
      <c r="H7" s="10">
        <v>22719</v>
      </c>
      <c r="I7" s="10" t="s">
        <v>13</v>
      </c>
      <c r="J7" s="10" t="s">
        <v>13</v>
      </c>
      <c r="K7" s="79">
        <f t="shared" si="1"/>
        <v>0</v>
      </c>
      <c r="L7" s="10" t="s">
        <v>13</v>
      </c>
      <c r="M7" s="79" t="s">
        <v>13</v>
      </c>
      <c r="N7" s="79">
        <f t="shared" si="2"/>
        <v>0</v>
      </c>
      <c r="O7" s="10" t="s">
        <v>13</v>
      </c>
      <c r="P7" s="79">
        <v>39116</v>
      </c>
      <c r="Q7" s="79">
        <v>78469</v>
      </c>
      <c r="R7" s="79">
        <f t="shared" si="3"/>
        <v>160146</v>
      </c>
      <c r="S7" s="10">
        <v>209988</v>
      </c>
      <c r="W7" s="123" t="s">
        <v>705</v>
      </c>
      <c r="X7" s="10">
        <f t="shared" si="4"/>
        <v>19842</v>
      </c>
      <c r="Y7" s="17">
        <f t="shared" si="5"/>
        <v>0</v>
      </c>
      <c r="Z7" s="10">
        <f t="shared" si="6"/>
        <v>22719</v>
      </c>
      <c r="AA7" s="10">
        <f t="shared" si="7"/>
        <v>0</v>
      </c>
      <c r="AB7" s="10">
        <f t="shared" si="8"/>
        <v>0</v>
      </c>
      <c r="AC7" s="10">
        <f t="shared" si="9"/>
        <v>42561</v>
      </c>
    </row>
    <row r="8" spans="2:29" ht="16.5">
      <c r="B8" s="123" t="s">
        <v>907</v>
      </c>
      <c r="C8" s="79">
        <v>31473</v>
      </c>
      <c r="D8" s="10" t="s">
        <v>13</v>
      </c>
      <c r="E8" s="10" t="s">
        <v>13</v>
      </c>
      <c r="F8" s="10" t="s">
        <v>13</v>
      </c>
      <c r="G8" s="79">
        <f t="shared" si="0"/>
        <v>0</v>
      </c>
      <c r="H8" s="10">
        <v>5977</v>
      </c>
      <c r="I8" s="10" t="s">
        <v>13</v>
      </c>
      <c r="J8" s="10" t="s">
        <v>13</v>
      </c>
      <c r="K8" s="79">
        <f t="shared" si="1"/>
        <v>0</v>
      </c>
      <c r="L8" s="10" t="s">
        <v>13</v>
      </c>
      <c r="M8" s="79" t="s">
        <v>13</v>
      </c>
      <c r="N8" s="79">
        <f t="shared" si="2"/>
        <v>0</v>
      </c>
      <c r="O8" s="10" t="s">
        <v>13</v>
      </c>
      <c r="P8" s="79">
        <v>70433</v>
      </c>
      <c r="Q8" s="79">
        <v>54752</v>
      </c>
      <c r="R8" s="79">
        <f t="shared" si="3"/>
        <v>162635</v>
      </c>
      <c r="S8" s="10">
        <v>207138</v>
      </c>
      <c r="W8" s="123" t="s">
        <v>907</v>
      </c>
      <c r="X8" s="10">
        <f t="shared" si="4"/>
        <v>31473</v>
      </c>
      <c r="Y8" s="17">
        <f t="shared" si="5"/>
        <v>0</v>
      </c>
      <c r="Z8" s="10">
        <f t="shared" si="6"/>
        <v>5977</v>
      </c>
      <c r="AA8" s="10">
        <f t="shared" si="7"/>
        <v>0</v>
      </c>
      <c r="AB8" s="10">
        <f t="shared" si="8"/>
        <v>0</v>
      </c>
      <c r="AC8" s="10">
        <f t="shared" si="9"/>
        <v>37450</v>
      </c>
    </row>
    <row r="9" spans="2:29" ht="16.5">
      <c r="B9" s="123" t="s">
        <v>707</v>
      </c>
      <c r="C9" s="79">
        <v>55640</v>
      </c>
      <c r="D9" s="10">
        <v>1920</v>
      </c>
      <c r="E9" s="10">
        <v>17580</v>
      </c>
      <c r="F9" s="10">
        <v>40510</v>
      </c>
      <c r="G9" s="79">
        <f t="shared" si="0"/>
        <v>60010</v>
      </c>
      <c r="H9" s="10">
        <v>6240</v>
      </c>
      <c r="I9" s="10">
        <v>330</v>
      </c>
      <c r="J9" s="10">
        <v>130</v>
      </c>
      <c r="K9" s="79">
        <f t="shared" si="1"/>
        <v>460</v>
      </c>
      <c r="L9" s="10">
        <v>42510</v>
      </c>
      <c r="M9" s="10">
        <v>15180</v>
      </c>
      <c r="N9" s="79">
        <f t="shared" si="2"/>
        <v>57690</v>
      </c>
      <c r="O9" s="79">
        <v>6790</v>
      </c>
      <c r="P9" s="79">
        <v>26990</v>
      </c>
      <c r="Q9" s="79" t="s">
        <v>13</v>
      </c>
      <c r="R9" s="79">
        <f t="shared" si="3"/>
        <v>213820</v>
      </c>
      <c r="S9" s="10">
        <v>213790</v>
      </c>
      <c r="W9" s="123" t="s">
        <v>707</v>
      </c>
      <c r="X9" s="10">
        <f t="shared" si="4"/>
        <v>55640</v>
      </c>
      <c r="Y9" s="17">
        <f t="shared" si="5"/>
        <v>60010</v>
      </c>
      <c r="Z9" s="10">
        <f t="shared" si="6"/>
        <v>6240</v>
      </c>
      <c r="AA9" s="10">
        <f t="shared" si="7"/>
        <v>460</v>
      </c>
      <c r="AB9" s="10">
        <f t="shared" si="8"/>
        <v>57690</v>
      </c>
      <c r="AC9" s="10">
        <f t="shared" si="9"/>
        <v>180040</v>
      </c>
    </row>
    <row r="10" spans="2:29" ht="16.5">
      <c r="B10" s="123" t="s">
        <v>810</v>
      </c>
      <c r="C10" s="79">
        <v>50460</v>
      </c>
      <c r="D10" s="10">
        <v>1680</v>
      </c>
      <c r="E10" s="10">
        <v>26710</v>
      </c>
      <c r="F10" s="10">
        <v>38500</v>
      </c>
      <c r="G10" s="79">
        <f t="shared" si="0"/>
        <v>66890</v>
      </c>
      <c r="H10" s="10">
        <v>7540</v>
      </c>
      <c r="I10" s="10">
        <v>2220</v>
      </c>
      <c r="J10" s="10">
        <v>230</v>
      </c>
      <c r="K10" s="79">
        <f t="shared" si="1"/>
        <v>2450</v>
      </c>
      <c r="L10" s="10">
        <v>41490</v>
      </c>
      <c r="M10" s="10">
        <v>17260</v>
      </c>
      <c r="N10" s="79">
        <f t="shared" si="2"/>
        <v>58750</v>
      </c>
      <c r="O10" s="79">
        <v>17390</v>
      </c>
      <c r="P10" s="79">
        <v>40</v>
      </c>
      <c r="Q10" s="79" t="s">
        <v>13</v>
      </c>
      <c r="R10" s="79">
        <f t="shared" si="3"/>
        <v>203520</v>
      </c>
      <c r="S10" s="10">
        <v>203520</v>
      </c>
      <c r="W10" s="123" t="s">
        <v>810</v>
      </c>
      <c r="X10" s="10">
        <f t="shared" si="4"/>
        <v>50460</v>
      </c>
      <c r="Y10" s="17">
        <f t="shared" si="5"/>
        <v>66890</v>
      </c>
      <c r="Z10" s="10">
        <f t="shared" si="6"/>
        <v>7540</v>
      </c>
      <c r="AA10" s="10">
        <f t="shared" si="7"/>
        <v>2450</v>
      </c>
      <c r="AB10" s="10">
        <f t="shared" si="8"/>
        <v>58750</v>
      </c>
      <c r="AC10" s="10">
        <f t="shared" si="9"/>
        <v>186090</v>
      </c>
    </row>
    <row r="11" spans="2:29">
      <c r="B11" s="124">
        <v>2011</v>
      </c>
      <c r="C11" s="170">
        <v>40400</v>
      </c>
      <c r="D11" s="58">
        <f>(D10+D12)/2</f>
        <v>1480</v>
      </c>
      <c r="E11" s="58">
        <f>(E10+E12)/2</f>
        <v>26110</v>
      </c>
      <c r="F11" s="58">
        <f>(F10+F12)/2</f>
        <v>39820</v>
      </c>
      <c r="G11" s="170">
        <f t="shared" si="0"/>
        <v>67410</v>
      </c>
      <c r="H11" s="58">
        <f>(H10+H12)/2</f>
        <v>7335</v>
      </c>
      <c r="I11" s="58">
        <f>(I10+I12)/2</f>
        <v>1755</v>
      </c>
      <c r="J11" s="58">
        <f>(J10+J12)/2</f>
        <v>210</v>
      </c>
      <c r="K11" s="79">
        <f t="shared" si="1"/>
        <v>1965</v>
      </c>
      <c r="L11" s="58">
        <f>(L10+L12)/2</f>
        <v>44470</v>
      </c>
      <c r="M11" s="58">
        <f>(M10+M12)/2</f>
        <v>20420</v>
      </c>
      <c r="N11" s="170">
        <f t="shared" si="2"/>
        <v>64890</v>
      </c>
      <c r="O11" s="170">
        <f>(O10+O12)/2</f>
        <v>9930</v>
      </c>
      <c r="P11" s="170">
        <f>(P10+P12)/2</f>
        <v>4560</v>
      </c>
      <c r="Q11" s="170" t="s">
        <v>13</v>
      </c>
      <c r="R11" s="170">
        <f t="shared" si="3"/>
        <v>196490</v>
      </c>
      <c r="S11" s="10"/>
      <c r="T11" s="1" t="s">
        <v>712</v>
      </c>
      <c r="W11" s="124">
        <v>2011</v>
      </c>
      <c r="X11" s="10">
        <f t="shared" si="4"/>
        <v>40400</v>
      </c>
      <c r="Y11" s="17">
        <f t="shared" si="5"/>
        <v>67410</v>
      </c>
      <c r="Z11" s="10">
        <f t="shared" si="6"/>
        <v>7335</v>
      </c>
      <c r="AA11" s="10">
        <f t="shared" si="7"/>
        <v>1965</v>
      </c>
      <c r="AB11" s="10">
        <f t="shared" si="8"/>
        <v>64890</v>
      </c>
      <c r="AC11" s="10">
        <f t="shared" si="9"/>
        <v>182000</v>
      </c>
    </row>
    <row r="12" spans="2:29" ht="16.5">
      <c r="B12" s="123" t="s">
        <v>908</v>
      </c>
      <c r="C12" s="79">
        <v>48340</v>
      </c>
      <c r="D12" s="10">
        <v>1280</v>
      </c>
      <c r="E12" s="10">
        <v>25510</v>
      </c>
      <c r="F12" s="10">
        <v>41140</v>
      </c>
      <c r="G12" s="79">
        <f t="shared" si="0"/>
        <v>67930</v>
      </c>
      <c r="H12" s="10">
        <v>7130</v>
      </c>
      <c r="I12" s="10">
        <v>1290</v>
      </c>
      <c r="J12" s="10">
        <v>190</v>
      </c>
      <c r="K12" s="79">
        <f t="shared" si="1"/>
        <v>1480</v>
      </c>
      <c r="L12" s="10">
        <v>47450</v>
      </c>
      <c r="M12" s="10">
        <v>23580</v>
      </c>
      <c r="N12" s="79">
        <f t="shared" si="2"/>
        <v>71030</v>
      </c>
      <c r="O12" s="79">
        <v>2470</v>
      </c>
      <c r="P12" s="79">
        <v>9080</v>
      </c>
      <c r="Q12" s="79" t="s">
        <v>13</v>
      </c>
      <c r="R12" s="79">
        <f t="shared" si="3"/>
        <v>207460</v>
      </c>
      <c r="S12" s="10">
        <v>207460</v>
      </c>
      <c r="W12" s="123" t="s">
        <v>908</v>
      </c>
      <c r="X12" s="10">
        <f t="shared" si="4"/>
        <v>48340</v>
      </c>
      <c r="Y12" s="17">
        <f t="shared" si="5"/>
        <v>67930</v>
      </c>
      <c r="Z12" s="10">
        <f t="shared" si="6"/>
        <v>7130</v>
      </c>
      <c r="AA12" s="10">
        <f t="shared" si="7"/>
        <v>1480</v>
      </c>
      <c r="AB12" s="10">
        <f t="shared" si="8"/>
        <v>71030</v>
      </c>
      <c r="AC12" s="10">
        <f t="shared" si="9"/>
        <v>195910</v>
      </c>
    </row>
    <row r="13" spans="2:29">
      <c r="B13" s="124">
        <v>2013</v>
      </c>
      <c r="C13" s="170">
        <v>57600</v>
      </c>
      <c r="D13" s="58">
        <f>(D12+D14)/2</f>
        <v>925</v>
      </c>
      <c r="E13" s="58">
        <f>(E12+E14)/2</f>
        <v>22820</v>
      </c>
      <c r="F13" s="58">
        <f>(F12+F14)/2</f>
        <v>40060</v>
      </c>
      <c r="G13" s="170">
        <f t="shared" si="0"/>
        <v>63805</v>
      </c>
      <c r="H13" s="58">
        <f>(H12+H14)/2</f>
        <v>5345</v>
      </c>
      <c r="I13" s="58">
        <f>(I12+I14)/2</f>
        <v>1540</v>
      </c>
      <c r="J13" s="58">
        <f>(J12+J14)/2</f>
        <v>285</v>
      </c>
      <c r="K13" s="79">
        <f t="shared" si="1"/>
        <v>1825</v>
      </c>
      <c r="L13" s="58">
        <f>(L12+L14)/2</f>
        <v>47485</v>
      </c>
      <c r="M13" s="58">
        <f>(M12+M14)/2</f>
        <v>21810</v>
      </c>
      <c r="N13" s="170">
        <f t="shared" si="2"/>
        <v>69295</v>
      </c>
      <c r="O13" s="170">
        <f>(O12+O14)/2</f>
        <v>8060</v>
      </c>
      <c r="P13" s="170">
        <f>(P12+P14)/2</f>
        <v>6010</v>
      </c>
      <c r="Q13" s="170" t="s">
        <v>13</v>
      </c>
      <c r="R13" s="170">
        <f t="shared" si="3"/>
        <v>211940</v>
      </c>
      <c r="S13" s="10"/>
      <c r="T13" s="1" t="s">
        <v>712</v>
      </c>
      <c r="W13" s="124">
        <v>2013</v>
      </c>
      <c r="X13" s="10">
        <f t="shared" si="4"/>
        <v>57600</v>
      </c>
      <c r="Y13" s="17">
        <f t="shared" si="5"/>
        <v>63805</v>
      </c>
      <c r="Z13" s="10">
        <f t="shared" si="6"/>
        <v>5345</v>
      </c>
      <c r="AA13" s="10">
        <f t="shared" si="7"/>
        <v>1825</v>
      </c>
      <c r="AB13" s="10">
        <f t="shared" si="8"/>
        <v>69295</v>
      </c>
      <c r="AC13" s="10">
        <f t="shared" si="9"/>
        <v>197870</v>
      </c>
    </row>
    <row r="14" spans="2:29" ht="16.5">
      <c r="B14" s="123" t="s">
        <v>909</v>
      </c>
      <c r="C14" s="79">
        <f>C97</f>
        <v>50950</v>
      </c>
      <c r="D14" s="10">
        <f>C98</f>
        <v>570</v>
      </c>
      <c r="E14" s="10">
        <f>C99</f>
        <v>20130</v>
      </c>
      <c r="F14" s="10">
        <f>C100</f>
        <v>38980</v>
      </c>
      <c r="G14" s="79">
        <f t="shared" si="0"/>
        <v>59680</v>
      </c>
      <c r="H14" s="10">
        <f>C104</f>
        <v>3560</v>
      </c>
      <c r="I14" s="10">
        <f>C102</f>
        <v>1790</v>
      </c>
      <c r="J14" s="10">
        <f>C103</f>
        <v>380</v>
      </c>
      <c r="K14" s="79">
        <f t="shared" si="1"/>
        <v>2170</v>
      </c>
      <c r="L14" s="10">
        <f>C101</f>
        <v>47520</v>
      </c>
      <c r="M14" s="10">
        <f>C105</f>
        <v>20040</v>
      </c>
      <c r="N14" s="79">
        <f t="shared" si="2"/>
        <v>67560</v>
      </c>
      <c r="O14" s="79">
        <f>C106</f>
        <v>13650</v>
      </c>
      <c r="P14" s="79">
        <f>C107</f>
        <v>2940</v>
      </c>
      <c r="Q14" s="79" t="s">
        <v>13</v>
      </c>
      <c r="R14" s="79">
        <f t="shared" si="3"/>
        <v>200510</v>
      </c>
      <c r="S14" s="10" t="s">
        <v>13</v>
      </c>
      <c r="W14" s="123" t="s">
        <v>909</v>
      </c>
      <c r="X14" s="10">
        <f t="shared" si="4"/>
        <v>50950</v>
      </c>
      <c r="Y14" s="17">
        <f t="shared" si="5"/>
        <v>59680</v>
      </c>
      <c r="Z14" s="10">
        <f t="shared" si="6"/>
        <v>3560</v>
      </c>
      <c r="AA14" s="10">
        <f t="shared" si="7"/>
        <v>2170</v>
      </c>
      <c r="AB14" s="10">
        <f t="shared" si="8"/>
        <v>67560</v>
      </c>
      <c r="AC14" s="10">
        <f t="shared" si="9"/>
        <v>183920</v>
      </c>
    </row>
    <row r="15" spans="2:29">
      <c r="B15" s="124">
        <v>2015</v>
      </c>
      <c r="C15" s="170">
        <v>59500</v>
      </c>
      <c r="D15" s="58">
        <f>D14+($C$15-$C$14)/($C$16-$C$14)*(D16-D14)</f>
        <v>376.47768915714596</v>
      </c>
      <c r="E15" s="58">
        <f>E14+($C$15-$C$14)/($C$16-$C$14)*(E16-E14)</f>
        <v>21870.77926277215</v>
      </c>
      <c r="F15" s="58">
        <f>F14+($C$15-$C$14)/($C$16-$C$14)*(F16-F14)</f>
        <v>35640.818603147229</v>
      </c>
      <c r="G15" s="170">
        <f t="shared" si="0"/>
        <v>57888.075555076524</v>
      </c>
      <c r="H15" s="58">
        <f>H14+($C$15-$C$14)/($C$16-$C$14)*(H16-H14)</f>
        <v>3329.6162966156498</v>
      </c>
      <c r="I15" s="58">
        <f>I14+($C$15-$C$14)/($C$16-$C$14)*(I16-I14)</f>
        <v>2879.2541496012072</v>
      </c>
      <c r="J15" s="58">
        <f>J14+($C$15-$C$14)/($C$16-$C$14)*(J16-J14)</f>
        <v>204.90838542789393</v>
      </c>
      <c r="K15" s="170">
        <f t="shared" si="1"/>
        <v>3084.162535029101</v>
      </c>
      <c r="L15" s="58">
        <f>L14+($C$15-$C$14)/($C$16-$C$14)*(L16-L14)</f>
        <v>46131.247035999135</v>
      </c>
      <c r="M15" s="58">
        <f>M14+($C$15-$C$14)/($C$16-$C$14)*(M16-M14)</f>
        <v>17426.527268807931</v>
      </c>
      <c r="N15" s="170">
        <f t="shared" si="2"/>
        <v>63557.77430480707</v>
      </c>
      <c r="O15" s="170">
        <f>O14+($C$15-$C$14)/($C$16-$C$14)*(O16-O14)</f>
        <v>12501.306854925631</v>
      </c>
      <c r="P15" s="170">
        <f>P14+($C$15-$C$14)/($C$16-$C$14)*(P16-P14)</f>
        <v>2373.7168570812673</v>
      </c>
      <c r="Q15" s="79" t="s">
        <v>13</v>
      </c>
      <c r="R15" s="170">
        <f t="shared" si="3"/>
        <v>202234.65240353526</v>
      </c>
      <c r="S15" s="10"/>
      <c r="T15" s="1" t="s">
        <v>914</v>
      </c>
      <c r="W15" s="124">
        <v>2015</v>
      </c>
      <c r="X15" s="10">
        <f t="shared" si="4"/>
        <v>59500</v>
      </c>
      <c r="Y15" s="17">
        <f t="shared" si="5"/>
        <v>57888.075555076524</v>
      </c>
      <c r="Z15" s="10">
        <f t="shared" si="6"/>
        <v>3329.6162966156498</v>
      </c>
      <c r="AA15" s="10">
        <f t="shared" si="7"/>
        <v>3084.162535029101</v>
      </c>
      <c r="AB15" s="10">
        <f t="shared" si="8"/>
        <v>63557.77430480707</v>
      </c>
      <c r="AC15" s="10">
        <f t="shared" si="9"/>
        <v>187359.62869152834</v>
      </c>
    </row>
    <row r="16" spans="2:29" ht="16.5">
      <c r="B16" s="123" t="s">
        <v>910</v>
      </c>
      <c r="C16" s="79">
        <f>D97</f>
        <v>69506</v>
      </c>
      <c r="D16" s="10">
        <f>D98</f>
        <v>150</v>
      </c>
      <c r="E16" s="10">
        <f>D99</f>
        <v>23908</v>
      </c>
      <c r="F16" s="10">
        <f>D100</f>
        <v>31733</v>
      </c>
      <c r="G16" s="79">
        <f t="shared" si="0"/>
        <v>55791</v>
      </c>
      <c r="H16" s="10">
        <f>D104</f>
        <v>3060</v>
      </c>
      <c r="I16" s="10">
        <f>D102</f>
        <v>4154</v>
      </c>
      <c r="J16" s="10">
        <f>D103</f>
        <v>0</v>
      </c>
      <c r="K16" s="79">
        <f t="shared" si="1"/>
        <v>4154</v>
      </c>
      <c r="L16" s="10">
        <f>D101</f>
        <v>44506</v>
      </c>
      <c r="M16" s="10">
        <f>D105</f>
        <v>14368</v>
      </c>
      <c r="N16" s="79">
        <f t="shared" si="2"/>
        <v>58874</v>
      </c>
      <c r="O16" s="79">
        <f>D106</f>
        <v>11157</v>
      </c>
      <c r="P16" s="79">
        <f>D107</f>
        <v>1711</v>
      </c>
      <c r="Q16" s="79" t="s">
        <v>13</v>
      </c>
      <c r="R16" s="79">
        <f t="shared" si="3"/>
        <v>204253</v>
      </c>
      <c r="S16" s="10" t="s">
        <v>13</v>
      </c>
      <c r="W16" s="123" t="s">
        <v>910</v>
      </c>
      <c r="X16" s="10">
        <f t="shared" si="4"/>
        <v>69506</v>
      </c>
      <c r="Y16" s="17">
        <f t="shared" si="5"/>
        <v>55791</v>
      </c>
      <c r="Z16" s="10">
        <f t="shared" si="6"/>
        <v>3060</v>
      </c>
      <c r="AA16" s="10">
        <f t="shared" si="7"/>
        <v>4154</v>
      </c>
      <c r="AB16" s="10">
        <f t="shared" si="8"/>
        <v>58874</v>
      </c>
      <c r="AC16" s="10">
        <f t="shared" si="9"/>
        <v>191385</v>
      </c>
    </row>
    <row r="17" spans="2:29">
      <c r="B17" s="124">
        <v>2017</v>
      </c>
      <c r="C17" s="170">
        <v>71200</v>
      </c>
      <c r="D17" s="58">
        <f>D16+($C$17-$C$16)/($C$18-$C$16)*(D18-D16)</f>
        <v>148.27710843373495</v>
      </c>
      <c r="E17" s="58">
        <f>E16+($C$17-$C$16)/($C$18-$C$16)*(E18-E16)</f>
        <v>24221.168674698794</v>
      </c>
      <c r="F17" s="58">
        <f>F16+($C$17-$C$16)/($C$18-$C$16)*(F18-F16)</f>
        <v>31207.518072289156</v>
      </c>
      <c r="G17" s="170">
        <f t="shared" si="0"/>
        <v>55576.963855421687</v>
      </c>
      <c r="H17" s="58">
        <f>H16+($C$17-$C$16)/($C$18-$C$16)*(H18-H16)</f>
        <v>2959.1445783132531</v>
      </c>
      <c r="I17" s="58">
        <f>I16+($C$17-$C$16)/($C$18-$C$16)*(I18-I16)</f>
        <v>3976.6746987951806</v>
      </c>
      <c r="J17" s="58">
        <f>J16+($C$17-$C$16)/($C$18-$C$16)*(J18-J16)</f>
        <v>0</v>
      </c>
      <c r="K17" s="170">
        <f t="shared" si="1"/>
        <v>3976.6746987951806</v>
      </c>
      <c r="L17" s="58">
        <f>L16+($C$17-$C$16)/($C$18-$C$16)*(L18-L16)</f>
        <v>43405.072289156626</v>
      </c>
      <c r="M17" s="58">
        <f>M16+($C$17-$C$16)/($C$18-$C$16)*(M18-M16)</f>
        <v>15259.530120481928</v>
      </c>
      <c r="N17" s="170">
        <f t="shared" si="2"/>
        <v>58664.602409638552</v>
      </c>
      <c r="O17" s="170">
        <f>O16+($C$17-$C$16)/($C$18-$C$16)*(O18-O16)</f>
        <v>11330.481927710844</v>
      </c>
      <c r="P17" s="170">
        <f>P16+($C$17-$C$16)/($C$18-$C$16)*(P18-P16)</f>
        <v>1519.3614457831325</v>
      </c>
      <c r="Q17" s="79" t="s">
        <v>13</v>
      </c>
      <c r="R17" s="170">
        <f t="shared" si="3"/>
        <v>205227.22891566268</v>
      </c>
      <c r="S17" s="10"/>
      <c r="T17" s="1" t="s">
        <v>914</v>
      </c>
      <c r="W17" s="124">
        <v>2017</v>
      </c>
      <c r="X17" s="10">
        <f t="shared" si="4"/>
        <v>71200</v>
      </c>
      <c r="Y17" s="17">
        <f t="shared" si="5"/>
        <v>55576.963855421687</v>
      </c>
      <c r="Z17" s="10">
        <f t="shared" si="6"/>
        <v>2959.1445783132531</v>
      </c>
      <c r="AA17" s="10">
        <f t="shared" si="7"/>
        <v>3976.6746987951806</v>
      </c>
      <c r="AB17" s="10">
        <f t="shared" si="8"/>
        <v>58664.602409638552</v>
      </c>
      <c r="AC17" s="10">
        <f t="shared" si="9"/>
        <v>192377.38554216869</v>
      </c>
    </row>
    <row r="18" spans="2:29" ht="16.5">
      <c r="B18" s="123" t="s">
        <v>911</v>
      </c>
      <c r="C18" s="79">
        <f>E97</f>
        <v>82288</v>
      </c>
      <c r="D18" s="10">
        <f>E98</f>
        <v>137</v>
      </c>
      <c r="E18" s="10">
        <f>E99</f>
        <v>26271</v>
      </c>
      <c r="F18" s="10">
        <f>E100</f>
        <v>27768</v>
      </c>
      <c r="G18" s="79">
        <f t="shared" si="0"/>
        <v>54176</v>
      </c>
      <c r="H18" s="10">
        <f>E104</f>
        <v>2299</v>
      </c>
      <c r="I18" s="10">
        <f>E102</f>
        <v>2816</v>
      </c>
      <c r="J18" s="10">
        <f>E103</f>
        <v>0</v>
      </c>
      <c r="K18" s="79">
        <f t="shared" si="1"/>
        <v>2816</v>
      </c>
      <c r="L18" s="10">
        <f>E101</f>
        <v>36199</v>
      </c>
      <c r="M18" s="10">
        <f>E105</f>
        <v>21095</v>
      </c>
      <c r="N18" s="79">
        <f t="shared" si="2"/>
        <v>57294</v>
      </c>
      <c r="O18" s="79">
        <f>E106</f>
        <v>12466</v>
      </c>
      <c r="P18" s="79">
        <f>E107</f>
        <v>265</v>
      </c>
      <c r="Q18" s="79" t="s">
        <v>13</v>
      </c>
      <c r="R18" s="79">
        <f t="shared" si="3"/>
        <v>211604</v>
      </c>
      <c r="S18" s="10" t="s">
        <v>13</v>
      </c>
      <c r="W18" s="123" t="s">
        <v>911</v>
      </c>
      <c r="X18" s="10">
        <f t="shared" si="4"/>
        <v>82288</v>
      </c>
      <c r="Y18" s="17">
        <f t="shared" si="5"/>
        <v>54176</v>
      </c>
      <c r="Z18" s="10">
        <f t="shared" si="6"/>
        <v>2299</v>
      </c>
      <c r="AA18" s="10">
        <f t="shared" si="7"/>
        <v>2816</v>
      </c>
      <c r="AB18" s="10">
        <f t="shared" si="8"/>
        <v>57294</v>
      </c>
      <c r="AC18" s="10">
        <f t="shared" si="9"/>
        <v>198873</v>
      </c>
    </row>
    <row r="19" spans="2:29">
      <c r="B19" s="124">
        <v>2019</v>
      </c>
      <c r="C19" s="170">
        <v>88800</v>
      </c>
      <c r="D19" s="58">
        <f>D18+($C$19-$C$18)/($C$20-$C$18)*(D20-D18)</f>
        <v>277.53675213675217</v>
      </c>
      <c r="E19" s="58">
        <f>E18+($C$19-$C$18)/($C$20-$C$18)*(E20-E18)</f>
        <v>26275.638176638178</v>
      </c>
      <c r="F19" s="58">
        <f>F18+($C$19-$C$18)/($C$20-$C$18)*(F20-F18)</f>
        <v>24620.069515669515</v>
      </c>
      <c r="G19" s="170">
        <f t="shared" si="0"/>
        <v>51173.244444444441</v>
      </c>
      <c r="H19" s="58">
        <f>H18+($C$19-$C$18)/($C$20-$C$18)*(H20-H18)</f>
        <v>2019.7817663817664</v>
      </c>
      <c r="I19" s="58">
        <f>I18+($C$19-$C$18)/($C$20-$C$18)*(I20-I18)</f>
        <v>3902.2609686609685</v>
      </c>
      <c r="J19" s="58">
        <f>J18+($C$19-$C$18)/($C$20-$C$18)*(J20-J18)</f>
        <v>0</v>
      </c>
      <c r="K19" s="170">
        <f t="shared" si="1"/>
        <v>3902.2609686609685</v>
      </c>
      <c r="L19" s="58">
        <f>L18+($C$19-$C$18)/($C$20-$C$18)*(L20-L18)</f>
        <v>35010.235327635324</v>
      </c>
      <c r="M19" s="58">
        <f>M18+($C$19-$C$18)/($C$20-$C$18)*(M20-M18)</f>
        <v>16993.460398860399</v>
      </c>
      <c r="N19" s="170">
        <f t="shared" si="2"/>
        <v>52003.695726495724</v>
      </c>
      <c r="O19" s="170">
        <f>O18+($C$19-$C$18)/($C$20-$C$18)*(O20-O18)</f>
        <v>11522.594871794872</v>
      </c>
      <c r="P19" s="170">
        <f>P18+($C$19-$C$18)/($C$20-$C$18)*(P20-P18)</f>
        <v>671.76809116809113</v>
      </c>
      <c r="Q19" s="79" t="s">
        <v>13</v>
      </c>
      <c r="R19" s="170">
        <f t="shared" si="3"/>
        <v>210093.34586894582</v>
      </c>
      <c r="S19" s="10"/>
      <c r="T19" s="1" t="s">
        <v>914</v>
      </c>
      <c r="W19" s="124">
        <v>2019</v>
      </c>
      <c r="X19" s="10">
        <f t="shared" si="4"/>
        <v>88800</v>
      </c>
      <c r="Y19" s="17">
        <f t="shared" si="5"/>
        <v>51173.244444444441</v>
      </c>
      <c r="Z19" s="10">
        <f t="shared" si="6"/>
        <v>2019.7817663817664</v>
      </c>
      <c r="AA19" s="10">
        <f t="shared" si="7"/>
        <v>3902.2609686609685</v>
      </c>
      <c r="AB19" s="10">
        <f t="shared" si="8"/>
        <v>52003.695726495724</v>
      </c>
      <c r="AC19" s="10">
        <f t="shared" si="9"/>
        <v>197898.98290598288</v>
      </c>
    </row>
    <row r="20" spans="2:29" ht="16.5">
      <c r="B20" s="123" t="s">
        <v>912</v>
      </c>
      <c r="C20" s="79">
        <f>F97</f>
        <v>96328</v>
      </c>
      <c r="D20" s="10">
        <f>F98</f>
        <v>440</v>
      </c>
      <c r="E20" s="10">
        <f>F99</f>
        <v>26281</v>
      </c>
      <c r="F20" s="10">
        <f>F100</f>
        <v>20981</v>
      </c>
      <c r="G20" s="79">
        <f t="shared" si="0"/>
        <v>47702</v>
      </c>
      <c r="H20" s="10">
        <f>F104</f>
        <v>1697</v>
      </c>
      <c r="I20" s="10">
        <f>F102</f>
        <v>5158</v>
      </c>
      <c r="J20" s="10">
        <f>F103</f>
        <v>0</v>
      </c>
      <c r="K20" s="79">
        <f t="shared" si="1"/>
        <v>5158</v>
      </c>
      <c r="L20" s="10">
        <f>F101</f>
        <v>33636</v>
      </c>
      <c r="M20" s="10">
        <f>F105</f>
        <v>12252</v>
      </c>
      <c r="N20" s="79">
        <f t="shared" si="2"/>
        <v>45888</v>
      </c>
      <c r="O20" s="79">
        <f>F106</f>
        <v>10432</v>
      </c>
      <c r="P20" s="79">
        <f>F107</f>
        <v>1142</v>
      </c>
      <c r="Q20" s="79" t="s">
        <v>13</v>
      </c>
      <c r="R20" s="79">
        <f t="shared" si="3"/>
        <v>208347</v>
      </c>
      <c r="S20" s="10" t="s">
        <v>13</v>
      </c>
      <c r="W20" s="123" t="s">
        <v>912</v>
      </c>
      <c r="X20" s="10">
        <f t="shared" si="4"/>
        <v>96328</v>
      </c>
      <c r="Y20" s="17">
        <f t="shared" si="5"/>
        <v>47702</v>
      </c>
      <c r="Z20" s="10">
        <f t="shared" si="6"/>
        <v>1697</v>
      </c>
      <c r="AA20" s="10">
        <f t="shared" si="7"/>
        <v>5158</v>
      </c>
      <c r="AB20" s="10">
        <f t="shared" si="8"/>
        <v>45888</v>
      </c>
      <c r="AC20" s="10">
        <f t="shared" si="9"/>
        <v>196773</v>
      </c>
    </row>
    <row r="21" spans="2:29">
      <c r="B21" s="124">
        <v>2021</v>
      </c>
      <c r="C21" s="170">
        <v>102000</v>
      </c>
      <c r="D21" s="58">
        <f>D19+(D20-D19)*($C$21-$C$19)/($C$20-$C$19)</f>
        <v>562.40854700854698</v>
      </c>
      <c r="E21" s="58">
        <f>E19+(E20-E19)*($C$21-$C$19)/($C$20-$C$19)</f>
        <v>26285.039886039885</v>
      </c>
      <c r="F21" s="58">
        <f>F19+(F20-F19)*($C$21-$C$19)/($C$20-$C$19)</f>
        <v>18239.129344729346</v>
      </c>
      <c r="G21" s="170">
        <f t="shared" si="0"/>
        <v>45086.577777777784</v>
      </c>
      <c r="H21" s="58">
        <f>H19+(H20-H19)*($C$21-$C$19)/($C$20-$C$19)</f>
        <v>1453.7988603988604</v>
      </c>
      <c r="I21" s="58">
        <f>I19+(I20-I19)*($C$21-$C$19)/($C$20-$C$19)</f>
        <v>6104.1413105413103</v>
      </c>
      <c r="J21" s="58">
        <f>J19+(J20-J19)*($C$21-$C$19)/($C$20-$C$19)</f>
        <v>0</v>
      </c>
      <c r="K21" s="170">
        <f t="shared" si="1"/>
        <v>6104.1413105413103</v>
      </c>
      <c r="L21" s="58">
        <f>L19+(L20-L19)*($C$21-$C$19)/($C$20-$C$19)</f>
        <v>32600.57720797721</v>
      </c>
      <c r="M21" s="58">
        <f>M19+(M20-M19)*($C$21-$C$19)/($C$20-$C$19)</f>
        <v>8679.5287749287745</v>
      </c>
      <c r="N21" s="170">
        <f t="shared" si="2"/>
        <v>41280.105982905981</v>
      </c>
      <c r="O21" s="170">
        <f>O19+(O20-O19)*($C$21-$C$19)/($C$20-$C$19)</f>
        <v>9610.2871794871789</v>
      </c>
      <c r="P21" s="170">
        <f>P19+(P20-P19)*($C$21-$C$19)/($C$20-$C$19)</f>
        <v>1496.2980056980057</v>
      </c>
      <c r="Q21" s="79" t="s">
        <v>13</v>
      </c>
      <c r="R21" s="170">
        <f t="shared" si="3"/>
        <v>207031.20911680913</v>
      </c>
      <c r="S21" s="7"/>
      <c r="T21" s="1" t="s">
        <v>914</v>
      </c>
      <c r="W21" s="124">
        <v>2021</v>
      </c>
      <c r="X21" s="10">
        <f t="shared" si="4"/>
        <v>102000</v>
      </c>
      <c r="Y21" s="17">
        <f t="shared" si="5"/>
        <v>45086.577777777784</v>
      </c>
      <c r="Z21" s="10">
        <f t="shared" si="6"/>
        <v>1453.7988603988604</v>
      </c>
      <c r="AA21" s="10">
        <f t="shared" si="7"/>
        <v>6104.1413105413103</v>
      </c>
      <c r="AB21" s="10">
        <f t="shared" si="8"/>
        <v>41280.105982905981</v>
      </c>
      <c r="AC21" s="10">
        <f t="shared" si="9"/>
        <v>195924.62393162394</v>
      </c>
    </row>
    <row r="22" spans="2:29">
      <c r="B22" s="124">
        <v>2022</v>
      </c>
      <c r="C22" s="170">
        <v>106700</v>
      </c>
      <c r="D22" s="58">
        <f>D20+(D21-D20)*($C$22-$C$20)/($C$21-$C$20)</f>
        <v>663.84017094017088</v>
      </c>
      <c r="E22" s="58">
        <f>E20+(E21-E20)*($C$22-$C$20)/($C$21-$C$20)</f>
        <v>26288.387464387462</v>
      </c>
      <c r="F22" s="58">
        <f>F20+(F21-F20)*($C$22-$C$20)/($C$21-$C$20)</f>
        <v>15967.127920227922</v>
      </c>
      <c r="G22" s="170">
        <f t="shared" si="0"/>
        <v>42919.35555555555</v>
      </c>
      <c r="H22" s="58">
        <f>H20+(H21-H20)*($C$22-$C$20)/($C$21-$C$20)</f>
        <v>1252.274643874644</v>
      </c>
      <c r="I22" s="58">
        <f>I20+(I21-I20)*($C$22-$C$20)/($C$21-$C$20)</f>
        <v>6888.1441595441593</v>
      </c>
      <c r="J22" s="58">
        <f>J20+(J21-J20)*($C$22-$C$20)/($C$21-$C$20)</f>
        <v>0</v>
      </c>
      <c r="K22" s="170">
        <f t="shared" si="1"/>
        <v>6888.1441595441593</v>
      </c>
      <c r="L22" s="58">
        <f>L20+(L21-L20)*($C$22-$C$20)/($C$21-$C$20)</f>
        <v>31742.592877492883</v>
      </c>
      <c r="M22" s="58">
        <f>M20+(M21-M20)*($C$22-$C$20)/($C$21-$C$20)</f>
        <v>5719.265242165241</v>
      </c>
      <c r="N22" s="170">
        <f t="shared" si="2"/>
        <v>37461.858119658122</v>
      </c>
      <c r="O22" s="170">
        <f>O20+(O21-O20)*($C$22-$C$20)/($C$21-$C$20)</f>
        <v>8929.3897435897434</v>
      </c>
      <c r="P22" s="170">
        <f>P20+(P21-P20)*($C$22-$C$20)/($C$21-$C$20)</f>
        <v>1789.8806267806267</v>
      </c>
      <c r="Q22" s="79" t="s">
        <v>13</v>
      </c>
      <c r="R22" s="170">
        <f t="shared" si="3"/>
        <v>205940.90284900286</v>
      </c>
      <c r="S22" s="7"/>
      <c r="T22" s="1" t="s">
        <v>914</v>
      </c>
      <c r="W22" s="124">
        <v>2022</v>
      </c>
      <c r="X22" s="10">
        <f t="shared" si="4"/>
        <v>106700</v>
      </c>
      <c r="Y22" s="17">
        <f t="shared" si="5"/>
        <v>42919.35555555555</v>
      </c>
      <c r="Z22" s="10">
        <f t="shared" si="6"/>
        <v>1252.274643874644</v>
      </c>
      <c r="AA22" s="10">
        <f t="shared" si="7"/>
        <v>6888.1441595441593</v>
      </c>
      <c r="AB22" s="10">
        <f t="shared" si="8"/>
        <v>37461.858119658122</v>
      </c>
      <c r="AC22" s="10">
        <f t="shared" si="9"/>
        <v>195221.6324786325</v>
      </c>
    </row>
    <row r="24" spans="2:29" ht="28.8" customHeight="1">
      <c r="B24" s="46" t="s">
        <v>680</v>
      </c>
      <c r="C24" s="168" t="s">
        <v>642</v>
      </c>
      <c r="D24" s="388" t="s">
        <v>553</v>
      </c>
      <c r="E24" s="370"/>
      <c r="F24" s="370"/>
      <c r="G24" s="348"/>
      <c r="H24" s="159" t="s">
        <v>556</v>
      </c>
      <c r="I24" s="385" t="s">
        <v>638</v>
      </c>
      <c r="J24" s="386"/>
      <c r="K24" s="386"/>
      <c r="L24" s="159" t="s">
        <v>679</v>
      </c>
      <c r="M24" s="134" t="s">
        <v>834</v>
      </c>
      <c r="N24" s="134" t="s">
        <v>835</v>
      </c>
      <c r="O24" s="134" t="s">
        <v>900</v>
      </c>
    </row>
    <row r="25" spans="2:29" ht="28.8">
      <c r="B25" s="7" t="s">
        <v>697</v>
      </c>
      <c r="C25" s="134" t="s">
        <v>899</v>
      </c>
      <c r="D25" s="134" t="s">
        <v>827</v>
      </c>
      <c r="E25" s="134" t="s">
        <v>828</v>
      </c>
      <c r="F25" s="134" t="s">
        <v>829</v>
      </c>
      <c r="G25" s="134" t="s">
        <v>899</v>
      </c>
      <c r="H25" s="134" t="s">
        <v>899</v>
      </c>
      <c r="I25" s="134" t="s">
        <v>831</v>
      </c>
      <c r="J25" s="134" t="s">
        <v>898</v>
      </c>
      <c r="K25" s="134" t="s">
        <v>899</v>
      </c>
      <c r="L25" s="134" t="s">
        <v>833</v>
      </c>
      <c r="M25" s="134" t="s">
        <v>899</v>
      </c>
      <c r="N25" s="134" t="s">
        <v>899</v>
      </c>
      <c r="O25" s="134" t="s">
        <v>899</v>
      </c>
      <c r="P25" s="134" t="s">
        <v>165</v>
      </c>
    </row>
    <row r="26" spans="2:29">
      <c r="B26" s="123">
        <v>1998</v>
      </c>
      <c r="C26" s="167">
        <f t="shared" ref="C26:C44" si="10">C4*100/$R4</f>
        <v>35.778341309639572</v>
      </c>
      <c r="D26" s="10" t="s">
        <v>13</v>
      </c>
      <c r="E26" s="10" t="s">
        <v>13</v>
      </c>
      <c r="F26" s="10" t="s">
        <v>13</v>
      </c>
      <c r="G26" s="10" t="s">
        <v>13</v>
      </c>
      <c r="H26" s="81">
        <f t="shared" ref="H26:H44" si="11">H4*100/$R4</f>
        <v>64.221658690360428</v>
      </c>
      <c r="I26" s="10" t="s">
        <v>13</v>
      </c>
      <c r="J26" s="10" t="s">
        <v>13</v>
      </c>
      <c r="K26" s="10" t="s">
        <v>13</v>
      </c>
      <c r="L26" s="10" t="s">
        <v>13</v>
      </c>
      <c r="M26" s="10" t="s">
        <v>13</v>
      </c>
      <c r="N26" s="10" t="s">
        <v>13</v>
      </c>
      <c r="O26" s="10" t="s">
        <v>13</v>
      </c>
      <c r="P26" s="73">
        <f t="shared" ref="P26:P44" si="12">SUM(C26,G26,H26,K26,L26,M26,N26,O26)</f>
        <v>100</v>
      </c>
    </row>
    <row r="27" spans="2:29">
      <c r="B27" s="123">
        <v>2000</v>
      </c>
      <c r="C27" s="167">
        <f t="shared" si="10"/>
        <v>25.837261014954425</v>
      </c>
      <c r="D27" s="10" t="s">
        <v>13</v>
      </c>
      <c r="E27" s="10" t="s">
        <v>13</v>
      </c>
      <c r="F27" s="10" t="s">
        <v>13</v>
      </c>
      <c r="G27" s="10" t="s">
        <v>13</v>
      </c>
      <c r="H27" s="81">
        <f t="shared" si="11"/>
        <v>43.196387853137715</v>
      </c>
      <c r="I27" s="10" t="s">
        <v>13</v>
      </c>
      <c r="J27" s="10" t="s">
        <v>13</v>
      </c>
      <c r="K27" s="10" t="s">
        <v>13</v>
      </c>
      <c r="L27" s="10" t="s">
        <v>13</v>
      </c>
      <c r="M27" s="10" t="s">
        <v>13</v>
      </c>
      <c r="N27" s="10" t="s">
        <v>13</v>
      </c>
      <c r="O27" s="81">
        <f>Q5*100/$R5</f>
        <v>30.966351131907864</v>
      </c>
      <c r="P27" s="73">
        <f t="shared" si="12"/>
        <v>100</v>
      </c>
    </row>
    <row r="28" spans="2:29">
      <c r="B28" s="123">
        <v>2002</v>
      </c>
      <c r="C28" s="167">
        <f t="shared" si="10"/>
        <v>7.1818160966994657</v>
      </c>
      <c r="D28" s="10" t="s">
        <v>13</v>
      </c>
      <c r="E28" s="10" t="s">
        <v>13</v>
      </c>
      <c r="F28" s="10" t="s">
        <v>13</v>
      </c>
      <c r="G28" s="10" t="s">
        <v>13</v>
      </c>
      <c r="H28" s="81">
        <f t="shared" si="11"/>
        <v>11.018601344067525</v>
      </c>
      <c r="I28" s="10" t="s">
        <v>13</v>
      </c>
      <c r="J28" s="10" t="s">
        <v>13</v>
      </c>
      <c r="K28" s="10" t="s">
        <v>13</v>
      </c>
      <c r="L28" s="10" t="s">
        <v>13</v>
      </c>
      <c r="M28" s="10" t="s">
        <v>13</v>
      </c>
      <c r="N28" s="81">
        <f t="shared" ref="N28:N44" si="13">P6*100/$R6</f>
        <v>49.032775981100485</v>
      </c>
      <c r="O28" s="81">
        <f>Q6*100/$R6</f>
        <v>32.766806578132524</v>
      </c>
      <c r="P28" s="73">
        <f t="shared" si="12"/>
        <v>100</v>
      </c>
    </row>
    <row r="29" spans="2:29">
      <c r="B29" s="123">
        <v>2004</v>
      </c>
      <c r="C29" s="167">
        <f t="shared" si="10"/>
        <v>12.389944175939455</v>
      </c>
      <c r="D29" s="10" t="s">
        <v>13</v>
      </c>
      <c r="E29" s="10" t="s">
        <v>13</v>
      </c>
      <c r="F29" s="10" t="s">
        <v>13</v>
      </c>
      <c r="G29" s="10" t="s">
        <v>13</v>
      </c>
      <c r="H29" s="81">
        <f t="shared" si="11"/>
        <v>14.186429882732007</v>
      </c>
      <c r="I29" s="10" t="s">
        <v>13</v>
      </c>
      <c r="J29" s="10" t="s">
        <v>13</v>
      </c>
      <c r="K29" s="10" t="s">
        <v>13</v>
      </c>
      <c r="L29" s="10" t="s">
        <v>13</v>
      </c>
      <c r="M29" s="10" t="s">
        <v>13</v>
      </c>
      <c r="N29" s="81">
        <f t="shared" si="13"/>
        <v>24.425211994055424</v>
      </c>
      <c r="O29" s="81">
        <f>Q7*100/$R7</f>
        <v>48.998413947273114</v>
      </c>
      <c r="P29" s="73">
        <f t="shared" si="12"/>
        <v>100</v>
      </c>
    </row>
    <row r="30" spans="2:29">
      <c r="B30" s="123">
        <v>2006</v>
      </c>
      <c r="C30" s="167">
        <f t="shared" si="10"/>
        <v>19.351923017800598</v>
      </c>
      <c r="D30" s="10" t="s">
        <v>13</v>
      </c>
      <c r="E30" s="10" t="s">
        <v>13</v>
      </c>
      <c r="F30" s="10" t="s">
        <v>13</v>
      </c>
      <c r="G30" s="10" t="s">
        <v>13</v>
      </c>
      <c r="H30" s="81">
        <f t="shared" si="11"/>
        <v>3.675100685584284</v>
      </c>
      <c r="I30" s="10" t="s">
        <v>13</v>
      </c>
      <c r="J30" s="10" t="s">
        <v>13</v>
      </c>
      <c r="K30" s="10" t="s">
        <v>13</v>
      </c>
      <c r="L30" s="10" t="s">
        <v>13</v>
      </c>
      <c r="M30" s="10" t="s">
        <v>13</v>
      </c>
      <c r="N30" s="81">
        <f t="shared" si="13"/>
        <v>43.307406154886706</v>
      </c>
      <c r="O30" s="81">
        <f>Q8*100/$R8</f>
        <v>33.665570141728409</v>
      </c>
      <c r="P30" s="73">
        <f t="shared" si="12"/>
        <v>100</v>
      </c>
    </row>
    <row r="31" spans="2:29">
      <c r="B31" s="123">
        <v>2008</v>
      </c>
      <c r="C31" s="167">
        <f t="shared" si="10"/>
        <v>26.021887568983257</v>
      </c>
      <c r="D31" s="81">
        <f t="shared" ref="D31:F44" si="14">D9*100/$R9</f>
        <v>0.89795154803105415</v>
      </c>
      <c r="E31" s="81">
        <f t="shared" si="14"/>
        <v>8.2218688616593401</v>
      </c>
      <c r="F31" s="81">
        <f t="shared" si="14"/>
        <v>18.945842297259379</v>
      </c>
      <c r="G31" s="167">
        <f t="shared" ref="G31:G44" si="15">SUM(D31:F31)</f>
        <v>28.065662706949773</v>
      </c>
      <c r="H31" s="81">
        <f t="shared" si="11"/>
        <v>2.9183425311009259</v>
      </c>
      <c r="I31" s="81">
        <f t="shared" ref="I31:J44" si="16">I9*100/$R9</f>
        <v>0.15433542231783742</v>
      </c>
      <c r="J31" s="81">
        <f t="shared" si="16"/>
        <v>6.0798802731269294E-2</v>
      </c>
      <c r="K31" s="167">
        <f t="shared" ref="K31:K44" si="17">SUM(I31:J31)</f>
        <v>0.21513422504910673</v>
      </c>
      <c r="L31" s="86">
        <f t="shared" ref="L31:L44" si="18">N9*100/$R9</f>
        <v>26.980637919745579</v>
      </c>
      <c r="M31" s="81">
        <f t="shared" ref="M31:M44" si="19">O9*100/$R9</f>
        <v>3.1755682349639884</v>
      </c>
      <c r="N31" s="81">
        <f t="shared" si="13"/>
        <v>12.62276681320737</v>
      </c>
      <c r="O31" s="10" t="s">
        <v>13</v>
      </c>
      <c r="P31" s="73">
        <f t="shared" si="12"/>
        <v>100</v>
      </c>
    </row>
    <row r="32" spans="2:29">
      <c r="B32" s="123">
        <v>2010</v>
      </c>
      <c r="C32" s="167">
        <f t="shared" si="10"/>
        <v>24.793632075471699</v>
      </c>
      <c r="D32" s="81">
        <f t="shared" si="14"/>
        <v>0.82547169811320753</v>
      </c>
      <c r="E32" s="81">
        <f t="shared" si="14"/>
        <v>13.124017295597485</v>
      </c>
      <c r="F32" s="81">
        <f t="shared" si="14"/>
        <v>18.917059748427672</v>
      </c>
      <c r="G32" s="167">
        <f t="shared" si="15"/>
        <v>32.866548742138363</v>
      </c>
      <c r="H32" s="81">
        <f t="shared" si="11"/>
        <v>3.7047955974842766</v>
      </c>
      <c r="I32" s="81">
        <f t="shared" si="16"/>
        <v>1.0908018867924529</v>
      </c>
      <c r="J32" s="81">
        <f t="shared" si="16"/>
        <v>0.11301100628930817</v>
      </c>
      <c r="K32" s="167">
        <f t="shared" si="17"/>
        <v>1.2038128930817611</v>
      </c>
      <c r="L32" s="86">
        <f t="shared" si="18"/>
        <v>28.866941823899371</v>
      </c>
      <c r="M32" s="81">
        <f t="shared" si="19"/>
        <v>8.5446147798742142</v>
      </c>
      <c r="N32" s="81">
        <f t="shared" si="13"/>
        <v>1.9654088050314465E-2</v>
      </c>
      <c r="O32" s="10" t="s">
        <v>13</v>
      </c>
      <c r="P32" s="73">
        <f t="shared" si="12"/>
        <v>100</v>
      </c>
    </row>
    <row r="33" spans="2:16">
      <c r="B33" s="123">
        <v>2011</v>
      </c>
      <c r="C33" s="167">
        <f t="shared" si="10"/>
        <v>20.560842790981731</v>
      </c>
      <c r="D33" s="81">
        <f t="shared" si="14"/>
        <v>0.75321899333299402</v>
      </c>
      <c r="E33" s="81">
        <f t="shared" si="14"/>
        <v>13.288208051300321</v>
      </c>
      <c r="F33" s="81">
        <f t="shared" si="14"/>
        <v>20.265662374675557</v>
      </c>
      <c r="G33" s="167">
        <f t="shared" si="15"/>
        <v>34.307089419308873</v>
      </c>
      <c r="H33" s="81">
        <f t="shared" si="11"/>
        <v>3.7330144027685885</v>
      </c>
      <c r="I33" s="81">
        <f t="shared" si="16"/>
        <v>0.89317522520230042</v>
      </c>
      <c r="J33" s="81">
        <f t="shared" si="16"/>
        <v>0.10687566797292483</v>
      </c>
      <c r="K33" s="167">
        <f t="shared" si="17"/>
        <v>1.0000508931752252</v>
      </c>
      <c r="L33" s="86">
        <f t="shared" si="18"/>
        <v>33.024581403633775</v>
      </c>
      <c r="M33" s="81">
        <f t="shared" si="19"/>
        <v>5.0536922998625888</v>
      </c>
      <c r="N33" s="81">
        <f t="shared" si="13"/>
        <v>2.3207287902692251</v>
      </c>
      <c r="O33" s="10" t="s">
        <v>13</v>
      </c>
      <c r="P33" s="73">
        <f t="shared" si="12"/>
        <v>100.00000000000001</v>
      </c>
    </row>
    <row r="34" spans="2:16">
      <c r="B34" s="123">
        <v>2012</v>
      </c>
      <c r="C34" s="167">
        <f t="shared" si="10"/>
        <v>23.300877277547478</v>
      </c>
      <c r="D34" s="81">
        <f t="shared" si="14"/>
        <v>0.61698640701822038</v>
      </c>
      <c r="E34" s="81">
        <f t="shared" si="14"/>
        <v>12.29634628362094</v>
      </c>
      <c r="F34" s="81">
        <f t="shared" si="14"/>
        <v>19.830328738069991</v>
      </c>
      <c r="G34" s="167">
        <f t="shared" si="15"/>
        <v>32.743661428709153</v>
      </c>
      <c r="H34" s="81">
        <f t="shared" si="11"/>
        <v>3.4368070953436809</v>
      </c>
      <c r="I34" s="81">
        <f t="shared" si="16"/>
        <v>0.62180661332305021</v>
      </c>
      <c r="J34" s="81">
        <f t="shared" si="16"/>
        <v>9.1583919791767082E-2</v>
      </c>
      <c r="K34" s="167">
        <f t="shared" si="17"/>
        <v>0.71339053311481726</v>
      </c>
      <c r="L34" s="86">
        <f t="shared" si="18"/>
        <v>34.237925383206402</v>
      </c>
      <c r="M34" s="81">
        <f t="shared" si="19"/>
        <v>1.190590957292972</v>
      </c>
      <c r="N34" s="81">
        <f t="shared" si="13"/>
        <v>4.3767473247855007</v>
      </c>
      <c r="O34" s="10" t="s">
        <v>13</v>
      </c>
      <c r="P34" s="73">
        <f t="shared" si="12"/>
        <v>100</v>
      </c>
    </row>
    <row r="35" spans="2:16">
      <c r="B35" s="123">
        <v>2013</v>
      </c>
      <c r="C35" s="167">
        <f t="shared" si="10"/>
        <v>27.177503066905729</v>
      </c>
      <c r="D35" s="81">
        <f t="shared" si="14"/>
        <v>0.43644427668207986</v>
      </c>
      <c r="E35" s="81">
        <f t="shared" si="14"/>
        <v>10.767198263659527</v>
      </c>
      <c r="F35" s="81">
        <f t="shared" si="14"/>
        <v>18.90157591771256</v>
      </c>
      <c r="G35" s="167">
        <f t="shared" si="15"/>
        <v>30.105218458054168</v>
      </c>
      <c r="H35" s="81">
        <f t="shared" si="11"/>
        <v>2.5219401717467207</v>
      </c>
      <c r="I35" s="81">
        <f t="shared" si="16"/>
        <v>0.72662074171935453</v>
      </c>
      <c r="J35" s="81">
        <f t="shared" si="16"/>
        <v>0.13447202038312731</v>
      </c>
      <c r="K35" s="167">
        <f t="shared" si="17"/>
        <v>0.86109276210248187</v>
      </c>
      <c r="L35" s="86">
        <f t="shared" si="18"/>
        <v>32.695574219118619</v>
      </c>
      <c r="M35" s="81">
        <f t="shared" si="19"/>
        <v>3.8029631027649335</v>
      </c>
      <c r="N35" s="81">
        <f t="shared" si="13"/>
        <v>2.8357082193073513</v>
      </c>
      <c r="O35" s="10" t="s">
        <v>13</v>
      </c>
      <c r="P35" s="73">
        <f t="shared" si="12"/>
        <v>100</v>
      </c>
    </row>
    <row r="36" spans="2:16">
      <c r="B36" s="123">
        <v>2014</v>
      </c>
      <c r="C36" s="167">
        <f t="shared" si="10"/>
        <v>25.410203979851378</v>
      </c>
      <c r="D36" s="81">
        <f t="shared" si="14"/>
        <v>0.28427509849882798</v>
      </c>
      <c r="E36" s="81">
        <f t="shared" si="14"/>
        <v>10.039399531195452</v>
      </c>
      <c r="F36" s="81">
        <f t="shared" si="14"/>
        <v>19.44042691137599</v>
      </c>
      <c r="G36" s="167">
        <f t="shared" si="15"/>
        <v>29.764101541070268</v>
      </c>
      <c r="H36" s="81">
        <f t="shared" si="11"/>
        <v>1.775472545010224</v>
      </c>
      <c r="I36" s="81">
        <f t="shared" si="16"/>
        <v>0.89272355493491595</v>
      </c>
      <c r="J36" s="81">
        <f t="shared" si="16"/>
        <v>0.18951673233255198</v>
      </c>
      <c r="K36" s="167">
        <f t="shared" si="17"/>
        <v>1.0822402872674679</v>
      </c>
      <c r="L36" s="86">
        <f t="shared" si="18"/>
        <v>33.694080095755822</v>
      </c>
      <c r="M36" s="81">
        <f t="shared" si="19"/>
        <v>6.8076405166824596</v>
      </c>
      <c r="N36" s="81">
        <f t="shared" si="13"/>
        <v>1.4662610343623759</v>
      </c>
      <c r="O36" s="10" t="s">
        <v>13</v>
      </c>
      <c r="P36" s="73">
        <f t="shared" si="12"/>
        <v>99.999999999999986</v>
      </c>
    </row>
    <row r="37" spans="2:16">
      <c r="B37" s="123">
        <v>2015</v>
      </c>
      <c r="C37" s="167">
        <f t="shared" si="10"/>
        <v>29.421268458619448</v>
      </c>
      <c r="D37" s="81">
        <f t="shared" si="14"/>
        <v>0.18615884304828698</v>
      </c>
      <c r="E37" s="81">
        <f t="shared" si="14"/>
        <v>10.814555766205489</v>
      </c>
      <c r="F37" s="81">
        <f t="shared" si="14"/>
        <v>17.623497348036185</v>
      </c>
      <c r="G37" s="167">
        <f t="shared" si="15"/>
        <v>28.624211957289958</v>
      </c>
      <c r="H37" s="81">
        <f t="shared" si="11"/>
        <v>1.6464123517129972</v>
      </c>
      <c r="I37" s="81">
        <f t="shared" si="16"/>
        <v>1.4237194839665743</v>
      </c>
      <c r="J37" s="81">
        <f t="shared" si="16"/>
        <v>0.10132209440498038</v>
      </c>
      <c r="K37" s="167">
        <f t="shared" si="17"/>
        <v>1.5250415783715547</v>
      </c>
      <c r="L37" s="86">
        <f t="shared" si="18"/>
        <v>31.427736814354187</v>
      </c>
      <c r="M37" s="81">
        <f t="shared" si="19"/>
        <v>6.181584959031035</v>
      </c>
      <c r="N37" s="81">
        <f t="shared" si="13"/>
        <v>1.1737438806208131</v>
      </c>
      <c r="O37" s="10" t="s">
        <v>13</v>
      </c>
      <c r="P37" s="73">
        <f t="shared" si="12"/>
        <v>100.00000000000001</v>
      </c>
    </row>
    <row r="38" spans="2:16">
      <c r="B38" s="123">
        <v>2016</v>
      </c>
      <c r="C38" s="167">
        <f t="shared" si="10"/>
        <v>34.029365541754586</v>
      </c>
      <c r="D38" s="81">
        <f t="shared" si="14"/>
        <v>7.3438333831082045E-2</v>
      </c>
      <c r="E38" s="81">
        <f t="shared" si="14"/>
        <v>11.705091234890062</v>
      </c>
      <c r="F38" s="81">
        <f t="shared" si="14"/>
        <v>15.536124316411509</v>
      </c>
      <c r="G38" s="167">
        <f t="shared" si="15"/>
        <v>27.314653885132653</v>
      </c>
      <c r="H38" s="81">
        <f t="shared" si="11"/>
        <v>1.4981420101540737</v>
      </c>
      <c r="I38" s="81">
        <f t="shared" si="16"/>
        <v>2.0337522582287653</v>
      </c>
      <c r="J38" s="81">
        <f t="shared" si="16"/>
        <v>0</v>
      </c>
      <c r="K38" s="167">
        <f t="shared" si="17"/>
        <v>2.0337522582287653</v>
      </c>
      <c r="L38" s="86">
        <f t="shared" si="18"/>
        <v>28.824056439807492</v>
      </c>
      <c r="M38" s="81">
        <f t="shared" si="19"/>
        <v>5.4623432703558823</v>
      </c>
      <c r="N38" s="81">
        <f t="shared" si="13"/>
        <v>0.83768659456654249</v>
      </c>
      <c r="O38" s="10" t="s">
        <v>13</v>
      </c>
      <c r="P38" s="73">
        <f t="shared" si="12"/>
        <v>100.00000000000001</v>
      </c>
    </row>
    <row r="39" spans="2:16">
      <c r="B39" s="123">
        <v>2017</v>
      </c>
      <c r="C39" s="167">
        <f t="shared" si="10"/>
        <v>34.693252146019745</v>
      </c>
      <c r="D39" s="81">
        <f t="shared" si="14"/>
        <v>7.2250212224357832E-2</v>
      </c>
      <c r="E39" s="81">
        <f t="shared" si="14"/>
        <v>11.802122360991575</v>
      </c>
      <c r="F39" s="81">
        <f t="shared" si="14"/>
        <v>15.206324344570167</v>
      </c>
      <c r="G39" s="167">
        <f t="shared" si="15"/>
        <v>27.080696917786099</v>
      </c>
      <c r="H39" s="81">
        <f t="shared" si="11"/>
        <v>1.4418869240442269</v>
      </c>
      <c r="I39" s="81">
        <f t="shared" si="16"/>
        <v>1.9376935116291898</v>
      </c>
      <c r="J39" s="81">
        <f t="shared" si="16"/>
        <v>0</v>
      </c>
      <c r="K39" s="167">
        <f t="shared" si="17"/>
        <v>1.9376935116291898</v>
      </c>
      <c r="L39" s="86">
        <f t="shared" si="18"/>
        <v>28.585194430387467</v>
      </c>
      <c r="M39" s="81">
        <f t="shared" si="19"/>
        <v>5.5209447535673055</v>
      </c>
      <c r="N39" s="81">
        <f t="shared" si="13"/>
        <v>0.74033131656594564</v>
      </c>
      <c r="O39" s="10" t="s">
        <v>13</v>
      </c>
      <c r="P39" s="73">
        <f t="shared" si="12"/>
        <v>99.999999999999972</v>
      </c>
    </row>
    <row r="40" spans="2:16">
      <c r="B40" s="123">
        <v>2018</v>
      </c>
      <c r="C40" s="167">
        <f t="shared" si="10"/>
        <v>38.887733691234573</v>
      </c>
      <c r="D40" s="81">
        <f t="shared" si="14"/>
        <v>6.4743577626131837E-2</v>
      </c>
      <c r="E40" s="81">
        <f t="shared" si="14"/>
        <v>12.415171735884011</v>
      </c>
      <c r="F40" s="81">
        <f t="shared" si="14"/>
        <v>13.122625281185611</v>
      </c>
      <c r="G40" s="167">
        <f t="shared" si="15"/>
        <v>25.602540594695753</v>
      </c>
      <c r="H40" s="81">
        <f t="shared" si="11"/>
        <v>1.0864633938866941</v>
      </c>
      <c r="I40" s="81">
        <f t="shared" si="16"/>
        <v>1.3307876977750894</v>
      </c>
      <c r="J40" s="81">
        <f t="shared" si="16"/>
        <v>0</v>
      </c>
      <c r="K40" s="167">
        <f t="shared" si="17"/>
        <v>1.3307876977750894</v>
      </c>
      <c r="L40" s="86">
        <f t="shared" si="18"/>
        <v>27.076047711763483</v>
      </c>
      <c r="M40" s="81">
        <f t="shared" si="19"/>
        <v>5.8911929831194119</v>
      </c>
      <c r="N40" s="81">
        <f t="shared" si="13"/>
        <v>0.12523392752499954</v>
      </c>
      <c r="O40" s="10" t="s">
        <v>13</v>
      </c>
      <c r="P40" s="73">
        <f t="shared" si="12"/>
        <v>100</v>
      </c>
    </row>
    <row r="41" spans="2:16">
      <c r="B41" s="123">
        <v>2019</v>
      </c>
      <c r="C41" s="167">
        <f t="shared" si="10"/>
        <v>42.266926462008257</v>
      </c>
      <c r="D41" s="81">
        <f t="shared" si="14"/>
        <v>0.13210163843545855</v>
      </c>
      <c r="E41" s="81">
        <f t="shared" si="14"/>
        <v>12.506649398134039</v>
      </c>
      <c r="F41" s="81">
        <f t="shared" si="14"/>
        <v>11.718633645364129</v>
      </c>
      <c r="G41" s="167">
        <f t="shared" si="15"/>
        <v>24.357384681933624</v>
      </c>
      <c r="H41" s="81">
        <f t="shared" si="11"/>
        <v>0.96137350663246923</v>
      </c>
      <c r="I41" s="81">
        <f t="shared" si="16"/>
        <v>1.8573938896166473</v>
      </c>
      <c r="J41" s="81">
        <f t="shared" si="16"/>
        <v>0</v>
      </c>
      <c r="K41" s="167">
        <f t="shared" si="17"/>
        <v>1.8573938896166473</v>
      </c>
      <c r="L41" s="86">
        <f t="shared" si="18"/>
        <v>24.752661970996034</v>
      </c>
      <c r="M41" s="81">
        <f t="shared" si="19"/>
        <v>5.4845120506494078</v>
      </c>
      <c r="N41" s="81">
        <f t="shared" si="13"/>
        <v>0.31974743816357398</v>
      </c>
      <c r="O41" s="10" t="s">
        <v>13</v>
      </c>
      <c r="P41" s="73">
        <f t="shared" si="12"/>
        <v>100.00000000000001</v>
      </c>
    </row>
    <row r="42" spans="2:16">
      <c r="B42" s="123">
        <v>2020</v>
      </c>
      <c r="C42" s="167">
        <f t="shared" si="10"/>
        <v>46.234407022899298</v>
      </c>
      <c r="D42" s="81">
        <f t="shared" si="14"/>
        <v>0.21118614618881001</v>
      </c>
      <c r="E42" s="81">
        <f t="shared" si="14"/>
        <v>12.614052518154809</v>
      </c>
      <c r="F42" s="81">
        <f t="shared" si="14"/>
        <v>10.070219393607779</v>
      </c>
      <c r="G42" s="167">
        <f t="shared" si="15"/>
        <v>22.895458057951398</v>
      </c>
      <c r="H42" s="81">
        <f t="shared" si="11"/>
        <v>0.81450656836911495</v>
      </c>
      <c r="I42" s="81">
        <f t="shared" si="16"/>
        <v>2.4756775955497319</v>
      </c>
      <c r="J42" s="81">
        <f t="shared" si="16"/>
        <v>0</v>
      </c>
      <c r="K42" s="167">
        <f t="shared" si="17"/>
        <v>2.4756775955497319</v>
      </c>
      <c r="L42" s="86">
        <f t="shared" si="18"/>
        <v>22.024795173436623</v>
      </c>
      <c r="M42" s="81">
        <f t="shared" si="19"/>
        <v>5.0070315387310593</v>
      </c>
      <c r="N42" s="81">
        <f t="shared" si="13"/>
        <v>0.54812404306277507</v>
      </c>
      <c r="O42" s="10" t="s">
        <v>13</v>
      </c>
      <c r="P42" s="73">
        <f t="shared" si="12"/>
        <v>99.999999999999972</v>
      </c>
    </row>
    <row r="43" spans="2:16">
      <c r="B43" s="123">
        <v>2021</v>
      </c>
      <c r="C43" s="167">
        <f t="shared" si="10"/>
        <v>49.267934257414566</v>
      </c>
      <c r="D43" s="81">
        <f t="shared" si="14"/>
        <v>0.27165399333161905</v>
      </c>
      <c r="E43" s="81">
        <f t="shared" si="14"/>
        <v>12.696172716264048</v>
      </c>
      <c r="F43" s="81">
        <f t="shared" si="14"/>
        <v>8.809845347731434</v>
      </c>
      <c r="G43" s="167">
        <f t="shared" si="15"/>
        <v>21.777672057327102</v>
      </c>
      <c r="H43" s="81">
        <f t="shared" si="11"/>
        <v>0.70221241840818893</v>
      </c>
      <c r="I43" s="81">
        <f t="shared" si="16"/>
        <v>2.948416007703115</v>
      </c>
      <c r="J43" s="81">
        <f t="shared" si="16"/>
        <v>0</v>
      </c>
      <c r="K43" s="167">
        <f t="shared" si="17"/>
        <v>2.948416007703115</v>
      </c>
      <c r="L43" s="86">
        <f t="shared" si="18"/>
        <v>19.939073997107037</v>
      </c>
      <c r="M43" s="81">
        <f t="shared" si="19"/>
        <v>4.6419509505279253</v>
      </c>
      <c r="N43" s="81">
        <f t="shared" si="13"/>
        <v>0.72274031151205764</v>
      </c>
      <c r="O43" s="10" t="s">
        <v>13</v>
      </c>
      <c r="P43" s="73">
        <f t="shared" si="12"/>
        <v>99.999999999999986</v>
      </c>
    </row>
    <row r="44" spans="2:16">
      <c r="B44" s="123">
        <v>2022</v>
      </c>
      <c r="C44" s="167">
        <f t="shared" si="10"/>
        <v>51.810980006353134</v>
      </c>
      <c r="D44" s="81">
        <f t="shared" si="14"/>
        <v>0.32234498429236402</v>
      </c>
      <c r="E44" s="81">
        <f t="shared" si="14"/>
        <v>12.765015157606777</v>
      </c>
      <c r="F44" s="81">
        <f t="shared" si="14"/>
        <v>7.7532572205605597</v>
      </c>
      <c r="G44" s="167">
        <f t="shared" si="15"/>
        <v>20.840617362459703</v>
      </c>
      <c r="H44" s="81">
        <f t="shared" si="11"/>
        <v>0.60807475666590594</v>
      </c>
      <c r="I44" s="81">
        <f t="shared" si="16"/>
        <v>3.3447188315934446</v>
      </c>
      <c r="J44" s="81">
        <f t="shared" si="16"/>
        <v>0</v>
      </c>
      <c r="K44" s="167">
        <f t="shared" si="17"/>
        <v>3.3447188315934446</v>
      </c>
      <c r="L44" s="86">
        <f t="shared" si="18"/>
        <v>18.19058652332188</v>
      </c>
      <c r="M44" s="81">
        <f t="shared" si="19"/>
        <v>4.3358990953520422</v>
      </c>
      <c r="N44" s="81">
        <f t="shared" si="13"/>
        <v>0.86912342425388822</v>
      </c>
      <c r="O44" s="10" t="s">
        <v>13</v>
      </c>
      <c r="P44" s="73">
        <f t="shared" si="12"/>
        <v>100</v>
      </c>
    </row>
    <row r="45" spans="2:16">
      <c r="B45" s="171"/>
      <c r="C45" s="172"/>
      <c r="D45" s="173"/>
      <c r="E45" s="173"/>
      <c r="F45" s="173"/>
      <c r="G45" s="172"/>
      <c r="H45" s="173"/>
      <c r="I45" s="148"/>
      <c r="J45" s="148"/>
      <c r="K45" s="172"/>
      <c r="L45" s="173"/>
      <c r="M45" s="173"/>
      <c r="N45" s="173"/>
      <c r="O45" s="174"/>
      <c r="P45" s="173"/>
    </row>
    <row r="46" spans="2:16">
      <c r="B46" s="1" t="s">
        <v>171</v>
      </c>
    </row>
    <row r="47" spans="2:16">
      <c r="B47" s="1" t="s">
        <v>904</v>
      </c>
    </row>
    <row r="48" spans="2:16">
      <c r="B48" s="16" t="s">
        <v>902</v>
      </c>
    </row>
    <row r="50" spans="2:2">
      <c r="B50" s="1" t="s">
        <v>915</v>
      </c>
    </row>
    <row r="52" spans="2:2">
      <c r="B52" s="1" t="s">
        <v>916</v>
      </c>
    </row>
    <row r="54" spans="2:2">
      <c r="B54" s="1" t="s">
        <v>917</v>
      </c>
    </row>
    <row r="56" spans="2:2">
      <c r="B56" s="1" t="s">
        <v>918</v>
      </c>
    </row>
    <row r="58" spans="2:2">
      <c r="B58" s="1" t="s">
        <v>919</v>
      </c>
    </row>
    <row r="60" spans="2:2">
      <c r="B60" s="1" t="s">
        <v>920</v>
      </c>
    </row>
    <row r="62" spans="2:2">
      <c r="B62" s="1" t="s">
        <v>921</v>
      </c>
    </row>
    <row r="64" spans="2:2">
      <c r="B64" s="1" t="s">
        <v>922</v>
      </c>
    </row>
    <row r="66" spans="2:21">
      <c r="B66" s="1" t="s">
        <v>923</v>
      </c>
    </row>
    <row r="68" spans="2:21">
      <c r="B68" s="1" t="s">
        <v>924</v>
      </c>
    </row>
    <row r="70" spans="2:21">
      <c r="B70" s="1" t="s">
        <v>925</v>
      </c>
    </row>
    <row r="72" spans="2:21">
      <c r="B72" s="1" t="s">
        <v>926</v>
      </c>
    </row>
    <row r="74" spans="2:21">
      <c r="B74" s="1" t="s">
        <v>927</v>
      </c>
    </row>
    <row r="76" spans="2:21">
      <c r="B76" s="1" t="s">
        <v>928</v>
      </c>
    </row>
    <row r="79" spans="2:21">
      <c r="B79" s="75"/>
      <c r="C79" s="169">
        <v>2022</v>
      </c>
      <c r="D79" s="169">
        <v>2021</v>
      </c>
      <c r="E79" s="169">
        <v>2020</v>
      </c>
      <c r="F79" s="169">
        <v>2019</v>
      </c>
      <c r="G79" s="169">
        <v>2018</v>
      </c>
      <c r="H79" s="169">
        <v>2017</v>
      </c>
      <c r="I79" s="169">
        <v>2016</v>
      </c>
      <c r="J79" s="169">
        <v>2015</v>
      </c>
      <c r="K79" s="169">
        <v>2014</v>
      </c>
      <c r="L79" s="169">
        <v>2013</v>
      </c>
      <c r="M79" s="169">
        <v>2012</v>
      </c>
      <c r="N79" s="169">
        <v>2011</v>
      </c>
      <c r="O79" s="169">
        <v>2010</v>
      </c>
      <c r="P79" s="169">
        <v>2008</v>
      </c>
      <c r="Q79" s="169">
        <v>2006</v>
      </c>
      <c r="R79" s="169">
        <v>2004</v>
      </c>
      <c r="S79" s="169">
        <v>2002</v>
      </c>
      <c r="T79" s="169">
        <v>2000</v>
      </c>
      <c r="U79" s="169">
        <v>1998</v>
      </c>
    </row>
    <row r="80" spans="2:21">
      <c r="B80" s="7" t="s">
        <v>554</v>
      </c>
      <c r="C80" s="73">
        <f>C44</f>
        <v>51.810980006353134</v>
      </c>
      <c r="D80" s="73">
        <f>C43</f>
        <v>49.267934257414566</v>
      </c>
      <c r="E80" s="81">
        <f>C42</f>
        <v>46.234407022899298</v>
      </c>
      <c r="F80" s="81">
        <f>C41</f>
        <v>42.266926462008257</v>
      </c>
      <c r="G80" s="81">
        <f>C40</f>
        <v>38.887733691234573</v>
      </c>
      <c r="H80" s="81">
        <f>C39</f>
        <v>34.693252146019745</v>
      </c>
      <c r="I80" s="81">
        <f>C38</f>
        <v>34.029365541754586</v>
      </c>
      <c r="J80" s="81">
        <f>C37</f>
        <v>29.421268458619448</v>
      </c>
      <c r="K80" s="81">
        <f>C36</f>
        <v>25.410203979851378</v>
      </c>
      <c r="L80" s="81">
        <f>C35</f>
        <v>27.177503066905729</v>
      </c>
      <c r="M80" s="81">
        <f>C34</f>
        <v>23.300877277547478</v>
      </c>
      <c r="N80" s="81">
        <f>C33</f>
        <v>20.560842790981731</v>
      </c>
      <c r="O80" s="81">
        <f>C32</f>
        <v>24.793632075471699</v>
      </c>
      <c r="P80" s="81">
        <f>C31</f>
        <v>26.021887568983257</v>
      </c>
      <c r="Q80" s="81">
        <f>C30</f>
        <v>19.351923017800598</v>
      </c>
      <c r="R80" s="81">
        <f>C29</f>
        <v>12.389944175939455</v>
      </c>
      <c r="S80" s="81">
        <f>C28</f>
        <v>7.1818160966994657</v>
      </c>
      <c r="T80" s="81">
        <f>C27</f>
        <v>25.837261014954425</v>
      </c>
      <c r="U80" s="81">
        <f>C26</f>
        <v>35.778341309639572</v>
      </c>
    </row>
    <row r="81" spans="2:21">
      <c r="B81" s="7" t="s">
        <v>553</v>
      </c>
      <c r="C81" s="73">
        <f>G44</f>
        <v>20.840617362459703</v>
      </c>
      <c r="D81" s="73">
        <f>G43</f>
        <v>21.777672057327102</v>
      </c>
      <c r="E81" s="81">
        <f>G42</f>
        <v>22.895458057951398</v>
      </c>
      <c r="F81" s="81">
        <f>G41</f>
        <v>24.357384681933624</v>
      </c>
      <c r="G81" s="81">
        <f>G40</f>
        <v>25.602540594695753</v>
      </c>
      <c r="H81" s="81">
        <f>G39</f>
        <v>27.080696917786099</v>
      </c>
      <c r="I81" s="81">
        <f>G38</f>
        <v>27.314653885132653</v>
      </c>
      <c r="J81" s="81">
        <f>G37</f>
        <v>28.624211957289958</v>
      </c>
      <c r="K81" s="81">
        <f>G36</f>
        <v>29.764101541070268</v>
      </c>
      <c r="L81" s="81">
        <f>G35</f>
        <v>30.105218458054168</v>
      </c>
      <c r="M81" s="81">
        <f>G34</f>
        <v>32.743661428709153</v>
      </c>
      <c r="N81" s="81">
        <f>G33</f>
        <v>34.307089419308873</v>
      </c>
      <c r="O81" s="81">
        <f>G32</f>
        <v>32.866548742138363</v>
      </c>
      <c r="P81" s="81">
        <f>G31</f>
        <v>28.065662706949773</v>
      </c>
      <c r="Q81" s="81" t="str">
        <f>G30</f>
        <v>:</v>
      </c>
      <c r="R81" s="81" t="str">
        <f>G29</f>
        <v>:</v>
      </c>
      <c r="S81" s="81" t="str">
        <f>G28</f>
        <v>:</v>
      </c>
      <c r="T81" s="81" t="str">
        <f>G27</f>
        <v>:</v>
      </c>
      <c r="U81" s="81" t="str">
        <f>G26</f>
        <v>:</v>
      </c>
    </row>
    <row r="82" spans="2:21">
      <c r="B82" s="7" t="s">
        <v>555</v>
      </c>
      <c r="C82" s="73">
        <f>K44</f>
        <v>3.3447188315934446</v>
      </c>
      <c r="D82" s="73">
        <f>K43</f>
        <v>2.948416007703115</v>
      </c>
      <c r="E82" s="81">
        <f>K42</f>
        <v>2.4756775955497319</v>
      </c>
      <c r="F82" s="81">
        <f>K41</f>
        <v>1.8573938896166473</v>
      </c>
      <c r="G82" s="81">
        <f>K40</f>
        <v>1.3307876977750894</v>
      </c>
      <c r="H82" s="81">
        <f>K39</f>
        <v>1.9376935116291898</v>
      </c>
      <c r="I82" s="81">
        <f>K38</f>
        <v>2.0337522582287653</v>
      </c>
      <c r="J82" s="81">
        <f>K37</f>
        <v>1.5250415783715547</v>
      </c>
      <c r="K82" s="81">
        <f>K36</f>
        <v>1.0822402872674679</v>
      </c>
      <c r="L82" s="81">
        <f>K35</f>
        <v>0.86109276210248187</v>
      </c>
      <c r="M82" s="81">
        <f>K34</f>
        <v>0.71339053311481726</v>
      </c>
      <c r="N82" s="81">
        <f>K33</f>
        <v>1.0000508931752252</v>
      </c>
      <c r="O82" s="81">
        <f>K32</f>
        <v>1.2038128930817611</v>
      </c>
      <c r="P82" s="81">
        <f>K31</f>
        <v>0.21513422504910673</v>
      </c>
      <c r="Q82" s="81" t="str">
        <f>K30</f>
        <v>:</v>
      </c>
      <c r="R82" s="81" t="str">
        <f>K29</f>
        <v>:</v>
      </c>
      <c r="S82" s="81" t="str">
        <f>K28</f>
        <v>:</v>
      </c>
      <c r="T82" s="81" t="str">
        <f>K27</f>
        <v>:</v>
      </c>
      <c r="U82" s="81" t="str">
        <f>K26</f>
        <v>:</v>
      </c>
    </row>
    <row r="83" spans="2:21">
      <c r="B83" s="7" t="s">
        <v>635</v>
      </c>
      <c r="C83" s="81">
        <f>H44</f>
        <v>0.60807475666590594</v>
      </c>
      <c r="D83" s="81">
        <f>H43</f>
        <v>0.70221241840818893</v>
      </c>
      <c r="E83" s="81">
        <f>H42</f>
        <v>0.81450656836911495</v>
      </c>
      <c r="F83" s="81">
        <f>H41</f>
        <v>0.96137350663246923</v>
      </c>
      <c r="G83" s="81">
        <f>H40</f>
        <v>1.0864633938866941</v>
      </c>
      <c r="H83" s="81">
        <f>H39</f>
        <v>1.4418869240442269</v>
      </c>
      <c r="I83" s="81">
        <f>H38</f>
        <v>1.4981420101540737</v>
      </c>
      <c r="J83" s="81">
        <f>H37</f>
        <v>1.6464123517129972</v>
      </c>
      <c r="K83" s="81">
        <f>H36</f>
        <v>1.775472545010224</v>
      </c>
      <c r="L83" s="81">
        <f>H35</f>
        <v>2.5219401717467207</v>
      </c>
      <c r="M83" s="81">
        <f>H34</f>
        <v>3.4368070953436809</v>
      </c>
      <c r="N83" s="81">
        <f>H33</f>
        <v>3.7330144027685885</v>
      </c>
      <c r="O83" s="81">
        <f>H32</f>
        <v>3.7047955974842766</v>
      </c>
      <c r="P83" s="81">
        <f>H31</f>
        <v>2.9183425311009259</v>
      </c>
      <c r="Q83" s="81">
        <f>H30</f>
        <v>3.675100685584284</v>
      </c>
      <c r="R83" s="81">
        <f>H29</f>
        <v>14.186429882732007</v>
      </c>
      <c r="S83" s="81">
        <f>H28</f>
        <v>11.018601344067525</v>
      </c>
      <c r="T83" s="81">
        <f>H27</f>
        <v>43.196387853137715</v>
      </c>
      <c r="U83" s="81">
        <f>H26</f>
        <v>64.221658690360428</v>
      </c>
    </row>
    <row r="84" spans="2:21">
      <c r="B84" s="7" t="s">
        <v>634</v>
      </c>
      <c r="C84" s="81">
        <f>L44</f>
        <v>18.19058652332188</v>
      </c>
      <c r="D84" s="81">
        <f>L43</f>
        <v>19.939073997107037</v>
      </c>
      <c r="E84" s="81">
        <f>L42</f>
        <v>22.024795173436623</v>
      </c>
      <c r="F84" s="81">
        <f>L41</f>
        <v>24.752661970996034</v>
      </c>
      <c r="G84" s="81">
        <f>L40</f>
        <v>27.076047711763483</v>
      </c>
      <c r="H84" s="81">
        <f>L39</f>
        <v>28.585194430387467</v>
      </c>
      <c r="I84" s="81">
        <f>L38</f>
        <v>28.824056439807492</v>
      </c>
      <c r="J84" s="81">
        <f>L37</f>
        <v>31.427736814354187</v>
      </c>
      <c r="K84" s="81">
        <f>L36</f>
        <v>33.694080095755822</v>
      </c>
      <c r="L84" s="81">
        <f>L35</f>
        <v>32.695574219118619</v>
      </c>
      <c r="M84" s="81">
        <f>L34</f>
        <v>34.237925383206402</v>
      </c>
      <c r="N84" s="81">
        <f>L33</f>
        <v>33.024581403633775</v>
      </c>
      <c r="O84" s="81">
        <f>L32</f>
        <v>28.866941823899371</v>
      </c>
      <c r="P84" s="81">
        <f>L31</f>
        <v>26.980637919745579</v>
      </c>
      <c r="Q84" s="81" t="str">
        <f>L30</f>
        <v>:</v>
      </c>
      <c r="R84" s="81" t="str">
        <f>L29</f>
        <v>:</v>
      </c>
      <c r="S84" s="81" t="str">
        <f>L28</f>
        <v>:</v>
      </c>
      <c r="T84" s="81" t="str">
        <f>L27</f>
        <v>:</v>
      </c>
      <c r="U84" s="81" t="str">
        <f>L26</f>
        <v>:</v>
      </c>
    </row>
    <row r="85" spans="2:21">
      <c r="B85" s="7" t="s">
        <v>834</v>
      </c>
      <c r="C85" s="81">
        <f>M44</f>
        <v>4.3358990953520422</v>
      </c>
      <c r="D85" s="81">
        <f>M43</f>
        <v>4.6419509505279253</v>
      </c>
      <c r="E85" s="81">
        <f>M42</f>
        <v>5.0070315387310593</v>
      </c>
      <c r="F85" s="81">
        <f>M41</f>
        <v>5.4845120506494078</v>
      </c>
      <c r="G85" s="81">
        <f>M40</f>
        <v>5.8911929831194119</v>
      </c>
      <c r="H85" s="81">
        <f>M39</f>
        <v>5.5209447535673055</v>
      </c>
      <c r="I85" s="81">
        <f>M38</f>
        <v>5.4623432703558823</v>
      </c>
      <c r="J85" s="81">
        <f>M37</f>
        <v>6.181584959031035</v>
      </c>
      <c r="K85" s="81">
        <f>M36</f>
        <v>6.8076405166824596</v>
      </c>
      <c r="L85" s="81">
        <f>M35</f>
        <v>3.8029631027649335</v>
      </c>
      <c r="M85" s="81">
        <f>M34</f>
        <v>1.190590957292972</v>
      </c>
      <c r="N85" s="81">
        <f>M33</f>
        <v>5.0536922998625888</v>
      </c>
      <c r="O85" s="81">
        <f>M32</f>
        <v>8.5446147798742142</v>
      </c>
      <c r="P85" s="81">
        <f>M31</f>
        <v>3.1755682349639884</v>
      </c>
      <c r="Q85" s="81" t="str">
        <f>M30</f>
        <v>:</v>
      </c>
      <c r="R85" s="81" t="str">
        <f>M29</f>
        <v>:</v>
      </c>
      <c r="S85" s="81" t="str">
        <f>M28</f>
        <v>:</v>
      </c>
      <c r="T85" s="81" t="str">
        <f>M27</f>
        <v>:</v>
      </c>
      <c r="U85" s="81" t="str">
        <f>M26</f>
        <v>:</v>
      </c>
    </row>
    <row r="86" spans="2:21">
      <c r="B86" s="7" t="s">
        <v>835</v>
      </c>
      <c r="C86" s="81">
        <f>N44</f>
        <v>0.86912342425388822</v>
      </c>
      <c r="D86" s="81">
        <f>N43</f>
        <v>0.72274031151205764</v>
      </c>
      <c r="E86" s="81">
        <f>N42</f>
        <v>0.54812404306277507</v>
      </c>
      <c r="F86" s="81">
        <f>N41</f>
        <v>0.31974743816357398</v>
      </c>
      <c r="G86" s="81">
        <f>N40</f>
        <v>0.12523392752499954</v>
      </c>
      <c r="H86" s="81">
        <f>N39</f>
        <v>0.74033131656594564</v>
      </c>
      <c r="I86" s="81">
        <f>N38</f>
        <v>0.83768659456654249</v>
      </c>
      <c r="J86" s="81">
        <f>N37</f>
        <v>1.1737438806208131</v>
      </c>
      <c r="K86" s="81">
        <f>N36</f>
        <v>1.4662610343623759</v>
      </c>
      <c r="L86" s="81">
        <f>N35</f>
        <v>2.8357082193073513</v>
      </c>
      <c r="M86" s="81">
        <f>N34</f>
        <v>4.3767473247855007</v>
      </c>
      <c r="N86" s="81">
        <f>N33</f>
        <v>2.3207287902692251</v>
      </c>
      <c r="O86" s="81">
        <f>N32</f>
        <v>1.9654088050314465E-2</v>
      </c>
      <c r="P86" s="81">
        <f>N31</f>
        <v>12.62276681320737</v>
      </c>
      <c r="Q86" s="81">
        <f>N30</f>
        <v>43.307406154886706</v>
      </c>
      <c r="R86" s="81">
        <f>N29</f>
        <v>24.425211994055424</v>
      </c>
      <c r="S86" s="81">
        <f>N28</f>
        <v>49.032775981100485</v>
      </c>
      <c r="T86" s="81" t="str">
        <f>N27</f>
        <v>:</v>
      </c>
      <c r="U86" s="81" t="str">
        <f>N26</f>
        <v>:</v>
      </c>
    </row>
    <row r="87" spans="2:21">
      <c r="B87" s="7" t="s">
        <v>900</v>
      </c>
      <c r="C87" s="10" t="str">
        <f>O44</f>
        <v>:</v>
      </c>
      <c r="D87" s="10" t="str">
        <f>O43</f>
        <v>:</v>
      </c>
      <c r="E87" s="81" t="str">
        <f>O42</f>
        <v>:</v>
      </c>
      <c r="F87" s="81" t="str">
        <f>O41</f>
        <v>:</v>
      </c>
      <c r="G87" s="81" t="str">
        <f>O40</f>
        <v>:</v>
      </c>
      <c r="H87" s="81" t="str">
        <f>O39</f>
        <v>:</v>
      </c>
      <c r="I87" s="81" t="str">
        <f>O38</f>
        <v>:</v>
      </c>
      <c r="J87" s="81" t="str">
        <f>O37</f>
        <v>:</v>
      </c>
      <c r="K87" s="81" t="str">
        <f>O36</f>
        <v>:</v>
      </c>
      <c r="L87" s="81" t="str">
        <f>O35</f>
        <v>:</v>
      </c>
      <c r="M87" s="81" t="str">
        <f>O34</f>
        <v>:</v>
      </c>
      <c r="N87" s="81" t="str">
        <f>O33</f>
        <v>:</v>
      </c>
      <c r="O87" s="81" t="str">
        <f>O32</f>
        <v>:</v>
      </c>
      <c r="P87" s="81" t="str">
        <f>O31</f>
        <v>:</v>
      </c>
      <c r="Q87" s="81">
        <f>O30</f>
        <v>33.665570141728409</v>
      </c>
      <c r="R87" s="81">
        <f>O29</f>
        <v>48.998413947273114</v>
      </c>
      <c r="S87" s="81">
        <f>O28</f>
        <v>32.766806578132524</v>
      </c>
      <c r="T87" s="81">
        <f>O27</f>
        <v>30.966351131907864</v>
      </c>
      <c r="U87" s="81" t="str">
        <f>O26</f>
        <v>:</v>
      </c>
    </row>
    <row r="88" spans="2:21">
      <c r="B88" s="7" t="s">
        <v>165</v>
      </c>
      <c r="C88" s="81">
        <f t="shared" ref="C88:U88" si="20">SUM(C80:C87)</f>
        <v>100</v>
      </c>
      <c r="D88" s="81">
        <f t="shared" si="20"/>
        <v>99.999999999999986</v>
      </c>
      <c r="E88" s="81">
        <f t="shared" si="20"/>
        <v>99.999999999999972</v>
      </c>
      <c r="F88" s="81">
        <f t="shared" si="20"/>
        <v>100.00000000000001</v>
      </c>
      <c r="G88" s="81">
        <f t="shared" si="20"/>
        <v>100</v>
      </c>
      <c r="H88" s="81">
        <f t="shared" si="20"/>
        <v>99.999999999999972</v>
      </c>
      <c r="I88" s="81">
        <f t="shared" si="20"/>
        <v>100.00000000000001</v>
      </c>
      <c r="J88" s="81">
        <f t="shared" si="20"/>
        <v>100.00000000000001</v>
      </c>
      <c r="K88" s="81">
        <f t="shared" si="20"/>
        <v>99.999999999999986</v>
      </c>
      <c r="L88" s="81">
        <f t="shared" si="20"/>
        <v>100</v>
      </c>
      <c r="M88" s="81">
        <f t="shared" si="20"/>
        <v>100</v>
      </c>
      <c r="N88" s="81">
        <f t="shared" si="20"/>
        <v>100.00000000000001</v>
      </c>
      <c r="O88" s="81">
        <f t="shared" si="20"/>
        <v>100</v>
      </c>
      <c r="P88" s="81">
        <f t="shared" si="20"/>
        <v>100</v>
      </c>
      <c r="Q88" s="81">
        <f t="shared" si="20"/>
        <v>100</v>
      </c>
      <c r="R88" s="81">
        <f t="shared" si="20"/>
        <v>100</v>
      </c>
      <c r="S88" s="81">
        <f t="shared" si="20"/>
        <v>100</v>
      </c>
      <c r="T88" s="81">
        <f t="shared" si="20"/>
        <v>100</v>
      </c>
      <c r="U88" s="81">
        <f t="shared" si="20"/>
        <v>100</v>
      </c>
    </row>
    <row r="93" spans="2:21">
      <c r="B93" s="1" t="s">
        <v>836</v>
      </c>
    </row>
    <row r="94" spans="2:21">
      <c r="B94" s="1" t="s">
        <v>838</v>
      </c>
    </row>
    <row r="95" spans="2:21">
      <c r="B95" s="165" t="s">
        <v>824</v>
      </c>
      <c r="C95" s="78">
        <v>2014</v>
      </c>
      <c r="D95" s="78">
        <v>2016</v>
      </c>
      <c r="E95" s="78">
        <v>2018</v>
      </c>
      <c r="F95" s="78">
        <v>2020</v>
      </c>
    </row>
    <row r="96" spans="2:21">
      <c r="B96" s="123" t="s">
        <v>825</v>
      </c>
      <c r="C96" s="10">
        <v>200510</v>
      </c>
      <c r="D96" s="10">
        <v>204253</v>
      </c>
      <c r="E96" s="10">
        <v>211604</v>
      </c>
      <c r="F96" s="10">
        <v>208348</v>
      </c>
    </row>
    <row r="97" spans="2:6">
      <c r="B97" s="123" t="s">
        <v>826</v>
      </c>
      <c r="C97" s="10">
        <v>50950</v>
      </c>
      <c r="D97" s="10">
        <v>69506</v>
      </c>
      <c r="E97" s="10">
        <v>82288</v>
      </c>
      <c r="F97" s="10">
        <v>96328</v>
      </c>
    </row>
    <row r="98" spans="2:6">
      <c r="B98" s="123" t="s">
        <v>827</v>
      </c>
      <c r="C98" s="10">
        <v>570</v>
      </c>
      <c r="D98" s="10">
        <v>150</v>
      </c>
      <c r="E98" s="10">
        <v>137</v>
      </c>
      <c r="F98" s="10">
        <v>440</v>
      </c>
    </row>
    <row r="99" spans="2:6">
      <c r="B99" s="123" t="s">
        <v>828</v>
      </c>
      <c r="C99" s="10">
        <v>20130</v>
      </c>
      <c r="D99" s="10">
        <v>23908</v>
      </c>
      <c r="E99" s="10">
        <v>26271</v>
      </c>
      <c r="F99" s="10">
        <v>26281</v>
      </c>
    </row>
    <row r="100" spans="2:6">
      <c r="B100" s="123" t="s">
        <v>829</v>
      </c>
      <c r="C100" s="10">
        <v>38980</v>
      </c>
      <c r="D100" s="10">
        <v>31733</v>
      </c>
      <c r="E100" s="10">
        <v>27768</v>
      </c>
      <c r="F100" s="10">
        <v>20981</v>
      </c>
    </row>
    <row r="101" spans="2:6">
      <c r="B101" s="123" t="s">
        <v>830</v>
      </c>
      <c r="C101" s="10">
        <v>47520</v>
      </c>
      <c r="D101" s="10">
        <v>44506</v>
      </c>
      <c r="E101" s="10">
        <v>36199</v>
      </c>
      <c r="F101" s="10">
        <v>33636</v>
      </c>
    </row>
    <row r="102" spans="2:6">
      <c r="B102" s="123" t="s">
        <v>831</v>
      </c>
      <c r="C102" s="10">
        <v>1790</v>
      </c>
      <c r="D102" s="10">
        <v>4154</v>
      </c>
      <c r="E102" s="10">
        <v>2816</v>
      </c>
      <c r="F102" s="10">
        <v>5158</v>
      </c>
    </row>
    <row r="103" spans="2:6">
      <c r="B103" s="123" t="s">
        <v>832</v>
      </c>
      <c r="C103" s="10">
        <v>380</v>
      </c>
      <c r="D103" s="10">
        <v>0</v>
      </c>
      <c r="E103" s="10">
        <v>0</v>
      </c>
      <c r="F103" s="10">
        <v>0</v>
      </c>
    </row>
    <row r="104" spans="2:6">
      <c r="B104" s="123" t="s">
        <v>774</v>
      </c>
      <c r="C104" s="10">
        <v>3560</v>
      </c>
      <c r="D104" s="10">
        <v>3060</v>
      </c>
      <c r="E104" s="10">
        <v>2299</v>
      </c>
      <c r="F104" s="10">
        <v>1697</v>
      </c>
    </row>
    <row r="105" spans="2:6">
      <c r="B105" s="123" t="s">
        <v>833</v>
      </c>
      <c r="C105" s="10">
        <v>20040</v>
      </c>
      <c r="D105" s="10">
        <v>14368</v>
      </c>
      <c r="E105" s="10">
        <v>21095</v>
      </c>
      <c r="F105" s="10">
        <v>12252</v>
      </c>
    </row>
    <row r="106" spans="2:6">
      <c r="B106" s="123" t="s">
        <v>834</v>
      </c>
      <c r="C106" s="10">
        <v>13650</v>
      </c>
      <c r="D106" s="10">
        <v>11157</v>
      </c>
      <c r="E106" s="10">
        <v>12466</v>
      </c>
      <c r="F106" s="10">
        <v>10432</v>
      </c>
    </row>
    <row r="107" spans="2:6">
      <c r="B107" s="123" t="s">
        <v>835</v>
      </c>
      <c r="C107" s="10">
        <v>2940</v>
      </c>
      <c r="D107" s="10">
        <v>1711</v>
      </c>
      <c r="E107" s="10">
        <v>265</v>
      </c>
      <c r="F107" s="10">
        <v>1142</v>
      </c>
    </row>
    <row r="109" spans="2:6">
      <c r="B109" s="1" t="s">
        <v>171</v>
      </c>
    </row>
    <row r="110" spans="2:6">
      <c r="B110" s="1" t="s">
        <v>913</v>
      </c>
    </row>
    <row r="111" spans="2:6">
      <c r="B111" s="16" t="s">
        <v>837</v>
      </c>
    </row>
    <row r="113" spans="2:6">
      <c r="B113" s="165"/>
      <c r="C113" s="78">
        <v>2014</v>
      </c>
      <c r="D113" s="78">
        <v>2016</v>
      </c>
      <c r="E113" s="78">
        <v>2018</v>
      </c>
      <c r="F113" s="78">
        <v>2020</v>
      </c>
    </row>
    <row r="114" spans="2:6">
      <c r="B114" s="7" t="s">
        <v>839</v>
      </c>
      <c r="C114" s="7"/>
      <c r="D114" s="7"/>
      <c r="E114" s="7"/>
      <c r="F114" s="7"/>
    </row>
    <row r="115" spans="2:6">
      <c r="B115" s="7" t="s">
        <v>840</v>
      </c>
      <c r="C115" s="10">
        <v>26360</v>
      </c>
      <c r="D115" s="10">
        <v>26857</v>
      </c>
      <c r="E115" s="10">
        <v>26500</v>
      </c>
      <c r="F115" s="10">
        <v>27161.86</v>
      </c>
    </row>
    <row r="116" spans="2:6">
      <c r="B116" s="7" t="s">
        <v>841</v>
      </c>
      <c r="C116" s="10">
        <v>45150</v>
      </c>
      <c r="D116" s="10">
        <v>45330</v>
      </c>
      <c r="E116" s="10">
        <v>45934</v>
      </c>
      <c r="F116" s="10">
        <v>46672.31</v>
      </c>
    </row>
    <row r="117" spans="2:6">
      <c r="B117" s="7" t="s">
        <v>842</v>
      </c>
      <c r="C117" s="10">
        <v>0.9</v>
      </c>
      <c r="D117" s="10">
        <v>0.8</v>
      </c>
      <c r="E117" s="10">
        <v>0.7</v>
      </c>
      <c r="F117" s="10">
        <v>0.77</v>
      </c>
    </row>
    <row r="118" spans="2:6">
      <c r="B118" s="7" t="s">
        <v>843</v>
      </c>
      <c r="C118" s="10">
        <v>24.2</v>
      </c>
      <c r="D118" s="10">
        <v>23.1</v>
      </c>
      <c r="E118" s="10">
        <v>22.1</v>
      </c>
      <c r="F118" s="10">
        <v>22.5</v>
      </c>
    </row>
    <row r="119" spans="2:6">
      <c r="B119" s="7" t="s">
        <v>844</v>
      </c>
      <c r="C119" s="10">
        <v>348</v>
      </c>
      <c r="D119" s="10">
        <v>342.8</v>
      </c>
      <c r="E119" s="10">
        <v>335.3</v>
      </c>
      <c r="F119" s="10">
        <v>333.33</v>
      </c>
    </row>
    <row r="120" spans="2:6">
      <c r="B120" s="7" t="s">
        <v>845</v>
      </c>
      <c r="C120" s="10">
        <v>0.5</v>
      </c>
      <c r="D120" s="10">
        <v>0.5</v>
      </c>
      <c r="E120" s="10">
        <v>0.5</v>
      </c>
      <c r="F120" s="10">
        <v>0.42</v>
      </c>
    </row>
    <row r="121" spans="2:6">
      <c r="B121" s="7" t="s">
        <v>846</v>
      </c>
      <c r="C121" s="10">
        <v>16.3</v>
      </c>
      <c r="D121" s="10">
        <v>16.5</v>
      </c>
      <c r="E121" s="10">
        <v>16.8</v>
      </c>
      <c r="F121" s="10">
        <v>17.350000000000001</v>
      </c>
    </row>
    <row r="122" spans="2:6">
      <c r="B122" s="7" t="s">
        <v>847</v>
      </c>
      <c r="C122" s="10">
        <v>19.399999999999999</v>
      </c>
      <c r="D122" s="10">
        <v>16.100000000000001</v>
      </c>
      <c r="E122" s="10">
        <v>16.2</v>
      </c>
      <c r="F122" s="10">
        <v>16.559999999999999</v>
      </c>
    </row>
    <row r="123" spans="2:6">
      <c r="B123" s="7" t="s">
        <v>848</v>
      </c>
      <c r="C123" s="10">
        <v>568.20000000000005</v>
      </c>
      <c r="D123" s="10">
        <v>572</v>
      </c>
      <c r="E123" s="10">
        <v>562.5</v>
      </c>
      <c r="F123" s="10">
        <v>506.55</v>
      </c>
    </row>
    <row r="124" spans="2:6">
      <c r="B124" s="7" t="s">
        <v>849</v>
      </c>
      <c r="C124" s="10">
        <v>7.2</v>
      </c>
      <c r="D124" s="10">
        <v>6.4</v>
      </c>
      <c r="E124" s="10">
        <v>4.3</v>
      </c>
      <c r="F124" s="10">
        <v>3.68</v>
      </c>
    </row>
    <row r="125" spans="2:6">
      <c r="B125" s="7" t="s">
        <v>850</v>
      </c>
      <c r="C125" s="10">
        <v>0.85</v>
      </c>
      <c r="D125" s="10">
        <v>0.68</v>
      </c>
      <c r="E125" s="10">
        <v>0.63</v>
      </c>
      <c r="F125" s="10">
        <v>0.64</v>
      </c>
    </row>
    <row r="126" spans="2:6">
      <c r="B126" s="7" t="s">
        <v>851</v>
      </c>
      <c r="C126" s="10">
        <v>0.05</v>
      </c>
      <c r="D126" s="10">
        <v>0.03</v>
      </c>
      <c r="E126" s="10">
        <v>0.02</v>
      </c>
      <c r="F126" s="10">
        <v>0.02</v>
      </c>
    </row>
    <row r="127" spans="2:6">
      <c r="B127" s="7" t="s">
        <v>852</v>
      </c>
      <c r="C127" s="10"/>
      <c r="D127" s="10"/>
      <c r="E127" s="10"/>
      <c r="F127" s="10"/>
    </row>
    <row r="128" spans="2:6">
      <c r="B128" s="7" t="s">
        <v>840</v>
      </c>
      <c r="C128" s="10">
        <v>20940</v>
      </c>
      <c r="D128" s="10">
        <v>18765</v>
      </c>
      <c r="E128" s="10">
        <v>18270</v>
      </c>
      <c r="F128" s="10">
        <v>19292.07</v>
      </c>
    </row>
    <row r="129" spans="2:6">
      <c r="B129" s="7" t="s">
        <v>841</v>
      </c>
      <c r="C129" s="10">
        <v>40650</v>
      </c>
      <c r="D129" s="10">
        <v>37716</v>
      </c>
      <c r="E129" s="10">
        <v>36552</v>
      </c>
      <c r="F129" s="10">
        <v>38571.03</v>
      </c>
    </row>
    <row r="130" spans="2:6">
      <c r="B130" s="7" t="s">
        <v>842</v>
      </c>
      <c r="C130" s="10">
        <v>0.8</v>
      </c>
      <c r="D130" s="10">
        <v>0.7</v>
      </c>
      <c r="E130" s="10">
        <v>0.7</v>
      </c>
      <c r="F130" s="10">
        <v>0.77</v>
      </c>
    </row>
    <row r="131" spans="2:6">
      <c r="B131" s="7" t="s">
        <v>843</v>
      </c>
      <c r="C131" s="10">
        <v>23.1</v>
      </c>
      <c r="D131" s="10">
        <v>20.5</v>
      </c>
      <c r="E131" s="10">
        <v>17.600000000000001</v>
      </c>
      <c r="F131" s="10">
        <v>20.55</v>
      </c>
    </row>
    <row r="132" spans="2:6">
      <c r="B132" s="7" t="s">
        <v>844</v>
      </c>
      <c r="C132" s="10">
        <v>309.3</v>
      </c>
      <c r="D132" s="10">
        <v>281.39999999999998</v>
      </c>
      <c r="E132" s="10">
        <v>270</v>
      </c>
      <c r="F132" s="10">
        <v>280.05</v>
      </c>
    </row>
    <row r="133" spans="2:6">
      <c r="B133" s="7" t="s">
        <v>845</v>
      </c>
      <c r="C133" s="10">
        <v>0.4</v>
      </c>
      <c r="D133" s="10">
        <v>0.3</v>
      </c>
      <c r="E133" s="10">
        <v>0.4</v>
      </c>
      <c r="F133" s="10">
        <v>0.34</v>
      </c>
    </row>
    <row r="134" spans="2:6">
      <c r="B134" s="7" t="s">
        <v>846</v>
      </c>
      <c r="C134" s="10">
        <v>13.7</v>
      </c>
      <c r="D134" s="10">
        <v>13.2</v>
      </c>
      <c r="E134" s="10">
        <v>11.8</v>
      </c>
      <c r="F134" s="10">
        <v>14.34</v>
      </c>
    </row>
    <row r="135" spans="2:6">
      <c r="B135" s="7" t="s">
        <v>847</v>
      </c>
      <c r="C135" s="10">
        <v>14.3</v>
      </c>
      <c r="D135" s="10">
        <v>13.5</v>
      </c>
      <c r="E135" s="10">
        <v>13.7</v>
      </c>
      <c r="F135" s="10">
        <v>14.14</v>
      </c>
    </row>
    <row r="136" spans="2:6">
      <c r="B136" s="7" t="s">
        <v>848</v>
      </c>
      <c r="C136" s="10">
        <v>496.8</v>
      </c>
      <c r="D136" s="10">
        <v>497.8</v>
      </c>
      <c r="E136" s="10">
        <v>486.3</v>
      </c>
      <c r="F136" s="10">
        <v>465.11</v>
      </c>
    </row>
    <row r="137" spans="2:6">
      <c r="B137" s="7" t="s">
        <v>849</v>
      </c>
      <c r="C137" s="10">
        <v>4.0999999999999996</v>
      </c>
      <c r="D137" s="10">
        <v>2.9</v>
      </c>
      <c r="E137" s="10">
        <v>2.6</v>
      </c>
      <c r="F137" s="10">
        <v>2.59</v>
      </c>
    </row>
    <row r="138" spans="2:6">
      <c r="B138" s="7" t="s">
        <v>850</v>
      </c>
      <c r="C138" s="10">
        <v>0.47</v>
      </c>
      <c r="D138" s="10">
        <v>0.37</v>
      </c>
      <c r="E138" s="10">
        <v>0.34</v>
      </c>
      <c r="F138" s="10">
        <v>0.28999999999999998</v>
      </c>
    </row>
    <row r="139" spans="2:6">
      <c r="B139" s="7" t="s">
        <v>851</v>
      </c>
      <c r="C139" s="10">
        <v>0.04</v>
      </c>
      <c r="D139" s="10">
        <v>0.02</v>
      </c>
      <c r="E139" s="10">
        <v>0.01</v>
      </c>
      <c r="F139" s="10">
        <v>0.01</v>
      </c>
    </row>
    <row r="140" spans="2:6">
      <c r="B140" s="7" t="s">
        <v>853</v>
      </c>
      <c r="C140" s="10"/>
      <c r="D140" s="10"/>
      <c r="E140" s="10"/>
      <c r="F140" s="10"/>
    </row>
    <row r="141" spans="2:6">
      <c r="B141" s="7" t="s">
        <v>840</v>
      </c>
      <c r="C141" s="10">
        <v>25960</v>
      </c>
      <c r="D141" s="10">
        <v>26600</v>
      </c>
      <c r="E141" s="10">
        <v>25288</v>
      </c>
      <c r="F141" s="10">
        <v>26300</v>
      </c>
    </row>
    <row r="142" spans="2:6">
      <c r="B142" s="7" t="s">
        <v>841</v>
      </c>
      <c r="C142" s="10">
        <v>42370</v>
      </c>
      <c r="D142" s="10">
        <v>42897</v>
      </c>
      <c r="E142" s="10">
        <v>44243</v>
      </c>
      <c r="F142" s="10">
        <v>45545.94</v>
      </c>
    </row>
    <row r="143" spans="2:6">
      <c r="B143" s="7" t="s">
        <v>842</v>
      </c>
      <c r="C143" s="10">
        <v>1</v>
      </c>
      <c r="D143" s="10">
        <v>0.9</v>
      </c>
      <c r="E143" s="10">
        <v>0.8</v>
      </c>
      <c r="F143" s="10">
        <v>0.81</v>
      </c>
    </row>
    <row r="144" spans="2:6">
      <c r="B144" s="7" t="s">
        <v>843</v>
      </c>
      <c r="C144" s="10">
        <v>26.9</v>
      </c>
      <c r="D144" s="10">
        <v>25.1</v>
      </c>
      <c r="E144" s="10">
        <v>26.5</v>
      </c>
      <c r="F144" s="10">
        <v>24.63</v>
      </c>
    </row>
    <row r="145" spans="2:6">
      <c r="B145" s="7" t="s">
        <v>844</v>
      </c>
      <c r="C145" s="10">
        <v>332.2</v>
      </c>
      <c r="D145" s="10">
        <v>346.4</v>
      </c>
      <c r="E145" s="10">
        <v>323.89999999999998</v>
      </c>
      <c r="F145" s="10">
        <v>310.79000000000002</v>
      </c>
    </row>
    <row r="146" spans="2:6">
      <c r="B146" s="7" t="s">
        <v>845</v>
      </c>
      <c r="C146" s="10">
        <v>0.5</v>
      </c>
      <c r="D146" s="10">
        <v>0.4</v>
      </c>
      <c r="E146" s="10">
        <v>0.4</v>
      </c>
      <c r="F146" s="10">
        <v>0.37</v>
      </c>
    </row>
    <row r="147" spans="2:6">
      <c r="B147" s="7" t="s">
        <v>846</v>
      </c>
      <c r="C147" s="10">
        <v>15.3</v>
      </c>
      <c r="D147" s="10">
        <v>15.1</v>
      </c>
      <c r="E147" s="10">
        <v>16</v>
      </c>
      <c r="F147" s="10">
        <v>14.8</v>
      </c>
    </row>
    <row r="148" spans="2:6">
      <c r="B148" s="7" t="s">
        <v>847</v>
      </c>
      <c r="C148" s="10">
        <v>21.4</v>
      </c>
      <c r="D148" s="10">
        <v>16.100000000000001</v>
      </c>
      <c r="E148" s="10">
        <v>16.7</v>
      </c>
      <c r="F148" s="10">
        <v>15.66</v>
      </c>
    </row>
    <row r="149" spans="2:6">
      <c r="B149" s="7" t="s">
        <v>848</v>
      </c>
      <c r="C149" s="10">
        <v>590.20000000000005</v>
      </c>
      <c r="D149" s="10">
        <v>603.5</v>
      </c>
      <c r="E149" s="10">
        <v>585.4</v>
      </c>
      <c r="F149" s="10">
        <v>507.69</v>
      </c>
    </row>
    <row r="150" spans="2:6">
      <c r="B150" s="7" t="s">
        <v>849</v>
      </c>
      <c r="C150" s="10">
        <v>6.3</v>
      </c>
      <c r="D150" s="10">
        <v>5.3</v>
      </c>
      <c r="E150" s="10">
        <v>3.5</v>
      </c>
      <c r="F150" s="10">
        <v>2.94</v>
      </c>
    </row>
    <row r="151" spans="2:6">
      <c r="B151" s="7" t="s">
        <v>850</v>
      </c>
      <c r="C151" s="10">
        <v>0.74</v>
      </c>
      <c r="D151" s="10">
        <v>0.55000000000000004</v>
      </c>
      <c r="E151" s="10">
        <v>0.48</v>
      </c>
      <c r="F151" s="10">
        <v>0.38</v>
      </c>
    </row>
    <row r="152" spans="2:6">
      <c r="B152" s="7" t="s">
        <v>851</v>
      </c>
      <c r="C152" s="10">
        <v>0.06</v>
      </c>
      <c r="D152" s="10">
        <v>0.03</v>
      </c>
      <c r="E152" s="10">
        <v>0.02</v>
      </c>
      <c r="F152" s="10">
        <v>0.01</v>
      </c>
    </row>
    <row r="153" spans="2:6">
      <c r="B153" s="7" t="s">
        <v>854</v>
      </c>
      <c r="C153" s="10"/>
      <c r="D153" s="10"/>
      <c r="E153" s="10"/>
      <c r="F153" s="10"/>
    </row>
    <row r="154" spans="2:6">
      <c r="B154" s="7" t="s">
        <v>840</v>
      </c>
      <c r="C154" s="10">
        <v>29690</v>
      </c>
      <c r="D154" s="10">
        <v>31494</v>
      </c>
      <c r="E154" s="10">
        <v>31617</v>
      </c>
      <c r="F154" s="10">
        <v>31909.86</v>
      </c>
    </row>
    <row r="155" spans="2:6">
      <c r="B155" s="7" t="s">
        <v>841</v>
      </c>
      <c r="C155" s="10">
        <v>49970</v>
      </c>
      <c r="D155" s="10">
        <v>51280</v>
      </c>
      <c r="E155" s="10">
        <v>51950</v>
      </c>
      <c r="F155" s="10">
        <v>51718.65</v>
      </c>
    </row>
    <row r="156" spans="2:6">
      <c r="B156" s="7" t="s">
        <v>842</v>
      </c>
      <c r="C156" s="10">
        <v>0.8</v>
      </c>
      <c r="D156" s="10">
        <v>0.7</v>
      </c>
      <c r="E156" s="10">
        <v>0.7</v>
      </c>
      <c r="F156" s="10">
        <v>0.75</v>
      </c>
    </row>
    <row r="157" spans="2:6">
      <c r="B157" s="7" t="s">
        <v>843</v>
      </c>
      <c r="C157" s="10">
        <v>22.4</v>
      </c>
      <c r="D157" s="10">
        <v>23</v>
      </c>
      <c r="E157" s="10">
        <v>21.5</v>
      </c>
      <c r="F157" s="10">
        <v>22.12</v>
      </c>
    </row>
    <row r="158" spans="2:6">
      <c r="B158" s="7" t="s">
        <v>844</v>
      </c>
      <c r="C158" s="10">
        <v>383.3</v>
      </c>
      <c r="D158" s="10">
        <v>373.8</v>
      </c>
      <c r="E158" s="10">
        <v>374.6</v>
      </c>
      <c r="F158" s="10">
        <v>376.55</v>
      </c>
    </row>
    <row r="159" spans="2:6">
      <c r="B159" s="7" t="s">
        <v>845</v>
      </c>
      <c r="C159" s="10">
        <v>0.5</v>
      </c>
      <c r="D159" s="10">
        <v>0.5</v>
      </c>
      <c r="E159" s="10">
        <v>0.5</v>
      </c>
      <c r="F159" s="10">
        <v>0.49</v>
      </c>
    </row>
    <row r="160" spans="2:6">
      <c r="B160" s="7" t="s">
        <v>846</v>
      </c>
      <c r="C160" s="10">
        <v>18.600000000000001</v>
      </c>
      <c r="D160" s="10">
        <v>19.399999999999999</v>
      </c>
      <c r="E160" s="10">
        <v>19.8</v>
      </c>
      <c r="F160" s="10">
        <v>20.63</v>
      </c>
    </row>
    <row r="161" spans="2:18">
      <c r="B161" s="7" t="s">
        <v>847</v>
      </c>
      <c r="C161" s="10">
        <v>20.5</v>
      </c>
      <c r="D161" s="10">
        <v>17.399999999999999</v>
      </c>
      <c r="E161" s="10">
        <v>17</v>
      </c>
      <c r="F161" s="10">
        <v>18.440000000000001</v>
      </c>
    </row>
    <row r="162" spans="2:18">
      <c r="B162" s="7" t="s">
        <v>848</v>
      </c>
      <c r="C162" s="10">
        <v>590.20000000000005</v>
      </c>
      <c r="D162" s="10">
        <v>589.9</v>
      </c>
      <c r="E162" s="10">
        <v>587.29999999999995</v>
      </c>
      <c r="F162" s="10">
        <v>527.78</v>
      </c>
    </row>
    <row r="163" spans="2:18">
      <c r="B163" s="7" t="s">
        <v>849</v>
      </c>
      <c r="C163" s="10">
        <v>9.4</v>
      </c>
      <c r="D163" s="10">
        <v>9</v>
      </c>
      <c r="E163" s="10">
        <v>5.8</v>
      </c>
      <c r="F163" s="10">
        <v>4.75</v>
      </c>
    </row>
    <row r="164" spans="2:18">
      <c r="B164" s="7" t="s">
        <v>850</v>
      </c>
      <c r="C164" s="10">
        <v>1.1399999999999999</v>
      </c>
      <c r="D164" s="10">
        <v>0.95</v>
      </c>
      <c r="E164" s="10">
        <v>0.88</v>
      </c>
      <c r="F164" s="10">
        <v>1</v>
      </c>
    </row>
    <row r="165" spans="2:18">
      <c r="B165" s="7" t="s">
        <v>851</v>
      </c>
      <c r="C165" s="10">
        <v>0.04</v>
      </c>
      <c r="D165" s="10">
        <v>0.04</v>
      </c>
      <c r="E165" s="10">
        <v>0.02</v>
      </c>
      <c r="F165" s="10">
        <v>0.02</v>
      </c>
    </row>
    <row r="167" spans="2:18">
      <c r="B167" s="1" t="s">
        <v>171</v>
      </c>
    </row>
    <row r="168" spans="2:18">
      <c r="B168" s="1" t="s">
        <v>903</v>
      </c>
    </row>
    <row r="169" spans="2:18">
      <c r="B169" s="16" t="s">
        <v>855</v>
      </c>
    </row>
    <row r="172" spans="2:18">
      <c r="C172" s="383" t="s">
        <v>856</v>
      </c>
      <c r="D172" s="370"/>
      <c r="E172" s="370"/>
      <c r="F172" s="348"/>
      <c r="G172" s="383" t="s">
        <v>890</v>
      </c>
      <c r="H172" s="370"/>
      <c r="I172" s="370"/>
      <c r="J172" s="348"/>
      <c r="K172" s="383" t="s">
        <v>857</v>
      </c>
      <c r="L172" s="370"/>
      <c r="M172" s="370"/>
      <c r="N172" s="348"/>
      <c r="O172" s="383" t="s">
        <v>858</v>
      </c>
      <c r="P172" s="370"/>
      <c r="Q172" s="370"/>
      <c r="R172" s="348"/>
    </row>
    <row r="173" spans="2:18">
      <c r="C173" s="77">
        <v>2014</v>
      </c>
      <c r="D173" s="77">
        <v>2016</v>
      </c>
      <c r="E173" s="77">
        <v>2018</v>
      </c>
      <c r="F173" s="77">
        <v>2020</v>
      </c>
      <c r="G173" s="77">
        <v>2014</v>
      </c>
      <c r="H173" s="77">
        <v>2016</v>
      </c>
      <c r="I173" s="77">
        <v>2018</v>
      </c>
      <c r="J173" s="77">
        <v>2020</v>
      </c>
      <c r="K173" s="77">
        <v>2014</v>
      </c>
      <c r="L173" s="77">
        <v>2016</v>
      </c>
      <c r="M173" s="77">
        <v>2018</v>
      </c>
      <c r="N173" s="77">
        <v>2020</v>
      </c>
      <c r="O173" s="77">
        <v>2014</v>
      </c>
      <c r="P173" s="77">
        <v>2016</v>
      </c>
      <c r="Q173" s="77">
        <v>2018</v>
      </c>
      <c r="R173" s="77">
        <v>2020</v>
      </c>
    </row>
    <row r="174" spans="2:18" ht="16.5">
      <c r="B174" s="7" t="s">
        <v>165</v>
      </c>
      <c r="C174" s="77" t="s">
        <v>889</v>
      </c>
      <c r="D174" s="77" t="s">
        <v>889</v>
      </c>
      <c r="E174" s="77" t="s">
        <v>889</v>
      </c>
      <c r="F174" s="77" t="s">
        <v>889</v>
      </c>
      <c r="G174" s="77" t="s">
        <v>889</v>
      </c>
      <c r="H174" s="77" t="s">
        <v>889</v>
      </c>
      <c r="I174" s="77" t="s">
        <v>889</v>
      </c>
      <c r="J174" s="77" t="s">
        <v>889</v>
      </c>
      <c r="K174" s="77"/>
      <c r="L174" s="77"/>
      <c r="M174" s="77"/>
      <c r="N174" s="77"/>
      <c r="O174" s="77"/>
      <c r="P174" s="77"/>
      <c r="Q174" s="77"/>
      <c r="R174" s="77"/>
    </row>
    <row r="175" spans="2:18">
      <c r="B175" s="50" t="s">
        <v>859</v>
      </c>
      <c r="C175" s="160" t="s">
        <v>860</v>
      </c>
      <c r="D175" s="160" t="s">
        <v>861</v>
      </c>
      <c r="E175" s="160" t="s">
        <v>862</v>
      </c>
      <c r="F175" s="160" t="s">
        <v>863</v>
      </c>
      <c r="G175" s="160">
        <v>260</v>
      </c>
      <c r="H175" s="160">
        <v>237</v>
      </c>
      <c r="I175" s="160">
        <v>266</v>
      </c>
      <c r="J175" s="160">
        <v>249</v>
      </c>
      <c r="K175" s="160">
        <v>95</v>
      </c>
      <c r="L175" s="160">
        <v>96</v>
      </c>
      <c r="M175" s="160">
        <v>95</v>
      </c>
      <c r="N175" s="160">
        <v>95</v>
      </c>
      <c r="O175" s="160">
        <v>0.21</v>
      </c>
      <c r="P175" s="160">
        <v>0.22</v>
      </c>
      <c r="Q175" s="160">
        <v>0.24</v>
      </c>
      <c r="R175" s="160">
        <v>0.21</v>
      </c>
    </row>
    <row r="176" spans="2:18">
      <c r="B176" s="7" t="s">
        <v>864</v>
      </c>
      <c r="C176" s="77" t="s">
        <v>865</v>
      </c>
      <c r="D176" s="77" t="s">
        <v>866</v>
      </c>
      <c r="E176" s="77" t="s">
        <v>867</v>
      </c>
      <c r="F176" s="77" t="s">
        <v>868</v>
      </c>
      <c r="G176" s="77" t="s">
        <v>869</v>
      </c>
      <c r="H176" s="77" t="s">
        <v>870</v>
      </c>
      <c r="I176" s="77" t="s">
        <v>871</v>
      </c>
      <c r="J176" s="77" t="s">
        <v>872</v>
      </c>
      <c r="K176" s="77">
        <v>62</v>
      </c>
      <c r="L176" s="77">
        <v>62</v>
      </c>
      <c r="M176" s="77">
        <v>64</v>
      </c>
      <c r="N176" s="77">
        <v>65</v>
      </c>
      <c r="O176" s="77">
        <v>12.9</v>
      </c>
      <c r="P176" s="77">
        <v>14.3</v>
      </c>
      <c r="Q176" s="77">
        <v>13.6</v>
      </c>
      <c r="R176" s="77">
        <v>12.5</v>
      </c>
    </row>
    <row r="177" spans="2:24">
      <c r="B177" s="7" t="s">
        <v>873</v>
      </c>
      <c r="C177" s="77" t="s">
        <v>874</v>
      </c>
      <c r="D177" s="77" t="s">
        <v>875</v>
      </c>
      <c r="E177" s="77" t="s">
        <v>876</v>
      </c>
      <c r="F177" s="77" t="s">
        <v>877</v>
      </c>
      <c r="G177" s="77" t="s">
        <v>878</v>
      </c>
      <c r="H177" s="77" t="s">
        <v>879</v>
      </c>
      <c r="I177" s="77" t="s">
        <v>880</v>
      </c>
      <c r="J177" s="77" t="s">
        <v>881</v>
      </c>
      <c r="K177" s="77">
        <v>96</v>
      </c>
      <c r="L177" s="77">
        <v>97</v>
      </c>
      <c r="M177" s="77">
        <v>97</v>
      </c>
      <c r="N177" s="77">
        <v>97</v>
      </c>
      <c r="O177" s="77">
        <v>6.2</v>
      </c>
      <c r="P177" s="77">
        <v>6.1</v>
      </c>
      <c r="Q177" s="77">
        <v>6</v>
      </c>
      <c r="R177" s="77">
        <v>4.92</v>
      </c>
    </row>
    <row r="178" spans="2:24">
      <c r="B178" s="7" t="s">
        <v>882</v>
      </c>
      <c r="C178" s="77" t="s">
        <v>420</v>
      </c>
      <c r="D178" s="77" t="s">
        <v>420</v>
      </c>
      <c r="E178" s="77" t="s">
        <v>420</v>
      </c>
      <c r="F178" s="77" t="s">
        <v>420</v>
      </c>
      <c r="G178" s="77" t="s">
        <v>420</v>
      </c>
      <c r="H178" s="77" t="s">
        <v>420</v>
      </c>
      <c r="I178" s="77" t="s">
        <v>420</v>
      </c>
      <c r="J178" s="77" t="s">
        <v>420</v>
      </c>
      <c r="K178" s="77" t="s">
        <v>420</v>
      </c>
      <c r="L178" s="77" t="s">
        <v>420</v>
      </c>
      <c r="M178" s="77" t="s">
        <v>420</v>
      </c>
      <c r="N178" s="77" t="s">
        <v>420</v>
      </c>
      <c r="O178" s="77">
        <v>36.6</v>
      </c>
      <c r="P178" s="77">
        <v>32.700000000000003</v>
      </c>
      <c r="Q178" s="77">
        <v>36.799999999999997</v>
      </c>
      <c r="R178" s="77">
        <v>33.11</v>
      </c>
    </row>
    <row r="179" spans="2:24">
      <c r="B179" s="7" t="s">
        <v>883</v>
      </c>
      <c r="C179" s="77" t="s">
        <v>884</v>
      </c>
      <c r="D179" s="77" t="s">
        <v>885</v>
      </c>
      <c r="E179" s="77" t="s">
        <v>886</v>
      </c>
      <c r="F179" s="77" t="s">
        <v>887</v>
      </c>
      <c r="G179" s="77" t="s">
        <v>884</v>
      </c>
      <c r="H179" s="77" t="s">
        <v>885</v>
      </c>
      <c r="I179" s="77" t="s">
        <v>886</v>
      </c>
      <c r="J179" s="77" t="s">
        <v>887</v>
      </c>
      <c r="K179" s="77" t="s">
        <v>420</v>
      </c>
      <c r="L179" s="77" t="s">
        <v>420</v>
      </c>
      <c r="M179" s="77" t="s">
        <v>420</v>
      </c>
      <c r="N179" s="77" t="s">
        <v>420</v>
      </c>
      <c r="O179" s="77" t="s">
        <v>420</v>
      </c>
      <c r="P179" s="77" t="s">
        <v>420</v>
      </c>
      <c r="Q179" s="77" t="s">
        <v>420</v>
      </c>
      <c r="R179" s="77" t="s">
        <v>420</v>
      </c>
    </row>
    <row r="181" spans="2:24">
      <c r="B181" s="1" t="s">
        <v>171</v>
      </c>
    </row>
    <row r="182" spans="2:24">
      <c r="B182" s="1" t="s">
        <v>903</v>
      </c>
    </row>
    <row r="183" spans="2:24">
      <c r="B183" s="16" t="s">
        <v>888</v>
      </c>
    </row>
    <row r="185" spans="2:24">
      <c r="B185" s="15" t="s">
        <v>896</v>
      </c>
    </row>
    <row r="188" spans="2:24">
      <c r="C188" s="45">
        <v>2014</v>
      </c>
      <c r="D188" s="45">
        <v>2016</v>
      </c>
      <c r="E188" s="45">
        <v>2018</v>
      </c>
      <c r="F188" s="45">
        <v>2020</v>
      </c>
      <c r="I188" s="45">
        <v>2014</v>
      </c>
      <c r="J188" s="45">
        <v>2016</v>
      </c>
      <c r="K188" s="45">
        <v>2018</v>
      </c>
      <c r="L188" s="45">
        <v>2020</v>
      </c>
      <c r="O188" s="166">
        <v>2014</v>
      </c>
      <c r="P188" s="166">
        <v>2016</v>
      </c>
      <c r="Q188" s="166">
        <v>2018</v>
      </c>
      <c r="R188" s="166">
        <v>2020</v>
      </c>
      <c r="U188" s="166">
        <v>2014</v>
      </c>
      <c r="V188" s="166">
        <v>2016</v>
      </c>
      <c r="W188" s="166">
        <v>2018</v>
      </c>
      <c r="X188" s="166">
        <v>2020</v>
      </c>
    </row>
    <row r="189" spans="2:24">
      <c r="B189" s="7" t="s">
        <v>165</v>
      </c>
      <c r="C189" s="7"/>
      <c r="D189" s="7"/>
      <c r="E189" s="7"/>
      <c r="F189" s="7"/>
      <c r="H189" s="7" t="s">
        <v>891</v>
      </c>
      <c r="I189" s="7"/>
      <c r="J189" s="7"/>
      <c r="K189" s="7"/>
      <c r="L189" s="7"/>
      <c r="N189" s="7" t="s">
        <v>853</v>
      </c>
      <c r="O189" s="7"/>
      <c r="P189" s="7"/>
      <c r="Q189" s="7"/>
      <c r="R189" s="7"/>
      <c r="T189" s="7" t="s">
        <v>895</v>
      </c>
      <c r="U189" s="7"/>
      <c r="V189" s="7"/>
      <c r="W189" s="7"/>
      <c r="X189" s="7"/>
    </row>
    <row r="190" spans="2:24">
      <c r="B190" s="7" t="s">
        <v>842</v>
      </c>
      <c r="C190" s="7"/>
      <c r="D190" s="7"/>
      <c r="E190" s="7"/>
      <c r="F190" s="7"/>
      <c r="H190" s="7" t="s">
        <v>842</v>
      </c>
      <c r="I190" s="7"/>
      <c r="J190" s="7"/>
      <c r="K190" s="7"/>
      <c r="L190" s="7"/>
      <c r="N190" s="7" t="s">
        <v>842</v>
      </c>
      <c r="O190" s="7"/>
      <c r="P190" s="7"/>
      <c r="Q190" s="7"/>
      <c r="R190" s="7"/>
      <c r="T190" s="7" t="s">
        <v>842</v>
      </c>
      <c r="U190" s="7"/>
      <c r="V190" s="7"/>
      <c r="W190" s="7"/>
      <c r="X190" s="7"/>
    </row>
    <row r="191" spans="2:24">
      <c r="B191" s="7" t="s">
        <v>892</v>
      </c>
      <c r="C191" s="7">
        <v>1</v>
      </c>
      <c r="D191" s="7">
        <v>100</v>
      </c>
      <c r="E191" s="7">
        <v>1</v>
      </c>
      <c r="F191" s="7">
        <v>1</v>
      </c>
      <c r="H191" s="7" t="s">
        <v>892</v>
      </c>
      <c r="I191" s="7">
        <v>3</v>
      </c>
      <c r="J191" s="7">
        <v>5</v>
      </c>
      <c r="K191" s="7">
        <v>3</v>
      </c>
      <c r="L191" s="7">
        <v>3</v>
      </c>
      <c r="N191" s="7" t="s">
        <v>892</v>
      </c>
      <c r="O191" s="7">
        <v>0</v>
      </c>
      <c r="P191" s="7">
        <v>0</v>
      </c>
      <c r="Q191" s="7">
        <v>0</v>
      </c>
      <c r="R191" s="7">
        <v>0</v>
      </c>
      <c r="T191" s="7" t="s">
        <v>892</v>
      </c>
      <c r="U191" s="7">
        <v>0</v>
      </c>
      <c r="V191" s="7">
        <v>0</v>
      </c>
      <c r="W191" s="7">
        <v>0</v>
      </c>
      <c r="X191" s="7">
        <v>0</v>
      </c>
    </row>
    <row r="192" spans="2:24">
      <c r="B192" s="7" t="s">
        <v>893</v>
      </c>
      <c r="C192" s="7">
        <v>96</v>
      </c>
      <c r="D192" s="7">
        <v>100</v>
      </c>
      <c r="E192" s="7">
        <v>97</v>
      </c>
      <c r="F192" s="7">
        <v>96</v>
      </c>
      <c r="H192" s="7" t="s">
        <v>893</v>
      </c>
      <c r="I192" s="7">
        <v>93</v>
      </c>
      <c r="J192" s="7">
        <v>90</v>
      </c>
      <c r="K192" s="7">
        <v>95</v>
      </c>
      <c r="L192" s="7">
        <v>90</v>
      </c>
      <c r="N192" s="7" t="s">
        <v>893</v>
      </c>
      <c r="O192" s="7">
        <v>93</v>
      </c>
      <c r="P192" s="7">
        <v>95</v>
      </c>
      <c r="Q192" s="7">
        <v>95</v>
      </c>
      <c r="R192" s="7">
        <v>95</v>
      </c>
      <c r="T192" s="7" t="s">
        <v>893</v>
      </c>
      <c r="U192" s="7">
        <v>100</v>
      </c>
      <c r="V192" s="7">
        <v>100</v>
      </c>
      <c r="W192" s="7">
        <v>100</v>
      </c>
      <c r="X192" s="7">
        <v>100</v>
      </c>
    </row>
    <row r="193" spans="2:24">
      <c r="B193" s="7" t="s">
        <v>894</v>
      </c>
      <c r="C193" s="7">
        <v>3</v>
      </c>
      <c r="D193" s="7">
        <v>100</v>
      </c>
      <c r="E193" s="7">
        <v>2</v>
      </c>
      <c r="F193" s="7">
        <v>3</v>
      </c>
      <c r="H193" s="7" t="s">
        <v>894</v>
      </c>
      <c r="I193" s="7">
        <v>3</v>
      </c>
      <c r="J193" s="7">
        <v>5</v>
      </c>
      <c r="K193" s="7">
        <v>3</v>
      </c>
      <c r="L193" s="7">
        <v>7</v>
      </c>
      <c r="N193" s="7" t="s">
        <v>894</v>
      </c>
      <c r="O193" s="7">
        <v>7</v>
      </c>
      <c r="P193" s="7">
        <v>5</v>
      </c>
      <c r="Q193" s="7">
        <v>5</v>
      </c>
      <c r="R193" s="7">
        <v>5</v>
      </c>
      <c r="T193" s="7" t="s">
        <v>894</v>
      </c>
      <c r="U193" s="7">
        <v>0</v>
      </c>
      <c r="V193" s="7">
        <v>0</v>
      </c>
      <c r="W193" s="7">
        <v>0</v>
      </c>
      <c r="X193" s="7">
        <v>0</v>
      </c>
    </row>
    <row r="194" spans="2:24">
      <c r="B194" s="7" t="s">
        <v>843</v>
      </c>
      <c r="C194" s="7"/>
      <c r="D194" s="7"/>
      <c r="E194" s="7"/>
      <c r="F194" s="7"/>
      <c r="H194" s="7" t="s">
        <v>843</v>
      </c>
      <c r="I194" s="7"/>
      <c r="J194" s="7"/>
      <c r="K194" s="7"/>
      <c r="L194" s="7"/>
      <c r="N194" s="7" t="s">
        <v>843</v>
      </c>
      <c r="O194" s="7"/>
      <c r="P194" s="7"/>
      <c r="Q194" s="7"/>
      <c r="R194" s="7"/>
      <c r="T194" s="7" t="s">
        <v>843</v>
      </c>
      <c r="U194" s="7"/>
      <c r="V194" s="7"/>
      <c r="W194" s="7"/>
      <c r="X194" s="7"/>
    </row>
    <row r="195" spans="2:24">
      <c r="B195" s="7" t="s">
        <v>892</v>
      </c>
      <c r="C195" s="7">
        <v>1</v>
      </c>
      <c r="D195" s="7">
        <v>100</v>
      </c>
      <c r="E195" s="7">
        <v>1</v>
      </c>
      <c r="F195" s="7">
        <v>1</v>
      </c>
      <c r="H195" s="7" t="s">
        <v>892</v>
      </c>
      <c r="I195" s="7">
        <v>4</v>
      </c>
      <c r="J195" s="7">
        <v>5</v>
      </c>
      <c r="K195" s="7">
        <v>4</v>
      </c>
      <c r="L195" s="7">
        <v>4</v>
      </c>
      <c r="N195" s="7" t="s">
        <v>892</v>
      </c>
      <c r="O195" s="7">
        <v>0</v>
      </c>
      <c r="P195" s="7">
        <v>0</v>
      </c>
      <c r="Q195" s="7">
        <v>0</v>
      </c>
      <c r="R195" s="7">
        <v>0</v>
      </c>
      <c r="T195" s="7" t="s">
        <v>892</v>
      </c>
      <c r="U195" s="7">
        <v>0</v>
      </c>
      <c r="V195" s="7">
        <v>0</v>
      </c>
      <c r="W195" s="7">
        <v>0</v>
      </c>
      <c r="X195" s="7">
        <v>0</v>
      </c>
    </row>
    <row r="196" spans="2:24">
      <c r="B196" s="7" t="s">
        <v>893</v>
      </c>
      <c r="C196" s="7">
        <v>98</v>
      </c>
      <c r="D196" s="7">
        <v>100</v>
      </c>
      <c r="E196" s="7">
        <v>98</v>
      </c>
      <c r="F196" s="7">
        <v>98</v>
      </c>
      <c r="H196" s="7" t="s">
        <v>893</v>
      </c>
      <c r="I196" s="7">
        <v>95</v>
      </c>
      <c r="J196" s="7">
        <v>95</v>
      </c>
      <c r="K196" s="7">
        <v>97</v>
      </c>
      <c r="L196" s="7">
        <v>96</v>
      </c>
      <c r="N196" s="7" t="s">
        <v>893</v>
      </c>
      <c r="O196" s="7">
        <v>98</v>
      </c>
      <c r="P196" s="7">
        <v>99</v>
      </c>
      <c r="Q196" s="7">
        <v>97</v>
      </c>
      <c r="R196" s="7">
        <v>98</v>
      </c>
      <c r="T196" s="7" t="s">
        <v>893</v>
      </c>
      <c r="U196" s="7">
        <v>100</v>
      </c>
      <c r="V196" s="7">
        <v>100</v>
      </c>
      <c r="W196" s="7">
        <v>100</v>
      </c>
      <c r="X196" s="7">
        <v>100</v>
      </c>
    </row>
    <row r="197" spans="2:24">
      <c r="B197" s="7" t="s">
        <v>894</v>
      </c>
      <c r="C197" s="7">
        <v>1</v>
      </c>
      <c r="D197" s="7">
        <v>100</v>
      </c>
      <c r="E197" s="7">
        <v>1</v>
      </c>
      <c r="F197" s="7">
        <v>1</v>
      </c>
      <c r="H197" s="7" t="s">
        <v>894</v>
      </c>
      <c r="I197" s="7">
        <v>1</v>
      </c>
      <c r="J197" s="7">
        <v>0</v>
      </c>
      <c r="K197" s="7">
        <v>0</v>
      </c>
      <c r="L197" s="7">
        <v>1</v>
      </c>
      <c r="N197" s="7" t="s">
        <v>894</v>
      </c>
      <c r="O197" s="7">
        <v>2</v>
      </c>
      <c r="P197" s="7">
        <v>1</v>
      </c>
      <c r="Q197" s="7">
        <v>3</v>
      </c>
      <c r="R197" s="7">
        <v>2</v>
      </c>
      <c r="T197" s="7" t="s">
        <v>894</v>
      </c>
      <c r="U197" s="7">
        <v>0</v>
      </c>
      <c r="V197" s="7">
        <v>0</v>
      </c>
      <c r="W197" s="7">
        <v>0</v>
      </c>
      <c r="X197" s="7">
        <v>0</v>
      </c>
    </row>
    <row r="198" spans="2:24">
      <c r="B198" s="7" t="s">
        <v>844</v>
      </c>
      <c r="C198" s="7"/>
      <c r="D198" s="7"/>
      <c r="E198" s="7"/>
      <c r="F198" s="7"/>
      <c r="H198" s="7" t="s">
        <v>844</v>
      </c>
      <c r="I198" s="7"/>
      <c r="J198" s="7"/>
      <c r="K198" s="7"/>
      <c r="L198" s="7"/>
      <c r="N198" s="7" t="s">
        <v>844</v>
      </c>
      <c r="O198" s="7"/>
      <c r="P198" s="7"/>
      <c r="Q198" s="7"/>
      <c r="R198" s="7"/>
      <c r="T198" s="7" t="s">
        <v>844</v>
      </c>
      <c r="U198" s="7"/>
      <c r="V198" s="7"/>
      <c r="W198" s="7"/>
      <c r="X198" s="7"/>
    </row>
    <row r="199" spans="2:24">
      <c r="B199" s="7" t="s">
        <v>892</v>
      </c>
      <c r="C199" s="7">
        <v>1</v>
      </c>
      <c r="D199" s="7">
        <v>100</v>
      </c>
      <c r="E199" s="7">
        <v>1</v>
      </c>
      <c r="F199" s="7">
        <v>1</v>
      </c>
      <c r="H199" s="7" t="s">
        <v>892</v>
      </c>
      <c r="I199" s="7">
        <v>4</v>
      </c>
      <c r="J199" s="7">
        <v>5</v>
      </c>
      <c r="K199" s="7">
        <v>3</v>
      </c>
      <c r="L199" s="7">
        <v>3</v>
      </c>
      <c r="N199" s="7" t="s">
        <v>892</v>
      </c>
      <c r="O199" s="7">
        <v>0</v>
      </c>
      <c r="P199" s="7">
        <v>0</v>
      </c>
      <c r="Q199" s="7">
        <v>0</v>
      </c>
      <c r="R199" s="7">
        <v>0</v>
      </c>
      <c r="T199" s="7" t="s">
        <v>892</v>
      </c>
      <c r="U199" s="7">
        <v>0</v>
      </c>
      <c r="V199" s="7">
        <v>0</v>
      </c>
      <c r="W199" s="7">
        <v>0</v>
      </c>
      <c r="X199" s="7">
        <v>0</v>
      </c>
    </row>
    <row r="200" spans="2:24">
      <c r="B200" s="7" t="s">
        <v>893</v>
      </c>
      <c r="C200" s="7">
        <v>95</v>
      </c>
      <c r="D200" s="7">
        <v>100</v>
      </c>
      <c r="E200" s="7">
        <v>96</v>
      </c>
      <c r="F200" s="7">
        <v>95</v>
      </c>
      <c r="H200" s="7" t="s">
        <v>893</v>
      </c>
      <c r="I200" s="7">
        <v>89</v>
      </c>
      <c r="J200" s="7">
        <v>90</v>
      </c>
      <c r="K200" s="7">
        <v>94</v>
      </c>
      <c r="L200" s="7">
        <v>90</v>
      </c>
      <c r="N200" s="7" t="s">
        <v>893</v>
      </c>
      <c r="O200" s="7">
        <v>93</v>
      </c>
      <c r="P200" s="7">
        <v>90</v>
      </c>
      <c r="Q200" s="7">
        <v>93</v>
      </c>
      <c r="R200" s="7">
        <v>93</v>
      </c>
      <c r="T200" s="7" t="s">
        <v>893</v>
      </c>
      <c r="U200" s="7">
        <v>100</v>
      </c>
      <c r="V200" s="7">
        <v>100</v>
      </c>
      <c r="W200" s="7">
        <v>99</v>
      </c>
      <c r="X200" s="7">
        <v>99</v>
      </c>
    </row>
    <row r="201" spans="2:24">
      <c r="B201" s="7" t="s">
        <v>894</v>
      </c>
      <c r="C201" s="7">
        <v>4</v>
      </c>
      <c r="D201" s="7">
        <v>100</v>
      </c>
      <c r="E201" s="7">
        <v>4</v>
      </c>
      <c r="F201" s="7">
        <v>4</v>
      </c>
      <c r="H201" s="7" t="s">
        <v>894</v>
      </c>
      <c r="I201" s="7">
        <v>7</v>
      </c>
      <c r="J201" s="7">
        <v>5</v>
      </c>
      <c r="K201" s="7">
        <v>4</v>
      </c>
      <c r="L201" s="7">
        <v>7</v>
      </c>
      <c r="N201" s="7" t="s">
        <v>894</v>
      </c>
      <c r="O201" s="7">
        <v>7</v>
      </c>
      <c r="P201" s="7">
        <v>10</v>
      </c>
      <c r="Q201" s="7">
        <v>7</v>
      </c>
      <c r="R201" s="7">
        <v>7</v>
      </c>
      <c r="T201" s="7" t="s">
        <v>894</v>
      </c>
      <c r="U201" s="7">
        <v>0</v>
      </c>
      <c r="V201" s="7">
        <v>0</v>
      </c>
      <c r="W201" s="7">
        <v>1</v>
      </c>
      <c r="X201" s="7">
        <v>1</v>
      </c>
    </row>
    <row r="202" spans="2:24">
      <c r="B202" s="7" t="s">
        <v>845</v>
      </c>
      <c r="C202" s="7"/>
      <c r="D202" s="7"/>
      <c r="E202" s="7"/>
      <c r="F202" s="7"/>
      <c r="H202" s="7" t="s">
        <v>845</v>
      </c>
      <c r="I202" s="7"/>
      <c r="J202" s="7"/>
      <c r="K202" s="7"/>
      <c r="L202" s="7"/>
      <c r="N202" s="7" t="s">
        <v>845</v>
      </c>
      <c r="O202" s="7"/>
      <c r="P202" s="7"/>
      <c r="Q202" s="7"/>
      <c r="R202" s="7"/>
      <c r="T202" s="7" t="s">
        <v>845</v>
      </c>
      <c r="U202" s="7"/>
      <c r="V202" s="7"/>
      <c r="W202" s="7"/>
      <c r="X202" s="7"/>
    </row>
    <row r="203" spans="2:24">
      <c r="B203" s="7" t="s">
        <v>892</v>
      </c>
      <c r="C203" s="7">
        <v>1</v>
      </c>
      <c r="D203" s="7">
        <v>100</v>
      </c>
      <c r="E203" s="7">
        <v>1</v>
      </c>
      <c r="F203" s="7">
        <v>1</v>
      </c>
      <c r="H203" s="7" t="s">
        <v>892</v>
      </c>
      <c r="I203" s="7">
        <v>3</v>
      </c>
      <c r="J203" s="7">
        <v>5</v>
      </c>
      <c r="K203" s="7">
        <v>3</v>
      </c>
      <c r="L203" s="7">
        <v>3</v>
      </c>
      <c r="N203" s="7" t="s">
        <v>892</v>
      </c>
      <c r="O203" s="7">
        <v>0</v>
      </c>
      <c r="P203" s="7">
        <v>0</v>
      </c>
      <c r="Q203" s="7">
        <v>0</v>
      </c>
      <c r="R203" s="7">
        <v>0</v>
      </c>
      <c r="T203" s="7" t="s">
        <v>892</v>
      </c>
      <c r="U203" s="7">
        <v>0</v>
      </c>
      <c r="V203" s="7">
        <v>0</v>
      </c>
      <c r="W203" s="7">
        <v>0</v>
      </c>
      <c r="X203" s="7">
        <v>0</v>
      </c>
    </row>
    <row r="204" spans="2:24">
      <c r="B204" s="7" t="s">
        <v>893</v>
      </c>
      <c r="C204" s="7">
        <v>99</v>
      </c>
      <c r="D204" s="7">
        <v>100</v>
      </c>
      <c r="E204" s="7">
        <v>99</v>
      </c>
      <c r="F204" s="7">
        <v>99</v>
      </c>
      <c r="H204" s="7" t="s">
        <v>893</v>
      </c>
      <c r="I204" s="7">
        <v>97</v>
      </c>
      <c r="J204" s="7">
        <v>95</v>
      </c>
      <c r="K204" s="7">
        <v>96</v>
      </c>
      <c r="L204" s="7">
        <v>97</v>
      </c>
      <c r="N204" s="7" t="s">
        <v>893</v>
      </c>
      <c r="O204" s="7">
        <v>100</v>
      </c>
      <c r="P204" s="7">
        <v>100</v>
      </c>
      <c r="Q204" s="7">
        <v>100</v>
      </c>
      <c r="R204" s="7">
        <v>100</v>
      </c>
      <c r="T204" s="7" t="s">
        <v>893</v>
      </c>
      <c r="U204" s="7">
        <v>100</v>
      </c>
      <c r="V204" s="7">
        <v>100</v>
      </c>
      <c r="W204" s="7">
        <v>100</v>
      </c>
      <c r="X204" s="7">
        <v>100</v>
      </c>
    </row>
    <row r="205" spans="2:24">
      <c r="B205" s="7" t="s">
        <v>894</v>
      </c>
      <c r="C205" s="7">
        <v>0</v>
      </c>
      <c r="D205" s="7">
        <v>100</v>
      </c>
      <c r="E205" s="7">
        <v>0</v>
      </c>
      <c r="F205" s="7">
        <v>0</v>
      </c>
      <c r="H205" s="7" t="s">
        <v>894</v>
      </c>
      <c r="I205" s="7">
        <v>0</v>
      </c>
      <c r="J205" s="7">
        <v>0</v>
      </c>
      <c r="K205" s="7">
        <v>2</v>
      </c>
      <c r="L205" s="7">
        <v>0</v>
      </c>
      <c r="N205" s="7" t="s">
        <v>894</v>
      </c>
      <c r="O205" s="7">
        <v>0</v>
      </c>
      <c r="P205" s="7">
        <v>0</v>
      </c>
      <c r="Q205" s="7">
        <v>0</v>
      </c>
      <c r="R205" s="7">
        <v>0</v>
      </c>
      <c r="T205" s="7" t="s">
        <v>894</v>
      </c>
      <c r="U205" s="7">
        <v>0</v>
      </c>
      <c r="V205" s="7">
        <v>0</v>
      </c>
      <c r="W205" s="7">
        <v>0</v>
      </c>
      <c r="X205" s="7">
        <v>0</v>
      </c>
    </row>
    <row r="206" spans="2:24">
      <c r="B206" s="7" t="s">
        <v>846</v>
      </c>
      <c r="C206" s="7"/>
      <c r="D206" s="7"/>
      <c r="E206" s="7"/>
      <c r="F206" s="7"/>
      <c r="H206" s="7" t="s">
        <v>846</v>
      </c>
      <c r="I206" s="7"/>
      <c r="J206" s="7"/>
      <c r="K206" s="7"/>
      <c r="L206" s="7"/>
      <c r="N206" s="7" t="s">
        <v>846</v>
      </c>
      <c r="O206" s="7"/>
      <c r="P206" s="7"/>
      <c r="Q206" s="7"/>
      <c r="R206" s="7"/>
      <c r="T206" s="7" t="s">
        <v>846</v>
      </c>
      <c r="U206" s="7"/>
      <c r="V206" s="7"/>
      <c r="W206" s="7"/>
      <c r="X206" s="7"/>
    </row>
    <row r="207" spans="2:24">
      <c r="B207" s="7" t="s">
        <v>892</v>
      </c>
      <c r="C207" s="7">
        <v>1</v>
      </c>
      <c r="D207" s="7">
        <v>100</v>
      </c>
      <c r="E207" s="7">
        <v>1</v>
      </c>
      <c r="F207" s="7">
        <v>1</v>
      </c>
      <c r="H207" s="7" t="s">
        <v>892</v>
      </c>
      <c r="I207" s="7">
        <v>4</v>
      </c>
      <c r="J207" s="7">
        <v>5</v>
      </c>
      <c r="K207" s="7">
        <v>3</v>
      </c>
      <c r="L207" s="7">
        <v>3</v>
      </c>
      <c r="N207" s="7" t="s">
        <v>892</v>
      </c>
      <c r="O207" s="7">
        <v>0</v>
      </c>
      <c r="P207" s="7">
        <v>0</v>
      </c>
      <c r="Q207" s="7">
        <v>0</v>
      </c>
      <c r="R207" s="7">
        <v>0</v>
      </c>
      <c r="T207" s="7" t="s">
        <v>892</v>
      </c>
      <c r="U207" s="7">
        <v>0</v>
      </c>
      <c r="V207" s="7">
        <v>0</v>
      </c>
      <c r="W207" s="7">
        <v>0</v>
      </c>
      <c r="X207" s="7">
        <v>0</v>
      </c>
    </row>
    <row r="208" spans="2:24">
      <c r="B208" s="7" t="s">
        <v>893</v>
      </c>
      <c r="C208" s="7">
        <v>99</v>
      </c>
      <c r="D208" s="7">
        <v>100</v>
      </c>
      <c r="E208" s="7">
        <v>99</v>
      </c>
      <c r="F208" s="7">
        <v>99</v>
      </c>
      <c r="H208" s="7" t="s">
        <v>893</v>
      </c>
      <c r="I208" s="7">
        <v>96</v>
      </c>
      <c r="J208" s="7">
        <v>94</v>
      </c>
      <c r="K208" s="7">
        <v>98</v>
      </c>
      <c r="L208" s="7">
        <v>95</v>
      </c>
      <c r="N208" s="7" t="s">
        <v>893</v>
      </c>
      <c r="O208" s="7">
        <v>100</v>
      </c>
      <c r="P208" s="7">
        <v>99</v>
      </c>
      <c r="Q208" s="7">
        <v>99</v>
      </c>
      <c r="R208" s="7">
        <v>100</v>
      </c>
      <c r="T208" s="7" t="s">
        <v>893</v>
      </c>
      <c r="U208" s="7">
        <v>100</v>
      </c>
      <c r="V208" s="7">
        <v>100</v>
      </c>
      <c r="W208" s="7">
        <v>100</v>
      </c>
      <c r="X208" s="7">
        <v>100</v>
      </c>
    </row>
    <row r="209" spans="2:24">
      <c r="B209" s="7" t="s">
        <v>894</v>
      </c>
      <c r="C209" s="7">
        <v>0</v>
      </c>
      <c r="D209" s="7">
        <v>100</v>
      </c>
      <c r="E209" s="7">
        <v>0</v>
      </c>
      <c r="F209" s="7">
        <v>0</v>
      </c>
      <c r="H209" s="7" t="s">
        <v>894</v>
      </c>
      <c r="I209" s="7">
        <v>1</v>
      </c>
      <c r="J209" s="7">
        <v>1</v>
      </c>
      <c r="K209" s="7">
        <v>0</v>
      </c>
      <c r="L209" s="7">
        <v>1</v>
      </c>
      <c r="N209" s="7" t="s">
        <v>894</v>
      </c>
      <c r="O209" s="7">
        <v>0</v>
      </c>
      <c r="P209" s="7">
        <v>1</v>
      </c>
      <c r="Q209" s="7">
        <v>1</v>
      </c>
      <c r="R209" s="7">
        <v>0</v>
      </c>
      <c r="T209" s="7" t="s">
        <v>894</v>
      </c>
      <c r="U209" s="7">
        <v>0</v>
      </c>
      <c r="V209" s="7">
        <v>0</v>
      </c>
      <c r="W209" s="7">
        <v>0</v>
      </c>
      <c r="X209" s="7">
        <v>0</v>
      </c>
    </row>
    <row r="210" spans="2:24">
      <c r="B210" s="7" t="s">
        <v>847</v>
      </c>
      <c r="C210" s="7"/>
      <c r="D210" s="7"/>
      <c r="E210" s="7"/>
      <c r="F210" s="7"/>
      <c r="H210" s="7" t="s">
        <v>847</v>
      </c>
      <c r="I210" s="7"/>
      <c r="J210" s="7"/>
      <c r="K210" s="7"/>
      <c r="L210" s="7"/>
      <c r="N210" s="7" t="s">
        <v>847</v>
      </c>
      <c r="O210" s="7"/>
      <c r="P210" s="7"/>
      <c r="Q210" s="7"/>
      <c r="R210" s="7"/>
      <c r="T210" s="7" t="s">
        <v>847</v>
      </c>
      <c r="U210" s="7"/>
      <c r="V210" s="7"/>
      <c r="W210" s="7"/>
      <c r="X210" s="7"/>
    </row>
    <row r="211" spans="2:24">
      <c r="B211" s="7" t="s">
        <v>892</v>
      </c>
      <c r="C211" s="7">
        <v>1</v>
      </c>
      <c r="D211" s="7">
        <v>100</v>
      </c>
      <c r="E211" s="7">
        <v>1</v>
      </c>
      <c r="F211" s="7">
        <v>1</v>
      </c>
      <c r="H211" s="7" t="s">
        <v>892</v>
      </c>
      <c r="I211" s="7">
        <v>3</v>
      </c>
      <c r="J211" s="7">
        <v>5</v>
      </c>
      <c r="K211" s="7">
        <v>3</v>
      </c>
      <c r="L211" s="7">
        <v>3</v>
      </c>
      <c r="N211" s="7" t="s">
        <v>892</v>
      </c>
      <c r="O211" s="7">
        <v>0</v>
      </c>
      <c r="P211" s="7">
        <v>0</v>
      </c>
      <c r="Q211" s="7">
        <v>0</v>
      </c>
      <c r="R211" s="7">
        <v>0</v>
      </c>
      <c r="T211" s="7" t="s">
        <v>892</v>
      </c>
      <c r="U211" s="7">
        <v>0</v>
      </c>
      <c r="V211" s="7">
        <v>0</v>
      </c>
      <c r="W211" s="7">
        <v>0</v>
      </c>
      <c r="X211" s="7">
        <v>0</v>
      </c>
    </row>
    <row r="212" spans="2:24">
      <c r="B212" s="7" t="s">
        <v>893</v>
      </c>
      <c r="C212" s="7">
        <v>98</v>
      </c>
      <c r="D212" s="7">
        <v>100</v>
      </c>
      <c r="E212" s="7">
        <v>99</v>
      </c>
      <c r="F212" s="7">
        <v>99</v>
      </c>
      <c r="H212" s="7" t="s">
        <v>893</v>
      </c>
      <c r="I212" s="7">
        <v>96</v>
      </c>
      <c r="J212" s="7">
        <v>95</v>
      </c>
      <c r="K212" s="7">
        <v>97</v>
      </c>
      <c r="L212" s="7">
        <v>96</v>
      </c>
      <c r="N212" s="7" t="s">
        <v>893</v>
      </c>
      <c r="O212" s="7">
        <v>97</v>
      </c>
      <c r="P212" s="7">
        <v>100</v>
      </c>
      <c r="Q212" s="7">
        <v>99</v>
      </c>
      <c r="R212" s="7">
        <v>100</v>
      </c>
      <c r="T212" s="7" t="s">
        <v>893</v>
      </c>
      <c r="U212" s="7">
        <v>100</v>
      </c>
      <c r="V212" s="7">
        <v>100</v>
      </c>
      <c r="W212" s="7">
        <v>100</v>
      </c>
      <c r="X212" s="7">
        <v>100</v>
      </c>
    </row>
    <row r="213" spans="2:24">
      <c r="B213" s="7" t="s">
        <v>894</v>
      </c>
      <c r="C213" s="7">
        <v>1</v>
      </c>
      <c r="D213" s="7">
        <v>100</v>
      </c>
      <c r="E213" s="7">
        <v>1</v>
      </c>
      <c r="F213" s="7">
        <v>0</v>
      </c>
      <c r="H213" s="7" t="s">
        <v>894</v>
      </c>
      <c r="I213" s="7">
        <v>0</v>
      </c>
      <c r="J213" s="7">
        <v>0</v>
      </c>
      <c r="K213" s="7">
        <v>1</v>
      </c>
      <c r="L213" s="7">
        <v>1</v>
      </c>
      <c r="N213" s="7" t="s">
        <v>894</v>
      </c>
      <c r="O213" s="7">
        <v>3</v>
      </c>
      <c r="P213" s="7">
        <v>0</v>
      </c>
      <c r="Q213" s="7">
        <v>1</v>
      </c>
      <c r="R213" s="7">
        <v>0</v>
      </c>
      <c r="T213" s="7" t="s">
        <v>894</v>
      </c>
      <c r="U213" s="7">
        <v>0</v>
      </c>
      <c r="V213" s="7">
        <v>0</v>
      </c>
      <c r="W213" s="7">
        <v>0</v>
      </c>
      <c r="X213" s="7">
        <v>0</v>
      </c>
    </row>
    <row r="214" spans="2:24">
      <c r="B214" s="7" t="s">
        <v>848</v>
      </c>
      <c r="C214" s="7"/>
      <c r="D214" s="7"/>
      <c r="E214" s="7"/>
      <c r="F214" s="7"/>
      <c r="H214" s="7" t="s">
        <v>848</v>
      </c>
      <c r="I214" s="7"/>
      <c r="J214" s="7"/>
      <c r="K214" s="7"/>
      <c r="L214" s="7"/>
      <c r="N214" s="7" t="s">
        <v>848</v>
      </c>
      <c r="O214" s="7"/>
      <c r="P214" s="7"/>
      <c r="Q214" s="7"/>
      <c r="R214" s="7"/>
      <c r="T214" s="7" t="s">
        <v>848</v>
      </c>
      <c r="U214" s="7"/>
      <c r="V214" s="7"/>
      <c r="W214" s="7"/>
      <c r="X214" s="7"/>
    </row>
    <row r="215" spans="2:24">
      <c r="B215" s="7" t="s">
        <v>892</v>
      </c>
      <c r="C215" s="7">
        <v>1</v>
      </c>
      <c r="D215" s="7">
        <v>100</v>
      </c>
      <c r="E215" s="7">
        <v>1</v>
      </c>
      <c r="F215" s="7">
        <v>1</v>
      </c>
      <c r="H215" s="7" t="s">
        <v>892</v>
      </c>
      <c r="I215" s="7">
        <v>3</v>
      </c>
      <c r="J215" s="7">
        <v>5</v>
      </c>
      <c r="K215" s="7">
        <v>3</v>
      </c>
      <c r="L215" s="7">
        <v>3</v>
      </c>
      <c r="N215" s="7" t="s">
        <v>892</v>
      </c>
      <c r="O215" s="7">
        <v>0</v>
      </c>
      <c r="P215" s="7">
        <v>0</v>
      </c>
      <c r="Q215" s="7">
        <v>0</v>
      </c>
      <c r="R215" s="7">
        <v>0</v>
      </c>
      <c r="T215" s="7" t="s">
        <v>892</v>
      </c>
      <c r="U215" s="7">
        <v>0</v>
      </c>
      <c r="V215" s="7">
        <v>0</v>
      </c>
      <c r="W215" s="7">
        <v>0</v>
      </c>
      <c r="X215" s="7">
        <v>0</v>
      </c>
    </row>
    <row r="216" spans="2:24">
      <c r="B216" s="7" t="s">
        <v>893</v>
      </c>
      <c r="C216" s="7">
        <v>95</v>
      </c>
      <c r="D216" s="7">
        <v>100</v>
      </c>
      <c r="E216" s="7">
        <v>96</v>
      </c>
      <c r="F216" s="7">
        <v>95</v>
      </c>
      <c r="H216" s="7" t="s">
        <v>893</v>
      </c>
      <c r="I216" s="7">
        <v>93</v>
      </c>
      <c r="J216" s="7">
        <v>86</v>
      </c>
      <c r="K216" s="7">
        <v>95</v>
      </c>
      <c r="L216" s="7">
        <v>90</v>
      </c>
      <c r="N216" s="7" t="s">
        <v>893</v>
      </c>
      <c r="O216" s="7">
        <v>90</v>
      </c>
      <c r="P216" s="7">
        <v>92</v>
      </c>
      <c r="Q216" s="7">
        <v>94</v>
      </c>
      <c r="R216" s="7">
        <v>93</v>
      </c>
      <c r="T216" s="7" t="s">
        <v>893</v>
      </c>
      <c r="U216" s="7">
        <v>100</v>
      </c>
      <c r="V216" s="7">
        <v>100</v>
      </c>
      <c r="W216" s="7">
        <v>99</v>
      </c>
      <c r="X216" s="7">
        <v>99</v>
      </c>
    </row>
    <row r="217" spans="2:24">
      <c r="B217" s="7" t="s">
        <v>894</v>
      </c>
      <c r="C217" s="7">
        <v>4</v>
      </c>
      <c r="D217" s="7">
        <v>100</v>
      </c>
      <c r="E217" s="7">
        <v>3</v>
      </c>
      <c r="F217" s="7">
        <v>4</v>
      </c>
      <c r="H217" s="7" t="s">
        <v>894</v>
      </c>
      <c r="I217" s="7">
        <v>4</v>
      </c>
      <c r="J217" s="7">
        <v>9</v>
      </c>
      <c r="K217" s="7">
        <v>3</v>
      </c>
      <c r="L217" s="7">
        <v>7</v>
      </c>
      <c r="N217" s="7" t="s">
        <v>894</v>
      </c>
      <c r="O217" s="7">
        <v>10</v>
      </c>
      <c r="P217" s="7">
        <v>8</v>
      </c>
      <c r="Q217" s="7">
        <v>6</v>
      </c>
      <c r="R217" s="7">
        <v>7</v>
      </c>
      <c r="T217" s="7" t="s">
        <v>894</v>
      </c>
      <c r="U217" s="7">
        <v>0</v>
      </c>
      <c r="V217" s="7">
        <v>0</v>
      </c>
      <c r="W217" s="7">
        <v>1</v>
      </c>
      <c r="X217" s="7">
        <v>1</v>
      </c>
    </row>
    <row r="218" spans="2:24">
      <c r="B218" s="7" t="s">
        <v>849</v>
      </c>
      <c r="C218" s="7"/>
      <c r="D218" s="7"/>
      <c r="E218" s="7"/>
      <c r="F218" s="7"/>
      <c r="H218" s="7" t="s">
        <v>849</v>
      </c>
      <c r="I218" s="7"/>
      <c r="J218" s="7"/>
      <c r="K218" s="7"/>
      <c r="L218" s="7"/>
      <c r="N218" s="7" t="s">
        <v>849</v>
      </c>
      <c r="O218" s="7"/>
      <c r="P218" s="7"/>
      <c r="Q218" s="7"/>
      <c r="R218" s="7"/>
      <c r="T218" s="7" t="s">
        <v>849</v>
      </c>
      <c r="U218" s="7"/>
      <c r="V218" s="7"/>
      <c r="W218" s="7"/>
      <c r="X218" s="7"/>
    </row>
    <row r="219" spans="2:24">
      <c r="B219" s="7" t="s">
        <v>892</v>
      </c>
      <c r="C219" s="7">
        <v>4</v>
      </c>
      <c r="D219" s="7">
        <v>100</v>
      </c>
      <c r="E219" s="7">
        <v>3</v>
      </c>
      <c r="F219" s="7">
        <v>2</v>
      </c>
      <c r="H219" s="7" t="s">
        <v>892</v>
      </c>
      <c r="I219" s="7">
        <v>13</v>
      </c>
      <c r="J219" s="7">
        <v>11</v>
      </c>
      <c r="K219" s="7">
        <v>10</v>
      </c>
      <c r="L219" s="7">
        <v>8</v>
      </c>
      <c r="N219" s="7" t="s">
        <v>892</v>
      </c>
      <c r="O219" s="7">
        <v>2</v>
      </c>
      <c r="P219" s="7">
        <v>1</v>
      </c>
      <c r="Q219" s="7">
        <v>2</v>
      </c>
      <c r="R219" s="7">
        <v>1</v>
      </c>
      <c r="T219" s="7" t="s">
        <v>892</v>
      </c>
      <c r="U219" s="7">
        <v>0</v>
      </c>
      <c r="V219" s="7">
        <v>0</v>
      </c>
      <c r="W219" s="7">
        <v>0</v>
      </c>
      <c r="X219" s="7">
        <v>0</v>
      </c>
    </row>
    <row r="220" spans="2:24">
      <c r="B220" s="7" t="s">
        <v>893</v>
      </c>
      <c r="C220" s="7">
        <v>96</v>
      </c>
      <c r="D220" s="7">
        <v>100</v>
      </c>
      <c r="E220" s="7">
        <v>98</v>
      </c>
      <c r="F220" s="7">
        <v>98</v>
      </c>
      <c r="H220" s="7" t="s">
        <v>893</v>
      </c>
      <c r="I220" s="7">
        <v>87</v>
      </c>
      <c r="J220" s="7">
        <v>89</v>
      </c>
      <c r="K220" s="7">
        <v>91</v>
      </c>
      <c r="L220" s="7">
        <v>92</v>
      </c>
      <c r="N220" s="7" t="s">
        <v>893</v>
      </c>
      <c r="O220" s="7">
        <v>98</v>
      </c>
      <c r="P220" s="7">
        <v>99</v>
      </c>
      <c r="Q220" s="7">
        <v>98</v>
      </c>
      <c r="R220" s="7">
        <v>99</v>
      </c>
      <c r="T220" s="7" t="s">
        <v>893</v>
      </c>
      <c r="U220" s="7">
        <v>100</v>
      </c>
      <c r="V220" s="7">
        <v>100</v>
      </c>
      <c r="W220" s="7">
        <v>100</v>
      </c>
      <c r="X220" s="7">
        <v>100</v>
      </c>
    </row>
    <row r="221" spans="2:24">
      <c r="B221" s="7" t="s">
        <v>894</v>
      </c>
      <c r="C221" s="7">
        <v>0</v>
      </c>
      <c r="D221" s="7">
        <v>100</v>
      </c>
      <c r="E221" s="7">
        <v>0</v>
      </c>
      <c r="F221" s="7">
        <v>0</v>
      </c>
      <c r="H221" s="7" t="s">
        <v>894</v>
      </c>
      <c r="I221" s="7">
        <v>0</v>
      </c>
      <c r="J221" s="7">
        <v>0</v>
      </c>
      <c r="K221" s="7">
        <v>0</v>
      </c>
      <c r="L221" s="7">
        <v>0</v>
      </c>
      <c r="N221" s="7" t="s">
        <v>894</v>
      </c>
      <c r="O221" s="7">
        <v>0</v>
      </c>
      <c r="P221" s="7">
        <v>0</v>
      </c>
      <c r="Q221" s="7">
        <v>0</v>
      </c>
      <c r="R221" s="7">
        <v>0</v>
      </c>
      <c r="T221" s="7" t="s">
        <v>894</v>
      </c>
      <c r="U221" s="7">
        <v>0</v>
      </c>
      <c r="V221" s="7">
        <v>0</v>
      </c>
      <c r="W221" s="7">
        <v>0</v>
      </c>
      <c r="X221" s="7">
        <v>0</v>
      </c>
    </row>
    <row r="222" spans="2:24">
      <c r="B222" s="7" t="s">
        <v>850</v>
      </c>
      <c r="C222" s="7"/>
      <c r="D222" s="7"/>
      <c r="E222" s="7"/>
      <c r="F222" s="7"/>
      <c r="H222" s="7" t="s">
        <v>850</v>
      </c>
      <c r="I222" s="7"/>
      <c r="J222" s="7"/>
      <c r="K222" s="7"/>
      <c r="L222" s="7"/>
      <c r="N222" s="7" t="s">
        <v>850</v>
      </c>
      <c r="O222" s="7"/>
      <c r="P222" s="7"/>
      <c r="Q222" s="7"/>
      <c r="R222" s="7"/>
      <c r="T222" s="7" t="s">
        <v>850</v>
      </c>
      <c r="U222" s="7"/>
      <c r="V222" s="7"/>
      <c r="W222" s="7"/>
      <c r="X222" s="7"/>
    </row>
    <row r="223" spans="2:24">
      <c r="B223" s="7" t="s">
        <v>892</v>
      </c>
      <c r="C223" s="7">
        <v>4</v>
      </c>
      <c r="D223" s="7">
        <v>100</v>
      </c>
      <c r="E223" s="7">
        <v>3</v>
      </c>
      <c r="F223" s="7">
        <v>2</v>
      </c>
      <c r="H223" s="7" t="s">
        <v>892</v>
      </c>
      <c r="I223" s="7">
        <v>14</v>
      </c>
      <c r="J223" s="7">
        <v>12</v>
      </c>
      <c r="K223" s="7">
        <v>10</v>
      </c>
      <c r="L223" s="7">
        <v>8</v>
      </c>
      <c r="N223" s="7" t="s">
        <v>892</v>
      </c>
      <c r="O223" s="7">
        <v>2</v>
      </c>
      <c r="P223" s="7">
        <v>1</v>
      </c>
      <c r="Q223" s="7">
        <v>2</v>
      </c>
      <c r="R223" s="7">
        <v>2</v>
      </c>
      <c r="T223" s="7" t="s">
        <v>892</v>
      </c>
      <c r="U223" s="7">
        <v>0</v>
      </c>
      <c r="V223" s="7">
        <v>0</v>
      </c>
      <c r="W223" s="7">
        <v>0</v>
      </c>
      <c r="X223" s="7">
        <v>0</v>
      </c>
    </row>
    <row r="224" spans="2:24">
      <c r="B224" s="7" t="s">
        <v>893</v>
      </c>
      <c r="C224" s="7">
        <v>95</v>
      </c>
      <c r="D224" s="7">
        <v>100</v>
      </c>
      <c r="E224" s="7">
        <v>97</v>
      </c>
      <c r="F224" s="7">
        <v>94</v>
      </c>
      <c r="H224" s="7" t="s">
        <v>893</v>
      </c>
      <c r="I224" s="7">
        <v>85</v>
      </c>
      <c r="J224" s="7">
        <v>87</v>
      </c>
      <c r="K224" s="7">
        <v>92</v>
      </c>
      <c r="L224" s="7">
        <v>92</v>
      </c>
      <c r="N224" s="7" t="s">
        <v>893</v>
      </c>
      <c r="O224" s="7">
        <v>97</v>
      </c>
      <c r="P224" s="7">
        <v>99</v>
      </c>
      <c r="Q224" s="7">
        <v>96</v>
      </c>
      <c r="R224" s="7">
        <v>97</v>
      </c>
      <c r="T224" s="7" t="s">
        <v>893</v>
      </c>
      <c r="U224" s="7">
        <v>100</v>
      </c>
      <c r="V224" s="7">
        <v>100</v>
      </c>
      <c r="W224" s="7">
        <v>100</v>
      </c>
      <c r="X224" s="7">
        <v>93</v>
      </c>
    </row>
    <row r="225" spans="2:24">
      <c r="B225" s="7" t="s">
        <v>894</v>
      </c>
      <c r="C225" s="7">
        <v>0</v>
      </c>
      <c r="D225" s="7">
        <v>100</v>
      </c>
      <c r="E225" s="7">
        <v>0</v>
      </c>
      <c r="F225" s="7">
        <v>4</v>
      </c>
      <c r="H225" s="7" t="s">
        <v>894</v>
      </c>
      <c r="I225" s="7">
        <v>0</v>
      </c>
      <c r="J225" s="7">
        <v>1</v>
      </c>
      <c r="K225" s="7">
        <v>0</v>
      </c>
      <c r="L225" s="7">
        <v>1</v>
      </c>
      <c r="N225" s="7" t="s">
        <v>894</v>
      </c>
      <c r="O225" s="7">
        <v>1</v>
      </c>
      <c r="P225" s="7">
        <v>0</v>
      </c>
      <c r="Q225" s="7">
        <v>1</v>
      </c>
      <c r="R225" s="7">
        <v>1</v>
      </c>
      <c r="T225" s="7" t="s">
        <v>894</v>
      </c>
      <c r="U225" s="7">
        <v>0</v>
      </c>
      <c r="V225" s="7">
        <v>0</v>
      </c>
      <c r="W225" s="7">
        <v>0</v>
      </c>
      <c r="X225" s="7">
        <v>7</v>
      </c>
    </row>
    <row r="226" spans="2:24">
      <c r="B226" s="7" t="s">
        <v>851</v>
      </c>
      <c r="C226" s="7"/>
      <c r="D226" s="7"/>
      <c r="E226" s="7"/>
      <c r="F226" s="7"/>
      <c r="H226" s="7" t="s">
        <v>851</v>
      </c>
      <c r="I226" s="7"/>
      <c r="J226" s="7"/>
      <c r="K226" s="7"/>
      <c r="L226" s="7"/>
      <c r="N226" s="7" t="s">
        <v>851</v>
      </c>
      <c r="O226" s="7"/>
      <c r="P226" s="7"/>
      <c r="Q226" s="7"/>
      <c r="R226" s="7"/>
      <c r="T226" s="7" t="s">
        <v>851</v>
      </c>
      <c r="U226" s="7"/>
      <c r="V226" s="7"/>
      <c r="W226" s="7"/>
      <c r="X226" s="7"/>
    </row>
    <row r="227" spans="2:24">
      <c r="B227" s="7" t="s">
        <v>892</v>
      </c>
      <c r="C227" s="7">
        <v>4</v>
      </c>
      <c r="D227" s="7">
        <v>100</v>
      </c>
      <c r="E227" s="7">
        <v>3</v>
      </c>
      <c r="F227" s="7">
        <v>2</v>
      </c>
      <c r="H227" s="7" t="s">
        <v>892</v>
      </c>
      <c r="I227" s="7">
        <v>14</v>
      </c>
      <c r="J227" s="7">
        <v>11</v>
      </c>
      <c r="K227" s="7">
        <v>9</v>
      </c>
      <c r="L227" s="7">
        <v>7</v>
      </c>
      <c r="N227" s="7" t="s">
        <v>892</v>
      </c>
      <c r="O227" s="7">
        <v>1</v>
      </c>
      <c r="P227" s="7">
        <v>1</v>
      </c>
      <c r="Q227" s="7">
        <v>2</v>
      </c>
      <c r="R227" s="7">
        <v>1</v>
      </c>
      <c r="T227" s="7" t="s">
        <v>892</v>
      </c>
      <c r="U227" s="7">
        <v>0</v>
      </c>
      <c r="V227" s="7">
        <v>0</v>
      </c>
      <c r="W227" s="7">
        <v>0</v>
      </c>
      <c r="X227" s="7">
        <v>0</v>
      </c>
    </row>
    <row r="228" spans="2:24">
      <c r="B228" s="7" t="s">
        <v>893</v>
      </c>
      <c r="C228" s="7">
        <v>96</v>
      </c>
      <c r="D228" s="7">
        <v>100</v>
      </c>
      <c r="E228" s="7">
        <v>98</v>
      </c>
      <c r="F228" s="7">
        <v>98</v>
      </c>
      <c r="H228" s="7" t="s">
        <v>893</v>
      </c>
      <c r="I228" s="7">
        <v>85</v>
      </c>
      <c r="J228" s="7">
        <v>89</v>
      </c>
      <c r="K228" s="7">
        <v>92</v>
      </c>
      <c r="L228" s="7">
        <v>93</v>
      </c>
      <c r="N228" s="7" t="s">
        <v>893</v>
      </c>
      <c r="O228" s="7">
        <v>98</v>
      </c>
      <c r="P228" s="7">
        <v>99</v>
      </c>
      <c r="Q228" s="7">
        <v>98</v>
      </c>
      <c r="R228" s="7">
        <v>99</v>
      </c>
      <c r="T228" s="7" t="s">
        <v>893</v>
      </c>
      <c r="U228" s="7">
        <v>100</v>
      </c>
      <c r="V228" s="7">
        <v>100</v>
      </c>
      <c r="W228" s="7">
        <v>100</v>
      </c>
      <c r="X228" s="7">
        <v>100</v>
      </c>
    </row>
    <row r="229" spans="2:24">
      <c r="B229" s="7" t="s">
        <v>894</v>
      </c>
      <c r="C229" s="7">
        <v>1</v>
      </c>
      <c r="D229" s="7">
        <v>100</v>
      </c>
      <c r="E229" s="7">
        <v>0</v>
      </c>
      <c r="F229" s="7">
        <v>0</v>
      </c>
      <c r="H229" s="7" t="s">
        <v>894</v>
      </c>
      <c r="I229" s="7">
        <v>1</v>
      </c>
      <c r="J229" s="7">
        <v>0</v>
      </c>
      <c r="K229" s="7">
        <v>0</v>
      </c>
      <c r="L229" s="7">
        <v>0</v>
      </c>
      <c r="N229" s="7" t="s">
        <v>894</v>
      </c>
      <c r="O229" s="7">
        <v>1</v>
      </c>
      <c r="P229" s="7">
        <v>0</v>
      </c>
      <c r="Q229" s="7">
        <v>0</v>
      </c>
      <c r="R229" s="7">
        <v>0</v>
      </c>
      <c r="T229" s="7" t="s">
        <v>894</v>
      </c>
      <c r="U229" s="7">
        <v>0</v>
      </c>
      <c r="V229" s="7">
        <v>0</v>
      </c>
      <c r="W229" s="7">
        <v>0</v>
      </c>
      <c r="X229" s="7">
        <v>0</v>
      </c>
    </row>
    <row r="230" spans="2:24">
      <c r="B230" s="7" t="s">
        <v>859</v>
      </c>
      <c r="C230" s="7"/>
      <c r="D230" s="7"/>
      <c r="E230" s="7"/>
      <c r="F230" s="7"/>
      <c r="H230" s="7" t="s">
        <v>859</v>
      </c>
      <c r="I230" s="7"/>
      <c r="J230" s="7"/>
      <c r="K230" s="7"/>
      <c r="L230" s="7"/>
      <c r="N230" s="7" t="s">
        <v>859</v>
      </c>
      <c r="O230" s="7"/>
      <c r="P230" s="7"/>
      <c r="Q230" s="7"/>
      <c r="R230" s="7"/>
      <c r="T230" s="7" t="s">
        <v>859</v>
      </c>
      <c r="U230" s="7"/>
      <c r="V230" s="7"/>
      <c r="W230" s="7"/>
      <c r="X230" s="7"/>
    </row>
    <row r="231" spans="2:24">
      <c r="B231" s="7" t="s">
        <v>892</v>
      </c>
      <c r="C231" s="7">
        <v>0</v>
      </c>
      <c r="D231" s="7">
        <v>0</v>
      </c>
      <c r="E231" s="7">
        <v>0</v>
      </c>
      <c r="F231" s="7">
        <v>0</v>
      </c>
      <c r="H231" s="7" t="s">
        <v>892</v>
      </c>
      <c r="I231" s="7">
        <v>0</v>
      </c>
      <c r="J231" s="7">
        <v>0</v>
      </c>
      <c r="K231" s="7">
        <v>0</v>
      </c>
      <c r="L231" s="7">
        <v>0</v>
      </c>
      <c r="N231" s="7" t="s">
        <v>892</v>
      </c>
      <c r="O231" s="7">
        <v>0</v>
      </c>
      <c r="P231" s="7">
        <v>0</v>
      </c>
      <c r="Q231" s="7">
        <v>0</v>
      </c>
      <c r="R231" s="7">
        <v>0</v>
      </c>
      <c r="T231" s="7" t="s">
        <v>892</v>
      </c>
      <c r="U231" s="7">
        <v>0</v>
      </c>
      <c r="V231" s="7">
        <v>0</v>
      </c>
      <c r="W231" s="7">
        <v>0</v>
      </c>
      <c r="X231" s="7">
        <v>0</v>
      </c>
    </row>
    <row r="232" spans="2:24">
      <c r="B232" s="7" t="s">
        <v>893</v>
      </c>
      <c r="C232" s="7">
        <v>0</v>
      </c>
      <c r="D232" s="7">
        <v>0</v>
      </c>
      <c r="E232" s="7">
        <v>0</v>
      </c>
      <c r="F232" s="7">
        <v>0</v>
      </c>
      <c r="H232" s="7" t="s">
        <v>893</v>
      </c>
      <c r="I232" s="7">
        <v>0</v>
      </c>
      <c r="J232" s="7">
        <v>0</v>
      </c>
      <c r="K232" s="7">
        <v>0</v>
      </c>
      <c r="L232" s="7">
        <v>0</v>
      </c>
      <c r="N232" s="7" t="s">
        <v>893</v>
      </c>
      <c r="O232" s="7">
        <v>0</v>
      </c>
      <c r="P232" s="7">
        <v>0</v>
      </c>
      <c r="Q232" s="7">
        <v>0</v>
      </c>
      <c r="R232" s="7">
        <v>0</v>
      </c>
      <c r="T232" s="7" t="s">
        <v>893</v>
      </c>
      <c r="U232" s="7">
        <v>0</v>
      </c>
      <c r="V232" s="7">
        <v>0</v>
      </c>
      <c r="W232" s="7">
        <v>0</v>
      </c>
      <c r="X232" s="7">
        <v>0</v>
      </c>
    </row>
    <row r="233" spans="2:24">
      <c r="B233" s="7" t="s">
        <v>894</v>
      </c>
      <c r="C233" s="7">
        <v>0</v>
      </c>
      <c r="D233" s="7">
        <v>0</v>
      </c>
      <c r="E233" s="7">
        <v>0</v>
      </c>
      <c r="F233" s="7">
        <v>0</v>
      </c>
      <c r="H233" s="7" t="s">
        <v>894</v>
      </c>
      <c r="I233" s="7">
        <v>0</v>
      </c>
      <c r="J233" s="7">
        <v>0</v>
      </c>
      <c r="K233" s="7">
        <v>0</v>
      </c>
      <c r="L233" s="7">
        <v>0</v>
      </c>
      <c r="N233" s="7" t="s">
        <v>894</v>
      </c>
      <c r="O233" s="7">
        <v>0</v>
      </c>
      <c r="P233" s="7">
        <v>0</v>
      </c>
      <c r="Q233" s="7">
        <v>0</v>
      </c>
      <c r="R233" s="7">
        <v>0</v>
      </c>
      <c r="T233" s="7" t="s">
        <v>894</v>
      </c>
      <c r="U233" s="7">
        <v>0</v>
      </c>
      <c r="V233" s="7">
        <v>0</v>
      </c>
      <c r="W233" s="7">
        <v>0</v>
      </c>
      <c r="X233" s="7">
        <v>0</v>
      </c>
    </row>
    <row r="234" spans="2:24">
      <c r="B234" s="7" t="s">
        <v>864</v>
      </c>
      <c r="C234" s="7"/>
      <c r="D234" s="7"/>
      <c r="E234" s="7"/>
      <c r="F234" s="7"/>
      <c r="H234" s="7" t="s">
        <v>864</v>
      </c>
      <c r="I234" s="7"/>
      <c r="J234" s="7"/>
      <c r="K234" s="7"/>
      <c r="L234" s="7"/>
      <c r="N234" s="7" t="s">
        <v>864</v>
      </c>
      <c r="O234" s="7"/>
      <c r="P234" s="7"/>
      <c r="Q234" s="7"/>
      <c r="R234" s="7"/>
      <c r="T234" s="7" t="s">
        <v>864</v>
      </c>
      <c r="U234" s="7"/>
      <c r="V234" s="7"/>
      <c r="W234" s="7"/>
      <c r="X234" s="7"/>
    </row>
    <row r="235" spans="2:24">
      <c r="B235" s="7" t="s">
        <v>892</v>
      </c>
      <c r="C235" s="7">
        <v>0</v>
      </c>
      <c r="D235" s="7">
        <v>0</v>
      </c>
      <c r="E235" s="7">
        <v>0</v>
      </c>
      <c r="F235" s="7">
        <v>0</v>
      </c>
      <c r="H235" s="7" t="s">
        <v>892</v>
      </c>
      <c r="I235" s="7">
        <v>0</v>
      </c>
      <c r="J235" s="7">
        <v>0</v>
      </c>
      <c r="K235" s="7">
        <v>0</v>
      </c>
      <c r="L235" s="7">
        <v>0</v>
      </c>
      <c r="N235" s="7" t="s">
        <v>892</v>
      </c>
      <c r="O235" s="7">
        <v>0</v>
      </c>
      <c r="P235" s="7">
        <v>0</v>
      </c>
      <c r="Q235" s="7">
        <v>0</v>
      </c>
      <c r="R235" s="7">
        <v>0</v>
      </c>
      <c r="T235" s="7" t="s">
        <v>892</v>
      </c>
      <c r="U235" s="7">
        <v>0</v>
      </c>
      <c r="V235" s="7">
        <v>0</v>
      </c>
      <c r="W235" s="7">
        <v>0</v>
      </c>
      <c r="X235" s="7">
        <v>0</v>
      </c>
    </row>
    <row r="236" spans="2:24">
      <c r="B236" s="7" t="s">
        <v>893</v>
      </c>
      <c r="C236" s="7">
        <v>0</v>
      </c>
      <c r="D236" s="7">
        <v>0</v>
      </c>
      <c r="E236" s="7">
        <v>0</v>
      </c>
      <c r="F236" s="7">
        <v>0</v>
      </c>
      <c r="H236" s="7" t="s">
        <v>893</v>
      </c>
      <c r="I236" s="7">
        <v>0</v>
      </c>
      <c r="J236" s="7">
        <v>0</v>
      </c>
      <c r="K236" s="7">
        <v>0</v>
      </c>
      <c r="L236" s="7">
        <v>0</v>
      </c>
      <c r="N236" s="7" t="s">
        <v>893</v>
      </c>
      <c r="O236" s="7">
        <v>0</v>
      </c>
      <c r="P236" s="7">
        <v>0</v>
      </c>
      <c r="Q236" s="7">
        <v>0</v>
      </c>
      <c r="R236" s="7">
        <v>0</v>
      </c>
      <c r="T236" s="7" t="s">
        <v>893</v>
      </c>
      <c r="U236" s="7">
        <v>0</v>
      </c>
      <c r="V236" s="7">
        <v>0</v>
      </c>
      <c r="W236" s="7">
        <v>0</v>
      </c>
      <c r="X236" s="7">
        <v>0</v>
      </c>
    </row>
    <row r="237" spans="2:24">
      <c r="B237" s="7" t="s">
        <v>894</v>
      </c>
      <c r="C237" s="7">
        <v>0</v>
      </c>
      <c r="D237" s="7">
        <v>0</v>
      </c>
      <c r="E237" s="7">
        <v>0</v>
      </c>
      <c r="F237" s="7">
        <v>0</v>
      </c>
      <c r="H237" s="7" t="s">
        <v>894</v>
      </c>
      <c r="I237" s="7">
        <v>0</v>
      </c>
      <c r="J237" s="7">
        <v>0</v>
      </c>
      <c r="K237" s="7">
        <v>0</v>
      </c>
      <c r="L237" s="7">
        <v>0</v>
      </c>
      <c r="N237" s="7" t="s">
        <v>894</v>
      </c>
      <c r="O237" s="7">
        <v>0</v>
      </c>
      <c r="P237" s="7">
        <v>0</v>
      </c>
      <c r="Q237" s="7">
        <v>0</v>
      </c>
      <c r="R237" s="7">
        <v>0</v>
      </c>
      <c r="T237" s="7" t="s">
        <v>894</v>
      </c>
      <c r="U237" s="7">
        <v>0</v>
      </c>
      <c r="V237" s="7">
        <v>0</v>
      </c>
      <c r="W237" s="7">
        <v>0</v>
      </c>
      <c r="X237" s="7">
        <v>0</v>
      </c>
    </row>
    <row r="238" spans="2:24">
      <c r="B238" s="7" t="s">
        <v>873</v>
      </c>
      <c r="C238" s="7"/>
      <c r="D238" s="7"/>
      <c r="E238" s="7"/>
      <c r="F238" s="7"/>
      <c r="H238" s="7" t="s">
        <v>873</v>
      </c>
      <c r="I238" s="7"/>
      <c r="J238" s="7"/>
      <c r="K238" s="7"/>
      <c r="L238" s="7"/>
      <c r="N238" s="7" t="s">
        <v>873</v>
      </c>
      <c r="O238" s="7"/>
      <c r="P238" s="7"/>
      <c r="Q238" s="7"/>
      <c r="R238" s="7"/>
      <c r="T238" s="7" t="s">
        <v>873</v>
      </c>
      <c r="U238" s="7"/>
      <c r="V238" s="7"/>
      <c r="W238" s="7"/>
      <c r="X238" s="7"/>
    </row>
    <row r="239" spans="2:24">
      <c r="B239" s="7" t="s">
        <v>892</v>
      </c>
      <c r="C239" s="7">
        <v>0</v>
      </c>
      <c r="D239" s="7">
        <v>0</v>
      </c>
      <c r="E239" s="7">
        <v>0</v>
      </c>
      <c r="F239" s="7">
        <v>0</v>
      </c>
      <c r="H239" s="7" t="s">
        <v>892</v>
      </c>
      <c r="I239" s="7">
        <v>0</v>
      </c>
      <c r="J239" s="7">
        <v>0</v>
      </c>
      <c r="K239" s="7">
        <v>0</v>
      </c>
      <c r="L239" s="7">
        <v>0</v>
      </c>
      <c r="N239" s="7" t="s">
        <v>892</v>
      </c>
      <c r="O239" s="7">
        <v>0</v>
      </c>
      <c r="P239" s="7">
        <v>0</v>
      </c>
      <c r="Q239" s="7">
        <v>0</v>
      </c>
      <c r="R239" s="7">
        <v>0</v>
      </c>
      <c r="T239" s="7" t="s">
        <v>892</v>
      </c>
      <c r="U239" s="7">
        <v>0</v>
      </c>
      <c r="V239" s="7">
        <v>0</v>
      </c>
      <c r="W239" s="7">
        <v>0</v>
      </c>
      <c r="X239" s="7">
        <v>0</v>
      </c>
    </row>
    <row r="240" spans="2:24">
      <c r="B240" s="7" t="s">
        <v>893</v>
      </c>
      <c r="C240" s="7">
        <v>0</v>
      </c>
      <c r="D240" s="7">
        <v>0</v>
      </c>
      <c r="E240" s="7">
        <v>0</v>
      </c>
      <c r="F240" s="7">
        <v>0</v>
      </c>
      <c r="H240" s="7" t="s">
        <v>893</v>
      </c>
      <c r="I240" s="7">
        <v>0</v>
      </c>
      <c r="J240" s="7">
        <v>0</v>
      </c>
      <c r="K240" s="7">
        <v>0</v>
      </c>
      <c r="L240" s="7">
        <v>0</v>
      </c>
      <c r="N240" s="7" t="s">
        <v>893</v>
      </c>
      <c r="O240" s="7">
        <v>0</v>
      </c>
      <c r="P240" s="7">
        <v>0</v>
      </c>
      <c r="Q240" s="7">
        <v>0</v>
      </c>
      <c r="R240" s="7">
        <v>0</v>
      </c>
      <c r="T240" s="7" t="s">
        <v>893</v>
      </c>
      <c r="U240" s="7">
        <v>0</v>
      </c>
      <c r="V240" s="7">
        <v>0</v>
      </c>
      <c r="W240" s="7">
        <v>0</v>
      </c>
      <c r="X240" s="7">
        <v>0</v>
      </c>
    </row>
    <row r="241" spans="2:24">
      <c r="B241" s="7" t="s">
        <v>894</v>
      </c>
      <c r="C241" s="7">
        <v>0</v>
      </c>
      <c r="D241" s="7">
        <v>0</v>
      </c>
      <c r="E241" s="7">
        <v>0</v>
      </c>
      <c r="F241" s="7">
        <v>0</v>
      </c>
      <c r="H241" s="7" t="s">
        <v>894</v>
      </c>
      <c r="I241" s="7">
        <v>0</v>
      </c>
      <c r="J241" s="7">
        <v>0</v>
      </c>
      <c r="K241" s="7">
        <v>0</v>
      </c>
      <c r="L241" s="7">
        <v>0</v>
      </c>
      <c r="N241" s="7" t="s">
        <v>894</v>
      </c>
      <c r="O241" s="7">
        <v>0</v>
      </c>
      <c r="P241" s="7">
        <v>0</v>
      </c>
      <c r="Q241" s="7">
        <v>0</v>
      </c>
      <c r="R241" s="7">
        <v>0</v>
      </c>
      <c r="T241" s="7" t="s">
        <v>894</v>
      </c>
      <c r="U241" s="7">
        <v>0</v>
      </c>
      <c r="V241" s="7">
        <v>0</v>
      </c>
      <c r="W241" s="7">
        <v>0</v>
      </c>
      <c r="X241" s="7">
        <v>0</v>
      </c>
    </row>
    <row r="242" spans="2:24">
      <c r="B242" s="7" t="s">
        <v>882</v>
      </c>
      <c r="C242" s="7"/>
      <c r="D242" s="7"/>
      <c r="E242" s="7"/>
      <c r="F242" s="7"/>
      <c r="H242" s="7" t="s">
        <v>882</v>
      </c>
      <c r="I242" s="7"/>
      <c r="J242" s="7"/>
      <c r="K242" s="7"/>
      <c r="L242" s="7"/>
      <c r="N242" s="7" t="s">
        <v>882</v>
      </c>
      <c r="O242" s="7"/>
      <c r="P242" s="7"/>
      <c r="Q242" s="7"/>
      <c r="R242" s="7"/>
      <c r="T242" s="7" t="s">
        <v>882</v>
      </c>
      <c r="U242" s="7"/>
      <c r="V242" s="7"/>
      <c r="W242" s="7"/>
      <c r="X242" s="7"/>
    </row>
    <row r="243" spans="2:24">
      <c r="B243" s="7" t="s">
        <v>892</v>
      </c>
      <c r="C243" s="7">
        <v>0</v>
      </c>
      <c r="D243" s="7">
        <v>0</v>
      </c>
      <c r="E243" s="7">
        <v>0</v>
      </c>
      <c r="F243" s="7">
        <v>0</v>
      </c>
      <c r="H243" s="7" t="s">
        <v>892</v>
      </c>
      <c r="I243" s="7">
        <v>0</v>
      </c>
      <c r="J243" s="7">
        <v>0</v>
      </c>
      <c r="K243" s="7">
        <v>0</v>
      </c>
      <c r="L243" s="7">
        <v>0</v>
      </c>
      <c r="N243" s="7" t="s">
        <v>892</v>
      </c>
      <c r="O243" s="7">
        <v>0</v>
      </c>
      <c r="P243" s="7">
        <v>0</v>
      </c>
      <c r="Q243" s="7">
        <v>0</v>
      </c>
      <c r="R243" s="7">
        <v>0</v>
      </c>
      <c r="T243" s="7" t="s">
        <v>892</v>
      </c>
      <c r="U243" s="7">
        <v>0</v>
      </c>
      <c r="V243" s="7">
        <v>0</v>
      </c>
      <c r="W243" s="7">
        <v>0</v>
      </c>
      <c r="X243" s="7">
        <v>0</v>
      </c>
    </row>
    <row r="244" spans="2:24">
      <c r="B244" s="7" t="s">
        <v>893</v>
      </c>
      <c r="C244" s="7">
        <v>0</v>
      </c>
      <c r="D244" s="7">
        <v>0</v>
      </c>
      <c r="E244" s="7">
        <v>0</v>
      </c>
      <c r="F244" s="7">
        <v>0</v>
      </c>
      <c r="H244" s="7" t="s">
        <v>893</v>
      </c>
      <c r="I244" s="7">
        <v>0</v>
      </c>
      <c r="J244" s="7">
        <v>0</v>
      </c>
      <c r="K244" s="7">
        <v>0</v>
      </c>
      <c r="L244" s="7">
        <v>0</v>
      </c>
      <c r="N244" s="7" t="s">
        <v>893</v>
      </c>
      <c r="O244" s="7">
        <v>0</v>
      </c>
      <c r="P244" s="7">
        <v>0</v>
      </c>
      <c r="Q244" s="7">
        <v>0</v>
      </c>
      <c r="R244" s="7">
        <v>0</v>
      </c>
      <c r="T244" s="7" t="s">
        <v>893</v>
      </c>
      <c r="U244" s="7">
        <v>0</v>
      </c>
      <c r="V244" s="7">
        <v>0</v>
      </c>
      <c r="W244" s="7">
        <v>0</v>
      </c>
      <c r="X244" s="7">
        <v>0</v>
      </c>
    </row>
    <row r="245" spans="2:24">
      <c r="B245" s="7" t="s">
        <v>894</v>
      </c>
      <c r="C245" s="7">
        <v>0</v>
      </c>
      <c r="D245" s="7">
        <v>0</v>
      </c>
      <c r="E245" s="7">
        <v>0</v>
      </c>
      <c r="F245" s="7">
        <v>0</v>
      </c>
      <c r="H245" s="7" t="s">
        <v>894</v>
      </c>
      <c r="I245" s="7">
        <v>0</v>
      </c>
      <c r="J245" s="7">
        <v>0</v>
      </c>
      <c r="K245" s="7">
        <v>0</v>
      </c>
      <c r="L245" s="7">
        <v>0</v>
      </c>
      <c r="N245" s="7" t="s">
        <v>894</v>
      </c>
      <c r="O245" s="7">
        <v>0</v>
      </c>
      <c r="P245" s="7">
        <v>0</v>
      </c>
      <c r="Q245" s="7">
        <v>0</v>
      </c>
      <c r="R245" s="7">
        <v>0</v>
      </c>
      <c r="T245" s="7" t="s">
        <v>894</v>
      </c>
      <c r="U245" s="7">
        <v>0</v>
      </c>
      <c r="V245" s="7">
        <v>0</v>
      </c>
      <c r="W245" s="7">
        <v>0</v>
      </c>
      <c r="X245" s="7">
        <v>0</v>
      </c>
    </row>
    <row r="247" spans="2:24">
      <c r="B247" s="1" t="s">
        <v>171</v>
      </c>
    </row>
    <row r="248" spans="2:24">
      <c r="B248" s="1" t="s">
        <v>903</v>
      </c>
    </row>
    <row r="249" spans="2:24">
      <c r="B249" s="16" t="s">
        <v>897</v>
      </c>
    </row>
  </sheetData>
  <mergeCells count="9">
    <mergeCell ref="O172:R172"/>
    <mergeCell ref="I2:K2"/>
    <mergeCell ref="I24:K24"/>
    <mergeCell ref="C172:F172"/>
    <mergeCell ref="G172:J172"/>
    <mergeCell ref="K172:N172"/>
    <mergeCell ref="L2:N2"/>
    <mergeCell ref="D2:G2"/>
    <mergeCell ref="D24:G24"/>
  </mergeCells>
  <phoneticPr fontId="16" type="noConversion"/>
  <hyperlinks>
    <hyperlink ref="B111" r:id="rId1" xr:uid="{E0CCA4D2-36EF-422D-ACF8-52287AB7E565}"/>
    <hyperlink ref="B169" r:id="rId2" xr:uid="{4BB10C42-70EB-402B-AEA4-61CF34C91DBC}"/>
    <hyperlink ref="B48" r:id="rId3" xr:uid="{6D0644AB-C141-4BD1-AD96-D395988D5BFC}"/>
  </hyperlinks>
  <pageMargins left="0.7" right="0.7" top="0.75" bottom="0.75" header="0.3" footer="0.3"/>
  <pageSetup paperSize="9" orientation="portrait" r:id="rId4"/>
  <ignoredErrors>
    <ignoredError sqref="H15:J18 H20:J20 H13:J13 G22 K22 N11:N22 K31:K32 G31:G32 G33:G44" formula="1"/>
    <ignoredError sqref="K9 G4:G9 G10 K10" formulaRange="1"/>
    <ignoredError sqref="G11:G21 K11:K21" formula="1" formulaRange="1"/>
  </ignoredErrors>
  <drawing r:id="rId5"/>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634C6-E87A-4014-AB3A-B6702E6A4362}">
  <dimension ref="B3:U50"/>
  <sheetViews>
    <sheetView zoomScale="90" zoomScaleNormal="90" workbookViewId="0">
      <selection activeCell="AB38" sqref="AB38"/>
    </sheetView>
  </sheetViews>
  <sheetFormatPr baseColWidth="10" defaultColWidth="8.89453125" defaultRowHeight="14.4"/>
  <cols>
    <col min="1" max="1" width="8.89453125" style="1"/>
    <col min="2" max="2" width="21.68359375" style="1" customWidth="1"/>
    <col min="3" max="3" width="8.7890625" style="1" bestFit="1" customWidth="1"/>
    <col min="4" max="4" width="8.20703125" style="1" bestFit="1" customWidth="1"/>
    <col min="5" max="5" width="6.89453125" style="1" bestFit="1" customWidth="1"/>
    <col min="6" max="6" width="17.7890625" style="1" bestFit="1" customWidth="1"/>
    <col min="7" max="7" width="7.1015625" style="1" bestFit="1" customWidth="1"/>
    <col min="8" max="8" width="8.20703125" style="1" bestFit="1" customWidth="1"/>
    <col min="9" max="9" width="11.3125" style="1" bestFit="1" customWidth="1"/>
    <col min="10" max="10" width="7.1015625" style="1" bestFit="1" customWidth="1"/>
    <col min="11" max="11" width="9.89453125" style="1" bestFit="1" customWidth="1"/>
    <col min="12" max="12" width="15.7890625" style="1" customWidth="1"/>
    <col min="13" max="13" width="24.89453125" style="1" bestFit="1" customWidth="1"/>
    <col min="14" max="15" width="8.89453125" style="1"/>
    <col min="16" max="16" width="49.3125" style="1" customWidth="1"/>
    <col min="17" max="17" width="8.20703125" style="1" bestFit="1" customWidth="1"/>
    <col min="18" max="18" width="9.7890625" style="1" customWidth="1"/>
    <col min="19" max="19" width="10.1015625" style="1" customWidth="1"/>
    <col min="20" max="20" width="10.89453125" style="1" customWidth="1"/>
    <col min="21" max="37" width="8.20703125" style="1" bestFit="1" customWidth="1"/>
    <col min="38" max="38" width="7.1015625" style="1" bestFit="1" customWidth="1"/>
    <col min="39" max="16384" width="8.89453125" style="1"/>
  </cols>
  <sheetData>
    <row r="3" spans="2:21">
      <c r="B3" s="15" t="s">
        <v>1277</v>
      </c>
    </row>
    <row r="5" spans="2:21" ht="30" customHeight="1">
      <c r="B5" s="7" t="s">
        <v>1278</v>
      </c>
      <c r="C5" s="381" t="s">
        <v>796</v>
      </c>
      <c r="D5" s="382"/>
      <c r="E5" s="382"/>
      <c r="F5" s="383" t="s">
        <v>1279</v>
      </c>
      <c r="G5" s="348"/>
      <c r="H5" s="383" t="s">
        <v>1280</v>
      </c>
      <c r="I5" s="370"/>
      <c r="J5" s="348"/>
      <c r="K5" s="7" t="s">
        <v>165</v>
      </c>
    </row>
    <row r="6" spans="2:21" ht="45.6" customHeight="1">
      <c r="B6" s="7"/>
      <c r="C6" s="77" t="s">
        <v>1282</v>
      </c>
      <c r="D6" s="77" t="s">
        <v>1283</v>
      </c>
      <c r="E6" s="77" t="s">
        <v>796</v>
      </c>
      <c r="F6" s="77" t="s">
        <v>1281</v>
      </c>
      <c r="G6" s="77" t="s">
        <v>796</v>
      </c>
      <c r="H6" s="77" t="s">
        <v>774</v>
      </c>
      <c r="I6" s="77" t="s">
        <v>555</v>
      </c>
      <c r="J6" s="77" t="s">
        <v>796</v>
      </c>
      <c r="K6" s="77"/>
      <c r="P6" s="46" t="s">
        <v>1157</v>
      </c>
      <c r="Q6" s="77">
        <v>2022</v>
      </c>
      <c r="R6" s="77">
        <v>2012</v>
      </c>
      <c r="S6" s="77">
        <v>2010</v>
      </c>
      <c r="T6" s="77">
        <v>2008</v>
      </c>
      <c r="U6" s="77">
        <v>1992</v>
      </c>
    </row>
    <row r="7" spans="2:21">
      <c r="B7" s="123">
        <v>1992</v>
      </c>
      <c r="C7" s="10">
        <v>8430</v>
      </c>
      <c r="D7" s="10">
        <v>273158</v>
      </c>
      <c r="E7" s="10" t="s">
        <v>763</v>
      </c>
      <c r="F7" s="10">
        <v>440137</v>
      </c>
      <c r="G7" s="10">
        <v>32100</v>
      </c>
      <c r="H7" s="10">
        <v>129748</v>
      </c>
      <c r="I7" s="10">
        <v>89800</v>
      </c>
      <c r="J7" s="10">
        <v>24300</v>
      </c>
      <c r="K7" s="10">
        <v>997673</v>
      </c>
      <c r="P7" s="7" t="s">
        <v>642</v>
      </c>
      <c r="Q7" s="10">
        <f>INDEX($F$7:$F$11, MATCH(Q6, $B$7:$B$11, 0))</f>
        <v>766238.19200000004</v>
      </c>
      <c r="R7" s="10">
        <f>INDEX($F$7:$F$11, MATCH(R6, $B$7:$B$11, 0))</f>
        <v>844400</v>
      </c>
      <c r="S7" s="10">
        <f>INDEX($F$7:$F$11, MATCH(S6, $B$7:$B$11, 0))</f>
        <v>1118159</v>
      </c>
      <c r="T7" s="10">
        <f>INDEX($F$7:$F$11, MATCH(T6, $B$7:$B$11, 0))</f>
        <v>1241639</v>
      </c>
      <c r="U7" s="10">
        <f>INDEX($F$7:$F$11, MATCH(U6, $B$7:$B$11, 0))</f>
        <v>440137</v>
      </c>
    </row>
    <row r="8" spans="2:21">
      <c r="B8" s="123">
        <v>2008</v>
      </c>
      <c r="C8" s="10" t="s">
        <v>763</v>
      </c>
      <c r="D8" s="10" t="s">
        <v>763</v>
      </c>
      <c r="E8" s="10" t="s">
        <v>763</v>
      </c>
      <c r="F8" s="10">
        <v>1241639</v>
      </c>
      <c r="G8" s="10">
        <v>90857</v>
      </c>
      <c r="H8" s="10">
        <v>10882</v>
      </c>
      <c r="I8" s="10">
        <v>185890</v>
      </c>
      <c r="J8" s="10">
        <v>1523</v>
      </c>
      <c r="K8" s="10">
        <v>1530779</v>
      </c>
      <c r="P8" s="7" t="s">
        <v>553</v>
      </c>
      <c r="Q8" s="10">
        <f>INDEX($G$7:$G$11, MATCH(Q6, $B$7:$B$11, 0))</f>
        <v>12175.395</v>
      </c>
      <c r="R8" s="10">
        <f>INDEX($G$7:$G$11, MATCH(R6, $B$7:$B$11, 0))</f>
        <v>0</v>
      </c>
      <c r="S8" s="10">
        <f>INDEX($G$7:$G$11, MATCH(S6, $B$7:$B$11, 0))</f>
        <v>23385</v>
      </c>
      <c r="T8" s="10">
        <f>INDEX($G$7:$G$11, MATCH(T6, $B$7:$B$11, 0))</f>
        <v>90857</v>
      </c>
      <c r="U8" s="10">
        <f>INDEX($G$7:$G$11, MATCH(U6, $B$7:$B$11, 0))</f>
        <v>32100</v>
      </c>
    </row>
    <row r="9" spans="2:21">
      <c r="B9" s="123">
        <v>2010</v>
      </c>
      <c r="C9" s="10" t="s">
        <v>763</v>
      </c>
      <c r="D9" s="10" t="s">
        <v>763</v>
      </c>
      <c r="E9" s="10" t="s">
        <v>763</v>
      </c>
      <c r="F9" s="10">
        <v>1118159</v>
      </c>
      <c r="G9" s="10">
        <v>23385</v>
      </c>
      <c r="H9" s="10">
        <v>8787</v>
      </c>
      <c r="I9" s="10">
        <v>259642</v>
      </c>
      <c r="J9" s="10">
        <v>2863</v>
      </c>
      <c r="K9" s="10">
        <v>1412836</v>
      </c>
      <c r="N9" s="106"/>
      <c r="P9" s="7" t="s">
        <v>556</v>
      </c>
      <c r="Q9" s="10">
        <f>INDEX($H$7:$H$11, MATCH(Q6, $B$7:$B$11, 0))</f>
        <v>0</v>
      </c>
      <c r="R9" s="10">
        <f>INDEX($H$7:$H$11, MATCH(R6, $B$7:$B$11, 0))</f>
        <v>4700</v>
      </c>
      <c r="S9" s="10">
        <f>INDEX($H$7:$H$11, MATCH(S6, $B$7:$B$11, 0))</f>
        <v>8787</v>
      </c>
      <c r="T9" s="10">
        <f>INDEX($H$7:$H$11, MATCH(T6, $B$7:$B$11, 0))</f>
        <v>10882</v>
      </c>
      <c r="U9" s="10">
        <f>INDEX($H$7:$H$11, MATCH(U6, $B$7:$B$11, 0))</f>
        <v>129748</v>
      </c>
    </row>
    <row r="10" spans="2:21">
      <c r="B10" s="123">
        <v>2012</v>
      </c>
      <c r="C10" s="10"/>
      <c r="D10" s="10"/>
      <c r="E10" s="10"/>
      <c r="F10" s="10">
        <v>844400</v>
      </c>
      <c r="G10" s="10"/>
      <c r="H10" s="10">
        <v>4700</v>
      </c>
      <c r="I10" s="10">
        <v>228900</v>
      </c>
      <c r="J10" s="10">
        <v>400</v>
      </c>
      <c r="K10" s="10">
        <v>1078400</v>
      </c>
      <c r="N10" s="106"/>
      <c r="P10" s="7" t="s">
        <v>638</v>
      </c>
      <c r="Q10" s="10">
        <f>INDEX($I$7:$I$11, MATCH(Q6, $B$7:$B$11, 0))</f>
        <v>33279.413</v>
      </c>
      <c r="R10" s="10">
        <f>INDEX($I$7:$I$11, MATCH(R6, $B$7:$B$11, 0))</f>
        <v>228900</v>
      </c>
      <c r="S10" s="10">
        <f>INDEX($I$7:$I$11, MATCH(S6, $B$7:$B$11, 0))</f>
        <v>259642</v>
      </c>
      <c r="T10" s="10">
        <f>INDEX($I$7:$I$11, MATCH(T6, $B$7:$B$11, 0))</f>
        <v>185890</v>
      </c>
      <c r="U10" s="10">
        <f>INDEX($I$7:$I$11, MATCH(U6, $B$7:$B$11, 0))</f>
        <v>89800</v>
      </c>
    </row>
    <row r="11" spans="2:21">
      <c r="B11" s="123">
        <v>2022</v>
      </c>
      <c r="C11" s="7"/>
      <c r="D11" s="7"/>
      <c r="E11" s="7"/>
      <c r="F11" s="10">
        <v>766238.19200000004</v>
      </c>
      <c r="G11" s="10">
        <v>12175.395</v>
      </c>
      <c r="H11" s="10">
        <v>0</v>
      </c>
      <c r="I11" s="10">
        <v>33279.413</v>
      </c>
      <c r="J11" s="10">
        <v>0</v>
      </c>
      <c r="K11" s="10">
        <v>811693</v>
      </c>
      <c r="N11" s="106"/>
      <c r="P11" s="7" t="s">
        <v>679</v>
      </c>
      <c r="Q11" s="10">
        <f>INDEX($J$7:$J$11, MATCH(Q6, $B$7:$B$11, 0))</f>
        <v>0</v>
      </c>
      <c r="R11" s="10">
        <f>INDEX($J$7:$J$11, MATCH(R6, $B$7:$B$11, 0))</f>
        <v>400</v>
      </c>
      <c r="S11" s="10">
        <f>INDEX($J$7:$J$11, MATCH(S6, $B$7:$B$11, 0))</f>
        <v>2863</v>
      </c>
      <c r="T11" s="10">
        <f>INDEX($J$7:$J$11, MATCH(T6, $B$7:$B$11, 0))</f>
        <v>1523</v>
      </c>
      <c r="U11" s="10">
        <f>INDEX($J$7:$J$11, MATCH(U6, $B$7:$B$11, 0))</f>
        <v>24300</v>
      </c>
    </row>
    <row r="12" spans="2:21">
      <c r="N12" s="106"/>
      <c r="P12" s="7" t="s">
        <v>165</v>
      </c>
      <c r="Q12" s="10">
        <f>SUM(Q7:Q11)</f>
        <v>811693</v>
      </c>
      <c r="R12" s="10">
        <f t="shared" ref="R12:U12" si="0">SUM(R7:R11)</f>
        <v>1078400</v>
      </c>
      <c r="S12" s="10">
        <f t="shared" si="0"/>
        <v>1412836</v>
      </c>
      <c r="T12" s="10">
        <f t="shared" si="0"/>
        <v>1530791</v>
      </c>
      <c r="U12" s="10">
        <f t="shared" si="0"/>
        <v>716085</v>
      </c>
    </row>
    <row r="13" spans="2:21">
      <c r="N13" s="106"/>
    </row>
    <row r="14" spans="2:21">
      <c r="B14" s="75" t="s">
        <v>145</v>
      </c>
      <c r="N14" s="106"/>
    </row>
    <row r="15" spans="2:21">
      <c r="B15" s="1" t="s">
        <v>1311</v>
      </c>
      <c r="N15" s="106"/>
      <c r="P15" s="46" t="s">
        <v>1158</v>
      </c>
      <c r="Q15" s="77">
        <v>2022</v>
      </c>
      <c r="R15" s="77">
        <v>2012</v>
      </c>
      <c r="S15" s="77">
        <v>2010</v>
      </c>
      <c r="T15" s="77">
        <v>2008</v>
      </c>
      <c r="U15" s="77">
        <v>1992</v>
      </c>
    </row>
    <row r="16" spans="2:21">
      <c r="B16" s="132" t="s">
        <v>125</v>
      </c>
      <c r="N16" s="106"/>
      <c r="P16" s="7" t="s">
        <v>642</v>
      </c>
      <c r="Q16" s="73">
        <f>Q7*100/Q12</f>
        <v>94.4</v>
      </c>
      <c r="R16" s="73">
        <f t="shared" ref="R16:T16" si="1">R7*100/R12</f>
        <v>78.301186943620181</v>
      </c>
      <c r="S16" s="73">
        <f t="shared" si="1"/>
        <v>79.142872916601789</v>
      </c>
      <c r="T16" s="73">
        <f t="shared" si="1"/>
        <v>81.110941990121447</v>
      </c>
      <c r="U16" s="73">
        <f t="shared" ref="U16" si="2">U7*100/U12</f>
        <v>61.46435129907762</v>
      </c>
    </row>
    <row r="17" spans="2:21">
      <c r="N17" s="106"/>
      <c r="P17" s="7" t="s">
        <v>553</v>
      </c>
      <c r="Q17" s="73">
        <f>Q8*100/Q12</f>
        <v>1.5</v>
      </c>
      <c r="R17" s="73"/>
      <c r="S17" s="73">
        <f t="shared" ref="S17:T17" si="3">S8*100/S12</f>
        <v>1.6551814931103115</v>
      </c>
      <c r="T17" s="73">
        <f t="shared" si="3"/>
        <v>5.9352975030556099</v>
      </c>
      <c r="U17" s="73">
        <f t="shared" ref="U17" si="4">U8*100/U12</f>
        <v>4.4827080584008883</v>
      </c>
    </row>
    <row r="18" spans="2:21">
      <c r="B18" s="1" t="s">
        <v>1310</v>
      </c>
      <c r="N18" s="106"/>
      <c r="P18" s="7" t="s">
        <v>556</v>
      </c>
      <c r="Q18" s="73"/>
      <c r="R18" s="73">
        <f t="shared" ref="R18:T18" si="5">R9*100/R12</f>
        <v>0.43583086053412462</v>
      </c>
      <c r="S18" s="73">
        <f t="shared" si="5"/>
        <v>0.62194055077871746</v>
      </c>
      <c r="T18" s="73">
        <f t="shared" si="5"/>
        <v>0.71087431269193513</v>
      </c>
      <c r="U18" s="73">
        <f t="shared" ref="U18" si="6">U9*100/U12</f>
        <v>18.119078042411168</v>
      </c>
    </row>
    <row r="19" spans="2:21">
      <c r="B19" s="16" t="s">
        <v>1284</v>
      </c>
      <c r="N19" s="106"/>
      <c r="P19" s="7" t="s">
        <v>638</v>
      </c>
      <c r="Q19" s="73">
        <f>Q10*100/Q12</f>
        <v>4.0999999999999996</v>
      </c>
      <c r="R19" s="73">
        <f t="shared" ref="R19:T19" si="7">R10*100/R12</f>
        <v>21.225890207715132</v>
      </c>
      <c r="S19" s="73">
        <f t="shared" si="7"/>
        <v>18.377362977727067</v>
      </c>
      <c r="T19" s="73">
        <f t="shared" si="7"/>
        <v>12.143395146692136</v>
      </c>
      <c r="U19" s="73">
        <f t="shared" ref="U19" si="8">U10*100/U12</f>
        <v>12.540410705433015</v>
      </c>
    </row>
    <row r="20" spans="2:21">
      <c r="N20" s="106"/>
      <c r="P20" s="7" t="s">
        <v>679</v>
      </c>
      <c r="Q20" s="73"/>
      <c r="R20" s="73">
        <f t="shared" ref="R20:T20" si="9">R11*100/R12</f>
        <v>3.7091988130563795E-2</v>
      </c>
      <c r="S20" s="73">
        <f t="shared" si="9"/>
        <v>0.20264206178211766</v>
      </c>
      <c r="T20" s="73">
        <f t="shared" si="9"/>
        <v>9.9491047438873104E-2</v>
      </c>
      <c r="U20" s="73">
        <f t="shared" ref="U20" si="10">U11*100/U12</f>
        <v>3.393451894677308</v>
      </c>
    </row>
    <row r="21" spans="2:21">
      <c r="B21" s="1" t="s">
        <v>1309</v>
      </c>
      <c r="N21" s="106"/>
      <c r="P21" s="7" t="s">
        <v>165</v>
      </c>
      <c r="Q21" s="10">
        <f>SUM(Q16:Q20)</f>
        <v>100</v>
      </c>
      <c r="R21" s="10">
        <f t="shared" ref="R21:T21" si="11">SUM(R16:R20)</f>
        <v>100.00000000000001</v>
      </c>
      <c r="S21" s="10">
        <f t="shared" si="11"/>
        <v>100</v>
      </c>
      <c r="T21" s="10">
        <f t="shared" si="11"/>
        <v>100</v>
      </c>
      <c r="U21" s="10">
        <f t="shared" ref="U21" si="12">SUM(U16:U20)</f>
        <v>100</v>
      </c>
    </row>
    <row r="22" spans="2:21">
      <c r="B22" s="1" t="s">
        <v>1308</v>
      </c>
      <c r="N22" s="106"/>
    </row>
    <row r="23" spans="2:21">
      <c r="B23" s="16" t="s">
        <v>1312</v>
      </c>
      <c r="N23" s="106"/>
    </row>
    <row r="24" spans="2:21">
      <c r="N24" s="106"/>
    </row>
    <row r="25" spans="2:21">
      <c r="B25" s="15" t="s">
        <v>1285</v>
      </c>
      <c r="N25" s="106"/>
    </row>
    <row r="26" spans="2:21">
      <c r="N26" s="106"/>
    </row>
    <row r="27" spans="2:21">
      <c r="B27" s="1" t="s">
        <v>1286</v>
      </c>
    </row>
    <row r="28" spans="2:21">
      <c r="B28" s="1" t="s">
        <v>1287</v>
      </c>
    </row>
    <row r="29" spans="2:21">
      <c r="B29" s="1" t="s">
        <v>1288</v>
      </c>
    </row>
    <row r="30" spans="2:21">
      <c r="B30" s="1" t="s">
        <v>1289</v>
      </c>
    </row>
    <row r="31" spans="2:21">
      <c r="B31" s="1" t="s">
        <v>1290</v>
      </c>
    </row>
    <row r="32" spans="2:21">
      <c r="B32" s="1" t="s">
        <v>1291</v>
      </c>
    </row>
    <row r="33" spans="2:2">
      <c r="B33" s="1" t="s">
        <v>1292</v>
      </c>
    </row>
    <row r="34" spans="2:2">
      <c r="B34" s="1" t="s">
        <v>1293</v>
      </c>
    </row>
    <row r="35" spans="2:2">
      <c r="B35" s="1" t="s">
        <v>1294</v>
      </c>
    </row>
    <row r="36" spans="2:2">
      <c r="B36" s="1" t="s">
        <v>1295</v>
      </c>
    </row>
    <row r="37" spans="2:2">
      <c r="B37" s="1" t="s">
        <v>1296</v>
      </c>
    </row>
    <row r="38" spans="2:2">
      <c r="B38" s="1" t="s">
        <v>1297</v>
      </c>
    </row>
    <row r="39" spans="2:2">
      <c r="B39" s="1" t="s">
        <v>1298</v>
      </c>
    </row>
    <row r="40" spans="2:2">
      <c r="B40" s="1" t="s">
        <v>1299</v>
      </c>
    </row>
    <row r="41" spans="2:2">
      <c r="B41" s="1" t="s">
        <v>1300</v>
      </c>
    </row>
    <row r="42" spans="2:2">
      <c r="B42" s="1" t="s">
        <v>1301</v>
      </c>
    </row>
    <row r="43" spans="2:2">
      <c r="B43" s="1" t="s">
        <v>1302</v>
      </c>
    </row>
    <row r="44" spans="2:2">
      <c r="B44" s="1" t="s">
        <v>1303</v>
      </c>
    </row>
    <row r="45" spans="2:2">
      <c r="B45" s="1" t="s">
        <v>1304</v>
      </c>
    </row>
    <row r="46" spans="2:2">
      <c r="B46" s="1" t="s">
        <v>1305</v>
      </c>
    </row>
    <row r="47" spans="2:2">
      <c r="B47" s="1" t="s">
        <v>1306</v>
      </c>
    </row>
    <row r="49" spans="2:7">
      <c r="B49" s="1" t="s">
        <v>642</v>
      </c>
      <c r="C49" s="1" t="s">
        <v>553</v>
      </c>
      <c r="D49" s="1" t="s">
        <v>556</v>
      </c>
      <c r="E49" s="1" t="s">
        <v>638</v>
      </c>
      <c r="F49" s="1" t="s">
        <v>679</v>
      </c>
      <c r="G49" s="1" t="s">
        <v>165</v>
      </c>
    </row>
    <row r="50" spans="2:7">
      <c r="B50" s="1">
        <v>844400</v>
      </c>
      <c r="C50" s="1" t="s">
        <v>13</v>
      </c>
      <c r="D50" s="1">
        <v>4700</v>
      </c>
      <c r="E50" s="1">
        <v>228900</v>
      </c>
      <c r="F50" s="1">
        <v>400</v>
      </c>
      <c r="G50" s="1">
        <v>1078400</v>
      </c>
    </row>
  </sheetData>
  <mergeCells count="3">
    <mergeCell ref="C5:E5"/>
    <mergeCell ref="F5:G5"/>
    <mergeCell ref="H5:J5"/>
  </mergeCells>
  <hyperlinks>
    <hyperlink ref="B19" r:id="rId1" xr:uid="{E3832436-CAA1-46EB-979A-1B0BB60B9521}"/>
    <hyperlink ref="B16" r:id="rId2" xr:uid="{26AAC71C-FC3D-401A-A990-C80D4330C9B9}"/>
    <hyperlink ref="B23" r:id="rId3" xr:uid="{C169DF9F-B5A6-4304-BBDE-56A579349FB9}"/>
  </hyperlinks>
  <pageMargins left="0.7" right="0.7" top="0.75" bottom="0.75" header="0.3" footer="0.3"/>
  <pageSetup paperSize="9" orientation="portrait" r:id="rId4"/>
  <drawing r:id="rId5"/>
  <legacyDrawing r:id="rId6"/>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70053-6ADC-49F3-9D78-62096B94F0A3}">
  <dimension ref="B2:AL87"/>
  <sheetViews>
    <sheetView topLeftCell="K7" zoomScale="87" zoomScaleNormal="40" workbookViewId="0">
      <selection activeCell="O84" sqref="O84"/>
    </sheetView>
  </sheetViews>
  <sheetFormatPr baseColWidth="10" defaultColWidth="8.89453125" defaultRowHeight="14.4"/>
  <cols>
    <col min="1" max="1" width="8.89453125" style="1"/>
    <col min="2" max="2" width="17.89453125" style="1" customWidth="1"/>
    <col min="3" max="3" width="13.89453125" style="1" bestFit="1" customWidth="1"/>
    <col min="4" max="4" width="16.41796875" style="1" customWidth="1"/>
    <col min="5" max="5" width="15.89453125" style="1" customWidth="1"/>
    <col min="6" max="6" width="12.89453125" style="1" customWidth="1"/>
    <col min="7" max="8" width="14" style="1" customWidth="1"/>
    <col min="9" max="9" width="12.41796875" style="1" customWidth="1"/>
    <col min="10" max="10" width="14.1015625" style="1" bestFit="1" customWidth="1"/>
    <col min="11" max="11" width="15" style="1" bestFit="1" customWidth="1"/>
    <col min="12" max="12" width="15.7890625" style="1" customWidth="1"/>
    <col min="13" max="13" width="24.89453125" style="1" bestFit="1" customWidth="1"/>
    <col min="14" max="15" width="8.89453125" style="1"/>
    <col min="16" max="16" width="49.3125" style="1" customWidth="1"/>
    <col min="17" max="37" width="8.20703125" style="1" bestFit="1" customWidth="1"/>
    <col min="38" max="38" width="7.1015625" style="1" bestFit="1" customWidth="1"/>
    <col min="39" max="16384" width="8.89453125" style="1"/>
  </cols>
  <sheetData>
    <row r="2" spans="2:38">
      <c r="B2" s="15" t="s">
        <v>1155</v>
      </c>
    </row>
    <row r="5" spans="2:38" ht="30" customHeight="1">
      <c r="D5" s="342" t="s">
        <v>1146</v>
      </c>
      <c r="E5" s="386"/>
      <c r="F5" s="386"/>
      <c r="G5" s="386"/>
    </row>
    <row r="6" spans="2:38" ht="45.6" customHeight="1">
      <c r="B6" s="45" t="s">
        <v>1144</v>
      </c>
      <c r="C6" s="158" t="s">
        <v>1145</v>
      </c>
      <c r="D6" s="159" t="s">
        <v>1147</v>
      </c>
      <c r="E6" s="159" t="s">
        <v>826</v>
      </c>
      <c r="F6" s="159" t="s">
        <v>1148</v>
      </c>
      <c r="G6" s="159" t="s">
        <v>1149</v>
      </c>
      <c r="H6" s="159" t="s">
        <v>1150</v>
      </c>
      <c r="I6" s="159" t="s">
        <v>1123</v>
      </c>
      <c r="J6" s="159" t="s">
        <v>1151</v>
      </c>
      <c r="K6" s="159" t="s">
        <v>1152</v>
      </c>
      <c r="L6" s="159" t="s">
        <v>1153</v>
      </c>
      <c r="M6" s="159" t="s">
        <v>1154</v>
      </c>
      <c r="P6" s="46" t="s">
        <v>1157</v>
      </c>
      <c r="Q6" s="77">
        <v>2022</v>
      </c>
      <c r="R6" s="77">
        <v>2021</v>
      </c>
      <c r="S6" s="77">
        <v>2020</v>
      </c>
      <c r="T6" s="77">
        <v>2019</v>
      </c>
      <c r="U6" s="77">
        <v>2018</v>
      </c>
      <c r="V6" s="77">
        <v>2017</v>
      </c>
      <c r="W6" s="77">
        <v>2016</v>
      </c>
      <c r="X6" s="77">
        <v>2015</v>
      </c>
      <c r="Y6" s="77">
        <v>2014</v>
      </c>
      <c r="Z6" s="77">
        <v>2013</v>
      </c>
      <c r="AA6" s="77">
        <v>2012</v>
      </c>
      <c r="AB6" s="77">
        <v>2011</v>
      </c>
      <c r="AC6" s="77">
        <v>2010</v>
      </c>
      <c r="AD6" s="77">
        <v>2009</v>
      </c>
      <c r="AE6" s="77">
        <v>2008</v>
      </c>
      <c r="AF6" s="77">
        <v>2007</v>
      </c>
      <c r="AG6" s="77">
        <v>2006</v>
      </c>
      <c r="AH6" s="77">
        <v>2005</v>
      </c>
      <c r="AI6" s="77">
        <v>2004</v>
      </c>
      <c r="AJ6" s="77">
        <v>2003</v>
      </c>
      <c r="AK6" s="77">
        <v>2002</v>
      </c>
      <c r="AL6" s="77">
        <v>2001</v>
      </c>
    </row>
    <row r="7" spans="2:38">
      <c r="B7" s="7" t="s">
        <v>1122</v>
      </c>
      <c r="C7" s="10">
        <v>97726</v>
      </c>
      <c r="D7" s="10">
        <v>52824</v>
      </c>
      <c r="E7" s="10">
        <v>42291</v>
      </c>
      <c r="F7" s="10">
        <v>10533</v>
      </c>
      <c r="G7" s="77" t="s">
        <v>13</v>
      </c>
      <c r="H7" s="10">
        <v>4217</v>
      </c>
      <c r="I7" s="10">
        <v>11659</v>
      </c>
      <c r="J7" s="10" t="s">
        <v>13</v>
      </c>
      <c r="K7" s="10">
        <v>12812</v>
      </c>
      <c r="L7" s="10">
        <v>16214</v>
      </c>
      <c r="M7" s="10" t="s">
        <v>13</v>
      </c>
      <c r="P7" s="7" t="s">
        <v>642</v>
      </c>
      <c r="Q7" s="10">
        <f>INDEX($C$34:$C$55, MATCH(Q6, $B$34:$B$55, 0))</f>
        <v>69071</v>
      </c>
      <c r="R7" s="10">
        <f t="shared" ref="R7:AL7" si="0">INDEX($C$34:$C$55, MATCH(R6, $B$34:$B$55, 0))</f>
        <v>68390</v>
      </c>
      <c r="S7" s="10">
        <f t="shared" si="0"/>
        <v>68741</v>
      </c>
      <c r="T7" s="10">
        <f t="shared" si="0"/>
        <v>56591</v>
      </c>
      <c r="U7" s="10">
        <f t="shared" si="0"/>
        <v>65379</v>
      </c>
      <c r="V7" s="10">
        <f t="shared" si="0"/>
        <v>65984</v>
      </c>
      <c r="W7" s="10">
        <f t="shared" si="0"/>
        <v>65728</v>
      </c>
      <c r="X7" s="10">
        <f t="shared" si="0"/>
        <v>70919</v>
      </c>
      <c r="Y7" s="10">
        <f t="shared" si="0"/>
        <v>78292</v>
      </c>
      <c r="Z7" s="10">
        <f t="shared" si="0"/>
        <v>82632</v>
      </c>
      <c r="AA7" s="10">
        <f t="shared" si="0"/>
        <v>70092</v>
      </c>
      <c r="AB7" s="10">
        <f t="shared" si="0"/>
        <v>63866</v>
      </c>
      <c r="AC7" s="10">
        <f t="shared" si="0"/>
        <v>57244</v>
      </c>
      <c r="AD7" s="10">
        <f t="shared" si="0"/>
        <v>65579</v>
      </c>
      <c r="AE7" s="10">
        <f t="shared" si="0"/>
        <v>68146</v>
      </c>
      <c r="AF7" s="10">
        <f t="shared" si="0"/>
        <v>64460</v>
      </c>
      <c r="AG7" s="10">
        <f t="shared" si="0"/>
        <v>50818</v>
      </c>
      <c r="AH7" s="10">
        <f t="shared" si="0"/>
        <v>52621</v>
      </c>
      <c r="AI7" s="10">
        <f t="shared" si="0"/>
        <v>49665</v>
      </c>
      <c r="AJ7" s="10">
        <f t="shared" si="0"/>
        <v>49380</v>
      </c>
      <c r="AK7" s="10">
        <f t="shared" si="0"/>
        <v>43560</v>
      </c>
      <c r="AL7" s="10">
        <f t="shared" si="0"/>
        <v>42291</v>
      </c>
    </row>
    <row r="8" spans="2:38">
      <c r="B8" s="7" t="s">
        <v>1124</v>
      </c>
      <c r="C8" s="10">
        <v>103135</v>
      </c>
      <c r="D8" s="10">
        <v>58269</v>
      </c>
      <c r="E8" s="10">
        <v>43560</v>
      </c>
      <c r="F8" s="10">
        <v>8995</v>
      </c>
      <c r="G8" s="10">
        <v>5714</v>
      </c>
      <c r="H8" s="10">
        <v>6160</v>
      </c>
      <c r="I8" s="10">
        <v>9929</v>
      </c>
      <c r="J8" s="77" t="s">
        <v>13</v>
      </c>
      <c r="K8" s="10">
        <v>28776</v>
      </c>
      <c r="L8" s="10" t="s">
        <v>13</v>
      </c>
      <c r="M8" s="77" t="s">
        <v>13</v>
      </c>
      <c r="P8" s="7" t="s">
        <v>553</v>
      </c>
      <c r="Q8" s="10">
        <f>INDEX($D$34:$D$55, MATCH(Q6, $B$34:$B$55, 0))</f>
        <v>41273</v>
      </c>
      <c r="R8" s="10">
        <f t="shared" ref="R8:AL8" si="1">INDEX($D$34:$D$55, MATCH(R6, $B$34:$B$55, 0))</f>
        <v>37346</v>
      </c>
      <c r="S8" s="10">
        <f t="shared" si="1"/>
        <v>36625</v>
      </c>
      <c r="T8" s="10">
        <f t="shared" si="1"/>
        <v>26604</v>
      </c>
      <c r="U8" s="10">
        <f t="shared" si="1"/>
        <v>26692</v>
      </c>
      <c r="V8" s="10">
        <f t="shared" si="1"/>
        <v>33823</v>
      </c>
      <c r="W8" s="10">
        <f t="shared" si="1"/>
        <v>27816</v>
      </c>
      <c r="X8" s="10">
        <f t="shared" si="1"/>
        <v>20483</v>
      </c>
      <c r="Y8" s="10">
        <f t="shared" si="1"/>
        <v>25670</v>
      </c>
      <c r="Z8" s="10">
        <f t="shared" si="1"/>
        <v>29861</v>
      </c>
      <c r="AA8" s="10">
        <f t="shared" si="1"/>
        <v>32295</v>
      </c>
      <c r="AB8" s="10">
        <f t="shared" si="1"/>
        <v>27918</v>
      </c>
      <c r="AC8" s="10">
        <f t="shared" si="1"/>
        <v>23744</v>
      </c>
      <c r="AD8" s="10">
        <f t="shared" si="1"/>
        <v>25654</v>
      </c>
      <c r="AE8" s="10">
        <f t="shared" si="1"/>
        <v>23034</v>
      </c>
      <c r="AF8" s="10">
        <f t="shared" si="1"/>
        <v>18529</v>
      </c>
      <c r="AG8" s="10">
        <f t="shared" si="1"/>
        <v>24708</v>
      </c>
      <c r="AH8" s="10">
        <f t="shared" si="1"/>
        <v>20850</v>
      </c>
      <c r="AI8" s="10">
        <f t="shared" si="1"/>
        <v>13887</v>
      </c>
      <c r="AJ8" s="10">
        <f t="shared" si="1"/>
        <v>17378</v>
      </c>
      <c r="AK8" s="10">
        <f t="shared" si="1"/>
        <v>14709</v>
      </c>
      <c r="AL8" s="10">
        <f t="shared" si="1"/>
        <v>10533</v>
      </c>
    </row>
    <row r="9" spans="2:38">
      <c r="B9" s="7" t="s">
        <v>1125</v>
      </c>
      <c r="C9" s="10">
        <v>104585</v>
      </c>
      <c r="D9" s="10">
        <v>66757</v>
      </c>
      <c r="E9" s="10">
        <v>49380</v>
      </c>
      <c r="F9" s="10">
        <v>13871</v>
      </c>
      <c r="G9" s="10">
        <v>3507</v>
      </c>
      <c r="H9" s="10">
        <v>9236</v>
      </c>
      <c r="I9" s="77" t="s">
        <v>13</v>
      </c>
      <c r="J9" s="77" t="s">
        <v>13</v>
      </c>
      <c r="K9" s="10">
        <v>14978</v>
      </c>
      <c r="L9" s="10">
        <v>13613</v>
      </c>
      <c r="M9" s="10" t="s">
        <v>13</v>
      </c>
      <c r="N9" s="106"/>
      <c r="P9" s="7" t="s">
        <v>556</v>
      </c>
      <c r="Q9" s="10">
        <f>INDEX($E$34:$E$55, MATCH(Q6, $B$34:$B$55, 0))</f>
        <v>5680</v>
      </c>
      <c r="R9" s="10">
        <f t="shared" ref="R9:AL9" si="2">INDEX($E$34:$E$55, MATCH(R6, $B$34:$B$55, 0))</f>
        <v>8112</v>
      </c>
      <c r="S9" s="10">
        <f t="shared" si="2"/>
        <v>3783</v>
      </c>
      <c r="T9" s="10">
        <f t="shared" si="2"/>
        <v>1916</v>
      </c>
      <c r="U9" s="10">
        <f t="shared" si="2"/>
        <v>1588</v>
      </c>
      <c r="V9" s="10">
        <f t="shared" si="2"/>
        <v>7888</v>
      </c>
      <c r="W9" s="10">
        <f t="shared" si="2"/>
        <v>800</v>
      </c>
      <c r="X9" s="10">
        <f t="shared" si="2"/>
        <v>3115</v>
      </c>
      <c r="Y9" s="10">
        <f t="shared" si="2"/>
        <v>5331</v>
      </c>
      <c r="Z9" s="10">
        <f t="shared" si="2"/>
        <v>1541</v>
      </c>
      <c r="AA9" s="10">
        <f t="shared" si="2"/>
        <v>1430</v>
      </c>
      <c r="AB9" s="10">
        <f t="shared" si="2"/>
        <v>2276</v>
      </c>
      <c r="AC9" s="10">
        <f t="shared" si="2"/>
        <v>1855</v>
      </c>
      <c r="AD9" s="10">
        <f t="shared" si="2"/>
        <v>3299</v>
      </c>
      <c r="AE9" s="10">
        <f t="shared" si="2"/>
        <v>2437</v>
      </c>
      <c r="AF9" s="10">
        <f t="shared" si="2"/>
        <v>1950</v>
      </c>
      <c r="AG9" s="10">
        <f t="shared" si="2"/>
        <v>5606</v>
      </c>
      <c r="AH9" s="10">
        <f t="shared" si="2"/>
        <v>3896</v>
      </c>
      <c r="AI9" s="10">
        <f t="shared" si="2"/>
        <v>6320</v>
      </c>
      <c r="AJ9" s="10" t="str">
        <f t="shared" si="2"/>
        <v>:</v>
      </c>
      <c r="AK9" s="10">
        <f t="shared" si="2"/>
        <v>9929</v>
      </c>
      <c r="AL9" s="10">
        <f t="shared" si="2"/>
        <v>11659</v>
      </c>
    </row>
    <row r="10" spans="2:38">
      <c r="B10" s="7" t="s">
        <v>1126</v>
      </c>
      <c r="C10" s="10">
        <v>100319</v>
      </c>
      <c r="D10" s="10">
        <v>63552</v>
      </c>
      <c r="E10" s="10">
        <v>49665</v>
      </c>
      <c r="F10" s="10">
        <v>6770</v>
      </c>
      <c r="G10" s="10">
        <v>7117</v>
      </c>
      <c r="H10" s="10">
        <v>10244</v>
      </c>
      <c r="I10" s="10">
        <v>6320</v>
      </c>
      <c r="J10" s="7" t="s">
        <v>13</v>
      </c>
      <c r="K10" s="10">
        <v>14373</v>
      </c>
      <c r="L10" s="10">
        <v>5829</v>
      </c>
      <c r="M10" s="10" t="s">
        <v>13</v>
      </c>
      <c r="N10" s="106"/>
      <c r="P10" s="7" t="s">
        <v>638</v>
      </c>
      <c r="Q10" s="10">
        <f>INDEX($F$34:$F$55, MATCH(Q6, $B$34:$B$55, 0))</f>
        <v>3994</v>
      </c>
      <c r="R10" s="10">
        <f t="shared" ref="R10:AL10" si="3">INDEX($F$34:$F$55, MATCH(R6, $B$34:$B$55, 0))</f>
        <v>4403</v>
      </c>
      <c r="S10" s="10">
        <f t="shared" si="3"/>
        <v>11</v>
      </c>
      <c r="T10" s="10">
        <f t="shared" si="3"/>
        <v>4904</v>
      </c>
      <c r="U10" s="10">
        <f t="shared" si="3"/>
        <v>659</v>
      </c>
      <c r="V10" s="10" t="str">
        <f t="shared" si="3"/>
        <v>:</v>
      </c>
      <c r="W10" s="10" t="str">
        <f t="shared" si="3"/>
        <v>:</v>
      </c>
      <c r="X10" s="10" t="str">
        <f t="shared" si="3"/>
        <v>:</v>
      </c>
      <c r="Y10" s="10" t="str">
        <f t="shared" si="3"/>
        <v>:</v>
      </c>
      <c r="Z10" s="10" t="str">
        <f t="shared" si="3"/>
        <v>:</v>
      </c>
      <c r="AA10" s="10" t="str">
        <f t="shared" si="3"/>
        <v>:</v>
      </c>
      <c r="AB10" s="10" t="str">
        <f t="shared" si="3"/>
        <v>:</v>
      </c>
      <c r="AC10" s="10" t="str">
        <f t="shared" si="3"/>
        <v>:</v>
      </c>
      <c r="AD10" s="10" t="str">
        <f t="shared" si="3"/>
        <v>:</v>
      </c>
      <c r="AE10" s="10" t="str">
        <f t="shared" si="3"/>
        <v>:</v>
      </c>
      <c r="AF10" s="10" t="str">
        <f t="shared" si="3"/>
        <v>:</v>
      </c>
      <c r="AG10" s="10" t="str">
        <f t="shared" si="3"/>
        <v>:</v>
      </c>
      <c r="AH10" s="10" t="str">
        <f t="shared" si="3"/>
        <v>:</v>
      </c>
      <c r="AI10" s="10" t="str">
        <f t="shared" si="3"/>
        <v>:</v>
      </c>
      <c r="AJ10" s="10" t="str">
        <f t="shared" si="3"/>
        <v>:</v>
      </c>
      <c r="AK10" s="10" t="str">
        <f t="shared" si="3"/>
        <v>:</v>
      </c>
      <c r="AL10" s="10" t="str">
        <f t="shared" si="3"/>
        <v>:</v>
      </c>
    </row>
    <row r="11" spans="2:38">
      <c r="B11" s="7" t="s">
        <v>1127</v>
      </c>
      <c r="C11" s="10">
        <v>102612</v>
      </c>
      <c r="D11" s="10">
        <v>73470</v>
      </c>
      <c r="E11" s="10">
        <v>52621</v>
      </c>
      <c r="F11" s="10">
        <v>10203</v>
      </c>
      <c r="G11" s="10">
        <v>10647</v>
      </c>
      <c r="H11" s="10">
        <v>6569</v>
      </c>
      <c r="I11" s="10">
        <v>3896</v>
      </c>
      <c r="J11" s="77" t="s">
        <v>13</v>
      </c>
      <c r="K11" s="10">
        <v>4900</v>
      </c>
      <c r="L11" s="10">
        <v>13776</v>
      </c>
      <c r="M11" s="10" t="s">
        <v>13</v>
      </c>
      <c r="N11" s="106"/>
      <c r="P11" s="7" t="s">
        <v>679</v>
      </c>
      <c r="Q11" s="10">
        <f>INDEX($G$34:$G$55, MATCH(Q6, $B$34:$B$55, 0))</f>
        <v>12801</v>
      </c>
      <c r="R11" s="10">
        <f t="shared" ref="R11:AL11" si="4">INDEX($G$34:$G$55, MATCH(R6, $B$34:$B$55, 0))</f>
        <v>15542</v>
      </c>
      <c r="S11" s="10">
        <f t="shared" si="4"/>
        <v>16157</v>
      </c>
      <c r="T11" s="10">
        <f t="shared" si="4"/>
        <v>18358</v>
      </c>
      <c r="U11" s="10">
        <f t="shared" si="4"/>
        <v>17418</v>
      </c>
      <c r="V11" s="10">
        <f t="shared" si="4"/>
        <v>13632</v>
      </c>
      <c r="W11" s="10">
        <f t="shared" si="4"/>
        <v>19477</v>
      </c>
      <c r="X11" s="10">
        <f t="shared" si="4"/>
        <v>19852</v>
      </c>
      <c r="Y11" s="10">
        <f t="shared" si="4"/>
        <v>13037</v>
      </c>
      <c r="Z11" s="10">
        <f t="shared" si="4"/>
        <v>17092</v>
      </c>
      <c r="AA11" s="10">
        <f t="shared" si="4"/>
        <v>18208</v>
      </c>
      <c r="AB11" s="10">
        <f t="shared" si="4"/>
        <v>19139</v>
      </c>
      <c r="AC11" s="10">
        <f t="shared" si="4"/>
        <v>22928</v>
      </c>
      <c r="AD11" s="10">
        <f t="shared" si="4"/>
        <v>21804</v>
      </c>
      <c r="AE11" s="10">
        <f t="shared" si="4"/>
        <v>17276</v>
      </c>
      <c r="AF11" s="10">
        <f t="shared" si="4"/>
        <v>15863</v>
      </c>
      <c r="AG11" s="10">
        <f t="shared" si="4"/>
        <v>22664</v>
      </c>
      <c r="AH11" s="10">
        <f t="shared" si="4"/>
        <v>25245</v>
      </c>
      <c r="AI11" s="10">
        <f t="shared" si="4"/>
        <v>30446</v>
      </c>
      <c r="AJ11" s="10">
        <f t="shared" si="4"/>
        <v>37827</v>
      </c>
      <c r="AK11" s="10">
        <f t="shared" si="4"/>
        <v>34936</v>
      </c>
      <c r="AL11" s="10">
        <f t="shared" si="4"/>
        <v>33243</v>
      </c>
    </row>
    <row r="12" spans="2:38">
      <c r="B12" s="7" t="s">
        <v>1128</v>
      </c>
      <c r="C12" s="10">
        <v>103795</v>
      </c>
      <c r="D12" s="10">
        <v>75526</v>
      </c>
      <c r="E12" s="10">
        <v>50818</v>
      </c>
      <c r="F12" s="10">
        <v>12924</v>
      </c>
      <c r="G12" s="10">
        <v>11784</v>
      </c>
      <c r="H12" s="10">
        <v>5064</v>
      </c>
      <c r="I12" s="10">
        <v>5606</v>
      </c>
      <c r="J12" s="77" t="s">
        <v>13</v>
      </c>
      <c r="K12" s="10">
        <v>5629</v>
      </c>
      <c r="L12" s="10">
        <v>11971</v>
      </c>
      <c r="M12" s="10" t="s">
        <v>13</v>
      </c>
      <c r="N12" s="106"/>
      <c r="P12" s="7" t="s">
        <v>165</v>
      </c>
      <c r="Q12" s="10">
        <f>SUM(Q7:Q11)</f>
        <v>132819</v>
      </c>
      <c r="R12" s="10">
        <f t="shared" ref="R12:AL12" si="5">SUM(R7:R11)</f>
        <v>133793</v>
      </c>
      <c r="S12" s="10">
        <f t="shared" si="5"/>
        <v>125317</v>
      </c>
      <c r="T12" s="10">
        <f t="shared" si="5"/>
        <v>108373</v>
      </c>
      <c r="U12" s="10">
        <f t="shared" si="5"/>
        <v>111736</v>
      </c>
      <c r="V12" s="10">
        <f t="shared" si="5"/>
        <v>121327</v>
      </c>
      <c r="W12" s="10">
        <f t="shared" si="5"/>
        <v>113821</v>
      </c>
      <c r="X12" s="10">
        <f t="shared" si="5"/>
        <v>114369</v>
      </c>
      <c r="Y12" s="10">
        <f t="shared" si="5"/>
        <v>122330</v>
      </c>
      <c r="Z12" s="10">
        <f t="shared" si="5"/>
        <v>131126</v>
      </c>
      <c r="AA12" s="10">
        <f t="shared" si="5"/>
        <v>122025</v>
      </c>
      <c r="AB12" s="10">
        <f t="shared" si="5"/>
        <v>113199</v>
      </c>
      <c r="AC12" s="10">
        <f t="shared" si="5"/>
        <v>105771</v>
      </c>
      <c r="AD12" s="10">
        <f t="shared" si="5"/>
        <v>116336</v>
      </c>
      <c r="AE12" s="10">
        <f t="shared" si="5"/>
        <v>110893</v>
      </c>
      <c r="AF12" s="10">
        <f t="shared" si="5"/>
        <v>100802</v>
      </c>
      <c r="AG12" s="10">
        <f t="shared" si="5"/>
        <v>103796</v>
      </c>
      <c r="AH12" s="10">
        <f t="shared" si="5"/>
        <v>102612</v>
      </c>
      <c r="AI12" s="10">
        <f t="shared" si="5"/>
        <v>100318</v>
      </c>
      <c r="AJ12" s="10">
        <f t="shared" si="5"/>
        <v>104585</v>
      </c>
      <c r="AK12" s="10">
        <f t="shared" si="5"/>
        <v>103134</v>
      </c>
      <c r="AL12" s="10">
        <f t="shared" si="5"/>
        <v>97726</v>
      </c>
    </row>
    <row r="13" spans="2:38">
      <c r="B13" s="7" t="s">
        <v>1129</v>
      </c>
      <c r="C13" s="10">
        <v>100802</v>
      </c>
      <c r="D13" s="10">
        <v>82989</v>
      </c>
      <c r="E13" s="10">
        <v>64460</v>
      </c>
      <c r="F13" s="10">
        <v>12408</v>
      </c>
      <c r="G13" s="10">
        <v>6121</v>
      </c>
      <c r="H13" s="10">
        <v>7491</v>
      </c>
      <c r="I13" s="10">
        <v>1950</v>
      </c>
      <c r="J13" s="77" t="s">
        <v>13</v>
      </c>
      <c r="K13" s="10">
        <v>8372</v>
      </c>
      <c r="L13" s="77" t="s">
        <v>13</v>
      </c>
      <c r="M13" s="77" t="s">
        <v>13</v>
      </c>
      <c r="N13" s="106"/>
    </row>
    <row r="14" spans="2:38">
      <c r="B14" s="7" t="s">
        <v>1130</v>
      </c>
      <c r="C14" s="10">
        <v>110893</v>
      </c>
      <c r="D14" s="10">
        <v>91181</v>
      </c>
      <c r="E14" s="10">
        <v>68146</v>
      </c>
      <c r="F14" s="10">
        <v>15647</v>
      </c>
      <c r="G14" s="10">
        <v>7387</v>
      </c>
      <c r="H14" s="10">
        <v>10384</v>
      </c>
      <c r="I14" s="10">
        <v>2437</v>
      </c>
      <c r="J14" s="10" t="s">
        <v>13</v>
      </c>
      <c r="K14" s="10">
        <v>5749</v>
      </c>
      <c r="L14" s="10">
        <v>1143</v>
      </c>
      <c r="M14" s="77" t="s">
        <v>13</v>
      </c>
      <c r="N14" s="106"/>
    </row>
    <row r="15" spans="2:38">
      <c r="B15" s="7" t="s">
        <v>1131</v>
      </c>
      <c r="C15" s="10">
        <v>116336</v>
      </c>
      <c r="D15" s="10">
        <v>91233</v>
      </c>
      <c r="E15" s="10">
        <v>65579</v>
      </c>
      <c r="F15" s="10">
        <v>7562</v>
      </c>
      <c r="G15" s="10">
        <v>18092</v>
      </c>
      <c r="H15" s="10">
        <v>10956</v>
      </c>
      <c r="I15" s="10">
        <v>3299</v>
      </c>
      <c r="J15" s="10" t="s">
        <v>13</v>
      </c>
      <c r="K15" s="10">
        <v>5218</v>
      </c>
      <c r="L15" s="10">
        <v>5630</v>
      </c>
      <c r="M15" s="10" t="s">
        <v>13</v>
      </c>
      <c r="N15" s="106"/>
      <c r="P15" s="46" t="s">
        <v>1158</v>
      </c>
      <c r="Q15" s="77">
        <v>2022</v>
      </c>
      <c r="R15" s="77">
        <v>2021</v>
      </c>
      <c r="S15" s="77">
        <v>2020</v>
      </c>
      <c r="T15" s="77">
        <v>2019</v>
      </c>
      <c r="U15" s="77">
        <v>2018</v>
      </c>
      <c r="V15" s="77">
        <v>2017</v>
      </c>
      <c r="W15" s="77">
        <v>2016</v>
      </c>
      <c r="X15" s="77">
        <v>2015</v>
      </c>
      <c r="Y15" s="77">
        <v>2014</v>
      </c>
      <c r="Z15" s="77">
        <v>2013</v>
      </c>
      <c r="AA15" s="77">
        <v>2012</v>
      </c>
      <c r="AB15" s="77">
        <v>2011</v>
      </c>
      <c r="AC15" s="77">
        <v>2010</v>
      </c>
      <c r="AD15" s="77">
        <v>2009</v>
      </c>
      <c r="AE15" s="77">
        <v>2008</v>
      </c>
      <c r="AF15" s="77">
        <v>2007</v>
      </c>
      <c r="AG15" s="77">
        <v>2006</v>
      </c>
      <c r="AH15" s="77">
        <v>2005</v>
      </c>
      <c r="AI15" s="77">
        <v>2004</v>
      </c>
      <c r="AJ15" s="77">
        <v>2003</v>
      </c>
      <c r="AK15" s="77">
        <v>2002</v>
      </c>
      <c r="AL15" s="77">
        <v>2001</v>
      </c>
    </row>
    <row r="16" spans="2:38">
      <c r="B16" s="7" t="s">
        <v>1132</v>
      </c>
      <c r="C16" s="10">
        <v>105771</v>
      </c>
      <c r="D16" s="10">
        <v>80988</v>
      </c>
      <c r="E16" s="10">
        <v>57244</v>
      </c>
      <c r="F16" s="10">
        <v>11209</v>
      </c>
      <c r="G16" s="10">
        <v>12535</v>
      </c>
      <c r="H16" s="10">
        <v>7030</v>
      </c>
      <c r="I16" s="10">
        <v>1855</v>
      </c>
      <c r="J16" s="77" t="s">
        <v>13</v>
      </c>
      <c r="K16" s="10">
        <v>10234</v>
      </c>
      <c r="L16" s="10">
        <v>5664</v>
      </c>
      <c r="M16" s="10" t="s">
        <v>13</v>
      </c>
      <c r="N16" s="106"/>
      <c r="P16" s="7" t="s">
        <v>642</v>
      </c>
      <c r="Q16" s="73">
        <f>Q7*100/Q12</f>
        <v>52.003854870161646</v>
      </c>
      <c r="R16" s="73">
        <f t="shared" ref="R16:AL16" si="6">R7*100/R12</f>
        <v>51.116276636296369</v>
      </c>
      <c r="S16" s="73">
        <f t="shared" si="6"/>
        <v>54.853691039523767</v>
      </c>
      <c r="T16" s="73">
        <f t="shared" si="6"/>
        <v>52.218726066455666</v>
      </c>
      <c r="U16" s="73">
        <f t="shared" si="6"/>
        <v>58.512028352545286</v>
      </c>
      <c r="V16" s="73">
        <f t="shared" si="6"/>
        <v>54.385256373272234</v>
      </c>
      <c r="W16" s="73">
        <f t="shared" si="6"/>
        <v>57.746812978272899</v>
      </c>
      <c r="X16" s="73">
        <f t="shared" si="6"/>
        <v>62.008935987898816</v>
      </c>
      <c r="Y16" s="73">
        <f t="shared" si="6"/>
        <v>64.000653968772994</v>
      </c>
      <c r="Z16" s="73">
        <f t="shared" si="6"/>
        <v>63.017250583408327</v>
      </c>
      <c r="AA16" s="73">
        <f t="shared" si="6"/>
        <v>57.440688383527963</v>
      </c>
      <c r="AB16" s="73">
        <f t="shared" si="6"/>
        <v>56.419226318253692</v>
      </c>
      <c r="AC16" s="73">
        <f t="shared" si="6"/>
        <v>54.120694708379425</v>
      </c>
      <c r="AD16" s="73">
        <f t="shared" si="6"/>
        <v>56.370341081006742</v>
      </c>
      <c r="AE16" s="73">
        <f t="shared" si="6"/>
        <v>61.452030335548685</v>
      </c>
      <c r="AF16" s="73">
        <f t="shared" si="6"/>
        <v>63.947143905874881</v>
      </c>
      <c r="AG16" s="73">
        <f t="shared" si="6"/>
        <v>48.959497475817948</v>
      </c>
      <c r="AH16" s="73">
        <f t="shared" si="6"/>
        <v>51.281526527111836</v>
      </c>
      <c r="AI16" s="73">
        <f t="shared" si="6"/>
        <v>49.507565940309817</v>
      </c>
      <c r="AJ16" s="73">
        <f t="shared" si="6"/>
        <v>47.215183821771767</v>
      </c>
      <c r="AK16" s="73">
        <f t="shared" si="6"/>
        <v>42.236313921694105</v>
      </c>
      <c r="AL16" s="73">
        <f t="shared" si="6"/>
        <v>43.275075210281805</v>
      </c>
    </row>
    <row r="17" spans="2:38">
      <c r="B17" s="7" t="s">
        <v>1133</v>
      </c>
      <c r="C17" s="10">
        <v>113200</v>
      </c>
      <c r="D17" s="10">
        <v>91785</v>
      </c>
      <c r="E17" s="10">
        <v>63866</v>
      </c>
      <c r="F17" s="10">
        <v>10063</v>
      </c>
      <c r="G17" s="10">
        <v>17855</v>
      </c>
      <c r="H17" s="10">
        <v>15594</v>
      </c>
      <c r="I17" s="10">
        <v>2276</v>
      </c>
      <c r="J17" s="77" t="s">
        <v>13</v>
      </c>
      <c r="K17" s="10">
        <v>3250</v>
      </c>
      <c r="L17" s="77">
        <v>295</v>
      </c>
      <c r="M17" s="77" t="s">
        <v>13</v>
      </c>
      <c r="N17" s="106"/>
      <c r="P17" s="7" t="s">
        <v>553</v>
      </c>
      <c r="Q17" s="73">
        <f>Q8*100/Q12</f>
        <v>31.074620347992379</v>
      </c>
      <c r="R17" s="73">
        <f t="shared" ref="R17:AL17" si="7">R8*100/R12</f>
        <v>27.913269005104901</v>
      </c>
      <c r="S17" s="73">
        <f t="shared" si="7"/>
        <v>29.225883160305465</v>
      </c>
      <c r="T17" s="73">
        <f t="shared" si="7"/>
        <v>24.548549915569374</v>
      </c>
      <c r="U17" s="73">
        <f t="shared" si="7"/>
        <v>23.888451349609795</v>
      </c>
      <c r="V17" s="73">
        <f t="shared" si="7"/>
        <v>27.877554048150866</v>
      </c>
      <c r="W17" s="73">
        <f t="shared" si="7"/>
        <v>24.438372532309504</v>
      </c>
      <c r="X17" s="73">
        <f t="shared" si="7"/>
        <v>17.909573398385927</v>
      </c>
      <c r="Y17" s="73">
        <f t="shared" si="7"/>
        <v>20.984223003351591</v>
      </c>
      <c r="Z17" s="73">
        <f t="shared" si="7"/>
        <v>22.772752924667877</v>
      </c>
      <c r="AA17" s="73">
        <f t="shared" si="7"/>
        <v>26.465888137676707</v>
      </c>
      <c r="AB17" s="73">
        <f t="shared" si="7"/>
        <v>24.662762038533909</v>
      </c>
      <c r="AC17" s="73">
        <f t="shared" si="7"/>
        <v>22.448497225137324</v>
      </c>
      <c r="AD17" s="73">
        <f t="shared" si="7"/>
        <v>22.051643515334892</v>
      </c>
      <c r="AE17" s="73">
        <f t="shared" si="7"/>
        <v>20.771374207569458</v>
      </c>
      <c r="AF17" s="73">
        <f t="shared" si="7"/>
        <v>18.381579730560901</v>
      </c>
      <c r="AG17" s="73">
        <f t="shared" si="7"/>
        <v>23.804385525453775</v>
      </c>
      <c r="AH17" s="73">
        <f t="shared" si="7"/>
        <v>20.319260905157293</v>
      </c>
      <c r="AI17" s="73">
        <f t="shared" si="7"/>
        <v>13.842979325744134</v>
      </c>
      <c r="AJ17" s="73">
        <f t="shared" si="7"/>
        <v>16.616149543433572</v>
      </c>
      <c r="AK17" s="73">
        <f t="shared" si="7"/>
        <v>14.262028041189133</v>
      </c>
      <c r="AL17" s="73">
        <f t="shared" si="7"/>
        <v>10.778093854245544</v>
      </c>
    </row>
    <row r="18" spans="2:38">
      <c r="B18" s="7" t="s">
        <v>1134</v>
      </c>
      <c r="C18" s="10">
        <v>122026</v>
      </c>
      <c r="D18" s="10">
        <v>102387</v>
      </c>
      <c r="E18" s="10">
        <v>70092</v>
      </c>
      <c r="F18" s="10">
        <v>13869</v>
      </c>
      <c r="G18" s="10">
        <v>18426</v>
      </c>
      <c r="H18" s="10">
        <v>17111</v>
      </c>
      <c r="I18" s="10">
        <v>1430</v>
      </c>
      <c r="J18" s="10" t="s">
        <v>13</v>
      </c>
      <c r="K18" s="77">
        <v>657</v>
      </c>
      <c r="L18" s="77">
        <v>440</v>
      </c>
      <c r="M18" s="77" t="s">
        <v>13</v>
      </c>
      <c r="N18" s="106"/>
      <c r="P18" s="7" t="s">
        <v>556</v>
      </c>
      <c r="Q18" s="73">
        <f>Q9*100/Q12</f>
        <v>4.2764965855788706</v>
      </c>
      <c r="R18" s="73">
        <f t="shared" ref="R18:AL18" si="8">R9*100/R12</f>
        <v>6.0630974714671169</v>
      </c>
      <c r="S18" s="73">
        <f t="shared" si="8"/>
        <v>3.0187444640391967</v>
      </c>
      <c r="T18" s="73">
        <f t="shared" si="8"/>
        <v>1.7679680363190093</v>
      </c>
      <c r="U18" s="73">
        <f t="shared" si="8"/>
        <v>1.4212071310947232</v>
      </c>
      <c r="V18" s="73">
        <f t="shared" si="8"/>
        <v>6.5014382618872961</v>
      </c>
      <c r="W18" s="73">
        <f t="shared" si="8"/>
        <v>0.70285799632756696</v>
      </c>
      <c r="X18" s="73">
        <f t="shared" si="8"/>
        <v>2.7236401472426968</v>
      </c>
      <c r="Y18" s="73">
        <f t="shared" si="8"/>
        <v>4.3578844110193735</v>
      </c>
      <c r="Z18" s="73">
        <f t="shared" si="8"/>
        <v>1.1752055275078932</v>
      </c>
      <c r="AA18" s="73">
        <f t="shared" si="8"/>
        <v>1.1718910059414054</v>
      </c>
      <c r="AB18" s="73">
        <f t="shared" si="8"/>
        <v>2.0106184683610278</v>
      </c>
      <c r="AC18" s="73">
        <f t="shared" si="8"/>
        <v>1.7537888457138535</v>
      </c>
      <c r="AD18" s="73">
        <f t="shared" si="8"/>
        <v>2.8357516160088019</v>
      </c>
      <c r="AE18" s="73">
        <f t="shared" si="8"/>
        <v>2.1976139161173385</v>
      </c>
      <c r="AF18" s="73">
        <f t="shared" si="8"/>
        <v>1.9344854268764509</v>
      </c>
      <c r="AG18" s="73">
        <f t="shared" si="8"/>
        <v>5.4009788431153414</v>
      </c>
      <c r="AH18" s="73">
        <f t="shared" si="8"/>
        <v>3.7968268818461777</v>
      </c>
      <c r="AI18" s="73">
        <f t="shared" si="8"/>
        <v>6.2999661077772684</v>
      </c>
      <c r="AJ18" s="73"/>
      <c r="AK18" s="73">
        <f t="shared" si="8"/>
        <v>9.6272810130509825</v>
      </c>
      <c r="AL18" s="73">
        <f t="shared" si="8"/>
        <v>11.930294906166219</v>
      </c>
    </row>
    <row r="19" spans="2:38">
      <c r="B19" s="7" t="s">
        <v>1135</v>
      </c>
      <c r="C19" s="10">
        <v>131127</v>
      </c>
      <c r="D19" s="10">
        <v>112494</v>
      </c>
      <c r="E19" s="10">
        <v>82632</v>
      </c>
      <c r="F19" s="10">
        <v>11706</v>
      </c>
      <c r="G19" s="10">
        <v>18155</v>
      </c>
      <c r="H19" s="10">
        <v>17041</v>
      </c>
      <c r="I19" s="10">
        <v>1541</v>
      </c>
      <c r="J19" s="10" t="s">
        <v>13</v>
      </c>
      <c r="K19" s="77">
        <v>51</v>
      </c>
      <c r="L19" s="77" t="s">
        <v>13</v>
      </c>
      <c r="M19" s="77" t="s">
        <v>13</v>
      </c>
      <c r="N19" s="106"/>
      <c r="P19" s="7" t="s">
        <v>638</v>
      </c>
      <c r="Q19" s="73">
        <f>Q10*100/Q12</f>
        <v>3.007099887817255</v>
      </c>
      <c r="R19" s="73">
        <f t="shared" ref="R19:U19" si="9">R10*100/R12</f>
        <v>3.2909046063695411</v>
      </c>
      <c r="S19" s="73">
        <f t="shared" si="9"/>
        <v>8.7777396522419147E-3</v>
      </c>
      <c r="T19" s="73">
        <f t="shared" si="9"/>
        <v>4.5251123434803873</v>
      </c>
      <c r="U19" s="73">
        <f t="shared" si="9"/>
        <v>0.58978306007016534</v>
      </c>
      <c r="V19" s="73"/>
      <c r="W19" s="73"/>
      <c r="X19" s="73"/>
      <c r="Y19" s="73"/>
      <c r="Z19" s="73"/>
      <c r="AA19" s="73"/>
      <c r="AB19" s="73"/>
      <c r="AC19" s="73"/>
      <c r="AD19" s="73"/>
      <c r="AE19" s="73"/>
      <c r="AF19" s="73"/>
      <c r="AG19" s="73"/>
      <c r="AH19" s="73"/>
      <c r="AI19" s="73"/>
      <c r="AJ19" s="73"/>
      <c r="AK19" s="73"/>
      <c r="AL19" s="73"/>
    </row>
    <row r="20" spans="2:38">
      <c r="B20" s="7" t="s">
        <v>1136</v>
      </c>
      <c r="C20" s="10">
        <v>122329</v>
      </c>
      <c r="D20" s="10">
        <v>103962</v>
      </c>
      <c r="E20" s="10">
        <v>78292</v>
      </c>
      <c r="F20" s="10">
        <v>7377</v>
      </c>
      <c r="G20" s="10">
        <v>18293</v>
      </c>
      <c r="H20" s="10">
        <v>11340</v>
      </c>
      <c r="I20" s="10">
        <v>5331</v>
      </c>
      <c r="J20" s="77" t="s">
        <v>13</v>
      </c>
      <c r="K20" s="10">
        <v>1697</v>
      </c>
      <c r="L20" s="10" t="s">
        <v>13</v>
      </c>
      <c r="M20" s="77" t="s">
        <v>13</v>
      </c>
      <c r="N20" s="106"/>
      <c r="P20" s="7" t="s">
        <v>679</v>
      </c>
      <c r="Q20" s="73">
        <f>Q11*100/Q12</f>
        <v>9.6379283084498457</v>
      </c>
      <c r="R20" s="73">
        <f t="shared" ref="R20:AL20" si="10">R11*100/R12</f>
        <v>11.616452280762072</v>
      </c>
      <c r="S20" s="73">
        <f t="shared" si="10"/>
        <v>12.892903596479329</v>
      </c>
      <c r="T20" s="73">
        <f t="shared" si="10"/>
        <v>16.939643638175561</v>
      </c>
      <c r="U20" s="73">
        <f t="shared" si="10"/>
        <v>15.588530106680032</v>
      </c>
      <c r="V20" s="73">
        <f t="shared" si="10"/>
        <v>11.235751316689607</v>
      </c>
      <c r="W20" s="73">
        <f t="shared" si="10"/>
        <v>17.111956493090027</v>
      </c>
      <c r="X20" s="73">
        <f t="shared" si="10"/>
        <v>17.357850466472559</v>
      </c>
      <c r="Y20" s="73">
        <f t="shared" si="10"/>
        <v>10.657238616856045</v>
      </c>
      <c r="Z20" s="73">
        <f t="shared" si="10"/>
        <v>13.034790964415905</v>
      </c>
      <c r="AA20" s="73">
        <f t="shared" si="10"/>
        <v>14.921532472853924</v>
      </c>
      <c r="AB20" s="73">
        <f t="shared" si="10"/>
        <v>16.907393174851368</v>
      </c>
      <c r="AC20" s="73">
        <f t="shared" si="10"/>
        <v>21.677019220769399</v>
      </c>
      <c r="AD20" s="73">
        <f t="shared" si="10"/>
        <v>18.742263787649566</v>
      </c>
      <c r="AE20" s="73">
        <f t="shared" si="10"/>
        <v>15.57898154076452</v>
      </c>
      <c r="AF20" s="73">
        <f t="shared" si="10"/>
        <v>15.736790936687765</v>
      </c>
      <c r="AG20" s="73">
        <f t="shared" si="10"/>
        <v>21.835138155612935</v>
      </c>
      <c r="AH20" s="73">
        <f t="shared" si="10"/>
        <v>24.602385685884691</v>
      </c>
      <c r="AI20" s="73">
        <f t="shared" si="10"/>
        <v>30.349488626168782</v>
      </c>
      <c r="AJ20" s="73">
        <f t="shared" si="10"/>
        <v>36.168666634794661</v>
      </c>
      <c r="AK20" s="73">
        <f t="shared" si="10"/>
        <v>33.87437702406578</v>
      </c>
      <c r="AL20" s="73">
        <f t="shared" si="10"/>
        <v>34.01653602930643</v>
      </c>
    </row>
    <row r="21" spans="2:38">
      <c r="B21" s="7" t="s">
        <v>1137</v>
      </c>
      <c r="C21" s="10">
        <v>114368</v>
      </c>
      <c r="D21" s="10">
        <v>91401</v>
      </c>
      <c r="E21" s="10">
        <v>70919</v>
      </c>
      <c r="F21" s="10">
        <v>3373</v>
      </c>
      <c r="G21" s="10">
        <v>17110</v>
      </c>
      <c r="H21" s="10">
        <v>16530</v>
      </c>
      <c r="I21" s="10">
        <v>3115</v>
      </c>
      <c r="J21" s="10" t="s">
        <v>13</v>
      </c>
      <c r="K21" s="10">
        <v>3322</v>
      </c>
      <c r="L21" s="77" t="s">
        <v>13</v>
      </c>
      <c r="M21" s="77" t="s">
        <v>13</v>
      </c>
      <c r="N21" s="106"/>
      <c r="P21" s="7" t="s">
        <v>165</v>
      </c>
      <c r="Q21" s="10">
        <f>SUM(Q16:Q20)</f>
        <v>100</v>
      </c>
      <c r="R21" s="10">
        <f t="shared" ref="R21:AL21" si="11">SUM(R16:R20)</f>
        <v>100</v>
      </c>
      <c r="S21" s="10">
        <f t="shared" si="11"/>
        <v>100.00000000000001</v>
      </c>
      <c r="T21" s="10">
        <f t="shared" si="11"/>
        <v>100</v>
      </c>
      <c r="U21" s="10">
        <f t="shared" si="11"/>
        <v>100</v>
      </c>
      <c r="V21" s="10">
        <f t="shared" si="11"/>
        <v>100</v>
      </c>
      <c r="W21" s="10">
        <f t="shared" si="11"/>
        <v>100</v>
      </c>
      <c r="X21" s="10">
        <f t="shared" si="11"/>
        <v>99.999999999999986</v>
      </c>
      <c r="Y21" s="10">
        <f t="shared" si="11"/>
        <v>100</v>
      </c>
      <c r="Z21" s="10">
        <f t="shared" si="11"/>
        <v>100.00000000000001</v>
      </c>
      <c r="AA21" s="10">
        <f t="shared" si="11"/>
        <v>100</v>
      </c>
      <c r="AB21" s="10">
        <f t="shared" si="11"/>
        <v>100</v>
      </c>
      <c r="AC21" s="10">
        <f t="shared" si="11"/>
        <v>100</v>
      </c>
      <c r="AD21" s="10">
        <f t="shared" si="11"/>
        <v>100</v>
      </c>
      <c r="AE21" s="10">
        <f t="shared" si="11"/>
        <v>99.999999999999986</v>
      </c>
      <c r="AF21" s="10">
        <f t="shared" si="11"/>
        <v>100</v>
      </c>
      <c r="AG21" s="10">
        <f t="shared" si="11"/>
        <v>100</v>
      </c>
      <c r="AH21" s="10">
        <f t="shared" si="11"/>
        <v>100</v>
      </c>
      <c r="AI21" s="10">
        <f t="shared" si="11"/>
        <v>100</v>
      </c>
      <c r="AJ21" s="10">
        <f t="shared" si="11"/>
        <v>100</v>
      </c>
      <c r="AK21" s="10">
        <f t="shared" si="11"/>
        <v>100</v>
      </c>
      <c r="AL21" s="10">
        <f t="shared" si="11"/>
        <v>100</v>
      </c>
    </row>
    <row r="22" spans="2:38">
      <c r="B22" s="7" t="s">
        <v>1138</v>
      </c>
      <c r="C22" s="10">
        <v>113821</v>
      </c>
      <c r="D22" s="10">
        <v>93545</v>
      </c>
      <c r="E22" s="10">
        <v>65728</v>
      </c>
      <c r="F22" s="10">
        <v>10877</v>
      </c>
      <c r="G22" s="10">
        <v>16939</v>
      </c>
      <c r="H22" s="10">
        <v>13035</v>
      </c>
      <c r="I22" s="77">
        <v>800</v>
      </c>
      <c r="J22" s="77" t="s">
        <v>13</v>
      </c>
      <c r="K22" s="10">
        <v>6442</v>
      </c>
      <c r="L22" s="10" t="s">
        <v>13</v>
      </c>
      <c r="M22" s="77" t="s">
        <v>13</v>
      </c>
      <c r="N22" s="106"/>
    </row>
    <row r="23" spans="2:38">
      <c r="B23" s="7" t="s">
        <v>1139</v>
      </c>
      <c r="C23" s="10">
        <v>121328</v>
      </c>
      <c r="D23" s="10">
        <v>99807</v>
      </c>
      <c r="E23" s="10">
        <v>65984</v>
      </c>
      <c r="F23" s="10">
        <v>13369</v>
      </c>
      <c r="G23" s="10">
        <v>20454</v>
      </c>
      <c r="H23" s="10">
        <v>8965</v>
      </c>
      <c r="I23" s="10">
        <v>7888</v>
      </c>
      <c r="J23" s="77" t="s">
        <v>13</v>
      </c>
      <c r="K23" s="10">
        <v>4667</v>
      </c>
      <c r="L23" s="10" t="s">
        <v>13</v>
      </c>
      <c r="M23" s="77" t="s">
        <v>13</v>
      </c>
      <c r="N23" s="106"/>
    </row>
    <row r="24" spans="2:38">
      <c r="B24" s="7" t="s">
        <v>1140</v>
      </c>
      <c r="C24" s="10">
        <v>111736</v>
      </c>
      <c r="D24" s="10">
        <v>92071</v>
      </c>
      <c r="E24" s="10">
        <v>65379</v>
      </c>
      <c r="F24" s="10">
        <v>11181</v>
      </c>
      <c r="G24" s="10">
        <v>15511</v>
      </c>
      <c r="H24" s="10">
        <v>7084</v>
      </c>
      <c r="I24" s="10">
        <v>1588</v>
      </c>
      <c r="J24" s="77">
        <v>659</v>
      </c>
      <c r="K24" s="10">
        <v>10334</v>
      </c>
      <c r="L24" s="10" t="s">
        <v>13</v>
      </c>
      <c r="M24" s="10">
        <v>35842</v>
      </c>
      <c r="N24" s="106"/>
    </row>
    <row r="25" spans="2:38">
      <c r="B25" s="7" t="s">
        <v>1141</v>
      </c>
      <c r="C25" s="10">
        <v>108372</v>
      </c>
      <c r="D25" s="10">
        <v>83195</v>
      </c>
      <c r="E25" s="10">
        <v>56591</v>
      </c>
      <c r="F25" s="10">
        <v>7189</v>
      </c>
      <c r="G25" s="10">
        <v>19415</v>
      </c>
      <c r="H25" s="10">
        <v>8166</v>
      </c>
      <c r="I25" s="10">
        <v>1916</v>
      </c>
      <c r="J25" s="10">
        <v>4904</v>
      </c>
      <c r="K25" s="10">
        <v>10192</v>
      </c>
      <c r="L25" s="77" t="s">
        <v>13</v>
      </c>
      <c r="M25" s="10">
        <v>32981</v>
      </c>
      <c r="N25" s="106"/>
    </row>
    <row r="26" spans="2:38">
      <c r="B26" s="7" t="s">
        <v>1142</v>
      </c>
      <c r="C26" s="10">
        <v>125317</v>
      </c>
      <c r="D26" s="10">
        <v>105366</v>
      </c>
      <c r="E26" s="10">
        <v>68741</v>
      </c>
      <c r="F26" s="10">
        <v>7408</v>
      </c>
      <c r="G26" s="10">
        <v>29217</v>
      </c>
      <c r="H26" s="10">
        <v>8209</v>
      </c>
      <c r="I26" s="10">
        <v>3783</v>
      </c>
      <c r="J26" s="10">
        <v>11</v>
      </c>
      <c r="K26" s="10">
        <v>7948</v>
      </c>
      <c r="L26" s="77" t="s">
        <v>13</v>
      </c>
      <c r="M26" s="10">
        <v>31835</v>
      </c>
      <c r="N26" s="106"/>
    </row>
    <row r="27" spans="2:38">
      <c r="B27" s="7" t="s">
        <v>1143</v>
      </c>
      <c r="C27" s="10">
        <v>133792</v>
      </c>
      <c r="D27" s="10">
        <v>105736</v>
      </c>
      <c r="E27" s="10">
        <v>68390</v>
      </c>
      <c r="F27" s="10">
        <v>10520</v>
      </c>
      <c r="G27" s="10">
        <v>26826</v>
      </c>
      <c r="H27" s="10">
        <v>6954</v>
      </c>
      <c r="I27" s="10">
        <v>8112</v>
      </c>
      <c r="J27" s="10">
        <v>4403</v>
      </c>
      <c r="K27" s="10">
        <v>8588</v>
      </c>
      <c r="L27" s="10" t="s">
        <v>13</v>
      </c>
      <c r="M27" s="10">
        <v>35816</v>
      </c>
    </row>
    <row r="28" spans="2:38">
      <c r="B28" s="7" t="s">
        <v>1156</v>
      </c>
      <c r="C28" s="10">
        <v>132818</v>
      </c>
      <c r="D28" s="10">
        <v>110344</v>
      </c>
      <c r="E28" s="10">
        <v>69071</v>
      </c>
      <c r="F28" s="10">
        <v>18456</v>
      </c>
      <c r="G28" s="10">
        <v>22817</v>
      </c>
      <c r="H28" s="10">
        <v>3406</v>
      </c>
      <c r="I28" s="10">
        <v>5680</v>
      </c>
      <c r="J28" s="10">
        <v>3994</v>
      </c>
      <c r="K28" s="10">
        <v>9395</v>
      </c>
      <c r="L28" s="10" t="s">
        <v>13</v>
      </c>
      <c r="M28" s="10">
        <v>34831</v>
      </c>
    </row>
    <row r="31" spans="2:38">
      <c r="F31" s="34"/>
      <c r="G31" s="34"/>
      <c r="H31" s="34"/>
      <c r="I31" s="34"/>
      <c r="J31" s="34"/>
      <c r="K31" s="34"/>
    </row>
    <row r="32" spans="2:38" ht="28.8">
      <c r="C32" s="108" t="s">
        <v>642</v>
      </c>
      <c r="D32" s="108" t="s">
        <v>553</v>
      </c>
      <c r="E32" s="108" t="s">
        <v>556</v>
      </c>
      <c r="F32" s="108" t="s">
        <v>638</v>
      </c>
      <c r="G32" s="108" t="s">
        <v>679</v>
      </c>
      <c r="H32" s="161" t="s">
        <v>165</v>
      </c>
    </row>
    <row r="33" spans="2:8" ht="28.8">
      <c r="C33" s="108" t="s">
        <v>641</v>
      </c>
      <c r="D33" s="108" t="s">
        <v>641</v>
      </c>
      <c r="E33" s="108" t="s">
        <v>641</v>
      </c>
      <c r="F33" s="108" t="s">
        <v>641</v>
      </c>
      <c r="G33" s="108" t="s">
        <v>641</v>
      </c>
      <c r="H33" s="108" t="s">
        <v>641</v>
      </c>
    </row>
    <row r="34" spans="2:8">
      <c r="B34" s="123">
        <v>2001</v>
      </c>
      <c r="C34" s="10">
        <v>42291</v>
      </c>
      <c r="D34" s="10">
        <f>SUM(F7:G7)</f>
        <v>10533</v>
      </c>
      <c r="E34" s="10">
        <f>I7</f>
        <v>11659</v>
      </c>
      <c r="F34" s="10" t="str">
        <f>J7</f>
        <v>:</v>
      </c>
      <c r="G34" s="10">
        <f>SUM(H7,K7,L7)</f>
        <v>33243</v>
      </c>
      <c r="H34" s="10">
        <f>SUM(C34:G34)</f>
        <v>97726</v>
      </c>
    </row>
    <row r="35" spans="2:8">
      <c r="B35" s="123">
        <v>2002</v>
      </c>
      <c r="C35" s="253">
        <v>43560</v>
      </c>
      <c r="D35" s="10">
        <f t="shared" ref="D35:D55" si="12">SUM(F8:G8)</f>
        <v>14709</v>
      </c>
      <c r="E35" s="10">
        <f t="shared" ref="E35:E55" si="13">I8</f>
        <v>9929</v>
      </c>
      <c r="F35" s="10" t="str">
        <f t="shared" ref="F35:F55" si="14">J8</f>
        <v>:</v>
      </c>
      <c r="G35" s="10">
        <f t="shared" ref="G35:G55" si="15">SUM(H8,K8,L8)</f>
        <v>34936</v>
      </c>
      <c r="H35" s="10">
        <f t="shared" ref="H35:H55" si="16">SUM(C35:G35)</f>
        <v>103134</v>
      </c>
    </row>
    <row r="36" spans="2:8">
      <c r="B36" s="123">
        <v>2003</v>
      </c>
      <c r="C36" s="10">
        <v>49380</v>
      </c>
      <c r="D36" s="10">
        <f t="shared" si="12"/>
        <v>17378</v>
      </c>
      <c r="E36" s="10" t="str">
        <f t="shared" si="13"/>
        <v>:</v>
      </c>
      <c r="F36" s="10" t="str">
        <f t="shared" si="14"/>
        <v>:</v>
      </c>
      <c r="G36" s="10">
        <f t="shared" si="15"/>
        <v>37827</v>
      </c>
      <c r="H36" s="10">
        <f t="shared" si="16"/>
        <v>104585</v>
      </c>
    </row>
    <row r="37" spans="2:8">
      <c r="B37" s="123">
        <v>2004</v>
      </c>
      <c r="C37" s="10">
        <v>49665</v>
      </c>
      <c r="D37" s="10">
        <f t="shared" si="12"/>
        <v>13887</v>
      </c>
      <c r="E37" s="10">
        <f t="shared" si="13"/>
        <v>6320</v>
      </c>
      <c r="F37" s="10" t="str">
        <f t="shared" si="14"/>
        <v>:</v>
      </c>
      <c r="G37" s="10">
        <f t="shared" si="15"/>
        <v>30446</v>
      </c>
      <c r="H37" s="10">
        <f t="shared" si="16"/>
        <v>100318</v>
      </c>
    </row>
    <row r="38" spans="2:8">
      <c r="B38" s="123">
        <v>2005</v>
      </c>
      <c r="C38" s="10">
        <v>52621</v>
      </c>
      <c r="D38" s="10">
        <f t="shared" si="12"/>
        <v>20850</v>
      </c>
      <c r="E38" s="10">
        <f t="shared" si="13"/>
        <v>3896</v>
      </c>
      <c r="F38" s="10" t="str">
        <f t="shared" si="14"/>
        <v>:</v>
      </c>
      <c r="G38" s="10">
        <f t="shared" si="15"/>
        <v>25245</v>
      </c>
      <c r="H38" s="10">
        <f t="shared" si="16"/>
        <v>102612</v>
      </c>
    </row>
    <row r="39" spans="2:8">
      <c r="B39" s="123">
        <v>2006</v>
      </c>
      <c r="C39" s="10">
        <v>50818</v>
      </c>
      <c r="D39" s="10">
        <f t="shared" si="12"/>
        <v>24708</v>
      </c>
      <c r="E39" s="10">
        <f t="shared" si="13"/>
        <v>5606</v>
      </c>
      <c r="F39" s="10" t="str">
        <f t="shared" si="14"/>
        <v>:</v>
      </c>
      <c r="G39" s="10">
        <f t="shared" si="15"/>
        <v>22664</v>
      </c>
      <c r="H39" s="10">
        <f t="shared" si="16"/>
        <v>103796</v>
      </c>
    </row>
    <row r="40" spans="2:8">
      <c r="B40" s="123">
        <v>2007</v>
      </c>
      <c r="C40" s="10">
        <v>64460</v>
      </c>
      <c r="D40" s="10">
        <f t="shared" si="12"/>
        <v>18529</v>
      </c>
      <c r="E40" s="10">
        <f t="shared" si="13"/>
        <v>1950</v>
      </c>
      <c r="F40" s="10" t="str">
        <f t="shared" si="14"/>
        <v>:</v>
      </c>
      <c r="G40" s="10">
        <f t="shared" si="15"/>
        <v>15863</v>
      </c>
      <c r="H40" s="10">
        <f t="shared" si="16"/>
        <v>100802</v>
      </c>
    </row>
    <row r="41" spans="2:8">
      <c r="B41" s="123">
        <v>2008</v>
      </c>
      <c r="C41" s="10">
        <v>68146</v>
      </c>
      <c r="D41" s="10">
        <f t="shared" si="12"/>
        <v>23034</v>
      </c>
      <c r="E41" s="10">
        <f t="shared" si="13"/>
        <v>2437</v>
      </c>
      <c r="F41" s="10" t="str">
        <f t="shared" si="14"/>
        <v>:</v>
      </c>
      <c r="G41" s="10">
        <f t="shared" si="15"/>
        <v>17276</v>
      </c>
      <c r="H41" s="10">
        <f t="shared" si="16"/>
        <v>110893</v>
      </c>
    </row>
    <row r="42" spans="2:8">
      <c r="B42" s="123">
        <v>2009</v>
      </c>
      <c r="C42" s="10">
        <v>65579</v>
      </c>
      <c r="D42" s="10">
        <f t="shared" si="12"/>
        <v>25654</v>
      </c>
      <c r="E42" s="10">
        <f t="shared" si="13"/>
        <v>3299</v>
      </c>
      <c r="F42" s="10" t="str">
        <f t="shared" si="14"/>
        <v>:</v>
      </c>
      <c r="G42" s="10">
        <f t="shared" si="15"/>
        <v>21804</v>
      </c>
      <c r="H42" s="10">
        <f t="shared" si="16"/>
        <v>116336</v>
      </c>
    </row>
    <row r="43" spans="2:8">
      <c r="B43" s="123">
        <v>2010</v>
      </c>
      <c r="C43" s="10">
        <v>57244</v>
      </c>
      <c r="D43" s="10">
        <f t="shared" si="12"/>
        <v>23744</v>
      </c>
      <c r="E43" s="10">
        <f t="shared" si="13"/>
        <v>1855</v>
      </c>
      <c r="F43" s="10" t="str">
        <f t="shared" si="14"/>
        <v>:</v>
      </c>
      <c r="G43" s="10">
        <f t="shared" si="15"/>
        <v>22928</v>
      </c>
      <c r="H43" s="10">
        <f t="shared" si="16"/>
        <v>105771</v>
      </c>
    </row>
    <row r="44" spans="2:8">
      <c r="B44" s="123">
        <v>2011</v>
      </c>
      <c r="C44" s="10">
        <v>63866</v>
      </c>
      <c r="D44" s="10">
        <f t="shared" si="12"/>
        <v>27918</v>
      </c>
      <c r="E44" s="10">
        <f t="shared" si="13"/>
        <v>2276</v>
      </c>
      <c r="F44" s="10" t="str">
        <f t="shared" si="14"/>
        <v>:</v>
      </c>
      <c r="G44" s="10">
        <f t="shared" si="15"/>
        <v>19139</v>
      </c>
      <c r="H44" s="10">
        <f t="shared" si="16"/>
        <v>113199</v>
      </c>
    </row>
    <row r="45" spans="2:8">
      <c r="B45" s="123">
        <v>2012</v>
      </c>
      <c r="C45" s="10">
        <v>70092</v>
      </c>
      <c r="D45" s="10">
        <f t="shared" si="12"/>
        <v>32295</v>
      </c>
      <c r="E45" s="10">
        <f t="shared" si="13"/>
        <v>1430</v>
      </c>
      <c r="F45" s="10" t="str">
        <f t="shared" si="14"/>
        <v>:</v>
      </c>
      <c r="G45" s="10">
        <f t="shared" si="15"/>
        <v>18208</v>
      </c>
      <c r="H45" s="10">
        <f t="shared" si="16"/>
        <v>122025</v>
      </c>
    </row>
    <row r="46" spans="2:8">
      <c r="B46" s="123">
        <v>2013</v>
      </c>
      <c r="C46" s="10">
        <v>82632</v>
      </c>
      <c r="D46" s="10">
        <f t="shared" si="12"/>
        <v>29861</v>
      </c>
      <c r="E46" s="10">
        <f t="shared" si="13"/>
        <v>1541</v>
      </c>
      <c r="F46" s="10" t="str">
        <f t="shared" si="14"/>
        <v>:</v>
      </c>
      <c r="G46" s="10">
        <f t="shared" si="15"/>
        <v>17092</v>
      </c>
      <c r="H46" s="10">
        <f t="shared" si="16"/>
        <v>131126</v>
      </c>
    </row>
    <row r="47" spans="2:8">
      <c r="B47" s="123">
        <v>2014</v>
      </c>
      <c r="C47" s="10">
        <v>78292</v>
      </c>
      <c r="D47" s="10">
        <f t="shared" si="12"/>
        <v>25670</v>
      </c>
      <c r="E47" s="10">
        <f t="shared" si="13"/>
        <v>5331</v>
      </c>
      <c r="F47" s="10" t="str">
        <f t="shared" si="14"/>
        <v>:</v>
      </c>
      <c r="G47" s="10">
        <f t="shared" si="15"/>
        <v>13037</v>
      </c>
      <c r="H47" s="10">
        <f t="shared" si="16"/>
        <v>122330</v>
      </c>
    </row>
    <row r="48" spans="2:8">
      <c r="B48" s="123">
        <v>2015</v>
      </c>
      <c r="C48" s="10">
        <v>70919</v>
      </c>
      <c r="D48" s="10">
        <f t="shared" si="12"/>
        <v>20483</v>
      </c>
      <c r="E48" s="10">
        <f t="shared" si="13"/>
        <v>3115</v>
      </c>
      <c r="F48" s="10" t="str">
        <f t="shared" si="14"/>
        <v>:</v>
      </c>
      <c r="G48" s="10">
        <f t="shared" si="15"/>
        <v>19852</v>
      </c>
      <c r="H48" s="10">
        <f t="shared" si="16"/>
        <v>114369</v>
      </c>
    </row>
    <row r="49" spans="2:8">
      <c r="B49" s="123">
        <v>2016</v>
      </c>
      <c r="C49" s="10">
        <v>65728</v>
      </c>
      <c r="D49" s="10">
        <f t="shared" si="12"/>
        <v>27816</v>
      </c>
      <c r="E49" s="10">
        <f t="shared" si="13"/>
        <v>800</v>
      </c>
      <c r="F49" s="10" t="str">
        <f t="shared" si="14"/>
        <v>:</v>
      </c>
      <c r="G49" s="10">
        <f t="shared" si="15"/>
        <v>19477</v>
      </c>
      <c r="H49" s="10">
        <f t="shared" si="16"/>
        <v>113821</v>
      </c>
    </row>
    <row r="50" spans="2:8">
      <c r="B50" s="123">
        <v>2017</v>
      </c>
      <c r="C50" s="10">
        <v>65984</v>
      </c>
      <c r="D50" s="10">
        <f t="shared" si="12"/>
        <v>33823</v>
      </c>
      <c r="E50" s="10">
        <f t="shared" si="13"/>
        <v>7888</v>
      </c>
      <c r="F50" s="10" t="str">
        <f t="shared" si="14"/>
        <v>:</v>
      </c>
      <c r="G50" s="10">
        <f t="shared" si="15"/>
        <v>13632</v>
      </c>
      <c r="H50" s="10">
        <f t="shared" si="16"/>
        <v>121327</v>
      </c>
    </row>
    <row r="51" spans="2:8">
      <c r="B51" s="123">
        <v>2018</v>
      </c>
      <c r="C51" s="10">
        <v>65379</v>
      </c>
      <c r="D51" s="10">
        <f t="shared" si="12"/>
        <v>26692</v>
      </c>
      <c r="E51" s="10">
        <f t="shared" si="13"/>
        <v>1588</v>
      </c>
      <c r="F51" s="10">
        <f t="shared" si="14"/>
        <v>659</v>
      </c>
      <c r="G51" s="10">
        <f t="shared" si="15"/>
        <v>17418</v>
      </c>
      <c r="H51" s="10">
        <f t="shared" si="16"/>
        <v>111736</v>
      </c>
    </row>
    <row r="52" spans="2:8">
      <c r="B52" s="123">
        <v>2019</v>
      </c>
      <c r="C52" s="10">
        <v>56591</v>
      </c>
      <c r="D52" s="10">
        <f t="shared" si="12"/>
        <v>26604</v>
      </c>
      <c r="E52" s="10">
        <f t="shared" si="13"/>
        <v>1916</v>
      </c>
      <c r="F52" s="10">
        <f t="shared" si="14"/>
        <v>4904</v>
      </c>
      <c r="G52" s="10">
        <f t="shared" si="15"/>
        <v>18358</v>
      </c>
      <c r="H52" s="10">
        <f t="shared" si="16"/>
        <v>108373</v>
      </c>
    </row>
    <row r="53" spans="2:8">
      <c r="B53" s="123">
        <v>2020</v>
      </c>
      <c r="C53" s="10">
        <v>68741</v>
      </c>
      <c r="D53" s="10">
        <f t="shared" si="12"/>
        <v>36625</v>
      </c>
      <c r="E53" s="10">
        <f t="shared" si="13"/>
        <v>3783</v>
      </c>
      <c r="F53" s="10">
        <f t="shared" si="14"/>
        <v>11</v>
      </c>
      <c r="G53" s="10">
        <f t="shared" si="15"/>
        <v>16157</v>
      </c>
      <c r="H53" s="10">
        <f t="shared" si="16"/>
        <v>125317</v>
      </c>
    </row>
    <row r="54" spans="2:8">
      <c r="B54" s="123">
        <v>2021</v>
      </c>
      <c r="C54" s="10">
        <v>68390</v>
      </c>
      <c r="D54" s="10">
        <f t="shared" si="12"/>
        <v>37346</v>
      </c>
      <c r="E54" s="10">
        <f t="shared" si="13"/>
        <v>8112</v>
      </c>
      <c r="F54" s="10">
        <f t="shared" si="14"/>
        <v>4403</v>
      </c>
      <c r="G54" s="10">
        <f t="shared" si="15"/>
        <v>15542</v>
      </c>
      <c r="H54" s="10">
        <f t="shared" si="16"/>
        <v>133793</v>
      </c>
    </row>
    <row r="55" spans="2:8">
      <c r="B55" s="123">
        <v>2022</v>
      </c>
      <c r="C55" s="10">
        <v>69071</v>
      </c>
      <c r="D55" s="10">
        <f t="shared" si="12"/>
        <v>41273</v>
      </c>
      <c r="E55" s="10">
        <f t="shared" si="13"/>
        <v>5680</v>
      </c>
      <c r="F55" s="10">
        <f t="shared" si="14"/>
        <v>3994</v>
      </c>
      <c r="G55" s="10">
        <f t="shared" si="15"/>
        <v>12801</v>
      </c>
      <c r="H55" s="10">
        <f t="shared" si="16"/>
        <v>132819</v>
      </c>
    </row>
    <row r="83" spans="16:16">
      <c r="P83" s="1" t="s">
        <v>145</v>
      </c>
    </row>
    <row r="84" spans="16:16">
      <c r="P84" s="1" t="s">
        <v>1227</v>
      </c>
    </row>
    <row r="85" spans="16:16">
      <c r="P85" s="16" t="s">
        <v>1226</v>
      </c>
    </row>
    <row r="86" spans="16:16">
      <c r="P86" s="1" t="s">
        <v>1229</v>
      </c>
    </row>
    <row r="87" spans="16:16">
      <c r="P87" s="16" t="s">
        <v>1228</v>
      </c>
    </row>
  </sheetData>
  <mergeCells count="1">
    <mergeCell ref="D5:G5"/>
  </mergeCells>
  <phoneticPr fontId="16" type="noConversion"/>
  <hyperlinks>
    <hyperlink ref="P85" r:id="rId1" xr:uid="{63FA4A05-C574-4D60-9C97-49A5C4DC2741}"/>
    <hyperlink ref="P87" r:id="rId2" xr:uid="{2D82D54F-BA86-494C-8E00-E70A7F796339}"/>
  </hyperlinks>
  <pageMargins left="0.7" right="0.7" top="0.75" bottom="0.75" header="0.3" footer="0.3"/>
  <pageSetup paperSize="9" orientation="portrait" r:id="rId3"/>
  <ignoredErrors>
    <ignoredError sqref="D35:D55 Q12:AL12" formulaRange="1"/>
  </ignoredErrors>
  <drawing r:id="rId4"/>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4F74E-F025-4745-969F-5D75F68DA15B}">
  <dimension ref="B1:U87"/>
  <sheetViews>
    <sheetView topLeftCell="A47" zoomScale="82" zoomScaleNormal="60" workbookViewId="0">
      <selection activeCell="B75" sqref="B75"/>
    </sheetView>
  </sheetViews>
  <sheetFormatPr baseColWidth="10" defaultColWidth="8.89453125" defaultRowHeight="14.4"/>
  <cols>
    <col min="1" max="1" width="8.89453125" style="1"/>
    <col min="2" max="2" width="51.3125" style="1" customWidth="1"/>
    <col min="3" max="3" width="9.68359375" style="1" customWidth="1"/>
    <col min="4" max="6" width="9.89453125" style="1" bestFit="1" customWidth="1"/>
    <col min="7" max="7" width="10.41796875" style="1" customWidth="1"/>
    <col min="8" max="9" width="9.89453125" style="1" bestFit="1" customWidth="1"/>
    <col min="10" max="10" width="10.41796875" style="1" bestFit="1" customWidth="1"/>
    <col min="11" max="11" width="11.1015625" style="1" customWidth="1"/>
    <col min="12" max="13" width="10" style="1" bestFit="1" customWidth="1"/>
    <col min="14" max="15" width="10.41796875" style="1" bestFit="1" customWidth="1"/>
    <col min="16" max="20" width="9.3125" style="1" bestFit="1" customWidth="1"/>
    <col min="21" max="16384" width="8.89453125" style="1"/>
  </cols>
  <sheetData>
    <row r="1" spans="2:6">
      <c r="C1" s="176">
        <v>2014</v>
      </c>
      <c r="D1" s="176">
        <v>2009</v>
      </c>
    </row>
    <row r="2" spans="2:6">
      <c r="C2" s="174" t="s">
        <v>1170</v>
      </c>
      <c r="D2" s="174" t="s">
        <v>1170</v>
      </c>
    </row>
    <row r="3" spans="2:6">
      <c r="B3" s="1" t="s">
        <v>1171</v>
      </c>
      <c r="C3" s="174">
        <v>250000</v>
      </c>
      <c r="D3" s="174">
        <v>75000</v>
      </c>
    </row>
    <row r="4" spans="2:6">
      <c r="B4" s="1" t="s">
        <v>1172</v>
      </c>
      <c r="C4" s="174">
        <v>53037</v>
      </c>
      <c r="D4" s="174">
        <v>56560</v>
      </c>
      <c r="E4" s="39">
        <f>C4*100/$C$10</f>
        <v>28.011069857348833</v>
      </c>
      <c r="F4" s="39">
        <f>D4*100/$D$10</f>
        <v>27.701726460144485</v>
      </c>
    </row>
    <row r="5" spans="2:6">
      <c r="B5" s="1" t="s">
        <v>1173</v>
      </c>
      <c r="C5" s="174">
        <v>135279</v>
      </c>
      <c r="D5" s="174">
        <v>145440</v>
      </c>
      <c r="E5" s="39">
        <f>C5*100/$C$10</f>
        <v>71.446528258240335</v>
      </c>
      <c r="F5" s="39">
        <f t="shared" ref="F5:F10" si="0">D5*100/$D$10</f>
        <v>71.23301089751439</v>
      </c>
    </row>
    <row r="6" spans="2:6">
      <c r="B6" s="1" t="s">
        <v>1174</v>
      </c>
      <c r="C6" s="174">
        <v>52382</v>
      </c>
      <c r="D6" s="174">
        <v>44440</v>
      </c>
      <c r="E6" s="39">
        <f>C6*100/$C$10</f>
        <v>27.665136815197815</v>
      </c>
      <c r="F6" s="39">
        <f t="shared" si="0"/>
        <v>21.765642218684953</v>
      </c>
    </row>
    <row r="7" spans="2:6">
      <c r="B7" s="1" t="s">
        <v>1175</v>
      </c>
      <c r="C7" s="174">
        <v>82897</v>
      </c>
      <c r="D7" s="174">
        <v>101000</v>
      </c>
      <c r="E7" s="39">
        <f>C7*100/$C$10</f>
        <v>43.781391443042523</v>
      </c>
      <c r="F7" s="39">
        <f t="shared" si="0"/>
        <v>49.467368678829438</v>
      </c>
    </row>
    <row r="8" spans="2:6">
      <c r="B8" s="1" t="s">
        <v>1176</v>
      </c>
      <c r="C8" s="174">
        <v>45055</v>
      </c>
      <c r="D8" s="174">
        <v>34583</v>
      </c>
      <c r="E8" s="39"/>
      <c r="F8" s="39"/>
    </row>
    <row r="9" spans="2:6">
      <c r="B9" s="1" t="s">
        <v>1177</v>
      </c>
      <c r="C9" s="174">
        <v>1027</v>
      </c>
      <c r="D9" s="174">
        <v>2175</v>
      </c>
      <c r="E9" s="39">
        <f>C9*100/$C$10</f>
        <v>0.54240188441083115</v>
      </c>
      <c r="F9" s="39">
        <f t="shared" si="0"/>
        <v>1.0652626423411289</v>
      </c>
    </row>
    <row r="10" spans="2:6">
      <c r="C10" s="34">
        <f>SUM(C4,C5,C9)</f>
        <v>189343</v>
      </c>
      <c r="D10" s="34">
        <f>SUM(D4,D5,D9)</f>
        <v>204175</v>
      </c>
      <c r="E10" s="39">
        <f>C10*100/$C$10</f>
        <v>100</v>
      </c>
      <c r="F10" s="39">
        <f t="shared" si="0"/>
        <v>100</v>
      </c>
    </row>
    <row r="11" spans="2:6">
      <c r="B11" s="1" t="s">
        <v>171</v>
      </c>
    </row>
    <row r="12" spans="2:6">
      <c r="B12" s="1" t="s">
        <v>1178</v>
      </c>
    </row>
    <row r="13" spans="2:6">
      <c r="B13" s="16" t="s">
        <v>1179</v>
      </c>
    </row>
    <row r="15" spans="2:6">
      <c r="B15" s="1" t="s">
        <v>1180</v>
      </c>
    </row>
    <row r="17" spans="2:15">
      <c r="B17" s="123"/>
      <c r="C17" s="78">
        <v>2010</v>
      </c>
      <c r="D17" s="78">
        <v>2011</v>
      </c>
      <c r="E17" s="78">
        <v>2012</v>
      </c>
      <c r="F17" s="78">
        <v>2013</v>
      </c>
      <c r="G17" s="78">
        <v>2014</v>
      </c>
      <c r="H17" s="78">
        <v>2015</v>
      </c>
      <c r="I17" s="78">
        <v>2016</v>
      </c>
      <c r="J17" s="78">
        <v>2017</v>
      </c>
      <c r="K17" s="78">
        <v>2018</v>
      </c>
      <c r="L17" s="78">
        <v>2019</v>
      </c>
      <c r="M17" s="78">
        <v>2020</v>
      </c>
      <c r="N17" s="78">
        <v>2021</v>
      </c>
      <c r="O17" s="78">
        <v>2022</v>
      </c>
    </row>
    <row r="18" spans="2:15">
      <c r="B18" s="123" t="s">
        <v>1181</v>
      </c>
      <c r="C18" s="10">
        <v>294343</v>
      </c>
      <c r="D18" s="10">
        <v>316478</v>
      </c>
      <c r="E18" s="10">
        <v>308130</v>
      </c>
      <c r="F18" s="10">
        <v>322351</v>
      </c>
      <c r="G18" s="10">
        <v>327827</v>
      </c>
      <c r="H18" s="10">
        <v>316177</v>
      </c>
      <c r="I18" s="10">
        <v>328744</v>
      </c>
      <c r="J18" s="10">
        <v>334654</v>
      </c>
      <c r="K18" s="10">
        <v>340846</v>
      </c>
      <c r="L18" s="10">
        <v>353903</v>
      </c>
      <c r="M18" s="10">
        <v>357113</v>
      </c>
      <c r="N18" s="10">
        <v>376294</v>
      </c>
      <c r="O18" s="10">
        <v>360020</v>
      </c>
    </row>
    <row r="19" spans="2:15">
      <c r="B19" s="123" t="s">
        <v>1182</v>
      </c>
      <c r="C19" s="77">
        <v>1</v>
      </c>
      <c r="D19" s="77">
        <v>3.7</v>
      </c>
      <c r="E19" s="77">
        <v>2.6</v>
      </c>
      <c r="F19" s="77">
        <v>1.8</v>
      </c>
      <c r="G19" s="77">
        <v>1.1000000000000001</v>
      </c>
      <c r="H19" s="77">
        <v>2</v>
      </c>
      <c r="I19" s="77">
        <v>0.5</v>
      </c>
      <c r="J19" s="77">
        <v>0.8</v>
      </c>
      <c r="K19" s="77">
        <v>0.1</v>
      </c>
      <c r="L19" s="77">
        <v>0.1</v>
      </c>
      <c r="M19" s="77">
        <v>0.3</v>
      </c>
      <c r="N19" s="77">
        <v>0.1</v>
      </c>
      <c r="O19" s="77">
        <v>0.1</v>
      </c>
    </row>
    <row r="20" spans="2:15">
      <c r="B20" s="123" t="s">
        <v>1183</v>
      </c>
      <c r="C20" s="77">
        <v>6.9</v>
      </c>
      <c r="D20" s="77">
        <v>9.5</v>
      </c>
      <c r="E20" s="77">
        <v>14.1</v>
      </c>
      <c r="F20" s="77">
        <v>15.9</v>
      </c>
      <c r="G20" s="77">
        <v>20.5</v>
      </c>
      <c r="H20" s="77">
        <v>21.1</v>
      </c>
      <c r="I20" s="81">
        <v>19</v>
      </c>
      <c r="J20" s="77">
        <v>19.100000000000001</v>
      </c>
      <c r="K20" s="77">
        <v>18.3</v>
      </c>
      <c r="L20" s="77">
        <v>18.7</v>
      </c>
      <c r="M20" s="77">
        <v>19</v>
      </c>
      <c r="N20" s="77">
        <v>20.3</v>
      </c>
      <c r="O20" s="77">
        <v>19.3</v>
      </c>
    </row>
    <row r="21" spans="2:15">
      <c r="B21" s="123" t="s">
        <v>1184</v>
      </c>
      <c r="C21" s="77">
        <v>12.2</v>
      </c>
      <c r="D21" s="77">
        <v>11.2</v>
      </c>
      <c r="E21" s="77">
        <v>10.6</v>
      </c>
      <c r="F21" s="77">
        <v>8.3000000000000007</v>
      </c>
      <c r="G21" s="77">
        <v>7.7</v>
      </c>
      <c r="H21" s="77">
        <v>7.2</v>
      </c>
      <c r="I21" s="77">
        <v>6.9</v>
      </c>
      <c r="J21" s="77">
        <v>7.8</v>
      </c>
      <c r="K21" s="77">
        <v>8.5</v>
      </c>
      <c r="L21" s="77">
        <v>7.4</v>
      </c>
      <c r="M21" s="77">
        <v>6.7</v>
      </c>
      <c r="N21" s="77">
        <v>6.7</v>
      </c>
      <c r="O21" s="77">
        <v>5</v>
      </c>
    </row>
    <row r="22" spans="2:15">
      <c r="B22" s="263" t="s">
        <v>1185</v>
      </c>
      <c r="C22" s="160">
        <v>17.3</v>
      </c>
      <c r="D22" s="160">
        <v>15.7</v>
      </c>
      <c r="E22" s="160">
        <v>17</v>
      </c>
      <c r="F22" s="160">
        <v>16.5</v>
      </c>
      <c r="G22" s="160">
        <v>13.6</v>
      </c>
      <c r="H22" s="160">
        <v>12.9</v>
      </c>
      <c r="I22" s="160">
        <v>13.7</v>
      </c>
      <c r="J22" s="160">
        <v>13.5</v>
      </c>
      <c r="K22" s="160">
        <v>13.5</v>
      </c>
      <c r="L22" s="160">
        <v>12.8</v>
      </c>
      <c r="M22" s="160">
        <v>14</v>
      </c>
      <c r="N22" s="160">
        <v>14.2</v>
      </c>
      <c r="O22" s="160">
        <v>14.7</v>
      </c>
    </row>
    <row r="23" spans="2:15">
      <c r="B23" s="123" t="s">
        <v>1186</v>
      </c>
      <c r="C23" s="77">
        <v>4.5</v>
      </c>
      <c r="D23" s="77">
        <v>3.7</v>
      </c>
      <c r="E23" s="77">
        <v>3.6</v>
      </c>
      <c r="F23" s="77">
        <v>3.4</v>
      </c>
      <c r="G23" s="77">
        <v>3.8</v>
      </c>
      <c r="H23" s="77">
        <v>3</v>
      </c>
      <c r="I23" s="77">
        <v>3.2</v>
      </c>
      <c r="J23" s="77">
        <v>2.7</v>
      </c>
      <c r="K23" s="77">
        <v>2.4</v>
      </c>
      <c r="L23" s="77">
        <v>3.3</v>
      </c>
      <c r="M23" s="77">
        <v>2.2999999999999998</v>
      </c>
      <c r="N23" s="77">
        <v>2.4</v>
      </c>
      <c r="O23" s="77">
        <v>2.7</v>
      </c>
    </row>
    <row r="24" spans="2:15">
      <c r="B24" s="123" t="s">
        <v>1187</v>
      </c>
      <c r="C24" s="77">
        <v>17.8</v>
      </c>
      <c r="D24" s="77">
        <v>15.4</v>
      </c>
      <c r="E24" s="77">
        <v>14.7</v>
      </c>
      <c r="F24" s="77">
        <v>15.9</v>
      </c>
      <c r="G24" s="77">
        <v>16.100000000000001</v>
      </c>
      <c r="H24" s="77">
        <v>14.8</v>
      </c>
      <c r="I24" s="77">
        <v>14.3</v>
      </c>
      <c r="J24" s="77">
        <v>17.100000000000001</v>
      </c>
      <c r="K24" s="77">
        <v>18.600000000000001</v>
      </c>
      <c r="L24" s="77">
        <v>17.3</v>
      </c>
      <c r="M24" s="77">
        <v>20.7</v>
      </c>
      <c r="N24" s="77">
        <v>21.7</v>
      </c>
      <c r="O24" s="77">
        <v>23.3</v>
      </c>
    </row>
    <row r="25" spans="2:15">
      <c r="B25" s="123" t="s">
        <v>1188</v>
      </c>
      <c r="C25" s="77">
        <v>10.8</v>
      </c>
      <c r="D25" s="77">
        <v>12.3</v>
      </c>
      <c r="E25" s="77">
        <v>11.1</v>
      </c>
      <c r="F25" s="77">
        <v>11.6</v>
      </c>
      <c r="G25" s="77">
        <v>11.8</v>
      </c>
      <c r="H25" s="77">
        <v>11.5</v>
      </c>
      <c r="I25" s="77">
        <v>11</v>
      </c>
      <c r="J25" s="77">
        <v>11.8</v>
      </c>
      <c r="K25" s="77">
        <v>11.6</v>
      </c>
      <c r="L25" s="77">
        <v>11</v>
      </c>
      <c r="M25" s="77">
        <v>10.6</v>
      </c>
      <c r="N25" s="77">
        <v>10</v>
      </c>
      <c r="O25" s="77">
        <v>10.5</v>
      </c>
    </row>
    <row r="26" spans="2:15">
      <c r="B26" s="123" t="s">
        <v>1189</v>
      </c>
      <c r="C26" s="77">
        <v>16.8</v>
      </c>
      <c r="D26" s="77">
        <v>16.600000000000001</v>
      </c>
      <c r="E26" s="77">
        <v>17.2</v>
      </c>
      <c r="F26" s="77">
        <v>17.600000000000001</v>
      </c>
      <c r="G26" s="77">
        <v>15.5</v>
      </c>
      <c r="H26" s="77">
        <v>16.5</v>
      </c>
      <c r="I26" s="77">
        <v>17.7</v>
      </c>
      <c r="J26" s="77">
        <v>15.6</v>
      </c>
      <c r="K26" s="77">
        <v>15.2</v>
      </c>
      <c r="L26" s="77">
        <v>17</v>
      </c>
      <c r="M26" s="77">
        <v>14.1</v>
      </c>
      <c r="N26" s="77">
        <v>13</v>
      </c>
      <c r="O26" s="77">
        <v>15.2</v>
      </c>
    </row>
    <row r="27" spans="2:15">
      <c r="B27" s="123" t="s">
        <v>1190</v>
      </c>
      <c r="C27" s="77">
        <v>12.7</v>
      </c>
      <c r="D27" s="77">
        <v>11.9</v>
      </c>
      <c r="E27" s="77">
        <v>9.1</v>
      </c>
      <c r="F27" s="77">
        <v>8.9</v>
      </c>
      <c r="G27" s="77">
        <v>10</v>
      </c>
      <c r="H27" s="77">
        <v>11</v>
      </c>
      <c r="I27" s="77">
        <v>13.7</v>
      </c>
      <c r="J27" s="77">
        <v>11.6</v>
      </c>
      <c r="K27" s="77">
        <v>11.7</v>
      </c>
      <c r="L27" s="77">
        <v>12.4</v>
      </c>
      <c r="M27" s="77">
        <v>12.2</v>
      </c>
      <c r="N27" s="77">
        <v>11.7</v>
      </c>
      <c r="O27" s="77">
        <v>9.3000000000000007</v>
      </c>
    </row>
    <row r="28" spans="2:15">
      <c r="B28" s="123"/>
      <c r="C28" s="162">
        <f>SUM(C19:C27)</f>
        <v>100</v>
      </c>
      <c r="D28" s="162">
        <f>SUM(D19:D27)</f>
        <v>100</v>
      </c>
      <c r="E28" s="162">
        <f>SUM(E19:E27)</f>
        <v>99.999999999999986</v>
      </c>
      <c r="F28" s="162">
        <f t="shared" ref="F28:G28" si="1">SUM(F19:F27)</f>
        <v>99.9</v>
      </c>
      <c r="G28" s="162">
        <f t="shared" si="1"/>
        <v>100.1</v>
      </c>
      <c r="H28" s="162">
        <f>SUM(H19:H27)</f>
        <v>100</v>
      </c>
      <c r="I28" s="162">
        <f>SUM(I19:I27)</f>
        <v>100</v>
      </c>
      <c r="J28" s="162">
        <f t="shared" ref="J28:O28" si="2">SUM(J19:J27)</f>
        <v>100</v>
      </c>
      <c r="K28" s="162">
        <f t="shared" si="2"/>
        <v>99.9</v>
      </c>
      <c r="L28" s="162">
        <f t="shared" si="2"/>
        <v>100</v>
      </c>
      <c r="M28" s="162">
        <f t="shared" si="2"/>
        <v>99.899999999999991</v>
      </c>
      <c r="N28" s="162">
        <f t="shared" si="2"/>
        <v>100.1</v>
      </c>
      <c r="O28" s="162">
        <f t="shared" si="2"/>
        <v>100.10000000000001</v>
      </c>
    </row>
    <row r="30" spans="2:15">
      <c r="B30" s="7" t="s">
        <v>1191</v>
      </c>
      <c r="C30" s="10">
        <f>C18*C22/100</f>
        <v>50921.339000000007</v>
      </c>
      <c r="D30" s="10">
        <f>D18*D22/100</f>
        <v>49687.045999999995</v>
      </c>
      <c r="E30" s="10">
        <f>E18*E22/100</f>
        <v>52382.1</v>
      </c>
      <c r="F30" s="10">
        <f t="shared" ref="F30:G30" si="3">F18*F22/100</f>
        <v>53187.915000000001</v>
      </c>
      <c r="G30" s="10">
        <f t="shared" si="3"/>
        <v>44584.472000000002</v>
      </c>
      <c r="H30" s="10">
        <f>H18*H22/100</f>
        <v>40786.833000000006</v>
      </c>
      <c r="I30" s="10">
        <f t="shared" ref="I30:O30" si="4">I18*I22/100</f>
        <v>45037.928</v>
      </c>
      <c r="J30" s="10">
        <f t="shared" si="4"/>
        <v>45178.29</v>
      </c>
      <c r="K30" s="10">
        <f t="shared" si="4"/>
        <v>46014.21</v>
      </c>
      <c r="L30" s="10">
        <f t="shared" si="4"/>
        <v>45299.584000000003</v>
      </c>
      <c r="M30" s="10">
        <f t="shared" si="4"/>
        <v>49995.82</v>
      </c>
      <c r="N30" s="10">
        <f t="shared" si="4"/>
        <v>53433.748</v>
      </c>
      <c r="O30" s="10">
        <f t="shared" si="4"/>
        <v>52922.94</v>
      </c>
    </row>
    <row r="32" spans="2:15">
      <c r="B32" s="1" t="s">
        <v>145</v>
      </c>
    </row>
    <row r="33" spans="2:21">
      <c r="B33" s="1" t="s">
        <v>1192</v>
      </c>
    </row>
    <row r="34" spans="2:21">
      <c r="B34" s="16" t="s">
        <v>1193</v>
      </c>
    </row>
    <row r="35" spans="2:21">
      <c r="B35" s="1" t="s">
        <v>1194</v>
      </c>
    </row>
    <row r="36" spans="2:21">
      <c r="B36" s="16" t="s">
        <v>1195</v>
      </c>
    </row>
    <row r="37" spans="2:21">
      <c r="I37" s="34">
        <f>SUM(I40:I42)</f>
        <v>195892.546</v>
      </c>
      <c r="J37" s="34">
        <f t="shared" ref="J37:T37" si="5">SUM(J40:J42)</f>
        <v>188352</v>
      </c>
      <c r="K37" s="34">
        <f t="shared" si="5"/>
        <v>166113.18024423445</v>
      </c>
      <c r="L37" s="34">
        <f t="shared" si="5"/>
        <v>134642.79332349185</v>
      </c>
      <c r="M37" s="34">
        <f t="shared" si="5"/>
        <v>124713.14123328748</v>
      </c>
      <c r="N37" s="34">
        <f t="shared" si="5"/>
        <v>148879.61586915463</v>
      </c>
      <c r="O37" s="34">
        <f t="shared" si="5"/>
        <v>151705.55855236977</v>
      </c>
      <c r="P37" s="34">
        <f t="shared" si="5"/>
        <v>152405.79629442608</v>
      </c>
      <c r="Q37" s="34">
        <f t="shared" si="5"/>
        <v>150036.37914928689</v>
      </c>
      <c r="R37" s="34">
        <f t="shared" si="5"/>
        <v>167766.34328687345</v>
      </c>
      <c r="S37" s="34">
        <f t="shared" si="5"/>
        <v>180453.24966</v>
      </c>
      <c r="T37" s="34">
        <f t="shared" si="5"/>
        <v>173673.43969</v>
      </c>
    </row>
    <row r="38" spans="2:21">
      <c r="B38" s="16"/>
    </row>
    <row r="39" spans="2:21">
      <c r="B39" s="7" t="s">
        <v>1204</v>
      </c>
      <c r="C39" s="78">
        <v>2000</v>
      </c>
      <c r="D39" s="78">
        <v>2002</v>
      </c>
      <c r="E39" s="78">
        <v>2004</v>
      </c>
      <c r="F39" s="78">
        <v>2006</v>
      </c>
      <c r="G39" s="78">
        <v>2008</v>
      </c>
      <c r="H39" s="78">
        <v>2010</v>
      </c>
      <c r="I39" s="78">
        <v>2011</v>
      </c>
      <c r="J39" s="78">
        <v>2012</v>
      </c>
      <c r="K39" s="78">
        <v>2013</v>
      </c>
      <c r="L39" s="78">
        <v>2014</v>
      </c>
      <c r="M39" s="78">
        <v>2015</v>
      </c>
      <c r="N39" s="78">
        <v>2016</v>
      </c>
      <c r="O39" s="78">
        <v>2017</v>
      </c>
      <c r="P39" s="78">
        <v>2018</v>
      </c>
      <c r="Q39" s="78">
        <v>2019</v>
      </c>
      <c r="R39" s="78">
        <v>2020</v>
      </c>
      <c r="S39" s="78">
        <v>2021</v>
      </c>
      <c r="T39" s="78">
        <v>2022</v>
      </c>
    </row>
    <row r="40" spans="2:21">
      <c r="B40" s="7" t="s">
        <v>1197</v>
      </c>
      <c r="C40" s="10">
        <f t="shared" ref="C40:H40" si="6">C48*C45/100</f>
        <v>22330</v>
      </c>
      <c r="D40" s="10">
        <f t="shared" si="6"/>
        <v>26000</v>
      </c>
      <c r="E40" s="10">
        <f t="shared" si="6"/>
        <v>36900</v>
      </c>
      <c r="F40" s="10">
        <f t="shared" si="6"/>
        <v>46200</v>
      </c>
      <c r="G40" s="10">
        <f t="shared" si="6"/>
        <v>54758</v>
      </c>
      <c r="H40" s="10">
        <f t="shared" si="6"/>
        <v>55550</v>
      </c>
      <c r="I40" s="10">
        <f>AVERAGE(H40,J40)</f>
        <v>54311.5</v>
      </c>
      <c r="J40" s="10">
        <v>53073</v>
      </c>
      <c r="K40" s="269">
        <v>44635.741320000001</v>
      </c>
      <c r="L40" s="269">
        <v>43423.133800000003</v>
      </c>
      <c r="M40" s="269">
        <v>37714.7811</v>
      </c>
      <c r="N40" s="269">
        <v>27062.670500000004</v>
      </c>
      <c r="O40" s="269">
        <v>24062.799600000002</v>
      </c>
      <c r="P40" s="269">
        <v>27258.960400000004</v>
      </c>
      <c r="Q40" s="269">
        <v>26838.840699999997</v>
      </c>
      <c r="R40" s="269">
        <v>26780.368279999999</v>
      </c>
      <c r="S40" s="269">
        <v>27119.501659999998</v>
      </c>
      <c r="T40" s="269">
        <v>26850.499690000001</v>
      </c>
      <c r="U40" s="270" t="s">
        <v>1209</v>
      </c>
    </row>
    <row r="41" spans="2:21">
      <c r="B41" s="7" t="s">
        <v>1198</v>
      </c>
      <c r="C41" s="10">
        <f t="shared" ref="C41:H41" si="7">C49*C45/100</f>
        <v>34510</v>
      </c>
      <c r="D41" s="10">
        <f t="shared" si="7"/>
        <v>38000</v>
      </c>
      <c r="E41" s="10">
        <f t="shared" si="7"/>
        <v>41000</v>
      </c>
      <c r="F41" s="10">
        <f t="shared" si="7"/>
        <v>48300</v>
      </c>
      <c r="G41" s="10">
        <f t="shared" si="7"/>
        <v>48697</v>
      </c>
      <c r="H41" s="10">
        <f t="shared" si="7"/>
        <v>45450</v>
      </c>
      <c r="I41" s="58">
        <v>49687.045999999995</v>
      </c>
      <c r="J41" s="10">
        <v>52382</v>
      </c>
      <c r="K41" s="58">
        <v>53187.915000000001</v>
      </c>
      <c r="L41" s="58">
        <v>44584.472000000002</v>
      </c>
      <c r="M41" s="58">
        <v>40786.833000000006</v>
      </c>
      <c r="N41" s="58">
        <v>45037.928</v>
      </c>
      <c r="O41" s="58">
        <v>45178.29</v>
      </c>
      <c r="P41" s="58">
        <v>46014.21</v>
      </c>
      <c r="Q41" s="58">
        <v>45299.584000000003</v>
      </c>
      <c r="R41" s="58">
        <v>49995.82</v>
      </c>
      <c r="S41" s="58">
        <v>53433.748</v>
      </c>
      <c r="T41" s="58">
        <v>52922.94</v>
      </c>
      <c r="U41" s="20" t="s">
        <v>1210</v>
      </c>
    </row>
    <row r="42" spans="2:21">
      <c r="B42" s="7" t="s">
        <v>1175</v>
      </c>
      <c r="C42" s="10">
        <f t="shared" ref="C42:H42" si="8">C50*$C45/100</f>
        <v>62930</v>
      </c>
      <c r="D42" s="10">
        <f t="shared" si="8"/>
        <v>79170</v>
      </c>
      <c r="E42" s="10">
        <f t="shared" si="8"/>
        <v>87290</v>
      </c>
      <c r="F42" s="10">
        <f t="shared" si="8"/>
        <v>89320</v>
      </c>
      <c r="G42" s="10">
        <f t="shared" si="8"/>
        <v>96222</v>
      </c>
      <c r="H42" s="10">
        <f t="shared" si="8"/>
        <v>100891</v>
      </c>
      <c r="I42" s="10">
        <f>AVERAGE(H42,J42)</f>
        <v>91894</v>
      </c>
      <c r="J42" s="10">
        <v>82897</v>
      </c>
      <c r="K42" s="10">
        <f t="shared" ref="K42:R42" si="9">K40+(K41-K40)*(L42-L40)/(L41-L40)</f>
        <v>68289.52392423444</v>
      </c>
      <c r="L42" s="10">
        <f t="shared" si="9"/>
        <v>46635.187523491841</v>
      </c>
      <c r="M42" s="10">
        <f t="shared" si="9"/>
        <v>46211.527133287469</v>
      </c>
      <c r="N42" s="10">
        <f t="shared" si="9"/>
        <v>76779.017369154637</v>
      </c>
      <c r="O42" s="10">
        <f t="shared" si="9"/>
        <v>82464.46895236976</v>
      </c>
      <c r="P42" s="10">
        <f t="shared" si="9"/>
        <v>79132.625894426077</v>
      </c>
      <c r="Q42" s="10">
        <f t="shared" si="9"/>
        <v>77897.954449286903</v>
      </c>
      <c r="R42" s="10">
        <f t="shared" si="9"/>
        <v>90990.15500687345</v>
      </c>
      <c r="S42" s="266">
        <v>99900</v>
      </c>
      <c r="T42" s="266">
        <v>93900</v>
      </c>
      <c r="U42" s="267" t="s">
        <v>1224</v>
      </c>
    </row>
    <row r="43" spans="2:21">
      <c r="B43" s="7" t="s">
        <v>1199</v>
      </c>
      <c r="C43" s="10">
        <f t="shared" ref="C43:H43" si="10">C51*$C45/100</f>
        <v>83230</v>
      </c>
      <c r="D43" s="10">
        <f t="shared" si="10"/>
        <v>58870</v>
      </c>
      <c r="E43" s="10">
        <f t="shared" si="10"/>
        <v>38570</v>
      </c>
      <c r="F43" s="10">
        <f t="shared" si="10"/>
        <v>22330</v>
      </c>
      <c r="G43" s="10">
        <f t="shared" si="10"/>
        <v>6293</v>
      </c>
      <c r="H43" s="10">
        <f t="shared" si="10"/>
        <v>609</v>
      </c>
      <c r="I43" s="77">
        <v>0</v>
      </c>
      <c r="J43" s="10">
        <v>0</v>
      </c>
      <c r="K43" s="10">
        <v>0</v>
      </c>
      <c r="L43" s="10">
        <v>0</v>
      </c>
      <c r="M43" s="10">
        <v>0</v>
      </c>
      <c r="N43" s="10">
        <v>0</v>
      </c>
      <c r="O43" s="10">
        <v>0</v>
      </c>
      <c r="P43" s="10">
        <v>0</v>
      </c>
      <c r="Q43" s="10">
        <v>0</v>
      </c>
      <c r="R43" s="10">
        <v>0</v>
      </c>
      <c r="S43" s="10">
        <v>0</v>
      </c>
      <c r="T43" s="10">
        <v>0</v>
      </c>
    </row>
    <row r="44" spans="2:21">
      <c r="B44" s="7" t="s">
        <v>1200</v>
      </c>
      <c r="C44" s="10">
        <f t="shared" ref="C44:H44" si="11">C52*$C45/100</f>
        <v>0</v>
      </c>
      <c r="D44" s="10">
        <f t="shared" si="11"/>
        <v>0</v>
      </c>
      <c r="E44" s="10">
        <f t="shared" si="11"/>
        <v>0</v>
      </c>
      <c r="F44" s="10">
        <f t="shared" si="11"/>
        <v>0</v>
      </c>
      <c r="G44" s="10">
        <f t="shared" si="11"/>
        <v>0</v>
      </c>
      <c r="H44" s="10">
        <f t="shared" si="11"/>
        <v>0</v>
      </c>
      <c r="I44" s="77"/>
      <c r="J44" s="10">
        <v>6182</v>
      </c>
      <c r="K44" s="10"/>
      <c r="L44" s="10"/>
      <c r="M44" s="10"/>
      <c r="N44" s="10"/>
      <c r="O44" s="10"/>
      <c r="P44" s="10"/>
      <c r="Q44" s="10"/>
      <c r="R44" s="10"/>
      <c r="S44" s="10"/>
      <c r="T44" s="10"/>
    </row>
    <row r="45" spans="2:21">
      <c r="B45" s="7" t="s">
        <v>165</v>
      </c>
      <c r="C45" s="10">
        <v>203000</v>
      </c>
      <c r="D45" s="10">
        <v>200000</v>
      </c>
      <c r="E45" s="10">
        <v>205000</v>
      </c>
      <c r="F45" s="10">
        <v>210000</v>
      </c>
      <c r="G45" s="10">
        <v>209000</v>
      </c>
      <c r="H45" s="10">
        <v>202000</v>
      </c>
      <c r="I45" s="10">
        <f>SUM(I40:I44)</f>
        <v>195892.546</v>
      </c>
      <c r="J45" s="10">
        <v>194534</v>
      </c>
      <c r="K45" s="10">
        <f t="shared" ref="K45:T45" si="12">SUM(K40:K44)</f>
        <v>166113.18024423445</v>
      </c>
      <c r="L45" s="10">
        <f t="shared" si="12"/>
        <v>134642.79332349185</v>
      </c>
      <c r="M45" s="10">
        <f t="shared" si="12"/>
        <v>124713.14123328748</v>
      </c>
      <c r="N45" s="60">
        <f t="shared" si="12"/>
        <v>148879.61586915463</v>
      </c>
      <c r="O45" s="60">
        <f t="shared" si="12"/>
        <v>151705.55855236977</v>
      </c>
      <c r="P45" s="10">
        <f t="shared" si="12"/>
        <v>152405.79629442608</v>
      </c>
      <c r="Q45" s="10">
        <f t="shared" si="12"/>
        <v>150036.37914928689</v>
      </c>
      <c r="R45" s="10">
        <f t="shared" si="12"/>
        <v>167766.34328687345</v>
      </c>
      <c r="S45" s="10">
        <f t="shared" si="12"/>
        <v>180453.24966</v>
      </c>
      <c r="T45" s="10">
        <f t="shared" si="12"/>
        <v>173673.43969</v>
      </c>
      <c r="U45" s="267"/>
    </row>
    <row r="47" spans="2:21">
      <c r="B47" s="7" t="s">
        <v>1196</v>
      </c>
      <c r="C47" s="78">
        <v>2000</v>
      </c>
      <c r="D47" s="78">
        <v>2002</v>
      </c>
      <c r="E47" s="78">
        <v>2004</v>
      </c>
      <c r="F47" s="78">
        <v>2006</v>
      </c>
      <c r="G47" s="78">
        <v>2008</v>
      </c>
      <c r="H47" s="78">
        <v>2010</v>
      </c>
      <c r="I47" s="78">
        <v>2011</v>
      </c>
      <c r="J47" s="78">
        <v>2012</v>
      </c>
      <c r="K47" s="78">
        <v>2013</v>
      </c>
      <c r="L47" s="78">
        <v>2014</v>
      </c>
      <c r="M47" s="78">
        <v>2015</v>
      </c>
      <c r="N47" s="78">
        <v>2016</v>
      </c>
      <c r="O47" s="78">
        <v>2017</v>
      </c>
      <c r="P47" s="78">
        <v>2018</v>
      </c>
      <c r="Q47" s="78">
        <v>2019</v>
      </c>
      <c r="R47" s="78">
        <v>2020</v>
      </c>
      <c r="S47" s="78">
        <v>2021</v>
      </c>
      <c r="T47" s="78">
        <v>2022</v>
      </c>
    </row>
    <row r="48" spans="2:21">
      <c r="B48" s="7" t="s">
        <v>1197</v>
      </c>
      <c r="C48" s="81">
        <v>11</v>
      </c>
      <c r="D48" s="81">
        <v>13</v>
      </c>
      <c r="E48" s="81">
        <v>18</v>
      </c>
      <c r="F48" s="81">
        <v>22</v>
      </c>
      <c r="G48" s="77">
        <v>26.2</v>
      </c>
      <c r="H48" s="77">
        <v>27.5</v>
      </c>
      <c r="I48" s="120">
        <f>I40*100/I45</f>
        <v>27.725148868094244</v>
      </c>
      <c r="J48" s="77">
        <v>27</v>
      </c>
      <c r="K48" s="271">
        <f t="shared" ref="K48:T48" si="13">K40*100/K45</f>
        <v>26.870680131686449</v>
      </c>
      <c r="L48" s="271">
        <f t="shared" si="13"/>
        <v>32.250618639255258</v>
      </c>
      <c r="M48" s="271">
        <f t="shared" si="13"/>
        <v>30.241224563056278</v>
      </c>
      <c r="N48" s="271">
        <f t="shared" si="13"/>
        <v>18.177552609878099</v>
      </c>
      <c r="O48" s="271">
        <f t="shared" si="13"/>
        <v>15.861514785361912</v>
      </c>
      <c r="P48" s="271">
        <f t="shared" si="13"/>
        <v>17.885776697980447</v>
      </c>
      <c r="Q48" s="271">
        <f t="shared" si="13"/>
        <v>17.888222077990317</v>
      </c>
      <c r="R48" s="271">
        <f t="shared" si="13"/>
        <v>15.96289682144808</v>
      </c>
      <c r="S48" s="271">
        <f t="shared" si="13"/>
        <v>15.028547122923559</v>
      </c>
      <c r="T48" s="271">
        <f t="shared" si="13"/>
        <v>15.460337365302976</v>
      </c>
    </row>
    <row r="49" spans="2:20">
      <c r="B49" s="7" t="s">
        <v>1198</v>
      </c>
      <c r="C49" s="81">
        <v>17</v>
      </c>
      <c r="D49" s="81">
        <v>19</v>
      </c>
      <c r="E49" s="81">
        <v>20</v>
      </c>
      <c r="F49" s="81">
        <v>23</v>
      </c>
      <c r="G49" s="77">
        <v>23.3</v>
      </c>
      <c r="H49" s="77">
        <v>22.5</v>
      </c>
      <c r="I49" s="76">
        <f>I41*100/I45</f>
        <v>25.364439339105836</v>
      </c>
      <c r="J49" s="77">
        <v>27</v>
      </c>
      <c r="K49" s="76">
        <f t="shared" ref="K49:T49" si="14">K41*100/K45</f>
        <v>32.019081762084362</v>
      </c>
      <c r="L49" s="76">
        <f t="shared" si="14"/>
        <v>33.113151398219777</v>
      </c>
      <c r="M49" s="76">
        <f t="shared" si="14"/>
        <v>32.704519023945089</v>
      </c>
      <c r="N49" s="76">
        <f t="shared" si="14"/>
        <v>30.251238718658666</v>
      </c>
      <c r="O49" s="76">
        <f t="shared" si="14"/>
        <v>29.780246967288384</v>
      </c>
      <c r="P49" s="76">
        <f t="shared" si="14"/>
        <v>30.191902879538233</v>
      </c>
      <c r="Q49" s="76">
        <f t="shared" si="14"/>
        <v>30.192400174444831</v>
      </c>
      <c r="R49" s="76">
        <f t="shared" si="14"/>
        <v>29.800864118799581</v>
      </c>
      <c r="S49" s="76">
        <f t="shared" si="14"/>
        <v>29.610853836479475</v>
      </c>
      <c r="T49" s="76">
        <f t="shared" si="14"/>
        <v>30.472673365867163</v>
      </c>
    </row>
    <row r="50" spans="2:20">
      <c r="B50" s="7" t="s">
        <v>1175</v>
      </c>
      <c r="C50" s="81">
        <v>31</v>
      </c>
      <c r="D50" s="81">
        <v>39</v>
      </c>
      <c r="E50" s="81">
        <v>43</v>
      </c>
      <c r="F50" s="81">
        <v>44</v>
      </c>
      <c r="G50" s="77">
        <v>47.4</v>
      </c>
      <c r="H50" s="77">
        <v>49.7</v>
      </c>
      <c r="I50" s="120">
        <f>I42*100/I45</f>
        <v>46.910411792799913</v>
      </c>
      <c r="J50" s="77">
        <v>43</v>
      </c>
      <c r="K50" s="120">
        <f t="shared" ref="K50:T50" si="15">K42*100/K45</f>
        <v>41.110238106229183</v>
      </c>
      <c r="L50" s="120">
        <f t="shared" si="15"/>
        <v>34.636229962524958</v>
      </c>
      <c r="M50" s="120">
        <f t="shared" si="15"/>
        <v>37.054256412998633</v>
      </c>
      <c r="N50" s="120">
        <f t="shared" si="15"/>
        <v>51.571208671463239</v>
      </c>
      <c r="O50" s="120">
        <f t="shared" si="15"/>
        <v>54.358238247349703</v>
      </c>
      <c r="P50" s="120">
        <f t="shared" si="15"/>
        <v>51.922320422481327</v>
      </c>
      <c r="Q50" s="120">
        <f t="shared" si="15"/>
        <v>51.919377747564859</v>
      </c>
      <c r="R50" s="120">
        <f t="shared" si="15"/>
        <v>54.236239059752343</v>
      </c>
      <c r="S50" s="272">
        <f t="shared" si="15"/>
        <v>55.360599040596959</v>
      </c>
      <c r="T50" s="272">
        <f t="shared" si="15"/>
        <v>54.066989268829857</v>
      </c>
    </row>
    <row r="51" spans="2:20">
      <c r="B51" s="7" t="s">
        <v>1199</v>
      </c>
      <c r="C51" s="81">
        <v>41</v>
      </c>
      <c r="D51" s="81">
        <v>29</v>
      </c>
      <c r="E51" s="81">
        <v>19</v>
      </c>
      <c r="F51" s="81">
        <v>11</v>
      </c>
      <c r="G51" s="77">
        <v>3.1</v>
      </c>
      <c r="H51" s="77">
        <v>0.3</v>
      </c>
      <c r="I51" s="77">
        <v>0</v>
      </c>
      <c r="J51" s="77">
        <v>0</v>
      </c>
      <c r="K51" s="77">
        <v>0</v>
      </c>
      <c r="L51" s="77">
        <v>0</v>
      </c>
      <c r="M51" s="77">
        <v>0</v>
      </c>
      <c r="N51" s="77">
        <v>0</v>
      </c>
      <c r="O51" s="77">
        <v>0</v>
      </c>
      <c r="P51" s="77">
        <v>0</v>
      </c>
      <c r="Q51" s="77">
        <v>0</v>
      </c>
      <c r="R51" s="77">
        <v>0</v>
      </c>
      <c r="S51" s="77">
        <v>0</v>
      </c>
      <c r="T51" s="77">
        <v>0</v>
      </c>
    </row>
    <row r="52" spans="2:20">
      <c r="B52" s="7" t="s">
        <v>1200</v>
      </c>
      <c r="C52" s="77"/>
      <c r="D52" s="77"/>
      <c r="E52" s="77"/>
      <c r="F52" s="77"/>
      <c r="G52" s="77"/>
      <c r="H52" s="77"/>
      <c r="I52" s="77"/>
      <c r="J52" s="77">
        <v>3</v>
      </c>
      <c r="K52" s="77"/>
      <c r="L52" s="264"/>
      <c r="M52" s="7"/>
      <c r="N52" s="7"/>
      <c r="O52" s="7"/>
      <c r="P52" s="7"/>
      <c r="Q52" s="7"/>
      <c r="R52" s="7"/>
      <c r="S52" s="7"/>
      <c r="T52" s="7"/>
    </row>
    <row r="53" spans="2:20">
      <c r="B53" s="7" t="s">
        <v>165</v>
      </c>
      <c r="C53" s="77">
        <f>SUM(C48:C52)</f>
        <v>100</v>
      </c>
      <c r="D53" s="77">
        <f t="shared" ref="D53:I53" si="16">SUM(D48:D52)</f>
        <v>100</v>
      </c>
      <c r="E53" s="77">
        <f t="shared" si="16"/>
        <v>100</v>
      </c>
      <c r="F53" s="77">
        <f t="shared" si="16"/>
        <v>100</v>
      </c>
      <c r="G53" s="77">
        <f t="shared" si="16"/>
        <v>100</v>
      </c>
      <c r="H53" s="77">
        <f t="shared" si="16"/>
        <v>100</v>
      </c>
      <c r="I53" s="77">
        <f t="shared" si="16"/>
        <v>100</v>
      </c>
      <c r="J53" s="162">
        <f>SUM(J48:J52)</f>
        <v>100</v>
      </c>
      <c r="K53" s="162">
        <f t="shared" ref="K53:T53" si="17">SUM(K48:K52)</f>
        <v>100</v>
      </c>
      <c r="L53" s="162">
        <f t="shared" si="17"/>
        <v>100</v>
      </c>
      <c r="M53" s="162">
        <f t="shared" si="17"/>
        <v>100</v>
      </c>
      <c r="N53" s="162">
        <f t="shared" si="17"/>
        <v>100</v>
      </c>
      <c r="O53" s="162">
        <f t="shared" si="17"/>
        <v>100</v>
      </c>
      <c r="P53" s="162">
        <f t="shared" si="17"/>
        <v>100</v>
      </c>
      <c r="Q53" s="162">
        <f t="shared" si="17"/>
        <v>100</v>
      </c>
      <c r="R53" s="162">
        <f t="shared" si="17"/>
        <v>100</v>
      </c>
      <c r="S53" s="162">
        <f t="shared" si="17"/>
        <v>100</v>
      </c>
      <c r="T53" s="162">
        <f t="shared" si="17"/>
        <v>100</v>
      </c>
    </row>
    <row r="54" spans="2:20">
      <c r="L54" s="265"/>
    </row>
    <row r="55" spans="2:20">
      <c r="N55" s="268" t="s">
        <v>1222</v>
      </c>
    </row>
    <row r="56" spans="2:20">
      <c r="B56" s="1" t="s">
        <v>145</v>
      </c>
      <c r="N56" s="268" t="s">
        <v>1223</v>
      </c>
    </row>
    <row r="57" spans="2:20">
      <c r="B57" s="1" t="s">
        <v>1201</v>
      </c>
    </row>
    <row r="58" spans="2:20">
      <c r="B58" s="1" t="s">
        <v>1202</v>
      </c>
    </row>
    <row r="59" spans="2:20">
      <c r="B59" s="16" t="s">
        <v>1203</v>
      </c>
    </row>
    <row r="61" spans="2:20">
      <c r="B61" s="1" t="s">
        <v>147</v>
      </c>
    </row>
    <row r="63" spans="2:20">
      <c r="B63" s="1" t="s">
        <v>1205</v>
      </c>
    </row>
    <row r="64" spans="2:20">
      <c r="B64" s="16" t="s">
        <v>1206</v>
      </c>
    </row>
    <row r="66" spans="2:2">
      <c r="B66" s="1" t="s">
        <v>1211</v>
      </c>
    </row>
    <row r="68" spans="2:2">
      <c r="B68" s="1" t="s">
        <v>1192</v>
      </c>
    </row>
    <row r="69" spans="2:2">
      <c r="B69" s="16" t="s">
        <v>1193</v>
      </c>
    </row>
    <row r="71" spans="2:2">
      <c r="B71" s="1" t="s">
        <v>1194</v>
      </c>
    </row>
    <row r="72" spans="2:2">
      <c r="B72" s="16" t="s">
        <v>1195</v>
      </c>
    </row>
    <row r="74" spans="2:2">
      <c r="B74" s="1" t="s">
        <v>1207</v>
      </c>
    </row>
    <row r="75" spans="2:2">
      <c r="B75" s="16" t="s">
        <v>1208</v>
      </c>
    </row>
    <row r="77" spans="2:2">
      <c r="B77" s="1" t="s">
        <v>1212</v>
      </c>
    </row>
    <row r="78" spans="2:2">
      <c r="B78" s="16" t="s">
        <v>1213</v>
      </c>
    </row>
    <row r="79" spans="2:2">
      <c r="B79" s="16" t="s">
        <v>1214</v>
      </c>
    </row>
    <row r="81" spans="2:16">
      <c r="B81" s="84" t="s">
        <v>1215</v>
      </c>
      <c r="C81" s="84"/>
      <c r="D81" s="84"/>
      <c r="E81" s="84"/>
      <c r="F81" s="84"/>
      <c r="G81" s="84"/>
      <c r="H81" s="84"/>
      <c r="I81" s="84"/>
      <c r="J81" s="84"/>
      <c r="K81" s="84"/>
      <c r="L81" s="84"/>
      <c r="M81" s="84"/>
      <c r="N81" s="84"/>
      <c r="O81" s="84"/>
      <c r="P81" s="84"/>
    </row>
    <row r="82" spans="2:16">
      <c r="B82" s="84"/>
      <c r="C82" s="84"/>
      <c r="D82" s="84"/>
      <c r="E82" s="84"/>
      <c r="F82" s="84"/>
      <c r="G82" s="84"/>
      <c r="H82" s="84"/>
      <c r="I82" s="84"/>
      <c r="J82" s="84"/>
      <c r="K82" s="84"/>
      <c r="L82" s="84"/>
      <c r="M82" s="84"/>
      <c r="N82" s="84"/>
      <c r="O82" s="84"/>
      <c r="P82" s="84"/>
    </row>
    <row r="83" spans="2:16">
      <c r="B83" s="84" t="s">
        <v>1216</v>
      </c>
      <c r="C83" s="273" t="s">
        <v>100</v>
      </c>
      <c r="D83" s="273" t="s">
        <v>0</v>
      </c>
      <c r="E83" s="273" t="s">
        <v>2</v>
      </c>
      <c r="F83" s="273" t="s">
        <v>3</v>
      </c>
      <c r="G83" s="273" t="s">
        <v>4</v>
      </c>
      <c r="H83" s="273" t="s">
        <v>5</v>
      </c>
      <c r="I83" s="273" t="s">
        <v>6</v>
      </c>
      <c r="J83" s="273" t="s">
        <v>7</v>
      </c>
      <c r="K83" s="273" t="s">
        <v>8</v>
      </c>
      <c r="L83" s="273" t="s">
        <v>9</v>
      </c>
      <c r="M83" s="273" t="s">
        <v>10</v>
      </c>
      <c r="N83" s="273" t="s">
        <v>11</v>
      </c>
      <c r="O83" s="273" t="s">
        <v>12</v>
      </c>
      <c r="P83" s="273" t="s">
        <v>101</v>
      </c>
    </row>
    <row r="84" spans="2:16">
      <c r="B84" s="84" t="s">
        <v>1217</v>
      </c>
      <c r="C84" s="274">
        <v>185934</v>
      </c>
      <c r="D84" s="274" t="s">
        <v>1218</v>
      </c>
      <c r="E84" s="274">
        <v>191757.35</v>
      </c>
      <c r="F84" s="274">
        <v>158969.04099999997</v>
      </c>
      <c r="G84" s="274">
        <v>154752.29999999999</v>
      </c>
      <c r="H84" s="274">
        <v>134504.51000000004</v>
      </c>
      <c r="I84" s="274">
        <v>98973.92</v>
      </c>
      <c r="J84" s="274">
        <v>97243.15</v>
      </c>
      <c r="K84" s="274">
        <v>103185.12</v>
      </c>
      <c r="L84" s="274">
        <v>99107.650000000009</v>
      </c>
      <c r="M84" s="274">
        <v>99034.460999999996</v>
      </c>
      <c r="N84" s="274">
        <v>100660.75700000001</v>
      </c>
      <c r="O84" s="274">
        <v>99573.801999999981</v>
      </c>
      <c r="P84" s="274">
        <v>97297.392000000007</v>
      </c>
    </row>
    <row r="85" spans="2:16">
      <c r="B85" s="84" t="s">
        <v>1219</v>
      </c>
      <c r="C85" s="274">
        <v>56546.47</v>
      </c>
      <c r="D85" s="274" t="s">
        <v>1218</v>
      </c>
      <c r="E85" s="274">
        <v>53072.678</v>
      </c>
      <c r="F85" s="274">
        <v>44635.741320000001</v>
      </c>
      <c r="G85" s="274">
        <v>43423.133800000003</v>
      </c>
      <c r="H85" s="274">
        <v>37714.7811</v>
      </c>
      <c r="I85" s="274">
        <v>27062.670500000004</v>
      </c>
      <c r="J85" s="274">
        <v>24062.799600000002</v>
      </c>
      <c r="K85" s="274">
        <v>27258.960400000004</v>
      </c>
      <c r="L85" s="274">
        <v>26838.840699999997</v>
      </c>
      <c r="M85" s="274">
        <v>26780.368279999999</v>
      </c>
      <c r="N85" s="274">
        <v>27119.501659999998</v>
      </c>
      <c r="O85" s="274">
        <v>26850.499690000001</v>
      </c>
      <c r="P85" s="274">
        <v>26053.506910000004</v>
      </c>
    </row>
    <row r="86" spans="2:16">
      <c r="B86" s="84"/>
      <c r="C86" s="84"/>
      <c r="D86" s="84"/>
      <c r="E86" s="84"/>
      <c r="F86" s="84"/>
      <c r="G86" s="84"/>
      <c r="H86" s="84"/>
      <c r="I86" s="84"/>
      <c r="J86" s="84"/>
      <c r="K86" s="84"/>
      <c r="L86" s="84"/>
      <c r="M86" s="84"/>
      <c r="N86" s="84"/>
      <c r="O86" s="84"/>
      <c r="P86" s="84"/>
    </row>
    <row r="87" spans="2:16">
      <c r="B87" s="84"/>
      <c r="C87" s="275">
        <f>C85*100/C84</f>
        <v>30.412119354179438</v>
      </c>
      <c r="D87" s="275"/>
      <c r="E87" s="275">
        <f t="shared" ref="E87:P87" si="18">E85*100/E84</f>
        <v>27.676998039449334</v>
      </c>
      <c r="F87" s="275">
        <f t="shared" si="18"/>
        <v>28.078260420530569</v>
      </c>
      <c r="G87" s="275">
        <f t="shared" si="18"/>
        <v>28.05976634919158</v>
      </c>
      <c r="H87" s="275">
        <f t="shared" si="18"/>
        <v>28.039789223424545</v>
      </c>
      <c r="I87" s="275">
        <f t="shared" si="18"/>
        <v>27.343233954965108</v>
      </c>
      <c r="J87" s="275">
        <f t="shared" si="18"/>
        <v>24.744981625955152</v>
      </c>
      <c r="K87" s="275">
        <f t="shared" si="18"/>
        <v>26.417530357090254</v>
      </c>
      <c r="L87" s="275">
        <f t="shared" si="18"/>
        <v>27.080493483600907</v>
      </c>
      <c r="M87" s="275">
        <f t="shared" si="18"/>
        <v>27.041464162661519</v>
      </c>
      <c r="N87" s="275">
        <f t="shared" si="18"/>
        <v>26.941483919100662</v>
      </c>
      <c r="O87" s="275">
        <f t="shared" si="18"/>
        <v>26.965425795431621</v>
      </c>
      <c r="P87" s="275">
        <f t="shared" si="18"/>
        <v>26.777189372146793</v>
      </c>
    </row>
  </sheetData>
  <hyperlinks>
    <hyperlink ref="B34" r:id="rId1" xr:uid="{93CFECB5-556E-4CA5-AA15-8920D0F7C64A}"/>
    <hyperlink ref="B36" r:id="rId2" xr:uid="{C58238A1-D1EA-40CA-AD1E-9FA26EB969FE}"/>
    <hyperlink ref="B59" r:id="rId3" xr:uid="{4E13540A-4F0A-4D8B-862D-28226E8C2C7D}"/>
    <hyperlink ref="B75" r:id="rId4" xr:uid="{69084C6A-566B-421E-A1F8-29E3E1A6D0A1}"/>
    <hyperlink ref="B13" r:id="rId5" xr:uid="{7D5DACEC-F479-4D8C-8841-8DA12C98A627}"/>
    <hyperlink ref="B64" r:id="rId6" xr:uid="{A580A964-967E-42FE-B3F0-E5E985FFCA0F}"/>
    <hyperlink ref="B69" r:id="rId7" xr:uid="{1CD67D7C-A449-42A6-A603-080562537C61}"/>
    <hyperlink ref="B72" r:id="rId8" xr:uid="{4FDE0938-1B08-4532-9CEA-5D7CE66AD333}"/>
    <hyperlink ref="B79" r:id="rId9" xr:uid="{C05B14A8-E0B9-44D4-8CA0-789A301CF7AF}"/>
    <hyperlink ref="B78" r:id="rId10" xr:uid="{A5A0A5E3-2D2F-422C-858A-448A3B96B0A8}"/>
  </hyperlinks>
  <pageMargins left="0.7" right="0.7" top="0.75" bottom="0.75" header="0.3" footer="0.3"/>
  <pageSetup paperSize="9" orientation="portrait" r:id="rId11"/>
  <ignoredErrors>
    <ignoredError sqref="C28:O28 C53:J53 S45:T45" formulaRange="1"/>
  </ignoredErrors>
  <legacyDrawing r:id="rId12"/>
  <tableParts count="1">
    <tablePart r:id="rId13"/>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78CA5-1274-4C78-A3DA-4CBA0FD9CA75}">
  <dimension ref="A2:AK51"/>
  <sheetViews>
    <sheetView zoomScale="70" zoomScaleNormal="70" workbookViewId="0">
      <pane xSplit="1" ySplit="6" topLeftCell="Q7" activePane="bottomRight" state="frozen"/>
      <selection pane="topRight" activeCell="B1" sqref="B1"/>
      <selection pane="bottomLeft" activeCell="A5" sqref="A5"/>
      <selection pane="bottomRight" activeCell="A27" sqref="A27"/>
    </sheetView>
  </sheetViews>
  <sheetFormatPr baseColWidth="10" defaultColWidth="8.89453125" defaultRowHeight="14.4"/>
  <cols>
    <col min="1" max="1" width="87.68359375" style="1" customWidth="1"/>
    <col min="2" max="2" width="14.3125" style="1" customWidth="1"/>
    <col min="3" max="3" width="2.5234375" style="1" customWidth="1"/>
    <col min="4" max="4" width="13.68359375" style="1" bestFit="1" customWidth="1"/>
    <col min="5" max="5" width="2.5234375" style="1" customWidth="1"/>
    <col min="6" max="6" width="14" style="1" bestFit="1" customWidth="1"/>
    <col min="7" max="7" width="2.5234375" style="1" customWidth="1"/>
    <col min="8" max="8" width="14.3125" style="1" bestFit="1" customWidth="1"/>
    <col min="9" max="9" width="2.5234375" style="1" customWidth="1"/>
    <col min="10" max="10" width="14.3125" style="1" bestFit="1" customWidth="1"/>
    <col min="11" max="11" width="2.5234375" style="1" customWidth="1"/>
    <col min="12" max="12" width="14.89453125" style="1" bestFit="1" customWidth="1"/>
    <col min="13" max="13" width="2.5234375" style="1" customWidth="1"/>
    <col min="14" max="14" width="14.3125" style="1" bestFit="1" customWidth="1"/>
    <col min="15" max="15" width="2.5234375" style="1" customWidth="1"/>
    <col min="16" max="16" width="14.3125" style="1" bestFit="1" customWidth="1"/>
    <col min="17" max="17" width="2.5234375" style="1" customWidth="1"/>
    <col min="18" max="18" width="14.89453125" style="1" bestFit="1" customWidth="1"/>
    <col min="19" max="19" width="2.5234375" style="1" customWidth="1"/>
    <col min="20" max="20" width="14.89453125" style="1" bestFit="1" customWidth="1"/>
    <col min="21" max="21" width="2.5234375" style="1" customWidth="1"/>
    <col min="22" max="22" width="14.3125" style="1" bestFit="1" customWidth="1"/>
    <col min="23" max="23" width="2.5234375" style="1" customWidth="1"/>
    <col min="24" max="24" width="14.89453125" style="1" bestFit="1" customWidth="1"/>
    <col min="25" max="25" width="2.5234375" style="1" customWidth="1"/>
    <col min="26" max="26" width="14.89453125" style="1" bestFit="1" customWidth="1"/>
    <col min="27" max="27" width="2.5234375" style="1" customWidth="1"/>
    <col min="28" max="28" width="14.89453125" style="1" bestFit="1" customWidth="1"/>
    <col min="29" max="29" width="2.5234375" style="1" customWidth="1"/>
    <col min="30" max="30" width="14.3125" style="1" bestFit="1" customWidth="1"/>
    <col min="31" max="31" width="2.5234375" style="1" customWidth="1"/>
    <col min="32" max="32" width="14.3125" style="1" bestFit="1" customWidth="1"/>
    <col min="33" max="33" width="2.5234375" style="1" bestFit="1" customWidth="1"/>
    <col min="34" max="34" width="14.3125" style="1" bestFit="1" customWidth="1"/>
    <col min="35" max="35" width="2.5234375" style="1" customWidth="1"/>
    <col min="36" max="36" width="14.3125" style="1" bestFit="1" customWidth="1"/>
    <col min="37" max="37" width="2.5234375" style="1" customWidth="1"/>
    <col min="38" max="38" width="14.89453125" style="1" bestFit="1" customWidth="1"/>
    <col min="39" max="39" width="2.5234375" style="1" customWidth="1"/>
    <col min="40" max="40" width="14.3125" style="1" bestFit="1" customWidth="1"/>
    <col min="41" max="41" width="2.5234375" style="1" customWidth="1"/>
    <col min="42" max="42" width="14.89453125" style="1" bestFit="1" customWidth="1"/>
    <col min="43" max="43" width="2.5234375" style="1" customWidth="1"/>
    <col min="44" max="44" width="14.3125" style="1" bestFit="1" customWidth="1"/>
    <col min="45" max="45" width="2.3125" style="1" bestFit="1" customWidth="1"/>
    <col min="46" max="46" width="14.89453125" style="1" bestFit="1" customWidth="1"/>
    <col min="47" max="47" width="2.3125" style="1" bestFit="1" customWidth="1"/>
    <col min="48" max="48" width="14.3125" style="1" bestFit="1" customWidth="1"/>
    <col min="49" max="49" width="2.3125" style="1" bestFit="1" customWidth="1"/>
    <col min="50" max="50" width="14.3125" style="1" bestFit="1" customWidth="1"/>
    <col min="51" max="51" width="2.3125" style="1" bestFit="1" customWidth="1"/>
    <col min="52" max="52" width="14.89453125" style="1" bestFit="1" customWidth="1"/>
    <col min="53" max="53" width="2.3125" style="1" bestFit="1" customWidth="1"/>
    <col min="54" max="54" width="14.3125" style="1" bestFit="1" customWidth="1"/>
    <col min="55" max="55" width="2.3125" style="1" bestFit="1" customWidth="1"/>
    <col min="56" max="56" width="14.3125" style="1" bestFit="1" customWidth="1"/>
    <col min="57" max="57" width="2.3125" style="1" bestFit="1" customWidth="1"/>
    <col min="58" max="58" width="14.3125" style="1" bestFit="1" customWidth="1"/>
    <col min="59" max="59" width="2.3125" style="1" bestFit="1" customWidth="1"/>
    <col min="60" max="60" width="14" style="1" bestFit="1" customWidth="1"/>
    <col min="61" max="61" width="2.3125" style="1" bestFit="1" customWidth="1"/>
    <col min="62" max="62" width="14.89453125" style="1" bestFit="1" customWidth="1"/>
    <col min="63" max="63" width="2.3125" style="1" bestFit="1" customWidth="1"/>
    <col min="64" max="64" width="14.3125" style="1" bestFit="1" customWidth="1"/>
    <col min="65" max="65" width="2.5234375" style="1" bestFit="1" customWidth="1"/>
    <col min="66" max="66" width="14.89453125" style="1" bestFit="1" customWidth="1"/>
    <col min="67" max="67" width="2.3125" style="1" bestFit="1" customWidth="1"/>
    <col min="68" max="68" width="14.89453125" style="1" bestFit="1" customWidth="1"/>
    <col min="69" max="69" width="2.3125" style="1" bestFit="1" customWidth="1"/>
    <col min="70" max="70" width="14.89453125" style="1" bestFit="1" customWidth="1"/>
    <col min="71" max="71" width="2.3125" style="1" bestFit="1" customWidth="1"/>
    <col min="72" max="72" width="14.89453125" style="1" bestFit="1" customWidth="1"/>
    <col min="73" max="73" width="2.3125" style="1" bestFit="1" customWidth="1"/>
    <col min="74" max="74" width="14.89453125" style="1" bestFit="1" customWidth="1"/>
    <col min="75" max="75" width="2.3125" style="1" bestFit="1" customWidth="1"/>
    <col min="76" max="76" width="14" style="1" bestFit="1" customWidth="1"/>
    <col min="77" max="77" width="2.3125" style="1" bestFit="1" customWidth="1"/>
    <col min="78" max="78" width="14.89453125" style="1" bestFit="1" customWidth="1"/>
    <col min="79" max="79" width="2.3125" style="1" bestFit="1" customWidth="1"/>
    <col min="80" max="80" width="14" style="1" bestFit="1" customWidth="1"/>
    <col min="81" max="81" width="2.3125" style="1" bestFit="1" customWidth="1"/>
    <col min="82" max="82" width="14.89453125" style="1" bestFit="1" customWidth="1"/>
    <col min="83" max="83" width="2.5234375" style="1" bestFit="1" customWidth="1"/>
    <col min="84" max="84" width="14.3125" style="1" bestFit="1" customWidth="1"/>
    <col min="85" max="85" width="2.5234375" style="1" bestFit="1" customWidth="1"/>
    <col min="86" max="86" width="14.89453125" style="1" bestFit="1" customWidth="1"/>
    <col min="87" max="87" width="2.89453125" style="1" bestFit="1" customWidth="1"/>
    <col min="88" max="88" width="13.68359375" style="1" bestFit="1" customWidth="1"/>
    <col min="89" max="89" width="2.89453125" style="1" bestFit="1" customWidth="1"/>
    <col min="90" max="90" width="14.3125" style="1" bestFit="1" customWidth="1"/>
    <col min="91" max="91" width="2.89453125" style="1" bestFit="1" customWidth="1"/>
    <col min="92" max="92" width="14" style="1" bestFit="1" customWidth="1"/>
    <col min="93" max="93" width="2.89453125" style="1" bestFit="1" customWidth="1"/>
    <col min="94" max="94" width="14.3125" style="1" bestFit="1" customWidth="1"/>
    <col min="95" max="95" width="2.89453125" style="1" bestFit="1" customWidth="1"/>
    <col min="96" max="96" width="16.5234375" style="1" customWidth="1"/>
    <col min="97" max="97" width="2.89453125" style="1" bestFit="1" customWidth="1"/>
    <col min="98" max="98" width="14.89453125" style="1" bestFit="1" customWidth="1"/>
    <col min="99" max="99" width="2.5234375" style="1" bestFit="1" customWidth="1"/>
    <col min="100" max="100" width="14.89453125" style="1" bestFit="1" customWidth="1"/>
    <col min="101" max="101" width="2.89453125" style="1" bestFit="1" customWidth="1"/>
    <col min="102" max="102" width="16.5234375" style="1" bestFit="1" customWidth="1"/>
    <col min="103" max="103" width="2.5234375" style="1" bestFit="1" customWidth="1"/>
    <col min="104" max="104" width="14.89453125" style="1" bestFit="1" customWidth="1"/>
    <col min="105" max="105" width="2.5234375" style="1" bestFit="1" customWidth="1"/>
    <col min="106" max="106" width="14.3125" style="1" bestFit="1" customWidth="1"/>
    <col min="107" max="107" width="2.5234375" style="1" bestFit="1" customWidth="1"/>
    <col min="108" max="108" width="16.5234375" style="1" bestFit="1" customWidth="1"/>
    <col min="109" max="109" width="2.89453125" style="1" bestFit="1" customWidth="1"/>
    <col min="110" max="110" width="14.89453125" style="1" bestFit="1" customWidth="1"/>
    <col min="111" max="111" width="2.5234375" style="1" bestFit="1" customWidth="1"/>
    <col min="112" max="112" width="14.89453125" style="1" bestFit="1" customWidth="1"/>
    <col min="113" max="113" width="2.5234375" style="1" bestFit="1" customWidth="1"/>
    <col min="114" max="114" width="14.89453125" style="1" bestFit="1" customWidth="1"/>
    <col min="115" max="115" width="2.89453125" style="1" bestFit="1" customWidth="1"/>
    <col min="116" max="116" width="14.3125" style="1" bestFit="1" customWidth="1"/>
    <col min="117" max="117" width="2.5234375" style="1" bestFit="1" customWidth="1"/>
    <col min="118" max="118" width="14.89453125" style="1" bestFit="1" customWidth="1"/>
    <col min="119" max="119" width="2.3125" style="1" bestFit="1" customWidth="1"/>
    <col min="120" max="120" width="16.20703125" style="1" bestFit="1" customWidth="1"/>
    <col min="121" max="121" width="2.5234375" style="1" bestFit="1" customWidth="1"/>
    <col min="122" max="122" width="14" style="1" bestFit="1" customWidth="1"/>
    <col min="123" max="123" width="3.68359375" style="1" bestFit="1" customWidth="1"/>
    <col min="124" max="124" width="14.89453125" style="1" bestFit="1" customWidth="1"/>
    <col min="125" max="125" width="2.5234375" style="1" bestFit="1" customWidth="1"/>
    <col min="126" max="126" width="16.20703125" style="1" bestFit="1" customWidth="1"/>
    <col min="127" max="127" width="2.5234375" style="1" bestFit="1" customWidth="1"/>
    <col min="128" max="128" width="14.89453125" style="1" bestFit="1" customWidth="1"/>
    <col min="129" max="129" width="3.68359375" style="1" bestFit="1" customWidth="1"/>
    <col min="130" max="130" width="1.7890625" style="1" bestFit="1" customWidth="1"/>
    <col min="131" max="16384" width="8.89453125" style="1"/>
  </cols>
  <sheetData>
    <row r="2" spans="1:37">
      <c r="A2" s="2" t="s">
        <v>135</v>
      </c>
    </row>
    <row r="3" spans="1:37">
      <c r="A3" s="1" t="s">
        <v>136</v>
      </c>
    </row>
    <row r="6" spans="1:37">
      <c r="A6" s="3"/>
      <c r="B6" s="316" t="s">
        <v>97</v>
      </c>
      <c r="C6" s="316" t="s">
        <v>1</v>
      </c>
      <c r="D6" s="316" t="s">
        <v>98</v>
      </c>
      <c r="E6" s="316" t="s">
        <v>1</v>
      </c>
      <c r="F6" s="316" t="s">
        <v>99</v>
      </c>
      <c r="G6" s="316" t="s">
        <v>1</v>
      </c>
      <c r="H6" s="316" t="s">
        <v>100</v>
      </c>
      <c r="I6" s="316" t="s">
        <v>1</v>
      </c>
      <c r="J6" s="316" t="s">
        <v>0</v>
      </c>
      <c r="K6" s="316" t="s">
        <v>1</v>
      </c>
      <c r="L6" s="316" t="s">
        <v>2</v>
      </c>
      <c r="M6" s="316" t="s">
        <v>1</v>
      </c>
      <c r="N6" s="316" t="s">
        <v>3</v>
      </c>
      <c r="O6" s="316" t="s">
        <v>1</v>
      </c>
      <c r="P6" s="316" t="s">
        <v>4</v>
      </c>
      <c r="Q6" s="316" t="s">
        <v>1</v>
      </c>
      <c r="R6" s="316" t="s">
        <v>5</v>
      </c>
      <c r="S6" s="316" t="s">
        <v>1</v>
      </c>
      <c r="T6" s="316" t="s">
        <v>6</v>
      </c>
      <c r="U6" s="316" t="s">
        <v>1</v>
      </c>
      <c r="V6" s="316" t="s">
        <v>7</v>
      </c>
      <c r="W6" s="316" t="s">
        <v>1</v>
      </c>
      <c r="X6" s="316" t="s">
        <v>8</v>
      </c>
      <c r="Y6" s="316" t="s">
        <v>1</v>
      </c>
      <c r="Z6" s="316" t="s">
        <v>9</v>
      </c>
      <c r="AA6" s="316" t="s">
        <v>1</v>
      </c>
      <c r="AB6" s="316" t="s">
        <v>10</v>
      </c>
      <c r="AC6" s="316" t="s">
        <v>1</v>
      </c>
      <c r="AD6" s="316" t="s">
        <v>11</v>
      </c>
      <c r="AE6" s="316" t="s">
        <v>1</v>
      </c>
      <c r="AF6" s="316" t="s">
        <v>12</v>
      </c>
      <c r="AG6" s="316" t="s">
        <v>1</v>
      </c>
      <c r="AH6" s="316" t="s">
        <v>101</v>
      </c>
      <c r="AI6" s="316" t="s">
        <v>1</v>
      </c>
      <c r="AJ6" s="316" t="s">
        <v>102</v>
      </c>
      <c r="AK6" s="316" t="s">
        <v>1</v>
      </c>
    </row>
    <row r="7" spans="1:37">
      <c r="A7" s="4" t="s">
        <v>160</v>
      </c>
      <c r="B7" s="5">
        <f t="shared" ref="B7" si="0">SUM(B8:B34)</f>
        <v>1881469.129122</v>
      </c>
      <c r="C7" s="5"/>
      <c r="D7" s="5">
        <f t="shared" ref="D7" si="1">SUM(D8:D34)</f>
        <v>0</v>
      </c>
      <c r="E7" s="5"/>
      <c r="F7" s="5">
        <f t="shared" ref="F7" si="2">SUM(F8:F34)</f>
        <v>0</v>
      </c>
      <c r="G7" s="5"/>
      <c r="H7" s="5">
        <f t="shared" ref="H7" si="3">SUM(H8:H34)</f>
        <v>1808538.365826</v>
      </c>
      <c r="I7" s="5"/>
      <c r="J7" s="5">
        <f t="shared" ref="J7" si="4">SUM(J8:J34)</f>
        <v>0</v>
      </c>
      <c r="K7" s="5"/>
      <c r="L7" s="5">
        <f t="shared" ref="L7" si="5">SUM(L8:L34)</f>
        <v>1247463.639</v>
      </c>
      <c r="M7" s="5"/>
      <c r="N7" s="5">
        <f t="shared" ref="N7" si="6">SUM(N8:N34)</f>
        <v>1766066.2256789999</v>
      </c>
      <c r="O7" s="5"/>
      <c r="P7" s="5">
        <f t="shared" ref="P7" si="7">SUM(P8:P34)</f>
        <v>961721.29032299994</v>
      </c>
      <c r="Q7" s="5"/>
      <c r="R7" s="6">
        <f t="shared" ref="R7" si="8">SUM(R8:R34)</f>
        <v>1911745.2356999998</v>
      </c>
      <c r="S7" s="5"/>
      <c r="T7" s="5">
        <f t="shared" ref="T7" si="9">SUM(T8:T34)</f>
        <v>2763090.7146359999</v>
      </c>
      <c r="U7" s="5"/>
      <c r="V7" s="5">
        <f t="shared" ref="V7" si="10">SUM(V8:V34)</f>
        <v>982766.39250599989</v>
      </c>
      <c r="W7" s="5"/>
      <c r="X7" s="5">
        <f t="shared" ref="X7" si="11">SUM(X8:X34)</f>
        <v>6862676.8240259979</v>
      </c>
      <c r="Y7" s="5"/>
      <c r="Z7" s="5">
        <f t="shared" ref="Z7" si="12">SUM(Z8:Z34)</f>
        <v>2734532.3686679997</v>
      </c>
      <c r="AA7" s="5"/>
      <c r="AB7" s="5">
        <f t="shared" ref="AB7" si="13">SUM(AB8:AB34)</f>
        <v>979903.96570799977</v>
      </c>
      <c r="AC7" s="5"/>
      <c r="AD7" s="5"/>
      <c r="AE7" s="5"/>
      <c r="AF7" s="5">
        <f t="shared" ref="AF7" si="14">SUM(AF8:AF34)</f>
        <v>2786791.0172219998</v>
      </c>
      <c r="AG7" s="5"/>
      <c r="AH7" s="5">
        <f t="shared" ref="AH7" si="15">SUM(AH8:AH34)</f>
        <v>68339.606562000001</v>
      </c>
      <c r="AI7" s="5"/>
      <c r="AJ7" s="5"/>
      <c r="AK7" s="5"/>
    </row>
    <row r="8" spans="1:37">
      <c r="A8" s="7" t="s">
        <v>14</v>
      </c>
      <c r="B8" s="8"/>
      <c r="C8" s="8"/>
      <c r="D8" s="8"/>
      <c r="E8" s="8"/>
      <c r="F8" s="8"/>
      <c r="G8" s="8"/>
      <c r="H8" s="8"/>
      <c r="I8" s="8"/>
      <c r="J8" s="8"/>
      <c r="K8" s="8"/>
      <c r="L8" s="8"/>
      <c r="M8" s="8"/>
      <c r="N8" s="8"/>
      <c r="O8" s="8"/>
      <c r="P8" s="8"/>
      <c r="Q8" s="8"/>
      <c r="R8" s="9"/>
      <c r="S8" s="8"/>
      <c r="T8" s="8"/>
      <c r="U8" s="8"/>
      <c r="V8" s="8"/>
      <c r="W8" s="8"/>
      <c r="X8" s="8">
        <f>'Population Eq.'!X8*60/1000*365*$B$49/1000</f>
        <v>114843.59999999999</v>
      </c>
      <c r="Y8" s="8"/>
      <c r="Z8" s="8"/>
      <c r="AA8" s="8"/>
      <c r="AB8" s="8"/>
      <c r="AC8" s="8"/>
      <c r="AD8" s="8"/>
      <c r="AE8" s="8"/>
      <c r="AF8" s="8"/>
      <c r="AG8" s="8"/>
      <c r="AH8" s="8"/>
      <c r="AI8" s="8"/>
      <c r="AJ8" s="8"/>
      <c r="AK8" s="8"/>
    </row>
    <row r="9" spans="1:37">
      <c r="A9" s="7" t="s">
        <v>15</v>
      </c>
      <c r="B9" s="8"/>
      <c r="C9" s="8"/>
      <c r="D9" s="8"/>
      <c r="E9" s="8"/>
      <c r="F9" s="8"/>
      <c r="G9" s="8"/>
      <c r="H9" s="8"/>
      <c r="I9" s="8"/>
      <c r="J9" s="8"/>
      <c r="K9" s="8"/>
      <c r="L9" s="8"/>
      <c r="M9" s="8"/>
      <c r="N9" s="8"/>
      <c r="O9" s="8"/>
      <c r="P9" s="8"/>
      <c r="Q9" s="8"/>
      <c r="R9" s="9"/>
      <c r="S9" s="8"/>
      <c r="T9" s="8"/>
      <c r="U9" s="8"/>
      <c r="V9" s="8"/>
      <c r="W9" s="8"/>
      <c r="X9" s="8">
        <f>'Population Eq.'!X9*60/1000*365*$B$49/1000</f>
        <v>88629.299999999988</v>
      </c>
      <c r="Y9" s="8"/>
      <c r="Z9" s="8"/>
      <c r="AA9" s="8"/>
      <c r="AB9" s="8"/>
      <c r="AC9" s="8"/>
      <c r="AD9" s="8"/>
      <c r="AE9" s="8"/>
      <c r="AF9" s="8"/>
      <c r="AG9" s="8"/>
      <c r="AH9" s="8"/>
      <c r="AI9" s="8"/>
      <c r="AJ9" s="8"/>
      <c r="AK9" s="8"/>
    </row>
    <row r="10" spans="1:37">
      <c r="A10" s="7" t="s">
        <v>16</v>
      </c>
      <c r="B10" s="8"/>
      <c r="C10" s="8"/>
      <c r="D10" s="8"/>
      <c r="E10" s="8"/>
      <c r="F10" s="8"/>
      <c r="G10" s="8"/>
      <c r="H10" s="8"/>
      <c r="I10" s="8"/>
      <c r="J10" s="8"/>
      <c r="K10" s="8"/>
      <c r="L10" s="8"/>
      <c r="M10" s="8"/>
      <c r="N10" s="8"/>
      <c r="O10" s="8"/>
      <c r="P10" s="8"/>
      <c r="Q10" s="8"/>
      <c r="R10" s="9"/>
      <c r="S10" s="8"/>
      <c r="T10" s="8"/>
      <c r="U10" s="8"/>
      <c r="V10" s="8"/>
      <c r="W10" s="8"/>
      <c r="X10" s="8">
        <f>'Population Eq.'!X10*60/1000*365*$B$49/1000</f>
        <v>118588.49999999999</v>
      </c>
      <c r="Y10" s="8"/>
      <c r="Z10" s="8"/>
      <c r="AA10" s="8"/>
      <c r="AB10" s="8"/>
      <c r="AC10" s="8"/>
      <c r="AD10" s="8"/>
      <c r="AE10" s="8"/>
      <c r="AF10" s="8"/>
      <c r="AG10" s="8"/>
      <c r="AH10" s="8"/>
      <c r="AI10" s="8"/>
      <c r="AJ10" s="8"/>
      <c r="AK10" s="8"/>
    </row>
    <row r="11" spans="1:37">
      <c r="A11" s="7" t="s">
        <v>17</v>
      </c>
      <c r="B11" s="8"/>
      <c r="C11" s="8"/>
      <c r="D11" s="8"/>
      <c r="E11" s="8"/>
      <c r="F11" s="8"/>
      <c r="G11" s="8"/>
      <c r="H11" s="8"/>
      <c r="I11" s="8"/>
      <c r="J11" s="8"/>
      <c r="K11" s="8"/>
      <c r="L11" s="8"/>
      <c r="M11" s="8"/>
      <c r="N11" s="8"/>
      <c r="O11" s="8"/>
      <c r="P11" s="8"/>
      <c r="Q11" s="8"/>
      <c r="R11" s="9"/>
      <c r="S11" s="8"/>
      <c r="T11" s="8"/>
      <c r="U11" s="8"/>
      <c r="V11" s="8"/>
      <c r="W11" s="8"/>
      <c r="X11" s="8">
        <f>'Population Eq.'!X11*60/1000*365*$B$49/1000</f>
        <v>144802.79999999999</v>
      </c>
      <c r="Y11" s="8"/>
      <c r="Z11" s="8"/>
      <c r="AA11" s="8"/>
      <c r="AB11" s="8"/>
      <c r="AC11" s="8"/>
      <c r="AD11" s="8"/>
      <c r="AE11" s="8"/>
      <c r="AF11" s="8"/>
      <c r="AG11" s="8"/>
      <c r="AH11" s="8"/>
      <c r="AI11" s="8"/>
      <c r="AJ11" s="8"/>
      <c r="AK11" s="8"/>
    </row>
    <row r="12" spans="1:37">
      <c r="A12" s="7" t="s">
        <v>18</v>
      </c>
      <c r="B12" s="8">
        <f>'Population Eq.'!B12*60/1000*365*$B$48/1000</f>
        <v>1881469.129122</v>
      </c>
      <c r="C12" s="8"/>
      <c r="D12" s="8"/>
      <c r="E12" s="8"/>
      <c r="F12" s="8"/>
      <c r="G12" s="8"/>
      <c r="H12" s="8">
        <f>'Population Eq.'!H12*60/1000*365*$B$48/1000</f>
        <v>1808538.365826</v>
      </c>
      <c r="I12" s="8"/>
      <c r="J12" s="8"/>
      <c r="K12" s="8"/>
      <c r="L12" s="8"/>
      <c r="M12" s="8"/>
      <c r="N12" s="8">
        <f>'Population Eq.'!N12*60/1000*365*$B$48/1000</f>
        <v>1766066.2256789999</v>
      </c>
      <c r="O12" s="8"/>
      <c r="P12" s="8"/>
      <c r="Q12" s="8"/>
      <c r="R12" s="9"/>
      <c r="S12" s="8"/>
      <c r="T12" s="8">
        <f>'Population Eq.'!T12*60/1000*366*$B$48/1000</f>
        <v>1781311.9770899999</v>
      </c>
      <c r="U12" s="8"/>
      <c r="V12" s="8"/>
      <c r="W12" s="8"/>
      <c r="X12" s="8">
        <f>'Population Eq.'!X12*60/1000*365*$B$49/1000</f>
        <v>1389357.9</v>
      </c>
      <c r="Y12" s="8"/>
      <c r="Z12" s="8">
        <f>'Population Eq.'!Z12*60/1000*365*$B$48/1000</f>
        <v>1744301.429271</v>
      </c>
      <c r="AA12" s="8"/>
      <c r="AB12" s="8"/>
      <c r="AC12" s="8"/>
      <c r="AD12" s="8"/>
      <c r="AE12" s="8"/>
      <c r="AF12" s="8">
        <f>'Population Eq.'!AF12*60/1000*365*$B$48/1000</f>
        <v>1731645.3321089998</v>
      </c>
      <c r="AG12" s="8"/>
      <c r="AH12" s="8"/>
      <c r="AI12" s="8"/>
      <c r="AJ12" s="8"/>
      <c r="AK12" s="8"/>
    </row>
    <row r="13" spans="1:37">
      <c r="A13" s="7" t="s">
        <v>19</v>
      </c>
      <c r="B13" s="8"/>
      <c r="C13" s="8"/>
      <c r="D13" s="8"/>
      <c r="E13" s="8"/>
      <c r="F13" s="8"/>
      <c r="G13" s="8"/>
      <c r="H13" s="8"/>
      <c r="I13" s="8"/>
      <c r="J13" s="8"/>
      <c r="K13" s="8"/>
      <c r="L13" s="8"/>
      <c r="M13" s="8"/>
      <c r="N13" s="8"/>
      <c r="O13" s="8"/>
      <c r="P13" s="8"/>
      <c r="Q13" s="8"/>
      <c r="R13" s="9"/>
      <c r="S13" s="8"/>
      <c r="T13" s="8"/>
      <c r="U13" s="8"/>
      <c r="V13" s="8"/>
      <c r="W13" s="8"/>
      <c r="X13" s="8">
        <f>'Population Eq.'!X13*60/1000*365*$B$49/1000</f>
        <v>18724.5</v>
      </c>
      <c r="Y13" s="8"/>
      <c r="Z13" s="8"/>
      <c r="AA13" s="8"/>
      <c r="AB13" s="8"/>
      <c r="AC13" s="8"/>
      <c r="AD13" s="8"/>
      <c r="AE13" s="8"/>
      <c r="AF13" s="8"/>
      <c r="AG13" s="8"/>
      <c r="AH13" s="8"/>
      <c r="AI13" s="8"/>
      <c r="AJ13" s="8"/>
      <c r="AK13" s="8"/>
    </row>
    <row r="14" spans="1:37">
      <c r="A14" s="7" t="s">
        <v>20</v>
      </c>
      <c r="B14" s="8"/>
      <c r="C14" s="8"/>
      <c r="D14" s="8"/>
      <c r="E14" s="8"/>
      <c r="F14" s="8"/>
      <c r="G14" s="8"/>
      <c r="H14" s="8"/>
      <c r="I14" s="8"/>
      <c r="J14" s="8"/>
      <c r="K14" s="8"/>
      <c r="L14" s="8"/>
      <c r="M14" s="8"/>
      <c r="N14" s="8"/>
      <c r="O14" s="8"/>
      <c r="P14" s="8"/>
      <c r="Q14" s="8"/>
      <c r="R14" s="9"/>
      <c r="S14" s="8"/>
      <c r="T14" s="8"/>
      <c r="U14" s="8"/>
      <c r="V14" s="8"/>
      <c r="W14" s="8"/>
      <c r="X14" s="8">
        <f>'Population Eq.'!X14*60/1000*365*$B$49/1000</f>
        <v>66159.899999999994</v>
      </c>
      <c r="Y14" s="8"/>
      <c r="Z14" s="8"/>
      <c r="AA14" s="8"/>
      <c r="AB14" s="8"/>
      <c r="AC14" s="8"/>
      <c r="AD14" s="8"/>
      <c r="AE14" s="8"/>
      <c r="AF14" s="8"/>
      <c r="AG14" s="8"/>
      <c r="AH14" s="8"/>
      <c r="AI14" s="8"/>
      <c r="AJ14" s="8"/>
      <c r="AK14" s="8"/>
    </row>
    <row r="15" spans="1:37">
      <c r="A15" s="7" t="s">
        <v>21</v>
      </c>
      <c r="B15" s="8"/>
      <c r="C15" s="8"/>
      <c r="D15" s="8"/>
      <c r="E15" s="8"/>
      <c r="F15" s="8"/>
      <c r="G15" s="8"/>
      <c r="H15" s="8"/>
      <c r="I15" s="8"/>
      <c r="J15" s="8"/>
      <c r="K15" s="8"/>
      <c r="L15" s="8"/>
      <c r="M15" s="8"/>
      <c r="N15" s="8"/>
      <c r="O15" s="8"/>
      <c r="P15" s="8"/>
      <c r="Q15" s="8"/>
      <c r="R15" s="9"/>
      <c r="S15" s="8"/>
      <c r="T15" s="8"/>
      <c r="U15" s="8"/>
      <c r="V15" s="8"/>
      <c r="W15" s="8"/>
      <c r="X15" s="8">
        <f>'Population Eq.'!X15*60/1000*365*$B$49/1000</f>
        <v>148547.70000000001</v>
      </c>
      <c r="Y15" s="8"/>
      <c r="Z15" s="8"/>
      <c r="AA15" s="8"/>
      <c r="AB15" s="8"/>
      <c r="AC15" s="8"/>
      <c r="AD15" s="8"/>
      <c r="AE15" s="8"/>
      <c r="AF15" s="8"/>
      <c r="AG15" s="8"/>
      <c r="AH15" s="8"/>
      <c r="AI15" s="8"/>
      <c r="AJ15" s="8"/>
      <c r="AK15" s="8"/>
    </row>
    <row r="16" spans="1:37">
      <c r="A16" s="7" t="s">
        <v>22</v>
      </c>
      <c r="B16" s="8"/>
      <c r="C16" s="8"/>
      <c r="D16" s="8"/>
      <c r="E16" s="8"/>
      <c r="F16" s="8"/>
      <c r="G16" s="8"/>
      <c r="H16" s="8"/>
      <c r="I16" s="8"/>
      <c r="J16" s="8"/>
      <c r="K16" s="8"/>
      <c r="L16" s="8"/>
      <c r="M16" s="8"/>
      <c r="N16" s="8"/>
      <c r="O16" s="8"/>
      <c r="P16" s="8"/>
      <c r="Q16" s="8"/>
      <c r="R16" s="9"/>
      <c r="S16" s="8"/>
      <c r="T16" s="8"/>
      <c r="U16" s="8"/>
      <c r="V16" s="8"/>
      <c r="W16" s="8"/>
      <c r="X16" s="8">
        <f>'Population Eq.'!X16*60/1000*365*$B$49/1000</f>
        <v>805153.49999999988</v>
      </c>
      <c r="Y16" s="8"/>
      <c r="Z16" s="8"/>
      <c r="AA16" s="8"/>
      <c r="AB16" s="8"/>
      <c r="AC16" s="8"/>
      <c r="AD16" s="8"/>
      <c r="AE16" s="8"/>
      <c r="AF16" s="8"/>
      <c r="AG16" s="8"/>
      <c r="AH16" s="8"/>
      <c r="AI16" s="8"/>
      <c r="AJ16" s="8"/>
      <c r="AK16" s="8"/>
    </row>
    <row r="17" spans="1:37">
      <c r="A17" s="7" t="s">
        <v>105</v>
      </c>
      <c r="B17" s="8"/>
      <c r="C17" s="8"/>
      <c r="D17" s="8"/>
      <c r="E17" s="8"/>
      <c r="F17" s="8"/>
      <c r="G17" s="8"/>
      <c r="H17" s="8"/>
      <c r="I17" s="8"/>
      <c r="J17" s="8"/>
      <c r="K17" s="8"/>
      <c r="L17" s="8"/>
      <c r="M17" s="8"/>
      <c r="N17" s="8"/>
      <c r="O17" s="8"/>
      <c r="P17" s="8">
        <f>'Population Eq.'!P17*60/1000*365*$B$49/1000</f>
        <v>961721.29032299994</v>
      </c>
      <c r="Q17" s="8"/>
      <c r="R17" s="9">
        <f>'Population Eq.'!R17*60/1000*365*$B$49/1000</f>
        <v>972536.79869999993</v>
      </c>
      <c r="S17" s="8"/>
      <c r="T17" s="8">
        <f>'Population Eq.'!T17*60/1000*365*$B$49/1000</f>
        <v>981778.73754599993</v>
      </c>
      <c r="U17" s="8"/>
      <c r="V17" s="8">
        <f>'Population Eq.'!V17*60/1000*365*$B$49/1000</f>
        <v>982766.39250599989</v>
      </c>
      <c r="W17" s="8"/>
      <c r="X17" s="8">
        <f>'Population Eq.'!X17*60/1000*365*$B$49/1000</f>
        <v>983466.8635679998</v>
      </c>
      <c r="Y17" s="8"/>
      <c r="Z17" s="8">
        <f>'Population Eq.'!Z17*60/1000*365*$B$49/1000</f>
        <v>990230.93939699989</v>
      </c>
      <c r="AA17" s="8"/>
      <c r="AB17" s="8">
        <f>'Population Eq.'!AB17*60/1000*365*$B$49/1000</f>
        <v>979903.96570799977</v>
      </c>
      <c r="AC17" s="8"/>
      <c r="AD17" s="8">
        <f>'Population Eq.'!AD17*60/1000*365*$B$49/1000</f>
        <v>978343.06642199983</v>
      </c>
      <c r="AE17" s="8"/>
      <c r="AF17" s="8">
        <f>'Population Eq.'!AF17*60/1000*365*$B$49/1000</f>
        <v>988047.61276499985</v>
      </c>
      <c r="AG17" s="8"/>
      <c r="AH17" s="8"/>
      <c r="AI17" s="8"/>
      <c r="AJ17" s="8"/>
      <c r="AK17" s="8"/>
    </row>
    <row r="18" spans="1:37">
      <c r="A18" s="7" t="s">
        <v>23</v>
      </c>
      <c r="B18" s="8"/>
      <c r="C18" s="8"/>
      <c r="D18" s="8"/>
      <c r="E18" s="8"/>
      <c r="F18" s="8"/>
      <c r="G18" s="8"/>
      <c r="H18" s="8"/>
      <c r="I18" s="8"/>
      <c r="J18" s="8"/>
      <c r="K18" s="8"/>
      <c r="L18" s="8"/>
      <c r="M18" s="8"/>
      <c r="N18" s="8"/>
      <c r="O18" s="8"/>
      <c r="P18" s="8"/>
      <c r="Q18" s="8"/>
      <c r="R18" s="9"/>
      <c r="S18" s="8"/>
      <c r="T18" s="8"/>
      <c r="U18" s="8"/>
      <c r="V18" s="8"/>
      <c r="W18" s="8"/>
      <c r="X18" s="8">
        <f>'Population Eq.'!X18*60/1000*365*$B$49/1000</f>
        <v>62131.960457999994</v>
      </c>
      <c r="Y18" s="8"/>
      <c r="Z18" s="8"/>
      <c r="AA18" s="8"/>
      <c r="AB18" s="8"/>
      <c r="AC18" s="8"/>
      <c r="AD18" s="8">
        <f>'Population Eq.'!AD18*60/1000*365*$B$49/1000</f>
        <v>65856.550616999986</v>
      </c>
      <c r="AE18" s="8"/>
      <c r="AF18" s="8">
        <f>'Population Eq.'!AF18*60/1000*365*$B$49/1000</f>
        <v>67098.072347999987</v>
      </c>
      <c r="AG18" s="8"/>
      <c r="AH18" s="8">
        <f>'Population Eq.'!AH18*60/1000*365*$B$49/1000</f>
        <v>68339.606562000001</v>
      </c>
      <c r="AI18" s="8"/>
      <c r="AJ18" s="8"/>
      <c r="AK18" s="8"/>
    </row>
    <row r="19" spans="1:37">
      <c r="A19" s="7" t="s">
        <v>25</v>
      </c>
      <c r="B19" s="8"/>
      <c r="C19" s="8"/>
      <c r="D19" s="8"/>
      <c r="E19" s="8"/>
      <c r="F19" s="8"/>
      <c r="G19" s="8"/>
      <c r="H19" s="8"/>
      <c r="I19" s="8"/>
      <c r="J19" s="8"/>
      <c r="K19" s="8"/>
      <c r="L19" s="8">
        <f>'Population Eq.'!L19*60/1000*365*$B$49/1000</f>
        <v>1247463.639</v>
      </c>
      <c r="M19" s="8"/>
      <c r="N19" s="8"/>
      <c r="O19" s="8"/>
      <c r="P19" s="8"/>
      <c r="Q19" s="8"/>
      <c r="R19" s="9">
        <f>'Population Eq.'!R19*60/1000*365*$B$49/1000</f>
        <v>939208.43699999992</v>
      </c>
      <c r="S19" s="8"/>
      <c r="T19" s="8"/>
      <c r="U19" s="8"/>
      <c r="V19" s="8"/>
      <c r="W19" s="8"/>
      <c r="X19" s="8">
        <f>'Population Eq.'!X19*60/1000*365*$B$49/1000</f>
        <v>973673.99999999988</v>
      </c>
      <c r="Y19" s="8"/>
      <c r="Z19" s="8"/>
      <c r="AA19" s="8"/>
      <c r="AB19" s="8"/>
      <c r="AC19" s="8"/>
      <c r="AD19" s="8"/>
      <c r="AE19" s="8"/>
      <c r="AF19" s="8"/>
      <c r="AG19" s="8"/>
      <c r="AH19" s="8"/>
      <c r="AI19" s="8"/>
      <c r="AJ19" s="8"/>
      <c r="AK19" s="8"/>
    </row>
    <row r="20" spans="1:37">
      <c r="A20" s="7" t="s">
        <v>26</v>
      </c>
      <c r="B20" s="8"/>
      <c r="C20" s="8"/>
      <c r="D20" s="8"/>
      <c r="E20" s="8"/>
      <c r="F20" s="8"/>
      <c r="G20" s="8"/>
      <c r="H20" s="8"/>
      <c r="I20" s="8"/>
      <c r="J20" s="8"/>
      <c r="K20" s="8"/>
      <c r="L20" s="8"/>
      <c r="M20" s="8"/>
      <c r="N20" s="8"/>
      <c r="O20" s="8"/>
      <c r="P20" s="8"/>
      <c r="Q20" s="8"/>
      <c r="R20" s="9"/>
      <c r="S20" s="8"/>
      <c r="T20" s="8"/>
      <c r="U20" s="8"/>
      <c r="V20" s="8"/>
      <c r="W20" s="8"/>
      <c r="X20" s="8">
        <f>'Population Eq.'!X20*60/1000*365*$B$49/1000</f>
        <v>12482.999999999998</v>
      </c>
      <c r="Y20" s="8"/>
      <c r="Z20" s="8"/>
      <c r="AA20" s="8"/>
      <c r="AB20" s="8"/>
      <c r="AC20" s="8"/>
      <c r="AD20" s="8"/>
      <c r="AE20" s="8"/>
      <c r="AF20" s="8"/>
      <c r="AG20" s="8"/>
      <c r="AH20" s="8"/>
      <c r="AI20" s="8"/>
      <c r="AJ20" s="8"/>
      <c r="AK20" s="8"/>
    </row>
    <row r="21" spans="1:37">
      <c r="A21" s="7" t="s">
        <v>27</v>
      </c>
      <c r="B21" s="8"/>
      <c r="C21" s="8"/>
      <c r="D21" s="8"/>
      <c r="E21" s="8"/>
      <c r="F21" s="8"/>
      <c r="G21" s="8"/>
      <c r="H21" s="8"/>
      <c r="I21" s="8"/>
      <c r="J21" s="8"/>
      <c r="K21" s="8"/>
      <c r="L21" s="8"/>
      <c r="M21" s="8"/>
      <c r="N21" s="8"/>
      <c r="O21" s="8"/>
      <c r="P21" s="8"/>
      <c r="Q21" s="8"/>
      <c r="R21" s="9"/>
      <c r="S21" s="8"/>
      <c r="T21" s="8"/>
      <c r="U21" s="8"/>
      <c r="V21" s="8"/>
      <c r="W21" s="8"/>
      <c r="X21" s="8">
        <f>'Population Eq.'!X21*60/1000*365*$B$49/1000</f>
        <v>18724.5</v>
      </c>
      <c r="Y21" s="8"/>
      <c r="Z21" s="8"/>
      <c r="AA21" s="8"/>
      <c r="AB21" s="8"/>
      <c r="AC21" s="8"/>
      <c r="AD21" s="8"/>
      <c r="AE21" s="8"/>
      <c r="AF21" s="8"/>
      <c r="AG21" s="8"/>
      <c r="AH21" s="8"/>
      <c r="AI21" s="8"/>
      <c r="AJ21" s="8"/>
      <c r="AK21" s="8"/>
    </row>
    <row r="22" spans="1:37">
      <c r="A22" s="7" t="s">
        <v>28</v>
      </c>
      <c r="B22" s="8"/>
      <c r="C22" s="8"/>
      <c r="D22" s="8"/>
      <c r="E22" s="8"/>
      <c r="F22" s="8"/>
      <c r="G22" s="8"/>
      <c r="H22" s="8"/>
      <c r="I22" s="8"/>
      <c r="J22" s="8"/>
      <c r="K22" s="8"/>
      <c r="L22" s="8"/>
      <c r="M22" s="8"/>
      <c r="N22" s="8"/>
      <c r="O22" s="8"/>
      <c r="P22" s="8"/>
      <c r="Q22" s="8"/>
      <c r="R22" s="9"/>
      <c r="S22" s="8"/>
      <c r="T22" s="8"/>
      <c r="U22" s="8"/>
      <c r="V22" s="8"/>
      <c r="W22" s="8"/>
      <c r="X22" s="8">
        <f>'Population Eq.'!X22*60/1000*365*$B$49/1000</f>
        <v>32455.799999999996</v>
      </c>
      <c r="Y22" s="8"/>
      <c r="Z22" s="8"/>
      <c r="AA22" s="8"/>
      <c r="AB22" s="8"/>
      <c r="AC22" s="8"/>
      <c r="AD22" s="8"/>
      <c r="AE22" s="8"/>
      <c r="AF22" s="8"/>
      <c r="AG22" s="8"/>
      <c r="AH22" s="8"/>
      <c r="AI22" s="8"/>
      <c r="AJ22" s="8"/>
      <c r="AK22" s="8"/>
    </row>
    <row r="23" spans="1:37">
      <c r="A23" s="7" t="s">
        <v>29</v>
      </c>
      <c r="B23" s="8"/>
      <c r="C23" s="8"/>
      <c r="D23" s="8"/>
      <c r="E23" s="8"/>
      <c r="F23" s="8"/>
      <c r="G23" s="8"/>
      <c r="H23" s="8"/>
      <c r="I23" s="8"/>
      <c r="J23" s="8"/>
      <c r="K23" s="8"/>
      <c r="L23" s="8"/>
      <c r="M23" s="8"/>
      <c r="N23" s="8"/>
      <c r="O23" s="8"/>
      <c r="P23" s="8"/>
      <c r="Q23" s="8"/>
      <c r="R23" s="9"/>
      <c r="S23" s="8"/>
      <c r="T23" s="8"/>
      <c r="U23" s="8"/>
      <c r="V23" s="8"/>
      <c r="W23" s="8"/>
      <c r="X23" s="8">
        <f>'Population Eq.'!X23*60/1000*365*$B$49/1000</f>
        <v>7489.7999999999993</v>
      </c>
      <c r="Y23" s="8"/>
      <c r="Z23" s="8"/>
      <c r="AA23" s="8"/>
      <c r="AB23" s="8"/>
      <c r="AC23" s="8"/>
      <c r="AD23" s="8"/>
      <c r="AE23" s="8"/>
      <c r="AF23" s="8"/>
      <c r="AG23" s="8"/>
      <c r="AH23" s="8"/>
      <c r="AI23" s="8"/>
      <c r="AJ23" s="8"/>
      <c r="AK23" s="8"/>
    </row>
    <row r="24" spans="1:37">
      <c r="A24" s="7" t="s">
        <v>31</v>
      </c>
      <c r="B24" s="8"/>
      <c r="C24" s="8"/>
      <c r="D24" s="8"/>
      <c r="E24" s="8"/>
      <c r="F24" s="8"/>
      <c r="G24" s="8"/>
      <c r="H24" s="8"/>
      <c r="I24" s="8"/>
      <c r="J24" s="8"/>
      <c r="K24" s="8"/>
      <c r="L24" s="8"/>
      <c r="M24" s="8"/>
      <c r="N24" s="8"/>
      <c r="O24" s="8"/>
      <c r="P24" s="8"/>
      <c r="Q24" s="8"/>
      <c r="R24" s="9"/>
      <c r="S24" s="8"/>
      <c r="T24" s="8"/>
      <c r="U24" s="8"/>
      <c r="V24" s="8"/>
      <c r="W24" s="8"/>
      <c r="X24" s="8">
        <f>'Population Eq.'!X24*60/1000*365*$B$49/1000</f>
        <v>171017.1</v>
      </c>
      <c r="Y24" s="8"/>
      <c r="Z24" s="8"/>
      <c r="AA24" s="8"/>
      <c r="AB24" s="8"/>
      <c r="AC24" s="8"/>
      <c r="AD24" s="8"/>
      <c r="AE24" s="8"/>
      <c r="AF24" s="8"/>
      <c r="AG24" s="8"/>
      <c r="AH24" s="8"/>
      <c r="AI24" s="8"/>
      <c r="AJ24" s="8"/>
      <c r="AK24" s="8"/>
    </row>
    <row r="25" spans="1:37">
      <c r="A25" s="7" t="s">
        <v>32</v>
      </c>
      <c r="B25" s="8"/>
      <c r="C25" s="8"/>
      <c r="D25" s="8"/>
      <c r="E25" s="8"/>
      <c r="F25" s="8"/>
      <c r="G25" s="8"/>
      <c r="H25" s="8"/>
      <c r="I25" s="8"/>
      <c r="J25" s="8"/>
      <c r="K25" s="8"/>
      <c r="L25" s="8"/>
      <c r="M25" s="8"/>
      <c r="N25" s="8"/>
      <c r="O25" s="8"/>
      <c r="P25" s="8"/>
      <c r="Q25" s="8"/>
      <c r="R25" s="9"/>
      <c r="S25" s="8"/>
      <c r="T25" s="8"/>
      <c r="U25" s="8"/>
      <c r="V25" s="8"/>
      <c r="W25" s="8"/>
      <c r="X25" s="8">
        <f>'Population Eq.'!X25*60/1000*365*$B$49/1000</f>
        <v>11234.699999999999</v>
      </c>
      <c r="Y25" s="8"/>
      <c r="Z25" s="8"/>
      <c r="AA25" s="8"/>
      <c r="AB25" s="8"/>
      <c r="AC25" s="8"/>
      <c r="AD25" s="8"/>
      <c r="AE25" s="8"/>
      <c r="AF25" s="8"/>
      <c r="AG25" s="8"/>
      <c r="AH25" s="8"/>
      <c r="AI25" s="8"/>
      <c r="AJ25" s="8"/>
      <c r="AK25" s="8"/>
    </row>
    <row r="26" spans="1:37">
      <c r="A26" s="7" t="s">
        <v>766</v>
      </c>
      <c r="B26" s="8"/>
      <c r="C26" s="8"/>
      <c r="D26" s="8"/>
      <c r="E26" s="8"/>
      <c r="F26" s="8"/>
      <c r="G26" s="8"/>
      <c r="H26" s="8"/>
      <c r="I26" s="8"/>
      <c r="J26" s="8"/>
      <c r="K26" s="8"/>
      <c r="L26" s="8"/>
      <c r="M26" s="8"/>
      <c r="N26" s="8"/>
      <c r="O26" s="8"/>
      <c r="P26" s="8"/>
      <c r="Q26" s="8"/>
      <c r="R26" s="9"/>
      <c r="S26" s="8"/>
      <c r="T26" s="8"/>
      <c r="U26" s="8"/>
      <c r="V26" s="8"/>
      <c r="W26" s="8"/>
      <c r="X26" s="8">
        <f>'Population Eq.'!X26*60/1000*365*$B$49/1000</f>
        <v>245915.09999999998</v>
      </c>
      <c r="Y26" s="8"/>
      <c r="Z26" s="8"/>
      <c r="AA26" s="8"/>
      <c r="AB26" s="8"/>
      <c r="AC26" s="8"/>
      <c r="AD26" s="8"/>
      <c r="AE26" s="8"/>
      <c r="AF26" s="8"/>
      <c r="AG26" s="8"/>
      <c r="AH26" s="8"/>
      <c r="AI26" s="8"/>
      <c r="AJ26" s="8"/>
      <c r="AK26" s="8"/>
    </row>
    <row r="27" spans="1:37">
      <c r="A27" s="7" t="s">
        <v>34</v>
      </c>
      <c r="B27" s="8"/>
      <c r="C27" s="8"/>
      <c r="D27" s="8"/>
      <c r="E27" s="8"/>
      <c r="F27" s="8"/>
      <c r="G27" s="8"/>
      <c r="H27" s="8"/>
      <c r="I27" s="8"/>
      <c r="J27" s="8"/>
      <c r="K27" s="8"/>
      <c r="L27" s="8"/>
      <c r="M27" s="8"/>
      <c r="N27" s="8"/>
      <c r="O27" s="8"/>
      <c r="P27" s="8"/>
      <c r="Q27" s="8"/>
      <c r="R27" s="9"/>
      <c r="S27" s="8"/>
      <c r="T27" s="8"/>
      <c r="U27" s="8"/>
      <c r="V27" s="8"/>
      <c r="W27" s="8"/>
      <c r="X27" s="8">
        <f>'Population Eq.'!X27*60/1000*365*$B$49/1000</f>
        <v>258398.09999999998</v>
      </c>
      <c r="Y27" s="8"/>
      <c r="Z27" s="8"/>
      <c r="AA27" s="8"/>
      <c r="AB27" s="8"/>
      <c r="AC27" s="8"/>
      <c r="AD27" s="8"/>
      <c r="AE27" s="8"/>
      <c r="AF27" s="8"/>
      <c r="AG27" s="8"/>
      <c r="AH27" s="8"/>
      <c r="AI27" s="8"/>
      <c r="AJ27" s="8"/>
      <c r="AK27" s="8"/>
    </row>
    <row r="28" spans="1:37">
      <c r="A28" s="7" t="s">
        <v>35</v>
      </c>
      <c r="B28" s="8"/>
      <c r="C28" s="8"/>
      <c r="D28" s="8"/>
      <c r="E28" s="8"/>
      <c r="F28" s="8"/>
      <c r="G28" s="8"/>
      <c r="H28" s="8"/>
      <c r="I28" s="8"/>
      <c r="J28" s="8"/>
      <c r="K28" s="8"/>
      <c r="L28" s="8"/>
      <c r="M28" s="8"/>
      <c r="N28" s="8"/>
      <c r="O28" s="8"/>
      <c r="P28" s="8"/>
      <c r="Q28" s="8"/>
      <c r="R28" s="9"/>
      <c r="S28" s="8"/>
      <c r="T28" s="8"/>
      <c r="U28" s="8"/>
      <c r="V28" s="8"/>
      <c r="W28" s="8"/>
      <c r="X28" s="8">
        <f>'Population Eq.'!X28*60/1000*365*$B$49/1000</f>
        <v>480595.49999999994</v>
      </c>
      <c r="Y28" s="8"/>
      <c r="Z28" s="8"/>
      <c r="AA28" s="8"/>
      <c r="AB28" s="8"/>
      <c r="AC28" s="8"/>
      <c r="AD28" s="8"/>
      <c r="AE28" s="8"/>
      <c r="AF28" s="8"/>
      <c r="AG28" s="8"/>
      <c r="AH28" s="8"/>
      <c r="AI28" s="8"/>
      <c r="AJ28" s="8"/>
      <c r="AK28" s="8"/>
    </row>
    <row r="29" spans="1:37">
      <c r="A29" s="7" t="s">
        <v>36</v>
      </c>
      <c r="B29" s="8"/>
      <c r="C29" s="8"/>
      <c r="D29" s="8"/>
      <c r="E29" s="8"/>
      <c r="F29" s="8"/>
      <c r="G29" s="8"/>
      <c r="H29" s="8"/>
      <c r="I29" s="8"/>
      <c r="J29" s="8"/>
      <c r="K29" s="8"/>
      <c r="L29" s="8"/>
      <c r="M29" s="8"/>
      <c r="N29" s="8"/>
      <c r="O29" s="8"/>
      <c r="P29" s="8"/>
      <c r="Q29" s="8"/>
      <c r="R29" s="9"/>
      <c r="S29" s="8"/>
      <c r="T29" s="8"/>
      <c r="U29" s="8"/>
      <c r="V29" s="8"/>
      <c r="W29" s="8"/>
      <c r="X29" s="8">
        <f>'Population Eq.'!X29*60/1000*365*$B$49/1000</f>
        <v>162279</v>
      </c>
      <c r="Y29" s="8"/>
      <c r="Z29" s="8"/>
      <c r="AA29" s="8"/>
      <c r="AB29" s="8"/>
      <c r="AC29" s="8"/>
      <c r="AD29" s="8"/>
      <c r="AE29" s="8"/>
      <c r="AF29" s="8"/>
      <c r="AG29" s="8"/>
      <c r="AH29" s="8"/>
      <c r="AI29" s="8"/>
      <c r="AJ29" s="8"/>
      <c r="AK29" s="8"/>
    </row>
    <row r="30" spans="1:37">
      <c r="A30" s="7" t="s">
        <v>37</v>
      </c>
      <c r="B30" s="8"/>
      <c r="C30" s="8"/>
      <c r="D30" s="8"/>
      <c r="E30" s="8"/>
      <c r="F30" s="8"/>
      <c r="G30" s="8"/>
      <c r="H30" s="8"/>
      <c r="I30" s="8"/>
      <c r="J30" s="8"/>
      <c r="K30" s="8"/>
      <c r="L30" s="8"/>
      <c r="M30" s="8"/>
      <c r="N30" s="8"/>
      <c r="O30" s="8"/>
      <c r="P30" s="8"/>
      <c r="Q30" s="8"/>
      <c r="R30" s="9"/>
      <c r="S30" s="8"/>
      <c r="T30" s="8"/>
      <c r="U30" s="8"/>
      <c r="V30" s="8"/>
      <c r="W30" s="8"/>
      <c r="X30" s="8">
        <f>'Population Eq.'!X30*60/1000*365*$B$49/1000</f>
        <v>249659.99999999997</v>
      </c>
      <c r="Y30" s="8"/>
      <c r="Z30" s="8"/>
      <c r="AA30" s="8"/>
      <c r="AB30" s="8"/>
      <c r="AC30" s="8"/>
      <c r="AD30" s="8"/>
      <c r="AE30" s="8"/>
      <c r="AF30" s="8"/>
      <c r="AG30" s="8"/>
      <c r="AH30" s="8"/>
      <c r="AI30" s="8"/>
      <c r="AJ30" s="8"/>
      <c r="AK30" s="8"/>
    </row>
    <row r="31" spans="1:37">
      <c r="A31" s="7" t="s">
        <v>38</v>
      </c>
      <c r="B31" s="8"/>
      <c r="C31" s="8"/>
      <c r="D31" s="8"/>
      <c r="E31" s="8"/>
      <c r="F31" s="8"/>
      <c r="G31" s="8"/>
      <c r="H31" s="8"/>
      <c r="I31" s="8"/>
      <c r="J31" s="8"/>
      <c r="K31" s="8"/>
      <c r="L31" s="8"/>
      <c r="M31" s="8"/>
      <c r="N31" s="8"/>
      <c r="O31" s="8"/>
      <c r="P31" s="8"/>
      <c r="Q31" s="8"/>
      <c r="R31" s="9"/>
      <c r="S31" s="8"/>
      <c r="T31" s="8"/>
      <c r="U31" s="8"/>
      <c r="V31" s="8"/>
      <c r="W31" s="8"/>
      <c r="X31" s="8">
        <f>'Population Eq.'!X31*60/1000*365*$B$49/1000</f>
        <v>18724.5</v>
      </c>
      <c r="Y31" s="8"/>
      <c r="Z31" s="8"/>
      <c r="AA31" s="8"/>
      <c r="AB31" s="8"/>
      <c r="AC31" s="8"/>
      <c r="AD31" s="8"/>
      <c r="AE31" s="8"/>
      <c r="AF31" s="8"/>
      <c r="AG31" s="8"/>
      <c r="AH31" s="8"/>
      <c r="AI31" s="8"/>
      <c r="AJ31" s="8"/>
      <c r="AK31" s="8"/>
    </row>
    <row r="32" spans="1:37">
      <c r="A32" s="7" t="s">
        <v>39</v>
      </c>
      <c r="B32" s="8"/>
      <c r="C32" s="8"/>
      <c r="D32" s="8"/>
      <c r="E32" s="8"/>
      <c r="F32" s="8"/>
      <c r="G32" s="8"/>
      <c r="H32" s="8"/>
      <c r="I32" s="8"/>
      <c r="J32" s="8"/>
      <c r="K32" s="8"/>
      <c r="L32" s="8"/>
      <c r="M32" s="8"/>
      <c r="N32" s="8"/>
      <c r="O32" s="8"/>
      <c r="P32" s="8"/>
      <c r="Q32" s="8"/>
      <c r="R32" s="9"/>
      <c r="S32" s="8"/>
      <c r="T32" s="8"/>
      <c r="U32" s="8"/>
      <c r="V32" s="8"/>
      <c r="W32" s="8"/>
      <c r="X32" s="8">
        <f>'Population Eq.'!X32*60/1000*365*$B$49/1000</f>
        <v>52428.599999999991</v>
      </c>
      <c r="Y32" s="8"/>
      <c r="Z32" s="8"/>
      <c r="AA32" s="8"/>
      <c r="AB32" s="8"/>
      <c r="AC32" s="8"/>
      <c r="AD32" s="8"/>
      <c r="AE32" s="8"/>
      <c r="AF32" s="8"/>
      <c r="AG32" s="8"/>
      <c r="AH32" s="8"/>
      <c r="AI32" s="8"/>
      <c r="AJ32" s="8"/>
      <c r="AK32" s="8"/>
    </row>
    <row r="33" spans="1:37">
      <c r="A33" s="7" t="s">
        <v>40</v>
      </c>
      <c r="B33" s="8"/>
      <c r="C33" s="8"/>
      <c r="D33" s="8"/>
      <c r="E33" s="8"/>
      <c r="F33" s="8"/>
      <c r="G33" s="8"/>
      <c r="H33" s="8"/>
      <c r="I33" s="8"/>
      <c r="J33" s="8"/>
      <c r="K33" s="8"/>
      <c r="L33" s="8"/>
      <c r="M33" s="8"/>
      <c r="N33" s="8"/>
      <c r="O33" s="8"/>
      <c r="P33" s="8"/>
      <c r="Q33" s="8"/>
      <c r="R33" s="9"/>
      <c r="S33" s="8"/>
      <c r="T33" s="8"/>
      <c r="U33" s="8"/>
      <c r="V33" s="8"/>
      <c r="W33" s="8"/>
      <c r="X33" s="8">
        <f>'Population Eq.'!X33*60/1000*365*$B$49/1000</f>
        <v>69904.800000000003</v>
      </c>
      <c r="Y33" s="8"/>
      <c r="Z33" s="8"/>
      <c r="AA33" s="8"/>
      <c r="AB33" s="8"/>
      <c r="AC33" s="8"/>
      <c r="AD33" s="8"/>
      <c r="AE33" s="8"/>
      <c r="AF33" s="8"/>
      <c r="AG33" s="8"/>
      <c r="AH33" s="8"/>
      <c r="AI33" s="8"/>
      <c r="AJ33" s="8"/>
      <c r="AK33" s="8"/>
    </row>
    <row r="34" spans="1:37">
      <c r="A34" s="7" t="s">
        <v>41</v>
      </c>
      <c r="B34" s="8"/>
      <c r="C34" s="8"/>
      <c r="D34" s="8"/>
      <c r="E34" s="8"/>
      <c r="F34" s="8"/>
      <c r="G34" s="8"/>
      <c r="H34" s="8"/>
      <c r="I34" s="8"/>
      <c r="J34" s="8"/>
      <c r="K34" s="8"/>
      <c r="L34" s="8"/>
      <c r="M34" s="8"/>
      <c r="N34" s="8"/>
      <c r="O34" s="8"/>
      <c r="P34" s="8"/>
      <c r="Q34" s="8"/>
      <c r="R34" s="9"/>
      <c r="S34" s="8"/>
      <c r="T34" s="8"/>
      <c r="U34" s="8"/>
      <c r="V34" s="8"/>
      <c r="W34" s="8"/>
      <c r="X34" s="8">
        <f>'Population Eq.'!X34*60/1000*365*$B$49/1000</f>
        <v>157285.79999999999</v>
      </c>
      <c r="Y34" s="8"/>
      <c r="Z34" s="8"/>
      <c r="AA34" s="8"/>
      <c r="AB34" s="8"/>
      <c r="AC34" s="8"/>
      <c r="AD34" s="8"/>
      <c r="AE34" s="8"/>
      <c r="AF34" s="8"/>
      <c r="AG34" s="8"/>
      <c r="AH34" s="8"/>
      <c r="AI34" s="8"/>
      <c r="AJ34" s="8"/>
      <c r="AK34" s="8"/>
    </row>
    <row r="35" spans="1:37">
      <c r="A35" s="7"/>
      <c r="B35" s="8"/>
      <c r="C35" s="8"/>
      <c r="D35" s="8"/>
      <c r="E35" s="8"/>
      <c r="F35" s="8"/>
      <c r="G35" s="8"/>
      <c r="H35" s="8"/>
      <c r="I35" s="8"/>
      <c r="J35" s="8"/>
      <c r="K35" s="8"/>
      <c r="L35" s="8"/>
      <c r="M35" s="8"/>
      <c r="N35" s="8"/>
      <c r="O35" s="8"/>
      <c r="P35" s="8"/>
      <c r="Q35" s="8"/>
      <c r="R35" s="9"/>
      <c r="S35" s="8"/>
      <c r="T35" s="8"/>
      <c r="U35" s="8"/>
      <c r="V35" s="8"/>
      <c r="W35" s="8"/>
      <c r="X35" s="8"/>
      <c r="Y35" s="8"/>
      <c r="Z35" s="8"/>
      <c r="AA35" s="8"/>
      <c r="AB35" s="8"/>
      <c r="AC35" s="8"/>
      <c r="AD35" s="8"/>
      <c r="AE35" s="8"/>
      <c r="AF35" s="8"/>
      <c r="AG35" s="8"/>
      <c r="AH35" s="8"/>
      <c r="AI35" s="8"/>
      <c r="AJ35" s="8"/>
      <c r="AK35" s="8"/>
    </row>
    <row r="36" spans="1:37">
      <c r="A36" s="7"/>
      <c r="B36" s="8"/>
      <c r="C36" s="8"/>
      <c r="D36" s="8"/>
      <c r="E36" s="8"/>
      <c r="F36" s="8"/>
      <c r="G36" s="8"/>
      <c r="H36" s="8"/>
      <c r="I36" s="8"/>
      <c r="J36" s="8"/>
      <c r="K36" s="8"/>
      <c r="L36" s="8"/>
      <c r="M36" s="8"/>
      <c r="N36" s="8"/>
      <c r="O36" s="8"/>
      <c r="P36" s="8"/>
      <c r="Q36" s="8"/>
      <c r="R36" s="9"/>
      <c r="S36" s="8"/>
      <c r="T36" s="8"/>
      <c r="U36" s="8"/>
      <c r="V36" s="8"/>
      <c r="W36" s="8"/>
      <c r="X36" s="8"/>
      <c r="Y36" s="8"/>
      <c r="Z36" s="8"/>
      <c r="AA36" s="8"/>
      <c r="AB36" s="8"/>
      <c r="AC36" s="8"/>
      <c r="AD36" s="8"/>
      <c r="AE36" s="8"/>
      <c r="AF36" s="8"/>
      <c r="AG36" s="8"/>
      <c r="AH36" s="8"/>
      <c r="AI36" s="8"/>
      <c r="AJ36" s="8"/>
      <c r="AK36" s="8"/>
    </row>
    <row r="37" spans="1:37">
      <c r="A37" s="7" t="s">
        <v>42</v>
      </c>
      <c r="B37" s="8"/>
      <c r="C37" s="8"/>
      <c r="D37" s="8"/>
      <c r="E37" s="8"/>
      <c r="F37" s="8"/>
      <c r="G37" s="8"/>
      <c r="H37" s="8"/>
      <c r="I37" s="8"/>
      <c r="J37" s="8"/>
      <c r="K37" s="8"/>
      <c r="L37" s="8"/>
      <c r="M37" s="8"/>
      <c r="N37" s="8"/>
      <c r="O37" s="8"/>
      <c r="P37" s="8"/>
      <c r="Q37" s="8"/>
      <c r="R37" s="9"/>
      <c r="S37" s="8"/>
      <c r="T37" s="8"/>
      <c r="U37" s="8"/>
      <c r="V37" s="8"/>
      <c r="W37" s="8"/>
      <c r="X37" s="8">
        <f>'Population Eq.'!X37*60/1000*365*$B$49/1000</f>
        <v>7489.7999999999993</v>
      </c>
      <c r="Y37" s="8"/>
      <c r="Z37" s="8"/>
      <c r="AA37" s="8"/>
      <c r="AB37" s="8"/>
      <c r="AC37" s="8"/>
      <c r="AD37" s="8"/>
      <c r="AE37" s="8"/>
      <c r="AF37" s="8"/>
      <c r="AG37" s="8"/>
      <c r="AH37" s="8"/>
      <c r="AI37" s="8"/>
      <c r="AJ37" s="8"/>
      <c r="AK37" s="8"/>
    </row>
    <row r="38" spans="1:37">
      <c r="A38" s="7" t="s">
        <v>43</v>
      </c>
      <c r="B38" s="8"/>
      <c r="C38" s="8"/>
      <c r="D38" s="8"/>
      <c r="E38" s="8"/>
      <c r="F38" s="8"/>
      <c r="G38" s="8"/>
      <c r="H38" s="8"/>
      <c r="I38" s="8"/>
      <c r="J38" s="8"/>
      <c r="K38" s="8"/>
      <c r="L38" s="8"/>
      <c r="M38" s="8"/>
      <c r="N38" s="8"/>
      <c r="O38" s="8"/>
      <c r="P38" s="8"/>
      <c r="Q38" s="8"/>
      <c r="R38" s="9"/>
      <c r="S38" s="8"/>
      <c r="T38" s="8"/>
      <c r="U38" s="8"/>
      <c r="V38" s="8"/>
      <c r="W38" s="8"/>
      <c r="X38" s="8">
        <f>'Population Eq.'!X38*60/1000*365*$B$49/1000</f>
        <v>74898</v>
      </c>
      <c r="Y38" s="8"/>
      <c r="Z38" s="8"/>
      <c r="AA38" s="8"/>
      <c r="AB38" s="8"/>
      <c r="AC38" s="8"/>
      <c r="AD38" s="8"/>
      <c r="AE38" s="8"/>
      <c r="AF38" s="8"/>
      <c r="AG38" s="8"/>
      <c r="AH38" s="8"/>
      <c r="AI38" s="8"/>
      <c r="AJ38" s="8"/>
      <c r="AK38" s="8"/>
    </row>
    <row r="39" spans="1:37">
      <c r="A39" s="7" t="s">
        <v>44</v>
      </c>
      <c r="B39" s="8"/>
      <c r="C39" s="8"/>
      <c r="D39" s="8"/>
      <c r="E39" s="8"/>
      <c r="F39" s="8"/>
      <c r="G39" s="8"/>
      <c r="H39" s="8"/>
      <c r="I39" s="8"/>
      <c r="J39" s="8"/>
      <c r="K39" s="8"/>
      <c r="L39" s="8"/>
      <c r="M39" s="8"/>
      <c r="N39" s="8"/>
      <c r="O39" s="8"/>
      <c r="P39" s="8"/>
      <c r="Q39" s="8"/>
      <c r="R39" s="9"/>
      <c r="S39" s="8"/>
      <c r="T39" s="8"/>
      <c r="U39" s="8"/>
      <c r="V39" s="8"/>
      <c r="W39" s="8"/>
      <c r="X39" s="28" t="s">
        <v>13</v>
      </c>
      <c r="Y39" s="8"/>
      <c r="Z39" s="8"/>
      <c r="AA39" s="8"/>
      <c r="AB39" s="8"/>
      <c r="AC39" s="8"/>
      <c r="AD39" s="8"/>
      <c r="AE39" s="8"/>
      <c r="AF39" s="8"/>
      <c r="AG39" s="8"/>
      <c r="AH39" s="8"/>
      <c r="AI39" s="8"/>
      <c r="AJ39" s="8"/>
      <c r="AK39" s="8"/>
    </row>
    <row r="41" spans="1:37">
      <c r="A41" s="1" t="s">
        <v>171</v>
      </c>
    </row>
    <row r="42" spans="1:37">
      <c r="A42" s="1" t="s">
        <v>178</v>
      </c>
    </row>
    <row r="43" spans="1:37">
      <c r="A43" s="1" t="s">
        <v>177</v>
      </c>
    </row>
    <row r="44" spans="1:37">
      <c r="A44" s="16" t="s">
        <v>176</v>
      </c>
    </row>
    <row r="46" spans="1:37">
      <c r="A46" s="1" t="s">
        <v>175</v>
      </c>
    </row>
    <row r="47" spans="1:37">
      <c r="A47" s="15" t="s">
        <v>132</v>
      </c>
    </row>
    <row r="48" spans="1:37">
      <c r="A48" s="1" t="s">
        <v>133</v>
      </c>
      <c r="B48" s="1">
        <v>0.69</v>
      </c>
    </row>
    <row r="49" spans="1:2">
      <c r="A49" s="1" t="s">
        <v>134</v>
      </c>
      <c r="B49" s="1">
        <v>0.56999999999999995</v>
      </c>
    </row>
    <row r="51" spans="1:2">
      <c r="A51" s="1" t="s">
        <v>179</v>
      </c>
    </row>
  </sheetData>
  <mergeCells count="18">
    <mergeCell ref="B6:C6"/>
    <mergeCell ref="Z6:AA6"/>
    <mergeCell ref="D6:E6"/>
    <mergeCell ref="F6:G6"/>
    <mergeCell ref="H6:I6"/>
    <mergeCell ref="J6:K6"/>
    <mergeCell ref="L6:M6"/>
    <mergeCell ref="N6:O6"/>
    <mergeCell ref="P6:Q6"/>
    <mergeCell ref="R6:S6"/>
    <mergeCell ref="T6:U6"/>
    <mergeCell ref="V6:W6"/>
    <mergeCell ref="X6:Y6"/>
    <mergeCell ref="AB6:AC6"/>
    <mergeCell ref="AD6:AE6"/>
    <mergeCell ref="AF6:AG6"/>
    <mergeCell ref="AH6:AI6"/>
    <mergeCell ref="AJ6:AK6"/>
  </mergeCells>
  <hyperlinks>
    <hyperlink ref="A44" r:id="rId1" xr:uid="{2D6B44AD-8515-491B-8A29-E93B7C6F97D1}"/>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75BDD-0AE5-4C9C-919D-E53696A464A6}">
  <dimension ref="A2:BS50"/>
  <sheetViews>
    <sheetView zoomScale="60" zoomScaleNormal="60" workbookViewId="0">
      <pane xSplit="1" ySplit="6" topLeftCell="AH7" activePane="bottomRight" state="frozen"/>
      <selection pane="topRight" activeCell="B1" sqref="B1"/>
      <selection pane="bottomLeft" activeCell="A5" sqref="A5"/>
      <selection pane="bottomRight" activeCell="A27" sqref="A27"/>
    </sheetView>
  </sheetViews>
  <sheetFormatPr baseColWidth="10" defaultColWidth="8.89453125" defaultRowHeight="14.4"/>
  <cols>
    <col min="1" max="1" width="66.41796875" style="1" customWidth="1"/>
    <col min="2" max="2" width="12" style="1" bestFit="1" customWidth="1"/>
    <col min="3" max="3" width="2.5234375" style="1" customWidth="1"/>
    <col min="4" max="4" width="12" style="1" bestFit="1" customWidth="1"/>
    <col min="5" max="5" width="2.5234375" style="1" customWidth="1"/>
    <col min="6" max="6" width="12" style="1" bestFit="1" customWidth="1"/>
    <col min="7" max="7" width="2.5234375" style="1" customWidth="1"/>
    <col min="8" max="8" width="12" style="1" bestFit="1" customWidth="1"/>
    <col min="9" max="9" width="2.5234375" style="1" customWidth="1"/>
    <col min="10" max="10" width="12" style="1" bestFit="1" customWidth="1"/>
    <col min="11" max="11" width="2.5234375" style="1" customWidth="1"/>
    <col min="12" max="12" width="12" style="1" bestFit="1" customWidth="1"/>
    <col min="13" max="13" width="2.5234375" style="1" customWidth="1"/>
    <col min="14" max="14" width="12" style="1" bestFit="1" customWidth="1"/>
    <col min="15" max="15" width="2.5234375" style="1" customWidth="1"/>
    <col min="16" max="16" width="12" style="1" bestFit="1" customWidth="1"/>
    <col min="17" max="17" width="2.5234375" style="1" customWidth="1"/>
    <col min="18" max="18" width="12" style="1" bestFit="1" customWidth="1"/>
    <col min="19" max="19" width="2.5234375" style="1" customWidth="1"/>
    <col min="20" max="20" width="12" style="1" bestFit="1" customWidth="1"/>
    <col min="21" max="21" width="2.5234375" style="1" customWidth="1"/>
    <col min="22" max="22" width="12" style="1" bestFit="1" customWidth="1"/>
    <col min="23" max="23" width="2.5234375" style="1" customWidth="1"/>
    <col min="24" max="24" width="12" style="1" bestFit="1" customWidth="1"/>
    <col min="25" max="25" width="2.5234375" style="1" customWidth="1"/>
    <col min="26" max="26" width="12" style="1" bestFit="1" customWidth="1"/>
    <col min="27" max="27" width="2.5234375" style="1" customWidth="1"/>
    <col min="28" max="28" width="12" style="1" bestFit="1" customWidth="1"/>
    <col min="29" max="29" width="2.5234375" style="1" customWidth="1"/>
    <col min="30" max="30" width="12" style="1" bestFit="1" customWidth="1"/>
    <col min="31" max="31" width="2.5234375" style="1" customWidth="1"/>
    <col min="32" max="32" width="12" style="1" bestFit="1" customWidth="1"/>
    <col min="33" max="33" width="1.89453125" style="1" bestFit="1" customWidth="1"/>
    <col min="34" max="34" width="12" style="1" bestFit="1" customWidth="1"/>
    <col min="35" max="35" width="2.5234375" style="1" customWidth="1"/>
    <col min="36" max="36" width="12" style="1" bestFit="1" customWidth="1"/>
    <col min="37" max="37" width="2.5234375" style="1" customWidth="1"/>
    <col min="38" max="38" width="12" style="1" bestFit="1" customWidth="1"/>
    <col min="39" max="39" width="2.5234375" style="1" customWidth="1"/>
    <col min="40" max="40" width="12" style="1" bestFit="1" customWidth="1"/>
    <col min="41" max="41" width="2.5234375" style="1" customWidth="1"/>
    <col min="42" max="42" width="12" style="1" bestFit="1" customWidth="1"/>
    <col min="43" max="43" width="2.5234375" style="1" customWidth="1"/>
    <col min="44" max="44" width="12" style="1" bestFit="1" customWidth="1"/>
    <col min="45" max="45" width="1.7890625" style="1" bestFit="1" customWidth="1"/>
    <col min="46" max="46" width="12" style="1" bestFit="1" customWidth="1"/>
    <col min="47" max="47" width="1.7890625" style="1" bestFit="1" customWidth="1"/>
    <col min="48" max="48" width="12" style="1" bestFit="1" customWidth="1"/>
    <col min="49" max="49" width="1.7890625" style="1" bestFit="1" customWidth="1"/>
    <col min="50" max="50" width="12" style="1" bestFit="1" customWidth="1"/>
    <col min="51" max="51" width="1.7890625" style="1" bestFit="1" customWidth="1"/>
    <col min="52" max="52" width="12" style="1" bestFit="1" customWidth="1"/>
    <col min="53" max="53" width="1.7890625" style="1" bestFit="1" customWidth="1"/>
    <col min="54" max="54" width="12" style="1" bestFit="1" customWidth="1"/>
    <col min="55" max="55" width="1.7890625" style="1" bestFit="1" customWidth="1"/>
    <col min="56" max="56" width="12" style="1" bestFit="1" customWidth="1"/>
    <col min="57" max="57" width="1.7890625" style="1" bestFit="1" customWidth="1"/>
    <col min="58" max="58" width="12" style="1" bestFit="1" customWidth="1"/>
    <col min="59" max="59" width="1.7890625" style="1" bestFit="1" customWidth="1"/>
    <col min="60" max="60" width="12" style="1" bestFit="1" customWidth="1"/>
    <col min="61" max="61" width="1.7890625" style="1" bestFit="1" customWidth="1"/>
    <col min="62" max="62" width="12" style="1" bestFit="1" customWidth="1"/>
    <col min="63" max="63" width="1.7890625" style="1" bestFit="1" customWidth="1"/>
    <col min="64" max="64" width="12" style="1" bestFit="1" customWidth="1"/>
    <col min="65" max="65" width="1.89453125" style="1" bestFit="1" customWidth="1"/>
    <col min="66" max="66" width="12" style="1" bestFit="1" customWidth="1"/>
    <col min="67" max="67" width="1.7890625" style="1" bestFit="1" customWidth="1"/>
    <col min="68" max="68" width="12" style="1" bestFit="1" customWidth="1"/>
    <col min="69" max="69" width="1.7890625" style="1" bestFit="1" customWidth="1"/>
    <col min="70" max="70" width="12" style="1" bestFit="1" customWidth="1"/>
    <col min="71" max="71" width="1.7890625" style="1" bestFit="1" customWidth="1"/>
    <col min="72" max="72" width="12" style="1" bestFit="1" customWidth="1"/>
    <col min="73" max="73" width="1.7890625" style="1" bestFit="1" customWidth="1"/>
    <col min="74" max="74" width="12" style="1" bestFit="1" customWidth="1"/>
    <col min="75" max="75" width="1.7890625" style="1" bestFit="1" customWidth="1"/>
    <col min="76" max="76" width="12" style="1" bestFit="1" customWidth="1"/>
    <col min="77" max="77" width="1.7890625" style="1" bestFit="1" customWidth="1"/>
    <col min="78" max="78" width="12" style="1" bestFit="1" customWidth="1"/>
    <col min="79" max="79" width="1.7890625" style="1" bestFit="1" customWidth="1"/>
    <col min="80" max="80" width="12" style="1" bestFit="1" customWidth="1"/>
    <col min="81" max="81" width="1.7890625" style="1" bestFit="1" customWidth="1"/>
    <col min="82" max="82" width="14" style="1" customWidth="1"/>
    <col min="83" max="83" width="1.89453125" style="1" bestFit="1" customWidth="1"/>
    <col min="84" max="84" width="14.89453125" style="1" bestFit="1" customWidth="1"/>
    <col min="85" max="85" width="2.89453125" style="1" bestFit="1" customWidth="1"/>
    <col min="86" max="86" width="13.5234375" style="1" bestFit="1" customWidth="1"/>
    <col min="87" max="87" width="2.89453125" style="1" bestFit="1" customWidth="1"/>
    <col min="88" max="88" width="13.5234375" style="1" bestFit="1" customWidth="1"/>
    <col min="89" max="89" width="2.89453125" style="1" bestFit="1" customWidth="1"/>
    <col min="90" max="90" width="14.89453125" style="1" bestFit="1" customWidth="1"/>
    <col min="91" max="91" width="2.89453125" style="1" bestFit="1" customWidth="1"/>
    <col min="92" max="92" width="13.5234375" style="1" bestFit="1" customWidth="1"/>
    <col min="93" max="93" width="2.89453125" style="1" bestFit="1" customWidth="1"/>
    <col min="94" max="94" width="13.5234375" style="1" bestFit="1" customWidth="1"/>
    <col min="95" max="95" width="2.89453125" style="1" bestFit="1" customWidth="1"/>
    <col min="96" max="96" width="14.89453125" style="1" bestFit="1" customWidth="1"/>
    <col min="97" max="97" width="2.89453125" style="1" bestFit="1" customWidth="1"/>
    <col min="98" max="98" width="13.5234375" style="1" bestFit="1" customWidth="1"/>
    <col min="99" max="99" width="2.89453125" style="1" bestFit="1" customWidth="1"/>
    <col min="100" max="100" width="13.5234375" style="1" bestFit="1" customWidth="1"/>
    <col min="101" max="101" width="2.89453125" style="1" bestFit="1" customWidth="1"/>
    <col min="102" max="102" width="14.89453125" style="1" bestFit="1" customWidth="1"/>
    <col min="103" max="103" width="2.89453125" style="1" bestFit="1" customWidth="1"/>
    <col min="104" max="104" width="13.5234375" style="1" bestFit="1" customWidth="1"/>
    <col min="105" max="105" width="2.89453125" style="1" bestFit="1" customWidth="1"/>
    <col min="106" max="106" width="14.89453125" style="1" bestFit="1" customWidth="1"/>
    <col min="107" max="107" width="2.89453125" style="1" bestFit="1" customWidth="1"/>
    <col min="108" max="108" width="14.89453125" style="1" bestFit="1" customWidth="1"/>
    <col min="109" max="109" width="2.89453125" style="1" bestFit="1" customWidth="1"/>
    <col min="110" max="110" width="14.89453125" style="1" bestFit="1" customWidth="1"/>
    <col min="111" max="111" width="2.89453125" style="1" bestFit="1" customWidth="1"/>
    <col min="112" max="112" width="14.89453125" style="1" bestFit="1" customWidth="1"/>
    <col min="113" max="113" width="2.89453125" style="1" bestFit="1" customWidth="1"/>
    <col min="114" max="114" width="14.89453125" style="1" bestFit="1" customWidth="1"/>
    <col min="115" max="115" width="2.89453125" style="1" bestFit="1" customWidth="1"/>
    <col min="116" max="116" width="14.89453125" style="1" bestFit="1" customWidth="1"/>
    <col min="117" max="117" width="2.89453125" style="1" bestFit="1" customWidth="1"/>
    <col min="118" max="118" width="14.89453125" style="1" bestFit="1" customWidth="1"/>
    <col min="119" max="119" width="2.89453125" style="1" bestFit="1" customWidth="1"/>
    <col min="120" max="120" width="14.89453125" style="1" bestFit="1" customWidth="1"/>
    <col min="121" max="121" width="2.89453125" style="1" bestFit="1" customWidth="1"/>
    <col min="122" max="122" width="14.89453125" style="1" bestFit="1" customWidth="1"/>
    <col min="123" max="123" width="2.89453125" style="1" bestFit="1" customWidth="1"/>
    <col min="124" max="124" width="14.89453125" style="1" bestFit="1" customWidth="1"/>
    <col min="125" max="125" width="2.89453125" style="1" bestFit="1" customWidth="1"/>
    <col min="126" max="126" width="13.5234375" style="1" bestFit="1" customWidth="1"/>
    <col min="127" max="127" width="2.89453125" style="1" bestFit="1" customWidth="1"/>
    <col min="128" max="128" width="12" style="1" bestFit="1" customWidth="1"/>
    <col min="129" max="129" width="2.89453125" style="1" bestFit="1" customWidth="1"/>
    <col min="130" max="130" width="1.3125" style="1" bestFit="1" customWidth="1"/>
    <col min="131" max="16384" width="8.89453125" style="1"/>
  </cols>
  <sheetData>
    <row r="2" spans="1:71">
      <c r="A2" s="2" t="s">
        <v>107</v>
      </c>
    </row>
    <row r="6" spans="1:71">
      <c r="A6" s="3"/>
      <c r="B6" s="316" t="s">
        <v>80</v>
      </c>
      <c r="C6" s="316" t="s">
        <v>1</v>
      </c>
      <c r="D6" s="316" t="s">
        <v>81</v>
      </c>
      <c r="E6" s="316" t="s">
        <v>1</v>
      </c>
      <c r="F6" s="316" t="s">
        <v>82</v>
      </c>
      <c r="G6" s="316" t="s">
        <v>1</v>
      </c>
      <c r="H6" s="316" t="s">
        <v>83</v>
      </c>
      <c r="I6" s="316" t="s">
        <v>1</v>
      </c>
      <c r="J6" s="316" t="s">
        <v>84</v>
      </c>
      <c r="K6" s="316" t="s">
        <v>1</v>
      </c>
      <c r="L6" s="316" t="s">
        <v>85</v>
      </c>
      <c r="M6" s="316" t="s">
        <v>1</v>
      </c>
      <c r="N6" s="316" t="s">
        <v>86</v>
      </c>
      <c r="O6" s="316" t="s">
        <v>1</v>
      </c>
      <c r="P6" s="316" t="s">
        <v>87</v>
      </c>
      <c r="Q6" s="316" t="s">
        <v>1</v>
      </c>
      <c r="R6" s="316" t="s">
        <v>88</v>
      </c>
      <c r="S6" s="316" t="s">
        <v>1</v>
      </c>
      <c r="T6" s="316" t="s">
        <v>89</v>
      </c>
      <c r="U6" s="316" t="s">
        <v>1</v>
      </c>
      <c r="V6" s="316" t="s">
        <v>90</v>
      </c>
      <c r="W6" s="316" t="s">
        <v>1</v>
      </c>
      <c r="X6" s="316" t="s">
        <v>91</v>
      </c>
      <c r="Y6" s="316" t="s">
        <v>1</v>
      </c>
      <c r="Z6" s="316" t="s">
        <v>92</v>
      </c>
      <c r="AA6" s="316" t="s">
        <v>1</v>
      </c>
      <c r="AB6" s="316" t="s">
        <v>93</v>
      </c>
      <c r="AC6" s="316" t="s">
        <v>1</v>
      </c>
      <c r="AD6" s="316" t="s">
        <v>94</v>
      </c>
      <c r="AE6" s="316" t="s">
        <v>1</v>
      </c>
      <c r="AF6" s="316" t="s">
        <v>95</v>
      </c>
      <c r="AG6" s="316" t="s">
        <v>1</v>
      </c>
      <c r="AH6" s="316" t="s">
        <v>96</v>
      </c>
      <c r="AI6" s="316" t="s">
        <v>1</v>
      </c>
      <c r="AJ6" s="316" t="s">
        <v>97</v>
      </c>
      <c r="AK6" s="316" t="s">
        <v>1</v>
      </c>
      <c r="AL6" s="316" t="s">
        <v>98</v>
      </c>
      <c r="AM6" s="316" t="s">
        <v>1</v>
      </c>
      <c r="AN6" s="316" t="s">
        <v>99</v>
      </c>
      <c r="AO6" s="316" t="s">
        <v>1</v>
      </c>
      <c r="AP6" s="316" t="s">
        <v>100</v>
      </c>
      <c r="AQ6" s="316" t="s">
        <v>1</v>
      </c>
      <c r="AR6" s="316" t="s">
        <v>0</v>
      </c>
      <c r="AS6" s="316" t="s">
        <v>1</v>
      </c>
      <c r="AT6" s="316" t="s">
        <v>2</v>
      </c>
      <c r="AU6" s="316" t="s">
        <v>1</v>
      </c>
      <c r="AV6" s="316" t="s">
        <v>3</v>
      </c>
      <c r="AW6" s="316" t="s">
        <v>1</v>
      </c>
      <c r="AX6" s="316" t="s">
        <v>4</v>
      </c>
      <c r="AY6" s="316" t="s">
        <v>1</v>
      </c>
      <c r="AZ6" s="316" t="s">
        <v>5</v>
      </c>
      <c r="BA6" s="316" t="s">
        <v>1</v>
      </c>
      <c r="BB6" s="316" t="s">
        <v>6</v>
      </c>
      <c r="BC6" s="316" t="s">
        <v>1</v>
      </c>
      <c r="BD6" s="316" t="s">
        <v>7</v>
      </c>
      <c r="BE6" s="316" t="s">
        <v>1</v>
      </c>
      <c r="BF6" s="316" t="s">
        <v>8</v>
      </c>
      <c r="BG6" s="316" t="s">
        <v>1</v>
      </c>
      <c r="BH6" s="316" t="s">
        <v>9</v>
      </c>
      <c r="BI6" s="316" t="s">
        <v>1</v>
      </c>
      <c r="BJ6" s="316" t="s">
        <v>10</v>
      </c>
      <c r="BK6" s="316" t="s">
        <v>1</v>
      </c>
      <c r="BL6" s="316" t="s">
        <v>11</v>
      </c>
      <c r="BM6" s="316" t="s">
        <v>1</v>
      </c>
      <c r="BN6" s="316" t="s">
        <v>12</v>
      </c>
      <c r="BO6" s="316" t="s">
        <v>1</v>
      </c>
      <c r="BP6" s="316" t="s">
        <v>101</v>
      </c>
      <c r="BQ6" s="316" t="s">
        <v>1</v>
      </c>
      <c r="BR6" s="316" t="s">
        <v>102</v>
      </c>
      <c r="BS6" s="316" t="s">
        <v>1</v>
      </c>
    </row>
    <row r="7" spans="1:71">
      <c r="A7" s="4" t="s">
        <v>993</v>
      </c>
      <c r="B7" s="5" t="s">
        <v>13</v>
      </c>
      <c r="C7" s="5" t="s">
        <v>1</v>
      </c>
      <c r="D7" s="5" t="s">
        <v>13</v>
      </c>
      <c r="E7" s="5" t="s">
        <v>1</v>
      </c>
      <c r="F7" s="5" t="s">
        <v>13</v>
      </c>
      <c r="G7" s="5" t="s">
        <v>1</v>
      </c>
      <c r="H7" s="5" t="s">
        <v>13</v>
      </c>
      <c r="I7" s="5" t="s">
        <v>1</v>
      </c>
      <c r="J7" s="5" t="s">
        <v>13</v>
      </c>
      <c r="K7" s="5" t="s">
        <v>1</v>
      </c>
      <c r="L7" s="5" t="s">
        <v>13</v>
      </c>
      <c r="M7" s="5" t="s">
        <v>1</v>
      </c>
      <c r="N7" s="5" t="s">
        <v>13</v>
      </c>
      <c r="O7" s="5" t="s">
        <v>1</v>
      </c>
      <c r="P7" s="5" t="s">
        <v>13</v>
      </c>
      <c r="Q7" s="5" t="s">
        <v>1</v>
      </c>
      <c r="R7" s="5" t="s">
        <v>13</v>
      </c>
      <c r="S7" s="5" t="s">
        <v>1</v>
      </c>
      <c r="T7" s="5" t="s">
        <v>13</v>
      </c>
      <c r="U7" s="5" t="s">
        <v>1</v>
      </c>
      <c r="V7" s="5" t="s">
        <v>13</v>
      </c>
      <c r="W7" s="5" t="s">
        <v>1</v>
      </c>
      <c r="X7" s="5" t="s">
        <v>13</v>
      </c>
      <c r="Y7" s="5" t="s">
        <v>1</v>
      </c>
      <c r="Z7" s="5" t="s">
        <v>13</v>
      </c>
      <c r="AA7" s="5" t="s">
        <v>1</v>
      </c>
      <c r="AB7" s="5" t="s">
        <v>13</v>
      </c>
      <c r="AC7" s="5" t="s">
        <v>1</v>
      </c>
      <c r="AD7" s="5" t="s">
        <v>13</v>
      </c>
      <c r="AE7" s="5" t="s">
        <v>1</v>
      </c>
      <c r="AF7" s="5" t="s">
        <v>13</v>
      </c>
      <c r="AG7" s="5" t="s">
        <v>1</v>
      </c>
      <c r="AH7" s="5" t="s">
        <v>13</v>
      </c>
      <c r="AI7" s="5" t="s">
        <v>1</v>
      </c>
      <c r="AJ7" s="5" t="s">
        <v>13</v>
      </c>
      <c r="AK7" s="5" t="s">
        <v>1</v>
      </c>
      <c r="AL7" s="5" t="s">
        <v>13</v>
      </c>
      <c r="AM7" s="5" t="s">
        <v>1</v>
      </c>
      <c r="AN7" s="5" t="s">
        <v>13</v>
      </c>
      <c r="AO7" s="5" t="s">
        <v>1</v>
      </c>
      <c r="AP7" s="5" t="s">
        <v>13</v>
      </c>
      <c r="AQ7" s="5" t="s">
        <v>1</v>
      </c>
      <c r="AR7" s="5" t="s">
        <v>13</v>
      </c>
      <c r="AS7" s="5" t="s">
        <v>1</v>
      </c>
      <c r="AT7" s="5" t="s">
        <v>13</v>
      </c>
      <c r="AU7" s="5" t="s">
        <v>1</v>
      </c>
      <c r="AV7" s="5" t="s">
        <v>13</v>
      </c>
      <c r="AW7" s="5" t="s">
        <v>1</v>
      </c>
      <c r="AX7" s="5" t="s">
        <v>13</v>
      </c>
      <c r="AY7" s="5" t="s">
        <v>1</v>
      </c>
      <c r="AZ7" s="5" t="s">
        <v>13</v>
      </c>
      <c r="BA7" s="5" t="s">
        <v>1</v>
      </c>
      <c r="BB7" s="5" t="s">
        <v>13</v>
      </c>
      <c r="BC7" s="5" t="s">
        <v>1</v>
      </c>
      <c r="BD7" s="5" t="s">
        <v>13</v>
      </c>
      <c r="BE7" s="5" t="s">
        <v>1</v>
      </c>
      <c r="BF7" s="5" t="s">
        <v>13</v>
      </c>
      <c r="BG7" s="5" t="s">
        <v>1</v>
      </c>
      <c r="BH7" s="5" t="s">
        <v>13</v>
      </c>
      <c r="BI7" s="5" t="s">
        <v>1</v>
      </c>
      <c r="BJ7" s="5" t="s">
        <v>13</v>
      </c>
      <c r="BK7" s="5" t="s">
        <v>1</v>
      </c>
      <c r="BL7" s="5" t="s">
        <v>13</v>
      </c>
      <c r="BM7" s="5" t="s">
        <v>1</v>
      </c>
      <c r="BN7" s="5" t="s">
        <v>13</v>
      </c>
      <c r="BO7" s="5" t="s">
        <v>1</v>
      </c>
      <c r="BP7" s="5"/>
      <c r="BQ7" s="5"/>
      <c r="BR7" s="5"/>
      <c r="BS7" s="5"/>
    </row>
    <row r="8" spans="1:71">
      <c r="A8" s="7" t="s">
        <v>14</v>
      </c>
      <c r="B8" s="8" t="s">
        <v>13</v>
      </c>
      <c r="C8" s="8" t="s">
        <v>1</v>
      </c>
      <c r="D8" s="8" t="s">
        <v>13</v>
      </c>
      <c r="E8" s="8" t="s">
        <v>1</v>
      </c>
      <c r="F8" s="8" t="s">
        <v>13</v>
      </c>
      <c r="G8" s="8" t="s">
        <v>1</v>
      </c>
      <c r="H8" s="8" t="s">
        <v>13</v>
      </c>
      <c r="I8" s="8" t="s">
        <v>1</v>
      </c>
      <c r="J8" s="8" t="s">
        <v>13</v>
      </c>
      <c r="K8" s="8" t="s">
        <v>1</v>
      </c>
      <c r="L8" s="8">
        <v>39.799999999999997</v>
      </c>
      <c r="M8" s="8" t="s">
        <v>1</v>
      </c>
      <c r="N8" s="8">
        <v>49</v>
      </c>
      <c r="O8" s="8" t="s">
        <v>1</v>
      </c>
      <c r="P8" s="8">
        <v>53</v>
      </c>
      <c r="Q8" s="8" t="s">
        <v>1</v>
      </c>
      <c r="R8" s="8">
        <v>55</v>
      </c>
      <c r="S8" s="8" t="s">
        <v>1</v>
      </c>
      <c r="T8" s="8">
        <v>56</v>
      </c>
      <c r="U8" s="8" t="s">
        <v>1</v>
      </c>
      <c r="V8" s="8">
        <v>65</v>
      </c>
      <c r="W8" s="8" t="s">
        <v>108</v>
      </c>
      <c r="X8" s="8">
        <v>68.599999999999994</v>
      </c>
      <c r="Y8" s="8" t="s">
        <v>108</v>
      </c>
      <c r="Z8" s="8">
        <v>68.900000000000006</v>
      </c>
      <c r="AA8" s="8" t="s">
        <v>108</v>
      </c>
      <c r="AB8" s="8">
        <v>71.7</v>
      </c>
      <c r="AC8" s="8" t="s">
        <v>108</v>
      </c>
      <c r="AD8" s="8">
        <v>72.900000000000006</v>
      </c>
      <c r="AE8" s="8" t="s">
        <v>108</v>
      </c>
      <c r="AF8" s="8">
        <v>74</v>
      </c>
      <c r="AG8" s="8" t="s">
        <v>108</v>
      </c>
      <c r="AH8" s="8">
        <v>88</v>
      </c>
      <c r="AI8" s="8" t="s">
        <v>108</v>
      </c>
      <c r="AJ8" s="8">
        <v>97.2</v>
      </c>
      <c r="AK8" s="8" t="s">
        <v>108</v>
      </c>
      <c r="AL8" s="8">
        <v>95.6</v>
      </c>
      <c r="AM8" s="8" t="s">
        <v>108</v>
      </c>
      <c r="AN8" s="8">
        <v>96.7</v>
      </c>
      <c r="AO8" s="8" t="s">
        <v>108</v>
      </c>
      <c r="AP8" s="8">
        <v>95.9</v>
      </c>
      <c r="AQ8" s="8" t="s">
        <v>108</v>
      </c>
      <c r="AR8" s="8">
        <v>97.1</v>
      </c>
      <c r="AS8" s="8" t="s">
        <v>108</v>
      </c>
      <c r="AT8" s="8">
        <v>92.85</v>
      </c>
      <c r="AU8" s="8" t="s">
        <v>108</v>
      </c>
      <c r="AV8" s="8">
        <v>93.9</v>
      </c>
      <c r="AW8" s="8" t="s">
        <v>108</v>
      </c>
      <c r="AX8" s="8">
        <v>94.58</v>
      </c>
      <c r="AY8" s="8" t="s">
        <v>108</v>
      </c>
      <c r="AZ8" s="8">
        <v>95.23</v>
      </c>
      <c r="BA8" s="8" t="s">
        <v>108</v>
      </c>
      <c r="BB8" s="8">
        <v>96.98</v>
      </c>
      <c r="BC8" s="8" t="s">
        <v>108</v>
      </c>
      <c r="BD8" s="8">
        <v>97.29</v>
      </c>
      <c r="BE8" s="8" t="s">
        <v>108</v>
      </c>
      <c r="BF8" s="8">
        <v>97.07</v>
      </c>
      <c r="BG8" s="8" t="s">
        <v>108</v>
      </c>
      <c r="BH8" s="8">
        <v>97.06</v>
      </c>
      <c r="BI8" s="8" t="s">
        <v>108</v>
      </c>
      <c r="BJ8" s="8">
        <v>97.81</v>
      </c>
      <c r="BK8" s="8" t="s">
        <v>108</v>
      </c>
      <c r="BL8" s="8">
        <v>97.95</v>
      </c>
      <c r="BM8" s="8" t="s">
        <v>108</v>
      </c>
      <c r="BN8" s="8">
        <v>97.95</v>
      </c>
      <c r="BO8" s="8" t="s">
        <v>108</v>
      </c>
      <c r="BP8" s="8"/>
      <c r="BQ8" s="8"/>
      <c r="BR8" s="8"/>
      <c r="BS8" s="8"/>
    </row>
    <row r="9" spans="1:71">
      <c r="A9" s="7" t="s">
        <v>15</v>
      </c>
      <c r="B9" s="8" t="s">
        <v>13</v>
      </c>
      <c r="C9" s="8" t="s">
        <v>1</v>
      </c>
      <c r="D9" s="8" t="s">
        <v>13</v>
      </c>
      <c r="E9" s="8" t="s">
        <v>1</v>
      </c>
      <c r="F9" s="8" t="s">
        <v>13</v>
      </c>
      <c r="G9" s="8" t="s">
        <v>1</v>
      </c>
      <c r="H9" s="8" t="s">
        <v>13</v>
      </c>
      <c r="I9" s="8" t="s">
        <v>1</v>
      </c>
      <c r="J9" s="8" t="s">
        <v>13</v>
      </c>
      <c r="K9" s="8" t="s">
        <v>1</v>
      </c>
      <c r="L9" s="8">
        <v>69.599999999999994</v>
      </c>
      <c r="M9" s="8" t="s">
        <v>1</v>
      </c>
      <c r="N9" s="8" t="s">
        <v>13</v>
      </c>
      <c r="O9" s="8" t="s">
        <v>1</v>
      </c>
      <c r="P9" s="8" t="s">
        <v>13</v>
      </c>
      <c r="Q9" s="8" t="s">
        <v>1</v>
      </c>
      <c r="R9" s="8" t="s">
        <v>13</v>
      </c>
      <c r="S9" s="8" t="s">
        <v>1</v>
      </c>
      <c r="T9" s="8" t="s">
        <v>13</v>
      </c>
      <c r="U9" s="8" t="s">
        <v>1</v>
      </c>
      <c r="V9" s="8">
        <v>70.2</v>
      </c>
      <c r="W9" s="8" t="s">
        <v>30</v>
      </c>
      <c r="X9" s="8">
        <v>70.5</v>
      </c>
      <c r="Y9" s="8" t="s">
        <v>30</v>
      </c>
      <c r="Z9" s="8">
        <v>70.5</v>
      </c>
      <c r="AA9" s="8" t="s">
        <v>30</v>
      </c>
      <c r="AB9" s="8">
        <v>71.5</v>
      </c>
      <c r="AC9" s="8" t="s">
        <v>30</v>
      </c>
      <c r="AD9" s="8">
        <v>71.8</v>
      </c>
      <c r="AE9" s="8" t="s">
        <v>30</v>
      </c>
      <c r="AF9" s="8">
        <v>71.8</v>
      </c>
      <c r="AG9" s="8" t="s">
        <v>30</v>
      </c>
      <c r="AH9" s="8">
        <v>71.95</v>
      </c>
      <c r="AI9" s="8" t="s">
        <v>30</v>
      </c>
      <c r="AJ9" s="8">
        <v>72.63</v>
      </c>
      <c r="AK9" s="8" t="s">
        <v>30</v>
      </c>
      <c r="AL9" s="8">
        <v>73.98</v>
      </c>
      <c r="AM9" s="8" t="s">
        <v>30</v>
      </c>
      <c r="AN9" s="8">
        <v>74.88</v>
      </c>
      <c r="AO9" s="8" t="s">
        <v>30</v>
      </c>
      <c r="AP9" s="8">
        <v>77.14</v>
      </c>
      <c r="AQ9" s="8" t="s">
        <v>30</v>
      </c>
      <c r="AR9" s="8">
        <v>81.72</v>
      </c>
      <c r="AS9" s="8" t="s">
        <v>30</v>
      </c>
      <c r="AT9" s="8">
        <v>81.73</v>
      </c>
      <c r="AU9" s="8" t="s">
        <v>30</v>
      </c>
      <c r="AV9" s="8">
        <v>81.739999999999995</v>
      </c>
      <c r="AW9" s="8" t="s">
        <v>30</v>
      </c>
      <c r="AX9" s="8">
        <v>81.88</v>
      </c>
      <c r="AY9" s="8" t="s">
        <v>30</v>
      </c>
      <c r="AZ9" s="8">
        <v>86.8</v>
      </c>
      <c r="BA9" s="8" t="s">
        <v>30</v>
      </c>
      <c r="BB9" s="8">
        <v>87.45</v>
      </c>
      <c r="BC9" s="8" t="s">
        <v>30</v>
      </c>
      <c r="BD9" s="8">
        <v>87.39</v>
      </c>
      <c r="BE9" s="8" t="s">
        <v>30</v>
      </c>
      <c r="BF9" s="8">
        <v>87.73</v>
      </c>
      <c r="BG9" s="8" t="s">
        <v>30</v>
      </c>
      <c r="BH9" s="8">
        <v>88.19</v>
      </c>
      <c r="BI9" s="8" t="s">
        <v>30</v>
      </c>
      <c r="BJ9" s="8">
        <v>90.4</v>
      </c>
      <c r="BK9" s="8" t="s">
        <v>30</v>
      </c>
      <c r="BL9" s="8">
        <v>92</v>
      </c>
      <c r="BM9" s="8" t="s">
        <v>30</v>
      </c>
      <c r="BN9" s="8" t="s">
        <v>13</v>
      </c>
      <c r="BO9" s="8" t="s">
        <v>1</v>
      </c>
      <c r="BP9" s="8"/>
      <c r="BQ9" s="8"/>
      <c r="BR9" s="8"/>
      <c r="BS9" s="8"/>
    </row>
    <row r="10" spans="1:71">
      <c r="A10" s="7" t="s">
        <v>16</v>
      </c>
      <c r="B10" s="8" t="s">
        <v>13</v>
      </c>
      <c r="C10" s="8" t="s">
        <v>1</v>
      </c>
      <c r="D10" s="8" t="s">
        <v>13</v>
      </c>
      <c r="E10" s="8" t="s">
        <v>1</v>
      </c>
      <c r="F10" s="8" t="s">
        <v>13</v>
      </c>
      <c r="G10" s="8" t="s">
        <v>1</v>
      </c>
      <c r="H10" s="8" t="s">
        <v>13</v>
      </c>
      <c r="I10" s="8" t="s">
        <v>1</v>
      </c>
      <c r="J10" s="8" t="s">
        <v>13</v>
      </c>
      <c r="K10" s="8" t="s">
        <v>1</v>
      </c>
      <c r="L10" s="8" t="s">
        <v>13</v>
      </c>
      <c r="M10" s="8" t="s">
        <v>1</v>
      </c>
      <c r="N10" s="8" t="s">
        <v>13</v>
      </c>
      <c r="O10" s="8" t="s">
        <v>1</v>
      </c>
      <c r="P10" s="8" t="s">
        <v>13</v>
      </c>
      <c r="Q10" s="8" t="s">
        <v>1</v>
      </c>
      <c r="R10" s="8" t="s">
        <v>13</v>
      </c>
      <c r="S10" s="8" t="s">
        <v>1</v>
      </c>
      <c r="T10" s="8" t="s">
        <v>13</v>
      </c>
      <c r="U10" s="8" t="s">
        <v>1</v>
      </c>
      <c r="V10" s="8">
        <v>66.400000000000006</v>
      </c>
      <c r="W10" s="8" t="s">
        <v>30</v>
      </c>
      <c r="X10" s="8">
        <v>67.5</v>
      </c>
      <c r="Y10" s="8" t="s">
        <v>30</v>
      </c>
      <c r="Z10" s="8">
        <v>72.2</v>
      </c>
      <c r="AA10" s="8" t="s">
        <v>30</v>
      </c>
      <c r="AB10" s="8">
        <v>73.099999999999994</v>
      </c>
      <c r="AC10" s="8" t="s">
        <v>30</v>
      </c>
      <c r="AD10" s="8">
        <v>73.5</v>
      </c>
      <c r="AE10" s="8" t="s">
        <v>30</v>
      </c>
      <c r="AF10" s="8">
        <v>75.400000000000006</v>
      </c>
      <c r="AG10" s="8" t="s">
        <v>1</v>
      </c>
      <c r="AH10" s="8">
        <v>74.400000000000006</v>
      </c>
      <c r="AI10" s="8" t="s">
        <v>1</v>
      </c>
      <c r="AJ10" s="8">
        <v>75.5</v>
      </c>
      <c r="AK10" s="8" t="s">
        <v>1</v>
      </c>
      <c r="AL10" s="8">
        <v>78</v>
      </c>
      <c r="AM10" s="8" t="s">
        <v>1</v>
      </c>
      <c r="AN10" s="8">
        <v>78.3</v>
      </c>
      <c r="AO10" s="8" t="s">
        <v>1</v>
      </c>
      <c r="AP10" s="8">
        <v>79.400000000000006</v>
      </c>
      <c r="AQ10" s="8" t="s">
        <v>1</v>
      </c>
      <c r="AR10" s="8">
        <v>80.599999999999994</v>
      </c>
      <c r="AS10" s="8" t="s">
        <v>1</v>
      </c>
      <c r="AT10" s="8">
        <v>78.099999999999994</v>
      </c>
      <c r="AU10" s="8" t="s">
        <v>30</v>
      </c>
      <c r="AV10" s="8">
        <v>80</v>
      </c>
      <c r="AW10" s="8" t="s">
        <v>30</v>
      </c>
      <c r="AX10" s="8">
        <v>79.900000000000006</v>
      </c>
      <c r="AY10" s="8" t="s">
        <v>1</v>
      </c>
      <c r="AZ10" s="8">
        <v>80.8</v>
      </c>
      <c r="BA10" s="8" t="s">
        <v>1</v>
      </c>
      <c r="BB10" s="8">
        <v>81.3</v>
      </c>
      <c r="BC10" s="8" t="s">
        <v>1</v>
      </c>
      <c r="BD10" s="8">
        <v>82.3</v>
      </c>
      <c r="BE10" s="8" t="s">
        <v>1</v>
      </c>
      <c r="BF10" s="8">
        <v>82.3</v>
      </c>
      <c r="BG10" s="8" t="s">
        <v>1</v>
      </c>
      <c r="BH10" s="8">
        <v>82.6</v>
      </c>
      <c r="BI10" s="8" t="s">
        <v>1</v>
      </c>
      <c r="BJ10" s="8">
        <v>83.4</v>
      </c>
      <c r="BK10" s="8" t="s">
        <v>1</v>
      </c>
      <c r="BL10" s="8">
        <v>84.7</v>
      </c>
      <c r="BM10" s="8" t="s">
        <v>1</v>
      </c>
      <c r="BN10" s="8">
        <v>84.9</v>
      </c>
      <c r="BO10" s="8" t="s">
        <v>1</v>
      </c>
      <c r="BP10" s="8"/>
      <c r="BQ10" s="8"/>
      <c r="BR10" s="8"/>
      <c r="BS10" s="8"/>
    </row>
    <row r="11" spans="1:71">
      <c r="A11" s="7" t="s">
        <v>17</v>
      </c>
      <c r="B11" s="8" t="s">
        <v>13</v>
      </c>
      <c r="C11" s="8" t="s">
        <v>1</v>
      </c>
      <c r="D11" s="8" t="s">
        <v>13</v>
      </c>
      <c r="E11" s="8" t="s">
        <v>1</v>
      </c>
      <c r="F11" s="8" t="s">
        <v>13</v>
      </c>
      <c r="G11" s="8" t="s">
        <v>1</v>
      </c>
      <c r="H11" s="8" t="s">
        <v>13</v>
      </c>
      <c r="I11" s="8" t="s">
        <v>1</v>
      </c>
      <c r="J11" s="8" t="s">
        <v>13</v>
      </c>
      <c r="K11" s="8" t="s">
        <v>1</v>
      </c>
      <c r="L11" s="8" t="s">
        <v>13</v>
      </c>
      <c r="M11" s="8" t="s">
        <v>1</v>
      </c>
      <c r="N11" s="8" t="s">
        <v>13</v>
      </c>
      <c r="O11" s="8" t="s">
        <v>1</v>
      </c>
      <c r="P11" s="8" t="s">
        <v>13</v>
      </c>
      <c r="Q11" s="8" t="s">
        <v>1</v>
      </c>
      <c r="R11" s="8" t="s">
        <v>13</v>
      </c>
      <c r="S11" s="8" t="s">
        <v>1</v>
      </c>
      <c r="T11" s="8" t="s">
        <v>13</v>
      </c>
      <c r="U11" s="8" t="s">
        <v>1</v>
      </c>
      <c r="V11" s="8">
        <v>100</v>
      </c>
      <c r="W11" s="8" t="s">
        <v>1</v>
      </c>
      <c r="X11" s="8">
        <v>100</v>
      </c>
      <c r="Y11" s="8" t="s">
        <v>109</v>
      </c>
      <c r="Z11" s="8">
        <v>100</v>
      </c>
      <c r="AA11" s="8" t="s">
        <v>109</v>
      </c>
      <c r="AB11" s="8">
        <v>100</v>
      </c>
      <c r="AC11" s="8" t="s">
        <v>109</v>
      </c>
      <c r="AD11" s="8">
        <v>100</v>
      </c>
      <c r="AE11" s="8" t="s">
        <v>109</v>
      </c>
      <c r="AF11" s="8">
        <v>100</v>
      </c>
      <c r="AG11" s="8" t="s">
        <v>109</v>
      </c>
      <c r="AH11" s="8">
        <v>100</v>
      </c>
      <c r="AI11" s="8" t="s">
        <v>109</v>
      </c>
      <c r="AJ11" s="8">
        <v>100</v>
      </c>
      <c r="AK11" s="8" t="s">
        <v>109</v>
      </c>
      <c r="AL11" s="8">
        <v>100</v>
      </c>
      <c r="AM11" s="8" t="s">
        <v>109</v>
      </c>
      <c r="AN11" s="8">
        <v>100</v>
      </c>
      <c r="AO11" s="8" t="s">
        <v>1</v>
      </c>
      <c r="AP11" s="8">
        <v>100</v>
      </c>
      <c r="AQ11" s="8" t="s">
        <v>1</v>
      </c>
      <c r="AR11" s="8">
        <v>100</v>
      </c>
      <c r="AS11" s="8" t="s">
        <v>1</v>
      </c>
      <c r="AT11" s="8">
        <v>100</v>
      </c>
      <c r="AU11" s="8" t="s">
        <v>1</v>
      </c>
      <c r="AV11" s="8">
        <v>100</v>
      </c>
      <c r="AW11" s="8" t="s">
        <v>1</v>
      </c>
      <c r="AX11" s="8">
        <v>100</v>
      </c>
      <c r="AY11" s="8" t="s">
        <v>30</v>
      </c>
      <c r="AZ11" s="8">
        <v>100</v>
      </c>
      <c r="BA11" s="8" t="s">
        <v>1</v>
      </c>
      <c r="BB11" s="8">
        <v>100</v>
      </c>
      <c r="BC11" s="8" t="s">
        <v>1</v>
      </c>
      <c r="BD11" s="8">
        <v>100</v>
      </c>
      <c r="BE11" s="8" t="s">
        <v>1</v>
      </c>
      <c r="BF11" s="8">
        <v>100</v>
      </c>
      <c r="BG11" s="8" t="s">
        <v>1</v>
      </c>
      <c r="BH11" s="8">
        <v>100</v>
      </c>
      <c r="BI11" s="8" t="s">
        <v>1</v>
      </c>
      <c r="BJ11" s="8">
        <v>100</v>
      </c>
      <c r="BK11" s="8" t="s">
        <v>1</v>
      </c>
      <c r="BL11" s="8">
        <v>100</v>
      </c>
      <c r="BM11" s="8" t="s">
        <v>1</v>
      </c>
      <c r="BN11" s="8">
        <v>100</v>
      </c>
      <c r="BO11" s="8" t="s">
        <v>1</v>
      </c>
      <c r="BP11" s="8"/>
      <c r="BQ11" s="8"/>
      <c r="BR11" s="8"/>
      <c r="BS11" s="8"/>
    </row>
    <row r="12" spans="1:71">
      <c r="A12" s="7" t="s">
        <v>18</v>
      </c>
      <c r="B12" s="8" t="s">
        <v>13</v>
      </c>
      <c r="C12" s="8" t="s">
        <v>1</v>
      </c>
      <c r="D12" s="8">
        <v>87.1</v>
      </c>
      <c r="E12" s="8" t="s">
        <v>1</v>
      </c>
      <c r="F12" s="8" t="s">
        <v>13</v>
      </c>
      <c r="G12" s="8" t="s">
        <v>1</v>
      </c>
      <c r="H12" s="8" t="s">
        <v>13</v>
      </c>
      <c r="I12" s="8" t="s">
        <v>1</v>
      </c>
      <c r="J12" s="8" t="s">
        <v>13</v>
      </c>
      <c r="K12" s="8" t="s">
        <v>1</v>
      </c>
      <c r="L12" s="8">
        <v>88.6</v>
      </c>
      <c r="M12" s="8" t="s">
        <v>1</v>
      </c>
      <c r="N12" s="8" t="s">
        <v>13</v>
      </c>
      <c r="O12" s="8" t="s">
        <v>1</v>
      </c>
      <c r="P12" s="8" t="s">
        <v>13</v>
      </c>
      <c r="Q12" s="8" t="s">
        <v>1</v>
      </c>
      <c r="R12" s="8" t="s">
        <v>13</v>
      </c>
      <c r="S12" s="8" t="s">
        <v>1</v>
      </c>
      <c r="T12" s="8" t="s">
        <v>13</v>
      </c>
      <c r="U12" s="8" t="s">
        <v>1</v>
      </c>
      <c r="V12" s="8" t="s">
        <v>13</v>
      </c>
      <c r="W12" s="8" t="s">
        <v>1</v>
      </c>
      <c r="X12" s="8">
        <v>97.4</v>
      </c>
      <c r="Y12" s="8" t="s">
        <v>1</v>
      </c>
      <c r="Z12" s="8">
        <v>97.57</v>
      </c>
      <c r="AA12" s="8" t="s">
        <v>109</v>
      </c>
      <c r="AB12" s="8">
        <v>97.73</v>
      </c>
      <c r="AC12" s="8" t="s">
        <v>109</v>
      </c>
      <c r="AD12" s="8">
        <v>97.9</v>
      </c>
      <c r="AE12" s="8" t="s">
        <v>1</v>
      </c>
      <c r="AF12" s="8">
        <v>97.3</v>
      </c>
      <c r="AG12" s="8" t="s">
        <v>1</v>
      </c>
      <c r="AH12" s="8">
        <v>98.6</v>
      </c>
      <c r="AI12" s="8" t="s">
        <v>109</v>
      </c>
      <c r="AJ12" s="8">
        <v>99.9</v>
      </c>
      <c r="AK12" s="8" t="s">
        <v>1</v>
      </c>
      <c r="AL12" s="8">
        <v>99.93</v>
      </c>
      <c r="AM12" s="8" t="s">
        <v>109</v>
      </c>
      <c r="AN12" s="8">
        <v>99.97</v>
      </c>
      <c r="AO12" s="8" t="s">
        <v>109</v>
      </c>
      <c r="AP12" s="8">
        <v>100</v>
      </c>
      <c r="AQ12" s="8" t="s">
        <v>1</v>
      </c>
      <c r="AR12" s="8">
        <v>100</v>
      </c>
      <c r="AS12" s="8" t="s">
        <v>30</v>
      </c>
      <c r="AT12" s="8">
        <v>99.99</v>
      </c>
      <c r="AU12" s="8" t="s">
        <v>30</v>
      </c>
      <c r="AV12" s="8">
        <v>99.99</v>
      </c>
      <c r="AW12" s="8" t="s">
        <v>1</v>
      </c>
      <c r="AX12" s="8">
        <v>100</v>
      </c>
      <c r="AY12" s="8" t="s">
        <v>30</v>
      </c>
      <c r="AZ12" s="8">
        <v>100</v>
      </c>
      <c r="BA12" s="8" t="s">
        <v>30</v>
      </c>
      <c r="BB12" s="8">
        <v>100</v>
      </c>
      <c r="BC12" s="8" t="s">
        <v>1</v>
      </c>
      <c r="BD12" s="8">
        <v>100</v>
      </c>
      <c r="BE12" s="8" t="s">
        <v>30</v>
      </c>
      <c r="BF12" s="8">
        <v>100</v>
      </c>
      <c r="BG12" s="8" t="s">
        <v>30</v>
      </c>
      <c r="BH12" s="8">
        <v>100</v>
      </c>
      <c r="BI12" s="8" t="s">
        <v>1</v>
      </c>
      <c r="BJ12" s="8" t="s">
        <v>13</v>
      </c>
      <c r="BK12" s="8" t="s">
        <v>1</v>
      </c>
      <c r="BL12" s="8" t="s">
        <v>13</v>
      </c>
      <c r="BM12" s="8" t="s">
        <v>1</v>
      </c>
      <c r="BN12" s="8" t="s">
        <v>13</v>
      </c>
      <c r="BO12" s="8" t="s">
        <v>1</v>
      </c>
      <c r="BP12" s="8"/>
      <c r="BQ12" s="8"/>
      <c r="BR12" s="8"/>
      <c r="BS12" s="8"/>
    </row>
    <row r="13" spans="1:71">
      <c r="A13" s="7" t="s">
        <v>19</v>
      </c>
      <c r="B13" s="8" t="s">
        <v>13</v>
      </c>
      <c r="C13" s="8" t="s">
        <v>1</v>
      </c>
      <c r="D13" s="8" t="s">
        <v>13</v>
      </c>
      <c r="E13" s="8" t="s">
        <v>1</v>
      </c>
      <c r="F13" s="8" t="s">
        <v>13</v>
      </c>
      <c r="G13" s="8" t="s">
        <v>1</v>
      </c>
      <c r="H13" s="8" t="s">
        <v>13</v>
      </c>
      <c r="I13" s="8" t="s">
        <v>1</v>
      </c>
      <c r="J13" s="8" t="s">
        <v>13</v>
      </c>
      <c r="K13" s="8" t="s">
        <v>1</v>
      </c>
      <c r="L13" s="8" t="s">
        <v>13</v>
      </c>
      <c r="M13" s="8" t="s">
        <v>1</v>
      </c>
      <c r="N13" s="8" t="s">
        <v>13</v>
      </c>
      <c r="O13" s="8" t="s">
        <v>1</v>
      </c>
      <c r="P13" s="8" t="s">
        <v>13</v>
      </c>
      <c r="Q13" s="8" t="s">
        <v>1</v>
      </c>
      <c r="R13" s="8" t="s">
        <v>13</v>
      </c>
      <c r="S13" s="8" t="s">
        <v>1</v>
      </c>
      <c r="T13" s="8" t="s">
        <v>13</v>
      </c>
      <c r="U13" s="8" t="s">
        <v>1</v>
      </c>
      <c r="V13" s="8">
        <v>70</v>
      </c>
      <c r="W13" s="8" t="s">
        <v>30</v>
      </c>
      <c r="X13" s="8">
        <v>70</v>
      </c>
      <c r="Y13" s="8" t="s">
        <v>30</v>
      </c>
      <c r="Z13" s="8">
        <v>70</v>
      </c>
      <c r="AA13" s="8" t="s">
        <v>30</v>
      </c>
      <c r="AB13" s="8">
        <v>73</v>
      </c>
      <c r="AC13" s="8" t="s">
        <v>1</v>
      </c>
      <c r="AD13" s="8">
        <v>74</v>
      </c>
      <c r="AE13" s="8" t="s">
        <v>1</v>
      </c>
      <c r="AF13" s="8">
        <v>79</v>
      </c>
      <c r="AG13" s="8" t="s">
        <v>1</v>
      </c>
      <c r="AH13" s="8">
        <v>79</v>
      </c>
      <c r="AI13" s="8" t="s">
        <v>1</v>
      </c>
      <c r="AJ13" s="8">
        <v>84</v>
      </c>
      <c r="AK13" s="8" t="s">
        <v>1</v>
      </c>
      <c r="AL13" s="8">
        <v>85</v>
      </c>
      <c r="AM13" s="8" t="s">
        <v>1</v>
      </c>
      <c r="AN13" s="8">
        <v>85</v>
      </c>
      <c r="AO13" s="8" t="s">
        <v>1</v>
      </c>
      <c r="AP13" s="8">
        <v>87</v>
      </c>
      <c r="AQ13" s="8" t="s">
        <v>1</v>
      </c>
      <c r="AR13" s="8">
        <v>87</v>
      </c>
      <c r="AS13" s="8" t="s">
        <v>1</v>
      </c>
      <c r="AT13" s="8">
        <v>87</v>
      </c>
      <c r="AU13" s="8" t="s">
        <v>1</v>
      </c>
      <c r="AV13" s="8">
        <v>87</v>
      </c>
      <c r="AW13" s="8" t="s">
        <v>30</v>
      </c>
      <c r="AX13" s="8">
        <v>87</v>
      </c>
      <c r="AY13" s="8" t="s">
        <v>30</v>
      </c>
      <c r="AZ13" s="8">
        <v>88</v>
      </c>
      <c r="BA13" s="8" t="s">
        <v>1</v>
      </c>
      <c r="BB13" s="8">
        <v>88</v>
      </c>
      <c r="BC13" s="8" t="s">
        <v>1</v>
      </c>
      <c r="BD13" s="8">
        <v>88</v>
      </c>
      <c r="BE13" s="8" t="s">
        <v>1</v>
      </c>
      <c r="BF13" s="8" t="s">
        <v>13</v>
      </c>
      <c r="BG13" s="8" t="s">
        <v>1</v>
      </c>
      <c r="BH13" s="8" t="s">
        <v>13</v>
      </c>
      <c r="BI13" s="8" t="s">
        <v>1</v>
      </c>
      <c r="BJ13" s="8" t="s">
        <v>13</v>
      </c>
      <c r="BK13" s="8" t="s">
        <v>1</v>
      </c>
      <c r="BL13" s="8" t="s">
        <v>13</v>
      </c>
      <c r="BM13" s="8" t="s">
        <v>1</v>
      </c>
      <c r="BN13" s="8" t="s">
        <v>13</v>
      </c>
      <c r="BO13" s="8" t="s">
        <v>1</v>
      </c>
      <c r="BP13" s="8"/>
      <c r="BQ13" s="8"/>
      <c r="BR13" s="8"/>
      <c r="BS13" s="8"/>
    </row>
    <row r="14" spans="1:71">
      <c r="A14" s="7" t="s">
        <v>20</v>
      </c>
      <c r="B14" s="8" t="s">
        <v>13</v>
      </c>
      <c r="C14" s="8" t="s">
        <v>1</v>
      </c>
      <c r="D14" s="8" t="s">
        <v>13</v>
      </c>
      <c r="E14" s="8" t="s">
        <v>1</v>
      </c>
      <c r="F14" s="8" t="s">
        <v>13</v>
      </c>
      <c r="G14" s="8" t="s">
        <v>1</v>
      </c>
      <c r="H14" s="8" t="s">
        <v>13</v>
      </c>
      <c r="I14" s="8" t="s">
        <v>1</v>
      </c>
      <c r="J14" s="8" t="s">
        <v>13</v>
      </c>
      <c r="K14" s="8" t="s">
        <v>1</v>
      </c>
      <c r="L14" s="8" t="s">
        <v>13</v>
      </c>
      <c r="M14" s="8" t="s">
        <v>1</v>
      </c>
      <c r="N14" s="8" t="s">
        <v>13</v>
      </c>
      <c r="O14" s="8" t="s">
        <v>1</v>
      </c>
      <c r="P14" s="8" t="s">
        <v>13</v>
      </c>
      <c r="Q14" s="8" t="s">
        <v>1</v>
      </c>
      <c r="R14" s="8" t="s">
        <v>13</v>
      </c>
      <c r="S14" s="8" t="s">
        <v>1</v>
      </c>
      <c r="T14" s="8" t="s">
        <v>13</v>
      </c>
      <c r="U14" s="8" t="s">
        <v>1</v>
      </c>
      <c r="V14" s="8" t="s">
        <v>13</v>
      </c>
      <c r="W14" s="8" t="s">
        <v>1</v>
      </c>
      <c r="X14" s="8" t="s">
        <v>13</v>
      </c>
      <c r="Y14" s="8" t="s">
        <v>1</v>
      </c>
      <c r="Z14" s="8" t="s">
        <v>13</v>
      </c>
      <c r="AA14" s="8" t="s">
        <v>1</v>
      </c>
      <c r="AB14" s="8" t="s">
        <v>13</v>
      </c>
      <c r="AC14" s="8" t="s">
        <v>1</v>
      </c>
      <c r="AD14" s="8" t="s">
        <v>13</v>
      </c>
      <c r="AE14" s="8" t="s">
        <v>1</v>
      </c>
      <c r="AF14" s="8" t="s">
        <v>13</v>
      </c>
      <c r="AG14" s="8" t="s">
        <v>1</v>
      </c>
      <c r="AH14" s="8" t="s">
        <v>13</v>
      </c>
      <c r="AI14" s="8" t="s">
        <v>1</v>
      </c>
      <c r="AJ14" s="8" t="s">
        <v>13</v>
      </c>
      <c r="AK14" s="8" t="s">
        <v>1</v>
      </c>
      <c r="AL14" s="8" t="s">
        <v>13</v>
      </c>
      <c r="AM14" s="8" t="s">
        <v>1</v>
      </c>
      <c r="AN14" s="8" t="s">
        <v>13</v>
      </c>
      <c r="AO14" s="8" t="s">
        <v>1</v>
      </c>
      <c r="AP14" s="8" t="s">
        <v>13</v>
      </c>
      <c r="AQ14" s="8" t="s">
        <v>1</v>
      </c>
      <c r="AR14" s="8">
        <v>92.71</v>
      </c>
      <c r="AS14" s="8" t="s">
        <v>30</v>
      </c>
      <c r="AT14" s="8">
        <v>92.93</v>
      </c>
      <c r="AU14" s="8" t="s">
        <v>30</v>
      </c>
      <c r="AV14" s="8">
        <v>93.13</v>
      </c>
      <c r="AW14" s="8" t="s">
        <v>30</v>
      </c>
      <c r="AX14" s="8">
        <v>93.34</v>
      </c>
      <c r="AY14" s="8" t="s">
        <v>30</v>
      </c>
      <c r="AZ14" s="8">
        <v>93.54</v>
      </c>
      <c r="BA14" s="8" t="s">
        <v>30</v>
      </c>
      <c r="BB14" s="8">
        <v>93.74</v>
      </c>
      <c r="BC14" s="8" t="s">
        <v>1</v>
      </c>
      <c r="BD14" s="8">
        <v>94.49</v>
      </c>
      <c r="BE14" s="8" t="s">
        <v>30</v>
      </c>
      <c r="BF14" s="8">
        <v>95.08</v>
      </c>
      <c r="BG14" s="8" t="s">
        <v>30</v>
      </c>
      <c r="BH14" s="8">
        <v>95.44</v>
      </c>
      <c r="BI14" s="8" t="s">
        <v>30</v>
      </c>
      <c r="BJ14" s="8">
        <v>95.93</v>
      </c>
      <c r="BK14" s="8" t="s">
        <v>30</v>
      </c>
      <c r="BL14" s="8">
        <v>96.51</v>
      </c>
      <c r="BM14" s="8" t="s">
        <v>30</v>
      </c>
      <c r="BN14" s="8">
        <v>96.86</v>
      </c>
      <c r="BO14" s="8" t="s">
        <v>1</v>
      </c>
      <c r="BP14" s="8"/>
      <c r="BQ14" s="8"/>
      <c r="BR14" s="8"/>
      <c r="BS14" s="8"/>
    </row>
    <row r="15" spans="1:71">
      <c r="A15" s="7" t="s">
        <v>21</v>
      </c>
      <c r="B15" s="8" t="s">
        <v>13</v>
      </c>
      <c r="C15" s="8" t="s">
        <v>1</v>
      </c>
      <c r="D15" s="8" t="s">
        <v>13</v>
      </c>
      <c r="E15" s="8" t="s">
        <v>1</v>
      </c>
      <c r="F15" s="8" t="s">
        <v>13</v>
      </c>
      <c r="G15" s="8" t="s">
        <v>1</v>
      </c>
      <c r="H15" s="8" t="s">
        <v>13</v>
      </c>
      <c r="I15" s="8" t="s">
        <v>1</v>
      </c>
      <c r="J15" s="8" t="s">
        <v>13</v>
      </c>
      <c r="K15" s="8" t="s">
        <v>1</v>
      </c>
      <c r="L15" s="8" t="s">
        <v>13</v>
      </c>
      <c r="M15" s="8" t="s">
        <v>1</v>
      </c>
      <c r="N15" s="8" t="s">
        <v>13</v>
      </c>
      <c r="O15" s="8" t="s">
        <v>1</v>
      </c>
      <c r="P15" s="8" t="s">
        <v>13</v>
      </c>
      <c r="Q15" s="8" t="s">
        <v>1</v>
      </c>
      <c r="R15" s="8" t="s">
        <v>13</v>
      </c>
      <c r="S15" s="8" t="s">
        <v>1</v>
      </c>
      <c r="T15" s="8" t="s">
        <v>13</v>
      </c>
      <c r="U15" s="8" t="s">
        <v>1</v>
      </c>
      <c r="V15" s="8" t="s">
        <v>13</v>
      </c>
      <c r="W15" s="8" t="s">
        <v>1</v>
      </c>
      <c r="X15" s="8" t="s">
        <v>13</v>
      </c>
      <c r="Y15" s="8" t="s">
        <v>1</v>
      </c>
      <c r="Z15" s="8" t="s">
        <v>13</v>
      </c>
      <c r="AA15" s="8" t="s">
        <v>1</v>
      </c>
      <c r="AB15" s="8" t="s">
        <v>13</v>
      </c>
      <c r="AC15" s="8" t="s">
        <v>1</v>
      </c>
      <c r="AD15" s="8" t="s">
        <v>13</v>
      </c>
      <c r="AE15" s="8" t="s">
        <v>1</v>
      </c>
      <c r="AF15" s="8" t="s">
        <v>13</v>
      </c>
      <c r="AG15" s="8" t="s">
        <v>1</v>
      </c>
      <c r="AH15" s="8" t="s">
        <v>13</v>
      </c>
      <c r="AI15" s="8" t="s">
        <v>1</v>
      </c>
      <c r="AJ15" s="8">
        <v>85</v>
      </c>
      <c r="AK15" s="8" t="s">
        <v>1</v>
      </c>
      <c r="AL15" s="8">
        <v>86.15</v>
      </c>
      <c r="AM15" s="8" t="s">
        <v>109</v>
      </c>
      <c r="AN15" s="8">
        <v>87.3</v>
      </c>
      <c r="AO15" s="8" t="s">
        <v>1</v>
      </c>
      <c r="AP15" s="8">
        <v>87.3</v>
      </c>
      <c r="AQ15" s="8" t="s">
        <v>1</v>
      </c>
      <c r="AR15" s="8">
        <v>88.1</v>
      </c>
      <c r="AS15" s="8" t="s">
        <v>1</v>
      </c>
      <c r="AT15" s="8">
        <v>92.04</v>
      </c>
      <c r="AU15" s="8" t="s">
        <v>1</v>
      </c>
      <c r="AV15" s="8">
        <v>92.8</v>
      </c>
      <c r="AW15" s="8" t="s">
        <v>1</v>
      </c>
      <c r="AX15" s="8">
        <v>92.8</v>
      </c>
      <c r="AY15" s="8" t="s">
        <v>1</v>
      </c>
      <c r="AZ15" s="8">
        <v>93.4</v>
      </c>
      <c r="BA15" s="8" t="s">
        <v>1</v>
      </c>
      <c r="BB15" s="8">
        <v>93.4</v>
      </c>
      <c r="BC15" s="8" t="s">
        <v>1</v>
      </c>
      <c r="BD15" s="8">
        <v>94.8</v>
      </c>
      <c r="BE15" s="8" t="s">
        <v>1</v>
      </c>
      <c r="BF15" s="8">
        <v>94.8</v>
      </c>
      <c r="BG15" s="8" t="s">
        <v>1</v>
      </c>
      <c r="BH15" s="8">
        <v>94.2</v>
      </c>
      <c r="BI15" s="8" t="s">
        <v>1</v>
      </c>
      <c r="BJ15" s="8">
        <v>94.7</v>
      </c>
      <c r="BK15" s="8" t="s">
        <v>1</v>
      </c>
      <c r="BL15" s="8">
        <v>94.7</v>
      </c>
      <c r="BM15" s="8" t="s">
        <v>1</v>
      </c>
      <c r="BN15" s="8">
        <v>94.9</v>
      </c>
      <c r="BO15" s="8" t="s">
        <v>1</v>
      </c>
      <c r="BP15" s="8"/>
      <c r="BQ15" s="8"/>
      <c r="BR15" s="8"/>
      <c r="BS15" s="8"/>
    </row>
    <row r="16" spans="1:71">
      <c r="A16" s="7" t="s">
        <v>22</v>
      </c>
      <c r="B16" s="8" t="s">
        <v>13</v>
      </c>
      <c r="C16" s="8" t="s">
        <v>1</v>
      </c>
      <c r="D16" s="8" t="s">
        <v>13</v>
      </c>
      <c r="E16" s="8" t="s">
        <v>1</v>
      </c>
      <c r="F16" s="8" t="s">
        <v>13</v>
      </c>
      <c r="G16" s="8" t="s">
        <v>1</v>
      </c>
      <c r="H16" s="8" t="s">
        <v>13</v>
      </c>
      <c r="I16" s="8" t="s">
        <v>1</v>
      </c>
      <c r="J16" s="8" t="s">
        <v>13</v>
      </c>
      <c r="K16" s="8" t="s">
        <v>1</v>
      </c>
      <c r="L16" s="8" t="s">
        <v>13</v>
      </c>
      <c r="M16" s="8" t="s">
        <v>1</v>
      </c>
      <c r="N16" s="8" t="s">
        <v>13</v>
      </c>
      <c r="O16" s="8" t="s">
        <v>1</v>
      </c>
      <c r="P16" s="8" t="s">
        <v>13</v>
      </c>
      <c r="Q16" s="8" t="s">
        <v>1</v>
      </c>
      <c r="R16" s="8" t="s">
        <v>13</v>
      </c>
      <c r="S16" s="8" t="s">
        <v>1</v>
      </c>
      <c r="T16" s="8" t="s">
        <v>13</v>
      </c>
      <c r="U16" s="8" t="s">
        <v>1</v>
      </c>
      <c r="V16" s="8" t="s">
        <v>13</v>
      </c>
      <c r="W16" s="8" t="s">
        <v>1</v>
      </c>
      <c r="X16" s="8" t="s">
        <v>13</v>
      </c>
      <c r="Y16" s="8" t="s">
        <v>1</v>
      </c>
      <c r="Z16" s="8" t="s">
        <v>13</v>
      </c>
      <c r="AA16" s="8" t="s">
        <v>1</v>
      </c>
      <c r="AB16" s="8" t="s">
        <v>13</v>
      </c>
      <c r="AC16" s="8" t="s">
        <v>1</v>
      </c>
      <c r="AD16" s="8" t="s">
        <v>13</v>
      </c>
      <c r="AE16" s="8" t="s">
        <v>1</v>
      </c>
      <c r="AF16" s="8" t="s">
        <v>13</v>
      </c>
      <c r="AG16" s="8" t="s">
        <v>1</v>
      </c>
      <c r="AH16" s="8">
        <v>94</v>
      </c>
      <c r="AI16" s="8" t="s">
        <v>1</v>
      </c>
      <c r="AJ16" s="8">
        <v>94</v>
      </c>
      <c r="AK16" s="8" t="s">
        <v>109</v>
      </c>
      <c r="AL16" s="8">
        <v>94</v>
      </c>
      <c r="AM16" s="8" t="s">
        <v>1</v>
      </c>
      <c r="AN16" s="8">
        <v>96</v>
      </c>
      <c r="AO16" s="8" t="s">
        <v>109</v>
      </c>
      <c r="AP16" s="8">
        <v>98</v>
      </c>
      <c r="AQ16" s="8" t="s">
        <v>1</v>
      </c>
      <c r="AR16" s="8">
        <v>94.05</v>
      </c>
      <c r="AS16" s="8" t="s">
        <v>109</v>
      </c>
      <c r="AT16" s="8">
        <v>90.1</v>
      </c>
      <c r="AU16" s="8" t="s">
        <v>1</v>
      </c>
      <c r="AV16" s="8">
        <v>88.57</v>
      </c>
      <c r="AW16" s="8" t="s">
        <v>109</v>
      </c>
      <c r="AX16" s="8">
        <v>87.03</v>
      </c>
      <c r="AY16" s="8" t="s">
        <v>1</v>
      </c>
      <c r="AZ16" s="8">
        <v>88.2</v>
      </c>
      <c r="BA16" s="8" t="s">
        <v>109</v>
      </c>
      <c r="BB16" s="8">
        <v>89.37</v>
      </c>
      <c r="BC16" s="8" t="s">
        <v>1</v>
      </c>
      <c r="BD16" s="8">
        <v>89.81</v>
      </c>
      <c r="BE16" s="8" t="s">
        <v>109</v>
      </c>
      <c r="BF16" s="8">
        <v>90.24</v>
      </c>
      <c r="BG16" s="8" t="s">
        <v>1</v>
      </c>
      <c r="BH16" s="8">
        <v>89.76</v>
      </c>
      <c r="BI16" s="8" t="s">
        <v>109</v>
      </c>
      <c r="BJ16" s="8">
        <v>89.27</v>
      </c>
      <c r="BK16" s="8" t="s">
        <v>1</v>
      </c>
      <c r="BL16" s="8">
        <v>89.27</v>
      </c>
      <c r="BM16" s="8" t="s">
        <v>1</v>
      </c>
      <c r="BN16" s="8" t="s">
        <v>13</v>
      </c>
      <c r="BO16" s="8" t="s">
        <v>1</v>
      </c>
      <c r="BP16" s="8"/>
      <c r="BQ16" s="8"/>
      <c r="BR16" s="8"/>
      <c r="BS16" s="8"/>
    </row>
    <row r="17" spans="1:71">
      <c r="A17" s="7" t="s">
        <v>105</v>
      </c>
      <c r="B17" s="8" t="s">
        <v>13</v>
      </c>
      <c r="C17" s="8" t="s">
        <v>1</v>
      </c>
      <c r="D17" s="8" t="s">
        <v>13</v>
      </c>
      <c r="E17" s="8" t="s">
        <v>1</v>
      </c>
      <c r="F17" s="8" t="s">
        <v>13</v>
      </c>
      <c r="G17" s="8" t="s">
        <v>1</v>
      </c>
      <c r="H17" s="8" t="s">
        <v>13</v>
      </c>
      <c r="I17" s="8" t="s">
        <v>1</v>
      </c>
      <c r="J17" s="8" t="s">
        <v>13</v>
      </c>
      <c r="K17" s="8" t="s">
        <v>1</v>
      </c>
      <c r="L17" s="8" t="s">
        <v>13</v>
      </c>
      <c r="M17" s="8" t="s">
        <v>1</v>
      </c>
      <c r="N17" s="8" t="s">
        <v>13</v>
      </c>
      <c r="O17" s="8" t="s">
        <v>1</v>
      </c>
      <c r="P17" s="8" t="s">
        <v>13</v>
      </c>
      <c r="Q17" s="8" t="s">
        <v>1</v>
      </c>
      <c r="R17" s="8" t="s">
        <v>13</v>
      </c>
      <c r="S17" s="8" t="s">
        <v>1</v>
      </c>
      <c r="T17" s="8" t="s">
        <v>13</v>
      </c>
      <c r="U17" s="8" t="s">
        <v>1</v>
      </c>
      <c r="V17" s="8" t="s">
        <v>13</v>
      </c>
      <c r="W17" s="8" t="s">
        <v>1</v>
      </c>
      <c r="X17" s="8">
        <v>95.6</v>
      </c>
      <c r="Y17" s="8" t="s">
        <v>30</v>
      </c>
      <c r="Z17" s="8">
        <v>95.67</v>
      </c>
      <c r="AA17" s="8" t="s">
        <v>109</v>
      </c>
      <c r="AB17" s="8">
        <v>95.73</v>
      </c>
      <c r="AC17" s="8" t="s">
        <v>109</v>
      </c>
      <c r="AD17" s="8">
        <v>95.8</v>
      </c>
      <c r="AE17" s="8" t="s">
        <v>30</v>
      </c>
      <c r="AF17" s="8" t="s">
        <v>13</v>
      </c>
      <c r="AG17" s="8" t="s">
        <v>1</v>
      </c>
      <c r="AH17" s="8" t="s">
        <v>13</v>
      </c>
      <c r="AI17" s="8" t="s">
        <v>1</v>
      </c>
      <c r="AJ17" s="8" t="s">
        <v>13</v>
      </c>
      <c r="AK17" s="8" t="s">
        <v>1</v>
      </c>
      <c r="AL17" s="8" t="s">
        <v>13</v>
      </c>
      <c r="AM17" s="8" t="s">
        <v>1</v>
      </c>
      <c r="AN17" s="8" t="s">
        <v>13</v>
      </c>
      <c r="AO17" s="8" t="s">
        <v>1</v>
      </c>
      <c r="AP17" s="8">
        <v>100</v>
      </c>
      <c r="AQ17" s="8" t="s">
        <v>1</v>
      </c>
      <c r="AR17" s="8">
        <v>100</v>
      </c>
      <c r="AS17" s="8" t="s">
        <v>1</v>
      </c>
      <c r="AT17" s="8">
        <v>100</v>
      </c>
      <c r="AU17" s="8" t="s">
        <v>1</v>
      </c>
      <c r="AV17" s="8">
        <v>100.1</v>
      </c>
      <c r="AW17" s="8" t="s">
        <v>1</v>
      </c>
      <c r="AX17" s="8">
        <v>100</v>
      </c>
      <c r="AY17" s="8" t="s">
        <v>1</v>
      </c>
      <c r="AZ17" s="8">
        <v>100</v>
      </c>
      <c r="BA17" s="8" t="s">
        <v>1</v>
      </c>
      <c r="BB17" s="8">
        <v>100</v>
      </c>
      <c r="BC17" s="8" t="s">
        <v>1</v>
      </c>
      <c r="BD17" s="8">
        <v>100</v>
      </c>
      <c r="BE17" s="8" t="s">
        <v>1</v>
      </c>
      <c r="BF17" s="8">
        <v>100</v>
      </c>
      <c r="BG17" s="8" t="s">
        <v>1</v>
      </c>
      <c r="BH17" s="8">
        <v>100</v>
      </c>
      <c r="BI17" s="8" t="s">
        <v>1</v>
      </c>
      <c r="BJ17" s="8">
        <v>100</v>
      </c>
      <c r="BK17" s="8" t="s">
        <v>1</v>
      </c>
      <c r="BL17" s="8">
        <v>100</v>
      </c>
      <c r="BM17" s="8" t="s">
        <v>1</v>
      </c>
      <c r="BN17" s="8">
        <v>100</v>
      </c>
      <c r="BO17" s="8" t="s">
        <v>1</v>
      </c>
      <c r="BP17" s="8"/>
      <c r="BQ17" s="8"/>
      <c r="BR17" s="8"/>
      <c r="BS17" s="8"/>
    </row>
    <row r="18" spans="1:71">
      <c r="A18" s="7" t="s">
        <v>23</v>
      </c>
      <c r="B18" s="8" t="s">
        <v>13</v>
      </c>
      <c r="C18" s="8" t="s">
        <v>1</v>
      </c>
      <c r="D18" s="8" t="s">
        <v>13</v>
      </c>
      <c r="E18" s="8" t="s">
        <v>1</v>
      </c>
      <c r="F18" s="8" t="s">
        <v>13</v>
      </c>
      <c r="G18" s="8" t="s">
        <v>1</v>
      </c>
      <c r="H18" s="8" t="s">
        <v>13</v>
      </c>
      <c r="I18" s="8" t="s">
        <v>1</v>
      </c>
      <c r="J18" s="8" t="s">
        <v>13</v>
      </c>
      <c r="K18" s="8" t="s">
        <v>1</v>
      </c>
      <c r="L18" s="8" t="s">
        <v>13</v>
      </c>
      <c r="M18" s="8" t="s">
        <v>1</v>
      </c>
      <c r="N18" s="8" t="s">
        <v>13</v>
      </c>
      <c r="O18" s="8" t="s">
        <v>1</v>
      </c>
      <c r="P18" s="8" t="s">
        <v>13</v>
      </c>
      <c r="Q18" s="8" t="s">
        <v>1</v>
      </c>
      <c r="R18" s="8" t="s">
        <v>13</v>
      </c>
      <c r="S18" s="8" t="s">
        <v>1</v>
      </c>
      <c r="T18" s="8" t="s">
        <v>13</v>
      </c>
      <c r="U18" s="8" t="s">
        <v>1</v>
      </c>
      <c r="V18" s="8" t="s">
        <v>13</v>
      </c>
      <c r="W18" s="8" t="s">
        <v>1</v>
      </c>
      <c r="X18" s="8" t="s">
        <v>13</v>
      </c>
      <c r="Y18" s="8" t="s">
        <v>1</v>
      </c>
      <c r="Z18" s="8" t="s">
        <v>13</v>
      </c>
      <c r="AA18" s="8" t="s">
        <v>1</v>
      </c>
      <c r="AB18" s="8" t="s">
        <v>13</v>
      </c>
      <c r="AC18" s="8" t="s">
        <v>1</v>
      </c>
      <c r="AD18" s="8" t="s">
        <v>13</v>
      </c>
      <c r="AE18" s="8" t="s">
        <v>1</v>
      </c>
      <c r="AF18" s="8" t="s">
        <v>13</v>
      </c>
      <c r="AG18" s="8" t="s">
        <v>1</v>
      </c>
      <c r="AH18" s="8" t="s">
        <v>13</v>
      </c>
      <c r="AI18" s="8" t="s">
        <v>1</v>
      </c>
      <c r="AJ18" s="8" t="s">
        <v>13</v>
      </c>
      <c r="AK18" s="8" t="s">
        <v>1</v>
      </c>
      <c r="AL18" s="8" t="s">
        <v>13</v>
      </c>
      <c r="AM18" s="8" t="s">
        <v>1</v>
      </c>
      <c r="AN18" s="8" t="s">
        <v>13</v>
      </c>
      <c r="AO18" s="8" t="s">
        <v>1</v>
      </c>
      <c r="AP18" s="8" t="s">
        <v>13</v>
      </c>
      <c r="AQ18" s="8" t="s">
        <v>1</v>
      </c>
      <c r="AR18" s="8">
        <v>98.3</v>
      </c>
      <c r="AS18" s="8" t="s">
        <v>1</v>
      </c>
      <c r="AT18" s="8">
        <v>98.3</v>
      </c>
      <c r="AU18" s="8" t="s">
        <v>1</v>
      </c>
      <c r="AV18" s="8">
        <v>98.3</v>
      </c>
      <c r="AW18" s="8" t="s">
        <v>1</v>
      </c>
      <c r="AX18" s="8">
        <v>98.3</v>
      </c>
      <c r="AY18" s="8" t="s">
        <v>1</v>
      </c>
      <c r="AZ18" s="8">
        <v>98.3</v>
      </c>
      <c r="BA18" s="8" t="s">
        <v>1</v>
      </c>
      <c r="BB18" s="8">
        <v>98.3</v>
      </c>
      <c r="BC18" s="8" t="s">
        <v>1</v>
      </c>
      <c r="BD18" s="8">
        <v>98.3</v>
      </c>
      <c r="BE18" s="8" t="s">
        <v>1</v>
      </c>
      <c r="BF18" s="8">
        <v>98.3</v>
      </c>
      <c r="BG18" s="8" t="s">
        <v>1</v>
      </c>
      <c r="BH18" s="8">
        <v>98.3</v>
      </c>
      <c r="BI18" s="8" t="s">
        <v>1</v>
      </c>
      <c r="BJ18" s="8">
        <v>98.3</v>
      </c>
      <c r="BK18" s="8" t="s">
        <v>1</v>
      </c>
      <c r="BL18" s="8">
        <v>96.49</v>
      </c>
      <c r="BM18" s="8" t="s">
        <v>24</v>
      </c>
      <c r="BN18" s="8" t="s">
        <v>13</v>
      </c>
      <c r="BO18" s="8" t="s">
        <v>1</v>
      </c>
      <c r="BP18" s="8"/>
      <c r="BQ18" s="8"/>
      <c r="BR18" s="8"/>
      <c r="BS18" s="8"/>
    </row>
    <row r="19" spans="1:71">
      <c r="A19" s="7" t="s">
        <v>25</v>
      </c>
      <c r="B19" s="8" t="s">
        <v>13</v>
      </c>
      <c r="C19" s="8" t="s">
        <v>1</v>
      </c>
      <c r="D19" s="8" t="s">
        <v>13</v>
      </c>
      <c r="E19" s="8" t="s">
        <v>1</v>
      </c>
      <c r="F19" s="8" t="s">
        <v>13</v>
      </c>
      <c r="G19" s="8" t="s">
        <v>1</v>
      </c>
      <c r="H19" s="8" t="s">
        <v>13</v>
      </c>
      <c r="I19" s="8" t="s">
        <v>1</v>
      </c>
      <c r="J19" s="8" t="s">
        <v>13</v>
      </c>
      <c r="K19" s="8" t="s">
        <v>1</v>
      </c>
      <c r="L19" s="8" t="s">
        <v>13</v>
      </c>
      <c r="M19" s="8" t="s">
        <v>1</v>
      </c>
      <c r="N19" s="8" t="s">
        <v>13</v>
      </c>
      <c r="O19" s="8" t="s">
        <v>1</v>
      </c>
      <c r="P19" s="8" t="s">
        <v>13</v>
      </c>
      <c r="Q19" s="8" t="s">
        <v>1</v>
      </c>
      <c r="R19" s="8" t="s">
        <v>13</v>
      </c>
      <c r="S19" s="8" t="s">
        <v>1</v>
      </c>
      <c r="T19" s="8" t="s">
        <v>13</v>
      </c>
      <c r="U19" s="8" t="s">
        <v>1</v>
      </c>
      <c r="V19" s="8" t="s">
        <v>13</v>
      </c>
      <c r="W19" s="8" t="s">
        <v>1</v>
      </c>
      <c r="X19" s="8" t="s">
        <v>13</v>
      </c>
      <c r="Y19" s="8" t="s">
        <v>1</v>
      </c>
      <c r="Z19" s="8" t="s">
        <v>13</v>
      </c>
      <c r="AA19" s="8" t="s">
        <v>1</v>
      </c>
      <c r="AB19" s="8" t="s">
        <v>13</v>
      </c>
      <c r="AC19" s="8" t="s">
        <v>1</v>
      </c>
      <c r="AD19" s="8" t="s">
        <v>13</v>
      </c>
      <c r="AE19" s="8" t="s">
        <v>1</v>
      </c>
      <c r="AF19" s="8" t="s">
        <v>13</v>
      </c>
      <c r="AG19" s="8" t="s">
        <v>1</v>
      </c>
      <c r="AH19" s="8" t="s">
        <v>13</v>
      </c>
      <c r="AI19" s="8" t="s">
        <v>1</v>
      </c>
      <c r="AJ19" s="8" t="s">
        <v>13</v>
      </c>
      <c r="AK19" s="8" t="s">
        <v>1</v>
      </c>
      <c r="AL19" s="8" t="s">
        <v>13</v>
      </c>
      <c r="AM19" s="8" t="s">
        <v>1</v>
      </c>
      <c r="AN19" s="8" t="s">
        <v>13</v>
      </c>
      <c r="AO19" s="8" t="s">
        <v>1</v>
      </c>
      <c r="AP19" s="8" t="s">
        <v>13</v>
      </c>
      <c r="AQ19" s="8" t="s">
        <v>1</v>
      </c>
      <c r="AR19" s="8" t="s">
        <v>13</v>
      </c>
      <c r="AS19" s="8" t="s">
        <v>1</v>
      </c>
      <c r="AT19" s="8" t="s">
        <v>13</v>
      </c>
      <c r="AU19" s="8" t="s">
        <v>1</v>
      </c>
      <c r="AV19" s="8" t="s">
        <v>13</v>
      </c>
      <c r="AW19" s="8" t="s">
        <v>1</v>
      </c>
      <c r="AX19" s="8" t="s">
        <v>13</v>
      </c>
      <c r="AY19" s="8" t="s">
        <v>1</v>
      </c>
      <c r="AZ19" s="8" t="s">
        <v>13</v>
      </c>
      <c r="BA19" s="8" t="s">
        <v>1</v>
      </c>
      <c r="BB19" s="8" t="s">
        <v>13</v>
      </c>
      <c r="BC19" s="8" t="s">
        <v>1</v>
      </c>
      <c r="BD19" s="8" t="s">
        <v>13</v>
      </c>
      <c r="BE19" s="8" t="s">
        <v>1</v>
      </c>
      <c r="BF19" s="8" t="s">
        <v>13</v>
      </c>
      <c r="BG19" s="8" t="s">
        <v>1</v>
      </c>
      <c r="BH19" s="8" t="s">
        <v>13</v>
      </c>
      <c r="BI19" s="8" t="s">
        <v>1</v>
      </c>
      <c r="BJ19" s="8" t="s">
        <v>13</v>
      </c>
      <c r="BK19" s="8" t="s">
        <v>1</v>
      </c>
      <c r="BL19" s="8" t="s">
        <v>13</v>
      </c>
      <c r="BM19" s="8" t="s">
        <v>1</v>
      </c>
      <c r="BN19" s="8" t="s">
        <v>13</v>
      </c>
      <c r="BO19" s="8" t="s">
        <v>1</v>
      </c>
      <c r="BP19" s="8"/>
      <c r="BQ19" s="8"/>
      <c r="BR19" s="8"/>
      <c r="BS19" s="8"/>
    </row>
    <row r="20" spans="1:71">
      <c r="A20" s="7" t="s">
        <v>26</v>
      </c>
      <c r="B20" s="8" t="s">
        <v>13</v>
      </c>
      <c r="C20" s="8" t="s">
        <v>1</v>
      </c>
      <c r="D20" s="8" t="s">
        <v>13</v>
      </c>
      <c r="E20" s="8" t="s">
        <v>1</v>
      </c>
      <c r="F20" s="8">
        <v>100</v>
      </c>
      <c r="G20" s="8" t="s">
        <v>1</v>
      </c>
      <c r="H20" s="8">
        <v>100</v>
      </c>
      <c r="I20" s="8" t="s">
        <v>1</v>
      </c>
      <c r="J20" s="8">
        <v>100</v>
      </c>
      <c r="K20" s="8" t="s">
        <v>1</v>
      </c>
      <c r="L20" s="8">
        <v>100</v>
      </c>
      <c r="M20" s="8" t="s">
        <v>1</v>
      </c>
      <c r="N20" s="8">
        <v>100</v>
      </c>
      <c r="O20" s="8" t="s">
        <v>1</v>
      </c>
      <c r="P20" s="8">
        <v>100</v>
      </c>
      <c r="Q20" s="8" t="s">
        <v>1</v>
      </c>
      <c r="R20" s="8">
        <v>100</v>
      </c>
      <c r="S20" s="8" t="s">
        <v>1</v>
      </c>
      <c r="T20" s="8">
        <v>100</v>
      </c>
      <c r="U20" s="8" t="s">
        <v>1</v>
      </c>
      <c r="V20" s="8">
        <v>100</v>
      </c>
      <c r="W20" s="8" t="s">
        <v>1</v>
      </c>
      <c r="X20" s="8">
        <v>100</v>
      </c>
      <c r="Y20" s="8" t="s">
        <v>1</v>
      </c>
      <c r="Z20" s="8">
        <v>100</v>
      </c>
      <c r="AA20" s="8" t="s">
        <v>1</v>
      </c>
      <c r="AB20" s="8">
        <v>100</v>
      </c>
      <c r="AC20" s="8" t="s">
        <v>1</v>
      </c>
      <c r="AD20" s="8">
        <v>100</v>
      </c>
      <c r="AE20" s="8" t="s">
        <v>1</v>
      </c>
      <c r="AF20" s="8">
        <v>100</v>
      </c>
      <c r="AG20" s="8" t="s">
        <v>1</v>
      </c>
      <c r="AH20" s="8" t="s">
        <v>13</v>
      </c>
      <c r="AI20" s="8" t="s">
        <v>1</v>
      </c>
      <c r="AJ20" s="8" t="s">
        <v>13</v>
      </c>
      <c r="AK20" s="8" t="s">
        <v>1</v>
      </c>
      <c r="AL20" s="8" t="s">
        <v>13</v>
      </c>
      <c r="AM20" s="8" t="s">
        <v>1</v>
      </c>
      <c r="AN20" s="8" t="s">
        <v>13</v>
      </c>
      <c r="AO20" s="8" t="s">
        <v>1</v>
      </c>
      <c r="AP20" s="8" t="s">
        <v>13</v>
      </c>
      <c r="AQ20" s="8" t="s">
        <v>1</v>
      </c>
      <c r="AR20" s="8" t="s">
        <v>13</v>
      </c>
      <c r="AS20" s="8" t="s">
        <v>1</v>
      </c>
      <c r="AT20" s="8" t="s">
        <v>13</v>
      </c>
      <c r="AU20" s="8" t="s">
        <v>1</v>
      </c>
      <c r="AV20" s="8" t="s">
        <v>13</v>
      </c>
      <c r="AW20" s="8" t="s">
        <v>1</v>
      </c>
      <c r="AX20" s="8" t="s">
        <v>13</v>
      </c>
      <c r="AY20" s="8" t="s">
        <v>1</v>
      </c>
      <c r="AZ20" s="8" t="s">
        <v>13</v>
      </c>
      <c r="BA20" s="8" t="s">
        <v>1</v>
      </c>
      <c r="BB20" s="8" t="s">
        <v>13</v>
      </c>
      <c r="BC20" s="8" t="s">
        <v>1</v>
      </c>
      <c r="BD20" s="8" t="s">
        <v>13</v>
      </c>
      <c r="BE20" s="8" t="s">
        <v>1</v>
      </c>
      <c r="BF20" s="8">
        <v>82.65</v>
      </c>
      <c r="BG20" s="8" t="s">
        <v>1</v>
      </c>
      <c r="BH20" s="8">
        <v>83.07</v>
      </c>
      <c r="BI20" s="8" t="s">
        <v>109</v>
      </c>
      <c r="BJ20" s="8">
        <v>83.48</v>
      </c>
      <c r="BK20" s="8" t="s">
        <v>1</v>
      </c>
      <c r="BL20" s="8" t="s">
        <v>13</v>
      </c>
      <c r="BM20" s="8" t="s">
        <v>1</v>
      </c>
      <c r="BN20" s="8" t="s">
        <v>13</v>
      </c>
      <c r="BO20" s="8" t="s">
        <v>1</v>
      </c>
      <c r="BP20" s="8"/>
      <c r="BQ20" s="8"/>
      <c r="BR20" s="8"/>
      <c r="BS20" s="8"/>
    </row>
    <row r="21" spans="1:71">
      <c r="A21" s="7" t="s">
        <v>27</v>
      </c>
      <c r="B21" s="8" t="s">
        <v>13</v>
      </c>
      <c r="C21" s="8" t="s">
        <v>1</v>
      </c>
      <c r="D21" s="8" t="s">
        <v>13</v>
      </c>
      <c r="E21" s="8" t="s">
        <v>1</v>
      </c>
      <c r="F21" s="8" t="s">
        <v>13</v>
      </c>
      <c r="G21" s="8" t="s">
        <v>1</v>
      </c>
      <c r="H21" s="8" t="s">
        <v>13</v>
      </c>
      <c r="I21" s="8" t="s">
        <v>1</v>
      </c>
      <c r="J21" s="8" t="s">
        <v>13</v>
      </c>
      <c r="K21" s="8" t="s">
        <v>1</v>
      </c>
      <c r="L21" s="8" t="s">
        <v>13</v>
      </c>
      <c r="M21" s="8" t="s">
        <v>1</v>
      </c>
      <c r="N21" s="8" t="s">
        <v>13</v>
      </c>
      <c r="O21" s="8" t="s">
        <v>1</v>
      </c>
      <c r="P21" s="8" t="s">
        <v>13</v>
      </c>
      <c r="Q21" s="8" t="s">
        <v>1</v>
      </c>
      <c r="R21" s="8" t="s">
        <v>13</v>
      </c>
      <c r="S21" s="8" t="s">
        <v>1</v>
      </c>
      <c r="T21" s="8" t="s">
        <v>13</v>
      </c>
      <c r="U21" s="8" t="s">
        <v>1</v>
      </c>
      <c r="V21" s="8">
        <v>72.56</v>
      </c>
      <c r="W21" s="8" t="s">
        <v>1</v>
      </c>
      <c r="X21" s="8">
        <v>67.959999999999994</v>
      </c>
      <c r="Y21" s="8" t="s">
        <v>1</v>
      </c>
      <c r="Z21" s="8">
        <v>69.7</v>
      </c>
      <c r="AA21" s="8" t="s">
        <v>1</v>
      </c>
      <c r="AB21" s="8">
        <v>66.430000000000007</v>
      </c>
      <c r="AC21" s="8" t="s">
        <v>1</v>
      </c>
      <c r="AD21" s="8">
        <v>69.8</v>
      </c>
      <c r="AE21" s="8" t="s">
        <v>1</v>
      </c>
      <c r="AF21" s="8">
        <v>70.02</v>
      </c>
      <c r="AG21" s="8" t="s">
        <v>1</v>
      </c>
      <c r="AH21" s="8">
        <v>70.84</v>
      </c>
      <c r="AI21" s="8" t="s">
        <v>1</v>
      </c>
      <c r="AJ21" s="8">
        <v>71.09</v>
      </c>
      <c r="AK21" s="8" t="s">
        <v>1</v>
      </c>
      <c r="AL21" s="8">
        <v>65.73</v>
      </c>
      <c r="AM21" s="8" t="s">
        <v>1</v>
      </c>
      <c r="AN21" s="8">
        <v>68.22</v>
      </c>
      <c r="AO21" s="8" t="s">
        <v>1</v>
      </c>
      <c r="AP21" s="8">
        <v>67.61</v>
      </c>
      <c r="AQ21" s="8" t="s">
        <v>1</v>
      </c>
      <c r="AR21" s="8">
        <v>76.260000000000005</v>
      </c>
      <c r="AS21" s="8" t="s">
        <v>1</v>
      </c>
      <c r="AT21" s="8">
        <v>75.349999999999994</v>
      </c>
      <c r="AU21" s="8" t="s">
        <v>1</v>
      </c>
      <c r="AV21" s="8">
        <v>76.099999999999994</v>
      </c>
      <c r="AW21" s="8" t="s">
        <v>1</v>
      </c>
      <c r="AX21" s="8">
        <v>75.7</v>
      </c>
      <c r="AY21" s="8" t="s">
        <v>1</v>
      </c>
      <c r="AZ21" s="8">
        <v>77.22</v>
      </c>
      <c r="BA21" s="8" t="s">
        <v>1</v>
      </c>
      <c r="BB21" s="8">
        <v>77.349999999999994</v>
      </c>
      <c r="BC21" s="8" t="s">
        <v>1</v>
      </c>
      <c r="BD21" s="8">
        <v>81.81</v>
      </c>
      <c r="BE21" s="8" t="s">
        <v>1</v>
      </c>
      <c r="BF21" s="8">
        <v>79.900000000000006</v>
      </c>
      <c r="BG21" s="8" t="s">
        <v>1</v>
      </c>
      <c r="BH21" s="8">
        <v>82.21</v>
      </c>
      <c r="BI21" s="8" t="s">
        <v>1</v>
      </c>
      <c r="BJ21" s="8">
        <v>81.08</v>
      </c>
      <c r="BK21" s="8" t="s">
        <v>1</v>
      </c>
      <c r="BL21" s="8">
        <v>80.849999999999994</v>
      </c>
      <c r="BM21" s="8" t="s">
        <v>1</v>
      </c>
      <c r="BN21" s="8">
        <v>81.3</v>
      </c>
      <c r="BO21" s="8" t="s">
        <v>1</v>
      </c>
      <c r="BP21" s="8"/>
      <c r="BQ21" s="8"/>
      <c r="BR21" s="8"/>
      <c r="BS21" s="8"/>
    </row>
    <row r="22" spans="1:71">
      <c r="A22" s="7" t="s">
        <v>28</v>
      </c>
      <c r="B22" s="8" t="s">
        <v>13</v>
      </c>
      <c r="C22" s="8" t="s">
        <v>1</v>
      </c>
      <c r="D22" s="8" t="s">
        <v>13</v>
      </c>
      <c r="E22" s="8" t="s">
        <v>1</v>
      </c>
      <c r="F22" s="8" t="s">
        <v>13</v>
      </c>
      <c r="G22" s="8" t="s">
        <v>1</v>
      </c>
      <c r="H22" s="8" t="s">
        <v>13</v>
      </c>
      <c r="I22" s="8" t="s">
        <v>1</v>
      </c>
      <c r="J22" s="8" t="s">
        <v>13</v>
      </c>
      <c r="K22" s="8" t="s">
        <v>1</v>
      </c>
      <c r="L22" s="8" t="s">
        <v>13</v>
      </c>
      <c r="M22" s="8" t="s">
        <v>1</v>
      </c>
      <c r="N22" s="8" t="s">
        <v>13</v>
      </c>
      <c r="O22" s="8" t="s">
        <v>1</v>
      </c>
      <c r="P22" s="8" t="s">
        <v>13</v>
      </c>
      <c r="Q22" s="8" t="s">
        <v>1</v>
      </c>
      <c r="R22" s="8" t="s">
        <v>13</v>
      </c>
      <c r="S22" s="8" t="s">
        <v>1</v>
      </c>
      <c r="T22" s="8" t="s">
        <v>13</v>
      </c>
      <c r="U22" s="8" t="s">
        <v>1</v>
      </c>
      <c r="V22" s="8" t="s">
        <v>13</v>
      </c>
      <c r="W22" s="8" t="s">
        <v>1</v>
      </c>
      <c r="X22" s="8" t="s">
        <v>13</v>
      </c>
      <c r="Y22" s="8" t="s">
        <v>1</v>
      </c>
      <c r="Z22" s="8" t="s">
        <v>13</v>
      </c>
      <c r="AA22" s="8" t="s">
        <v>1</v>
      </c>
      <c r="AB22" s="8" t="s">
        <v>13</v>
      </c>
      <c r="AC22" s="8" t="s">
        <v>1</v>
      </c>
      <c r="AD22" s="8" t="s">
        <v>13</v>
      </c>
      <c r="AE22" s="8" t="s">
        <v>1</v>
      </c>
      <c r="AF22" s="8">
        <v>70.2</v>
      </c>
      <c r="AG22" s="8" t="s">
        <v>1</v>
      </c>
      <c r="AH22" s="8">
        <v>70.47</v>
      </c>
      <c r="AI22" s="8" t="s">
        <v>1</v>
      </c>
      <c r="AJ22" s="8">
        <v>70.650000000000006</v>
      </c>
      <c r="AK22" s="8" t="s">
        <v>1</v>
      </c>
      <c r="AL22" s="8">
        <v>70.77</v>
      </c>
      <c r="AM22" s="8" t="s">
        <v>1</v>
      </c>
      <c r="AN22" s="8">
        <v>71.05</v>
      </c>
      <c r="AO22" s="8" t="s">
        <v>1</v>
      </c>
      <c r="AP22" s="8">
        <v>72.31</v>
      </c>
      <c r="AQ22" s="8" t="s">
        <v>1</v>
      </c>
      <c r="AR22" s="8">
        <v>73.069999999999993</v>
      </c>
      <c r="AS22" s="8" t="s">
        <v>1</v>
      </c>
      <c r="AT22" s="8">
        <v>74.069999999999993</v>
      </c>
      <c r="AU22" s="8" t="s">
        <v>1</v>
      </c>
      <c r="AV22" s="8">
        <v>74.180000000000007</v>
      </c>
      <c r="AW22" s="8" t="s">
        <v>1</v>
      </c>
      <c r="AX22" s="8">
        <v>75.41</v>
      </c>
      <c r="AY22" s="8" t="s">
        <v>1</v>
      </c>
      <c r="AZ22" s="8">
        <v>76.66</v>
      </c>
      <c r="BA22" s="8" t="s">
        <v>1</v>
      </c>
      <c r="BB22" s="8">
        <v>77.48</v>
      </c>
      <c r="BC22" s="8" t="s">
        <v>1</v>
      </c>
      <c r="BD22" s="8">
        <v>77.599999999999994</v>
      </c>
      <c r="BE22" s="8" t="s">
        <v>1</v>
      </c>
      <c r="BF22" s="8">
        <v>78.78</v>
      </c>
      <c r="BG22" s="8" t="s">
        <v>1</v>
      </c>
      <c r="BH22" s="8">
        <v>79.44</v>
      </c>
      <c r="BI22" s="8" t="s">
        <v>1</v>
      </c>
      <c r="BJ22" s="8">
        <v>79.44</v>
      </c>
      <c r="BK22" s="8" t="s">
        <v>1</v>
      </c>
      <c r="BL22" s="8">
        <v>79.77</v>
      </c>
      <c r="BM22" s="8" t="s">
        <v>1</v>
      </c>
      <c r="BN22" s="8">
        <v>78.900000000000006</v>
      </c>
      <c r="BO22" s="8" t="s">
        <v>1</v>
      </c>
      <c r="BP22" s="8"/>
      <c r="BQ22" s="8"/>
      <c r="BR22" s="8"/>
      <c r="BS22" s="8"/>
    </row>
    <row r="23" spans="1:71">
      <c r="A23" s="7" t="s">
        <v>29</v>
      </c>
      <c r="B23" s="8" t="s">
        <v>13</v>
      </c>
      <c r="C23" s="8" t="s">
        <v>1</v>
      </c>
      <c r="D23" s="8" t="s">
        <v>13</v>
      </c>
      <c r="E23" s="8" t="s">
        <v>1</v>
      </c>
      <c r="F23" s="8" t="s">
        <v>13</v>
      </c>
      <c r="G23" s="8" t="s">
        <v>1</v>
      </c>
      <c r="H23" s="8" t="s">
        <v>13</v>
      </c>
      <c r="I23" s="8" t="s">
        <v>1</v>
      </c>
      <c r="J23" s="8">
        <v>100</v>
      </c>
      <c r="K23" s="8" t="s">
        <v>1</v>
      </c>
      <c r="L23" s="8">
        <v>100</v>
      </c>
      <c r="M23" s="8" t="s">
        <v>1</v>
      </c>
      <c r="N23" s="8" t="s">
        <v>13</v>
      </c>
      <c r="O23" s="8" t="s">
        <v>1</v>
      </c>
      <c r="P23" s="8" t="s">
        <v>13</v>
      </c>
      <c r="Q23" s="8" t="s">
        <v>1</v>
      </c>
      <c r="R23" s="8" t="s">
        <v>13</v>
      </c>
      <c r="S23" s="8" t="s">
        <v>1</v>
      </c>
      <c r="T23" s="8">
        <v>100</v>
      </c>
      <c r="U23" s="8" t="s">
        <v>1</v>
      </c>
      <c r="V23" s="8" t="s">
        <v>13</v>
      </c>
      <c r="W23" s="8" t="s">
        <v>1</v>
      </c>
      <c r="X23" s="8" t="s">
        <v>13</v>
      </c>
      <c r="Y23" s="8" t="s">
        <v>1</v>
      </c>
      <c r="Z23" s="8" t="s">
        <v>13</v>
      </c>
      <c r="AA23" s="8" t="s">
        <v>1</v>
      </c>
      <c r="AB23" s="8">
        <v>100</v>
      </c>
      <c r="AC23" s="8" t="s">
        <v>1</v>
      </c>
      <c r="AD23" s="8" t="s">
        <v>13</v>
      </c>
      <c r="AE23" s="8" t="s">
        <v>1</v>
      </c>
      <c r="AF23" s="8" t="s">
        <v>13</v>
      </c>
      <c r="AG23" s="8" t="s">
        <v>1</v>
      </c>
      <c r="AH23" s="8" t="s">
        <v>13</v>
      </c>
      <c r="AI23" s="8" t="s">
        <v>1</v>
      </c>
      <c r="AJ23" s="8" t="s">
        <v>13</v>
      </c>
      <c r="AK23" s="8" t="s">
        <v>1</v>
      </c>
      <c r="AL23" s="8" t="s">
        <v>13</v>
      </c>
      <c r="AM23" s="8" t="s">
        <v>1</v>
      </c>
      <c r="AN23" s="8" t="s">
        <v>13</v>
      </c>
      <c r="AO23" s="8" t="s">
        <v>1</v>
      </c>
      <c r="AP23" s="8">
        <v>98.7</v>
      </c>
      <c r="AQ23" s="8" t="s">
        <v>1</v>
      </c>
      <c r="AR23" s="8">
        <v>100</v>
      </c>
      <c r="AS23" s="8" t="s">
        <v>1</v>
      </c>
      <c r="AT23" s="8">
        <v>100</v>
      </c>
      <c r="AU23" s="8" t="s">
        <v>1</v>
      </c>
      <c r="AV23" s="8">
        <v>100</v>
      </c>
      <c r="AW23" s="8" t="s">
        <v>1</v>
      </c>
      <c r="AX23" s="8">
        <v>98.4</v>
      </c>
      <c r="AY23" s="8" t="s">
        <v>1</v>
      </c>
      <c r="AZ23" s="8">
        <v>98.5</v>
      </c>
      <c r="BA23" s="8" t="s">
        <v>1</v>
      </c>
      <c r="BB23" s="8">
        <v>98.5</v>
      </c>
      <c r="BC23" s="8" t="s">
        <v>30</v>
      </c>
      <c r="BD23" s="8">
        <v>98.6</v>
      </c>
      <c r="BE23" s="8" t="s">
        <v>30</v>
      </c>
      <c r="BF23" s="8">
        <v>99.2</v>
      </c>
      <c r="BG23" s="8" t="s">
        <v>30</v>
      </c>
      <c r="BH23" s="8">
        <v>99.3</v>
      </c>
      <c r="BI23" s="8" t="s">
        <v>30</v>
      </c>
      <c r="BJ23" s="8">
        <v>99.3</v>
      </c>
      <c r="BK23" s="8" t="s">
        <v>30</v>
      </c>
      <c r="BL23" s="8">
        <v>99.4</v>
      </c>
      <c r="BM23" s="8" t="s">
        <v>30</v>
      </c>
      <c r="BN23" s="8">
        <v>99.5</v>
      </c>
      <c r="BO23" s="8" t="s">
        <v>30</v>
      </c>
      <c r="BP23" s="8"/>
      <c r="BQ23" s="8"/>
      <c r="BR23" s="8"/>
      <c r="BS23" s="8"/>
    </row>
    <row r="24" spans="1:71">
      <c r="A24" s="7" t="s">
        <v>31</v>
      </c>
      <c r="B24" s="8">
        <v>39.4</v>
      </c>
      <c r="C24" s="8" t="s">
        <v>30</v>
      </c>
      <c r="D24" s="8" t="s">
        <v>13</v>
      </c>
      <c r="E24" s="8" t="s">
        <v>1</v>
      </c>
      <c r="F24" s="8">
        <v>35.299999999999997</v>
      </c>
      <c r="G24" s="8" t="s">
        <v>30</v>
      </c>
      <c r="H24" s="8">
        <v>39.299999999999997</v>
      </c>
      <c r="I24" s="8" t="s">
        <v>30</v>
      </c>
      <c r="J24" s="8">
        <v>39.9</v>
      </c>
      <c r="K24" s="8" t="s">
        <v>30</v>
      </c>
      <c r="L24" s="8">
        <v>39.1</v>
      </c>
      <c r="M24" s="8" t="s">
        <v>30</v>
      </c>
      <c r="N24" s="8">
        <v>40.200000000000003</v>
      </c>
      <c r="O24" s="8" t="s">
        <v>30</v>
      </c>
      <c r="P24" s="8">
        <v>41.5</v>
      </c>
      <c r="Q24" s="8" t="s">
        <v>30</v>
      </c>
      <c r="R24" s="8">
        <v>43</v>
      </c>
      <c r="S24" s="8" t="s">
        <v>30</v>
      </c>
      <c r="T24" s="8">
        <v>45.9</v>
      </c>
      <c r="U24" s="8" t="s">
        <v>30</v>
      </c>
      <c r="V24" s="8">
        <v>63.7</v>
      </c>
      <c r="W24" s="8" t="s">
        <v>30</v>
      </c>
      <c r="X24" s="8">
        <v>66.099999999999994</v>
      </c>
      <c r="Y24" s="8" t="s">
        <v>30</v>
      </c>
      <c r="Z24" s="8">
        <v>66.2</v>
      </c>
      <c r="AA24" s="8" t="s">
        <v>30</v>
      </c>
      <c r="AB24" s="8">
        <v>70.099999999999994</v>
      </c>
      <c r="AC24" s="8" t="s">
        <v>30</v>
      </c>
      <c r="AD24" s="8">
        <v>72.099999999999994</v>
      </c>
      <c r="AE24" s="8" t="s">
        <v>30</v>
      </c>
      <c r="AF24" s="8">
        <v>60.6</v>
      </c>
      <c r="AG24" s="8" t="s">
        <v>1</v>
      </c>
      <c r="AH24" s="8">
        <v>63.4</v>
      </c>
      <c r="AI24" s="8" t="s">
        <v>1</v>
      </c>
      <c r="AJ24" s="8">
        <v>66.5</v>
      </c>
      <c r="AK24" s="8" t="s">
        <v>1</v>
      </c>
      <c r="AL24" s="8">
        <v>67.7</v>
      </c>
      <c r="AM24" s="8" t="s">
        <v>1</v>
      </c>
      <c r="AN24" s="8">
        <v>68.8</v>
      </c>
      <c r="AO24" s="8" t="s">
        <v>1</v>
      </c>
      <c r="AP24" s="8">
        <v>71.7</v>
      </c>
      <c r="AQ24" s="8" t="s">
        <v>1</v>
      </c>
      <c r="AR24" s="8">
        <v>72.3</v>
      </c>
      <c r="AS24" s="8" t="s">
        <v>1</v>
      </c>
      <c r="AT24" s="8">
        <v>72.900000000000006</v>
      </c>
      <c r="AU24" s="8" t="s">
        <v>30</v>
      </c>
      <c r="AV24" s="8">
        <v>72.760000000000005</v>
      </c>
      <c r="AW24" s="8" t="s">
        <v>30</v>
      </c>
      <c r="AX24" s="8">
        <v>73.599999999999994</v>
      </c>
      <c r="AY24" s="8" t="s">
        <v>30</v>
      </c>
      <c r="AZ24" s="8">
        <v>76.59</v>
      </c>
      <c r="BA24" s="8" t="s">
        <v>30</v>
      </c>
      <c r="BB24" s="8">
        <v>78.180000000000007</v>
      </c>
      <c r="BC24" s="8" t="s">
        <v>30</v>
      </c>
      <c r="BD24" s="8">
        <v>79.19</v>
      </c>
      <c r="BE24" s="8" t="s">
        <v>30</v>
      </c>
      <c r="BF24" s="8">
        <v>80.430000000000007</v>
      </c>
      <c r="BG24" s="8" t="s">
        <v>30</v>
      </c>
      <c r="BH24" s="8">
        <v>80.34</v>
      </c>
      <c r="BI24" s="8" t="s">
        <v>30</v>
      </c>
      <c r="BJ24" s="8">
        <v>81.02</v>
      </c>
      <c r="BK24" s="8" t="s">
        <v>30</v>
      </c>
      <c r="BL24" s="8">
        <v>82.02</v>
      </c>
      <c r="BM24" s="8" t="s">
        <v>30</v>
      </c>
      <c r="BN24" s="8">
        <v>81.790000000000006</v>
      </c>
      <c r="BO24" s="8" t="s">
        <v>30</v>
      </c>
      <c r="BP24" s="8"/>
      <c r="BQ24" s="8"/>
      <c r="BR24" s="8"/>
      <c r="BS24" s="8"/>
    </row>
    <row r="25" spans="1:71">
      <c r="A25" s="7" t="s">
        <v>32</v>
      </c>
      <c r="B25" s="8" t="s">
        <v>13</v>
      </c>
      <c r="C25" s="8" t="s">
        <v>1</v>
      </c>
      <c r="D25" s="8" t="s">
        <v>13</v>
      </c>
      <c r="E25" s="8" t="s">
        <v>1</v>
      </c>
      <c r="F25" s="8" t="s">
        <v>13</v>
      </c>
      <c r="G25" s="8" t="s">
        <v>1</v>
      </c>
      <c r="H25" s="8" t="s">
        <v>13</v>
      </c>
      <c r="I25" s="8" t="s">
        <v>1</v>
      </c>
      <c r="J25" s="8" t="s">
        <v>13</v>
      </c>
      <c r="K25" s="8" t="s">
        <v>1</v>
      </c>
      <c r="L25" s="8">
        <v>13</v>
      </c>
      <c r="M25" s="8" t="s">
        <v>1</v>
      </c>
      <c r="N25" s="8">
        <v>13</v>
      </c>
      <c r="O25" s="8" t="s">
        <v>1</v>
      </c>
      <c r="P25" s="8">
        <v>13</v>
      </c>
      <c r="Q25" s="8" t="s">
        <v>1</v>
      </c>
      <c r="R25" s="8">
        <v>13</v>
      </c>
      <c r="S25" s="8" t="s">
        <v>1</v>
      </c>
      <c r="T25" s="8">
        <v>13</v>
      </c>
      <c r="U25" s="8" t="s">
        <v>1</v>
      </c>
      <c r="V25" s="8">
        <v>11.24</v>
      </c>
      <c r="W25" s="8" t="s">
        <v>1</v>
      </c>
      <c r="X25" s="8">
        <v>11.46</v>
      </c>
      <c r="Y25" s="8" t="s">
        <v>1</v>
      </c>
      <c r="Z25" s="8">
        <v>12.9</v>
      </c>
      <c r="AA25" s="8" t="s">
        <v>1</v>
      </c>
      <c r="AB25" s="8">
        <v>13.16</v>
      </c>
      <c r="AC25" s="8" t="s">
        <v>1</v>
      </c>
      <c r="AD25" s="8">
        <v>10.85</v>
      </c>
      <c r="AE25" s="8" t="s">
        <v>1</v>
      </c>
      <c r="AF25" s="8">
        <v>13.23</v>
      </c>
      <c r="AG25" s="8" t="s">
        <v>1</v>
      </c>
      <c r="AH25" s="8">
        <v>9.26</v>
      </c>
      <c r="AI25" s="8" t="s">
        <v>1</v>
      </c>
      <c r="AJ25" s="8">
        <v>8.41</v>
      </c>
      <c r="AK25" s="8" t="s">
        <v>1</v>
      </c>
      <c r="AL25" s="8">
        <v>14.82</v>
      </c>
      <c r="AM25" s="8" t="s">
        <v>24</v>
      </c>
      <c r="AN25" s="8">
        <v>21.73</v>
      </c>
      <c r="AO25" s="8" t="s">
        <v>24</v>
      </c>
      <c r="AP25" s="8">
        <v>20.72</v>
      </c>
      <c r="AQ25" s="8" t="s">
        <v>1</v>
      </c>
      <c r="AR25" s="8">
        <v>100</v>
      </c>
      <c r="AS25" s="8" t="s">
        <v>24</v>
      </c>
      <c r="AT25" s="8">
        <v>100</v>
      </c>
      <c r="AU25" s="8" t="s">
        <v>1</v>
      </c>
      <c r="AV25" s="8">
        <v>100</v>
      </c>
      <c r="AW25" s="8" t="s">
        <v>1</v>
      </c>
      <c r="AX25" s="8">
        <v>100</v>
      </c>
      <c r="AY25" s="8" t="s">
        <v>1</v>
      </c>
      <c r="AZ25" s="8">
        <v>100</v>
      </c>
      <c r="BA25" s="8" t="s">
        <v>1</v>
      </c>
      <c r="BB25" s="8">
        <v>100</v>
      </c>
      <c r="BC25" s="8" t="s">
        <v>1</v>
      </c>
      <c r="BD25" s="8">
        <v>100</v>
      </c>
      <c r="BE25" s="8" t="s">
        <v>1</v>
      </c>
      <c r="BF25" s="8">
        <v>100</v>
      </c>
      <c r="BG25" s="8" t="s">
        <v>1</v>
      </c>
      <c r="BH25" s="8">
        <v>100</v>
      </c>
      <c r="BI25" s="8" t="s">
        <v>1</v>
      </c>
      <c r="BJ25" s="8">
        <v>100</v>
      </c>
      <c r="BK25" s="8" t="s">
        <v>1</v>
      </c>
      <c r="BL25" s="8">
        <v>100</v>
      </c>
      <c r="BM25" s="8" t="s">
        <v>1</v>
      </c>
      <c r="BN25" s="8">
        <v>100</v>
      </c>
      <c r="BO25" s="8" t="s">
        <v>1</v>
      </c>
      <c r="BP25" s="8"/>
      <c r="BQ25" s="8"/>
      <c r="BR25" s="8"/>
      <c r="BS25" s="8"/>
    </row>
    <row r="26" spans="1:71">
      <c r="A26" s="7" t="s">
        <v>766</v>
      </c>
      <c r="B26" s="8">
        <v>98</v>
      </c>
      <c r="C26" s="8" t="s">
        <v>1</v>
      </c>
      <c r="D26" s="8">
        <v>98</v>
      </c>
      <c r="E26" s="8" t="s">
        <v>1</v>
      </c>
      <c r="F26" s="8">
        <v>98</v>
      </c>
      <c r="G26" s="8" t="s">
        <v>1</v>
      </c>
      <c r="H26" s="8">
        <v>99</v>
      </c>
      <c r="I26" s="8" t="s">
        <v>1</v>
      </c>
      <c r="J26" s="8">
        <v>99</v>
      </c>
      <c r="K26" s="8" t="s">
        <v>1</v>
      </c>
      <c r="L26" s="8">
        <v>99.4</v>
      </c>
      <c r="M26" s="8" t="s">
        <v>1</v>
      </c>
      <c r="N26" s="8">
        <v>99</v>
      </c>
      <c r="O26" s="8" t="s">
        <v>1</v>
      </c>
      <c r="P26" s="8">
        <v>100</v>
      </c>
      <c r="Q26" s="8" t="s">
        <v>1</v>
      </c>
      <c r="R26" s="8">
        <v>100</v>
      </c>
      <c r="S26" s="8" t="s">
        <v>1</v>
      </c>
      <c r="T26" s="8">
        <v>100</v>
      </c>
      <c r="U26" s="8" t="s">
        <v>1</v>
      </c>
      <c r="V26" s="8">
        <v>100</v>
      </c>
      <c r="W26" s="8" t="s">
        <v>1</v>
      </c>
      <c r="X26" s="8">
        <v>100</v>
      </c>
      <c r="Y26" s="8" t="s">
        <v>1</v>
      </c>
      <c r="Z26" s="8">
        <v>100</v>
      </c>
      <c r="AA26" s="8" t="s">
        <v>1</v>
      </c>
      <c r="AB26" s="8">
        <v>100</v>
      </c>
      <c r="AC26" s="8" t="s">
        <v>1</v>
      </c>
      <c r="AD26" s="8">
        <v>100</v>
      </c>
      <c r="AE26" s="8" t="s">
        <v>1</v>
      </c>
      <c r="AF26" s="8">
        <v>100</v>
      </c>
      <c r="AG26" s="8" t="s">
        <v>1</v>
      </c>
      <c r="AH26" s="8">
        <v>100</v>
      </c>
      <c r="AI26" s="8" t="s">
        <v>1</v>
      </c>
      <c r="AJ26" s="8">
        <v>100</v>
      </c>
      <c r="AK26" s="8" t="s">
        <v>109</v>
      </c>
      <c r="AL26" s="8">
        <v>100</v>
      </c>
      <c r="AM26" s="8" t="s">
        <v>1</v>
      </c>
      <c r="AN26" s="8">
        <v>100</v>
      </c>
      <c r="AO26" s="8" t="s">
        <v>109</v>
      </c>
      <c r="AP26" s="8">
        <v>100</v>
      </c>
      <c r="AQ26" s="8" t="s">
        <v>1</v>
      </c>
      <c r="AR26" s="8">
        <v>100</v>
      </c>
      <c r="AS26" s="8" t="s">
        <v>1</v>
      </c>
      <c r="AT26" s="8">
        <v>100</v>
      </c>
      <c r="AU26" s="8" t="s">
        <v>1</v>
      </c>
      <c r="AV26" s="8">
        <v>100</v>
      </c>
      <c r="AW26" s="8" t="s">
        <v>1</v>
      </c>
      <c r="AX26" s="8">
        <v>100</v>
      </c>
      <c r="AY26" s="8" t="s">
        <v>1</v>
      </c>
      <c r="AZ26" s="8">
        <v>100</v>
      </c>
      <c r="BA26" s="8" t="s">
        <v>1</v>
      </c>
      <c r="BB26" s="8">
        <v>100</v>
      </c>
      <c r="BC26" s="8" t="s">
        <v>1</v>
      </c>
      <c r="BD26" s="8">
        <v>100</v>
      </c>
      <c r="BE26" s="8" t="s">
        <v>1</v>
      </c>
      <c r="BF26" s="8">
        <v>100</v>
      </c>
      <c r="BG26" s="8" t="s">
        <v>1</v>
      </c>
      <c r="BH26" s="8">
        <v>100</v>
      </c>
      <c r="BI26" s="8" t="s">
        <v>1</v>
      </c>
      <c r="BJ26" s="8">
        <v>100</v>
      </c>
      <c r="BK26" s="8" t="s">
        <v>1</v>
      </c>
      <c r="BL26" s="8">
        <v>100</v>
      </c>
      <c r="BM26" s="8" t="s">
        <v>1</v>
      </c>
      <c r="BN26" s="8">
        <v>100</v>
      </c>
      <c r="BO26" s="8" t="s">
        <v>1</v>
      </c>
      <c r="BP26" s="8"/>
      <c r="BQ26" s="8"/>
      <c r="BR26" s="8"/>
      <c r="BS26" s="8"/>
    </row>
    <row r="27" spans="1:71">
      <c r="A27" s="7" t="s">
        <v>34</v>
      </c>
      <c r="B27" s="8">
        <v>100</v>
      </c>
      <c r="C27" s="8" t="s">
        <v>1</v>
      </c>
      <c r="D27" s="8" t="s">
        <v>13</v>
      </c>
      <c r="E27" s="8" t="s">
        <v>1</v>
      </c>
      <c r="F27" s="8" t="s">
        <v>13</v>
      </c>
      <c r="G27" s="8" t="s">
        <v>1</v>
      </c>
      <c r="H27" s="8" t="s">
        <v>13</v>
      </c>
      <c r="I27" s="8" t="s">
        <v>1</v>
      </c>
      <c r="J27" s="8" t="s">
        <v>13</v>
      </c>
      <c r="K27" s="8" t="s">
        <v>1</v>
      </c>
      <c r="L27" s="8">
        <v>98</v>
      </c>
      <c r="M27" s="8" t="s">
        <v>1</v>
      </c>
      <c r="N27" s="8" t="s">
        <v>13</v>
      </c>
      <c r="O27" s="8" t="s">
        <v>1</v>
      </c>
      <c r="P27" s="8" t="s">
        <v>13</v>
      </c>
      <c r="Q27" s="8" t="s">
        <v>1</v>
      </c>
      <c r="R27" s="8">
        <v>99</v>
      </c>
      <c r="S27" s="8" t="s">
        <v>1</v>
      </c>
      <c r="T27" s="8" t="s">
        <v>13</v>
      </c>
      <c r="U27" s="8" t="s">
        <v>1</v>
      </c>
      <c r="V27" s="8">
        <v>100</v>
      </c>
      <c r="W27" s="8" t="s">
        <v>1</v>
      </c>
      <c r="X27" s="8">
        <v>100</v>
      </c>
      <c r="Y27" s="8" t="s">
        <v>1</v>
      </c>
      <c r="Z27" s="8">
        <v>100</v>
      </c>
      <c r="AA27" s="8" t="s">
        <v>1</v>
      </c>
      <c r="AB27" s="8">
        <v>100</v>
      </c>
      <c r="AC27" s="8" t="s">
        <v>1</v>
      </c>
      <c r="AD27" s="8">
        <v>100</v>
      </c>
      <c r="AE27" s="8" t="s">
        <v>1</v>
      </c>
      <c r="AF27" s="8">
        <v>100</v>
      </c>
      <c r="AG27" s="8" t="s">
        <v>109</v>
      </c>
      <c r="AH27" s="8">
        <v>100</v>
      </c>
      <c r="AI27" s="8" t="s">
        <v>1</v>
      </c>
      <c r="AJ27" s="8">
        <v>100</v>
      </c>
      <c r="AK27" s="8" t="s">
        <v>109</v>
      </c>
      <c r="AL27" s="8">
        <v>100</v>
      </c>
      <c r="AM27" s="8" t="s">
        <v>1</v>
      </c>
      <c r="AN27" s="8">
        <v>100</v>
      </c>
      <c r="AO27" s="8" t="s">
        <v>109</v>
      </c>
      <c r="AP27" s="8">
        <v>100</v>
      </c>
      <c r="AQ27" s="8" t="s">
        <v>1</v>
      </c>
      <c r="AR27" s="8">
        <v>100</v>
      </c>
      <c r="AS27" s="8" t="s">
        <v>109</v>
      </c>
      <c r="AT27" s="8">
        <v>100</v>
      </c>
      <c r="AU27" s="8" t="s">
        <v>1</v>
      </c>
      <c r="AV27" s="8">
        <v>100</v>
      </c>
      <c r="AW27" s="8" t="s">
        <v>109</v>
      </c>
      <c r="AX27" s="8">
        <v>100</v>
      </c>
      <c r="AY27" s="8" t="s">
        <v>1</v>
      </c>
      <c r="AZ27" s="8">
        <v>100</v>
      </c>
      <c r="BA27" s="8" t="s">
        <v>109</v>
      </c>
      <c r="BB27" s="8">
        <v>100</v>
      </c>
      <c r="BC27" s="8" t="s">
        <v>1</v>
      </c>
      <c r="BD27" s="8">
        <v>100</v>
      </c>
      <c r="BE27" s="8" t="s">
        <v>109</v>
      </c>
      <c r="BF27" s="8">
        <v>100</v>
      </c>
      <c r="BG27" s="8" t="s">
        <v>1</v>
      </c>
      <c r="BH27" s="8">
        <v>100</v>
      </c>
      <c r="BI27" s="8" t="s">
        <v>1</v>
      </c>
      <c r="BJ27" s="8">
        <v>100</v>
      </c>
      <c r="BK27" s="8" t="s">
        <v>1</v>
      </c>
      <c r="BL27" s="8">
        <v>100</v>
      </c>
      <c r="BM27" s="8" t="s">
        <v>1</v>
      </c>
      <c r="BN27" s="8">
        <v>100</v>
      </c>
      <c r="BO27" s="8" t="s">
        <v>1</v>
      </c>
      <c r="BP27" s="8"/>
      <c r="BQ27" s="8"/>
      <c r="BR27" s="8"/>
      <c r="BS27" s="8"/>
    </row>
    <row r="28" spans="1:71">
      <c r="A28" s="7" t="s">
        <v>35</v>
      </c>
      <c r="B28" s="8" t="s">
        <v>13</v>
      </c>
      <c r="C28" s="8" t="s">
        <v>1</v>
      </c>
      <c r="D28" s="8" t="s">
        <v>13</v>
      </c>
      <c r="E28" s="8" t="s">
        <v>1</v>
      </c>
      <c r="F28" s="8" t="s">
        <v>13</v>
      </c>
      <c r="G28" s="8" t="s">
        <v>1</v>
      </c>
      <c r="H28" s="8" t="s">
        <v>13</v>
      </c>
      <c r="I28" s="8" t="s">
        <v>1</v>
      </c>
      <c r="J28" s="8" t="s">
        <v>13</v>
      </c>
      <c r="K28" s="8" t="s">
        <v>1</v>
      </c>
      <c r="L28" s="8" t="s">
        <v>13</v>
      </c>
      <c r="M28" s="8" t="s">
        <v>1</v>
      </c>
      <c r="N28" s="8" t="s">
        <v>13</v>
      </c>
      <c r="O28" s="8" t="s">
        <v>1</v>
      </c>
      <c r="P28" s="8" t="s">
        <v>13</v>
      </c>
      <c r="Q28" s="8" t="s">
        <v>1</v>
      </c>
      <c r="R28" s="8" t="s">
        <v>13</v>
      </c>
      <c r="S28" s="8" t="s">
        <v>1</v>
      </c>
      <c r="T28" s="8" t="s">
        <v>13</v>
      </c>
      <c r="U28" s="8" t="s">
        <v>1</v>
      </c>
      <c r="V28" s="8">
        <v>53.6</v>
      </c>
      <c r="W28" s="8" t="s">
        <v>1</v>
      </c>
      <c r="X28" s="8">
        <v>55.3</v>
      </c>
      <c r="Y28" s="8" t="s">
        <v>1</v>
      </c>
      <c r="Z28" s="8">
        <v>82.1</v>
      </c>
      <c r="AA28" s="8" t="s">
        <v>1</v>
      </c>
      <c r="AB28" s="8">
        <v>83.7</v>
      </c>
      <c r="AC28" s="8" t="s">
        <v>1</v>
      </c>
      <c r="AD28" s="8">
        <v>84.5</v>
      </c>
      <c r="AE28" s="8" t="s">
        <v>1</v>
      </c>
      <c r="AF28" s="8">
        <v>85.8</v>
      </c>
      <c r="AG28" s="8" t="s">
        <v>30</v>
      </c>
      <c r="AH28" s="8">
        <v>87</v>
      </c>
      <c r="AI28" s="8" t="s">
        <v>30</v>
      </c>
      <c r="AJ28" s="8">
        <v>87.9</v>
      </c>
      <c r="AK28" s="8" t="s">
        <v>30</v>
      </c>
      <c r="AL28" s="8">
        <v>88.8</v>
      </c>
      <c r="AM28" s="8" t="s">
        <v>30</v>
      </c>
      <c r="AN28" s="8">
        <v>90</v>
      </c>
      <c r="AO28" s="8" t="s">
        <v>30</v>
      </c>
      <c r="AP28" s="8">
        <v>89.8</v>
      </c>
      <c r="AQ28" s="8" t="s">
        <v>30</v>
      </c>
      <c r="AR28" s="8">
        <v>90.7</v>
      </c>
      <c r="AS28" s="8" t="s">
        <v>1</v>
      </c>
      <c r="AT28" s="8">
        <v>93.8</v>
      </c>
      <c r="AU28" s="8" t="s">
        <v>1</v>
      </c>
      <c r="AV28" s="8">
        <v>95.2</v>
      </c>
      <c r="AW28" s="8" t="s">
        <v>1</v>
      </c>
      <c r="AX28" s="8">
        <v>93.8</v>
      </c>
      <c r="AY28" s="8" t="s">
        <v>1</v>
      </c>
      <c r="AZ28" s="8">
        <v>94.2</v>
      </c>
      <c r="BA28" s="8" t="s">
        <v>1</v>
      </c>
      <c r="BB28" s="8">
        <v>94.79</v>
      </c>
      <c r="BC28" s="8" t="s">
        <v>1</v>
      </c>
      <c r="BD28" s="8">
        <v>94.96</v>
      </c>
      <c r="BE28" s="8" t="s">
        <v>1</v>
      </c>
      <c r="BF28" s="8">
        <v>95.98</v>
      </c>
      <c r="BG28" s="8" t="s">
        <v>1</v>
      </c>
      <c r="BH28" s="8">
        <v>96.2</v>
      </c>
      <c r="BI28" s="8" t="s">
        <v>1</v>
      </c>
      <c r="BJ28" s="8">
        <v>96.59</v>
      </c>
      <c r="BK28" s="8" t="s">
        <v>1</v>
      </c>
      <c r="BL28" s="8">
        <v>96.92</v>
      </c>
      <c r="BM28" s="8" t="s">
        <v>1</v>
      </c>
      <c r="BN28" s="8">
        <v>97.43</v>
      </c>
      <c r="BO28" s="8" t="s">
        <v>1</v>
      </c>
      <c r="BP28" s="8"/>
      <c r="BQ28" s="8"/>
      <c r="BR28" s="8"/>
      <c r="BS28" s="8"/>
    </row>
    <row r="29" spans="1:71">
      <c r="A29" s="7" t="s">
        <v>36</v>
      </c>
      <c r="B29" s="8" t="s">
        <v>13</v>
      </c>
      <c r="C29" s="8" t="s">
        <v>1</v>
      </c>
      <c r="D29" s="8" t="s">
        <v>13</v>
      </c>
      <c r="E29" s="8" t="s">
        <v>1</v>
      </c>
      <c r="F29" s="8" t="s">
        <v>13</v>
      </c>
      <c r="G29" s="8" t="s">
        <v>1</v>
      </c>
      <c r="H29" s="8" t="s">
        <v>13</v>
      </c>
      <c r="I29" s="8" t="s">
        <v>1</v>
      </c>
      <c r="J29" s="8" t="s">
        <v>13</v>
      </c>
      <c r="K29" s="8" t="s">
        <v>1</v>
      </c>
      <c r="L29" s="8" t="s">
        <v>13</v>
      </c>
      <c r="M29" s="8" t="s">
        <v>1</v>
      </c>
      <c r="N29" s="8" t="s">
        <v>13</v>
      </c>
      <c r="O29" s="8" t="s">
        <v>1</v>
      </c>
      <c r="P29" s="8" t="s">
        <v>13</v>
      </c>
      <c r="Q29" s="8" t="s">
        <v>1</v>
      </c>
      <c r="R29" s="8" t="s">
        <v>13</v>
      </c>
      <c r="S29" s="8" t="s">
        <v>1</v>
      </c>
      <c r="T29" s="8" t="s">
        <v>13</v>
      </c>
      <c r="U29" s="8" t="s">
        <v>1</v>
      </c>
      <c r="V29" s="8" t="s">
        <v>13</v>
      </c>
      <c r="W29" s="8" t="s">
        <v>1</v>
      </c>
      <c r="X29" s="8" t="s">
        <v>13</v>
      </c>
      <c r="Y29" s="8" t="s">
        <v>1</v>
      </c>
      <c r="Z29" s="8" t="s">
        <v>13</v>
      </c>
      <c r="AA29" s="8" t="s">
        <v>1</v>
      </c>
      <c r="AB29" s="8" t="s">
        <v>13</v>
      </c>
      <c r="AC29" s="8" t="s">
        <v>1</v>
      </c>
      <c r="AD29" s="8" t="s">
        <v>13</v>
      </c>
      <c r="AE29" s="8" t="s">
        <v>1</v>
      </c>
      <c r="AF29" s="8" t="s">
        <v>13</v>
      </c>
      <c r="AG29" s="8" t="s">
        <v>1</v>
      </c>
      <c r="AH29" s="8" t="s">
        <v>13</v>
      </c>
      <c r="AI29" s="8" t="s">
        <v>1</v>
      </c>
      <c r="AJ29" s="8" t="s">
        <v>13</v>
      </c>
      <c r="AK29" s="8" t="s">
        <v>1</v>
      </c>
      <c r="AL29" s="8" t="s">
        <v>13</v>
      </c>
      <c r="AM29" s="8" t="s">
        <v>1</v>
      </c>
      <c r="AN29" s="8" t="s">
        <v>13</v>
      </c>
      <c r="AO29" s="8" t="s">
        <v>1</v>
      </c>
      <c r="AP29" s="8" t="s">
        <v>13</v>
      </c>
      <c r="AQ29" s="8" t="s">
        <v>1</v>
      </c>
      <c r="AR29" s="8" t="s">
        <v>13</v>
      </c>
      <c r="AS29" s="8" t="s">
        <v>1</v>
      </c>
      <c r="AT29" s="8" t="s">
        <v>13</v>
      </c>
      <c r="AU29" s="8" t="s">
        <v>1</v>
      </c>
      <c r="AV29" s="8" t="s">
        <v>13</v>
      </c>
      <c r="AW29" s="8" t="s">
        <v>1</v>
      </c>
      <c r="AX29" s="8" t="s">
        <v>13</v>
      </c>
      <c r="AY29" s="8" t="s">
        <v>1</v>
      </c>
      <c r="AZ29" s="8" t="s">
        <v>13</v>
      </c>
      <c r="BA29" s="8" t="s">
        <v>1</v>
      </c>
      <c r="BB29" s="8" t="s">
        <v>13</v>
      </c>
      <c r="BC29" s="8" t="s">
        <v>1</v>
      </c>
      <c r="BD29" s="8" t="s">
        <v>13</v>
      </c>
      <c r="BE29" s="8" t="s">
        <v>1</v>
      </c>
      <c r="BF29" s="8" t="s">
        <v>13</v>
      </c>
      <c r="BG29" s="8" t="s">
        <v>1</v>
      </c>
      <c r="BH29" s="8" t="s">
        <v>13</v>
      </c>
      <c r="BI29" s="8" t="s">
        <v>1</v>
      </c>
      <c r="BJ29" s="8" t="s">
        <v>13</v>
      </c>
      <c r="BK29" s="8" t="s">
        <v>1</v>
      </c>
      <c r="BL29" s="8" t="s">
        <v>13</v>
      </c>
      <c r="BM29" s="8" t="s">
        <v>1</v>
      </c>
      <c r="BN29" s="8" t="s">
        <v>13</v>
      </c>
      <c r="BO29" s="8" t="s">
        <v>1</v>
      </c>
      <c r="BP29" s="8"/>
      <c r="BQ29" s="8"/>
      <c r="BR29" s="8"/>
      <c r="BS29" s="8"/>
    </row>
    <row r="30" spans="1:71">
      <c r="A30" s="7" t="s">
        <v>37</v>
      </c>
      <c r="B30" s="8" t="s">
        <v>13</v>
      </c>
      <c r="C30" s="8" t="s">
        <v>1</v>
      </c>
      <c r="D30" s="8" t="s">
        <v>13</v>
      </c>
      <c r="E30" s="8" t="s">
        <v>1</v>
      </c>
      <c r="F30" s="8" t="s">
        <v>13</v>
      </c>
      <c r="G30" s="8" t="s">
        <v>1</v>
      </c>
      <c r="H30" s="8" t="s">
        <v>13</v>
      </c>
      <c r="I30" s="8" t="s">
        <v>1</v>
      </c>
      <c r="J30" s="8" t="s">
        <v>13</v>
      </c>
      <c r="K30" s="8" t="s">
        <v>1</v>
      </c>
      <c r="L30" s="8" t="s">
        <v>13</v>
      </c>
      <c r="M30" s="8" t="s">
        <v>1</v>
      </c>
      <c r="N30" s="8" t="s">
        <v>13</v>
      </c>
      <c r="O30" s="8" t="s">
        <v>1</v>
      </c>
      <c r="P30" s="8" t="s">
        <v>13</v>
      </c>
      <c r="Q30" s="8" t="s">
        <v>1</v>
      </c>
      <c r="R30" s="8" t="s">
        <v>13</v>
      </c>
      <c r="S30" s="8" t="s">
        <v>1</v>
      </c>
      <c r="T30" s="8" t="s">
        <v>13</v>
      </c>
      <c r="U30" s="8" t="s">
        <v>1</v>
      </c>
      <c r="V30" s="8" t="s">
        <v>13</v>
      </c>
      <c r="W30" s="8" t="s">
        <v>1</v>
      </c>
      <c r="X30" s="8" t="s">
        <v>13</v>
      </c>
      <c r="Y30" s="8" t="s">
        <v>1</v>
      </c>
      <c r="Z30" s="8" t="s">
        <v>13</v>
      </c>
      <c r="AA30" s="8" t="s">
        <v>1</v>
      </c>
      <c r="AB30" s="8" t="s">
        <v>13</v>
      </c>
      <c r="AC30" s="8" t="s">
        <v>1</v>
      </c>
      <c r="AD30" s="8">
        <v>27.8</v>
      </c>
      <c r="AE30" s="8" t="s">
        <v>1</v>
      </c>
      <c r="AF30" s="8">
        <v>29.3</v>
      </c>
      <c r="AG30" s="8" t="s">
        <v>1</v>
      </c>
      <c r="AH30" s="8">
        <v>31.3</v>
      </c>
      <c r="AI30" s="8" t="s">
        <v>1</v>
      </c>
      <c r="AJ30" s="8">
        <v>31.8</v>
      </c>
      <c r="AK30" s="8" t="s">
        <v>1</v>
      </c>
      <c r="AL30" s="8">
        <v>32</v>
      </c>
      <c r="AM30" s="8" t="s">
        <v>1</v>
      </c>
      <c r="AN30" s="8">
        <v>32.1</v>
      </c>
      <c r="AO30" s="8" t="s">
        <v>1</v>
      </c>
      <c r="AP30" s="8">
        <v>34.1</v>
      </c>
      <c r="AQ30" s="8" t="s">
        <v>1</v>
      </c>
      <c r="AR30" s="8">
        <v>41.6</v>
      </c>
      <c r="AS30" s="8" t="s">
        <v>1</v>
      </c>
      <c r="AT30" s="8">
        <v>45</v>
      </c>
      <c r="AU30" s="8" t="s">
        <v>1</v>
      </c>
      <c r="AV30" s="8">
        <v>46.2</v>
      </c>
      <c r="AW30" s="8" t="s">
        <v>1</v>
      </c>
      <c r="AX30" s="8">
        <v>47</v>
      </c>
      <c r="AY30" s="8" t="s">
        <v>1</v>
      </c>
      <c r="AZ30" s="8">
        <v>47.8</v>
      </c>
      <c r="BA30" s="8" t="s">
        <v>1</v>
      </c>
      <c r="BB30" s="8">
        <v>49.7</v>
      </c>
      <c r="BC30" s="8" t="s">
        <v>1</v>
      </c>
      <c r="BD30" s="8">
        <v>51.5</v>
      </c>
      <c r="BE30" s="8" t="s">
        <v>1</v>
      </c>
      <c r="BF30" s="8">
        <v>53.4</v>
      </c>
      <c r="BG30" s="8" t="s">
        <v>1</v>
      </c>
      <c r="BH30" s="8">
        <v>54.9</v>
      </c>
      <c r="BI30" s="8" t="s">
        <v>1</v>
      </c>
      <c r="BJ30" s="8">
        <v>56.6</v>
      </c>
      <c r="BK30" s="8" t="s">
        <v>1</v>
      </c>
      <c r="BL30" s="8">
        <v>58.3</v>
      </c>
      <c r="BM30" s="8" t="s">
        <v>1</v>
      </c>
      <c r="BN30" s="8">
        <v>59.97</v>
      </c>
      <c r="BO30" s="8" t="s">
        <v>1</v>
      </c>
      <c r="BP30" s="8"/>
      <c r="BQ30" s="8"/>
      <c r="BR30" s="8"/>
      <c r="BS30" s="8"/>
    </row>
    <row r="31" spans="1:71">
      <c r="A31" s="7" t="s">
        <v>38</v>
      </c>
      <c r="B31" s="8" t="s">
        <v>13</v>
      </c>
      <c r="C31" s="8" t="s">
        <v>1</v>
      </c>
      <c r="D31" s="8" t="s">
        <v>13</v>
      </c>
      <c r="E31" s="8" t="s">
        <v>1</v>
      </c>
      <c r="F31" s="8" t="s">
        <v>13</v>
      </c>
      <c r="G31" s="8" t="s">
        <v>1</v>
      </c>
      <c r="H31" s="8" t="s">
        <v>13</v>
      </c>
      <c r="I31" s="8" t="s">
        <v>1</v>
      </c>
      <c r="J31" s="8" t="s">
        <v>13</v>
      </c>
      <c r="K31" s="8" t="s">
        <v>1</v>
      </c>
      <c r="L31" s="8" t="s">
        <v>13</v>
      </c>
      <c r="M31" s="8" t="s">
        <v>1</v>
      </c>
      <c r="N31" s="8" t="s">
        <v>13</v>
      </c>
      <c r="O31" s="8" t="s">
        <v>1</v>
      </c>
      <c r="P31" s="8" t="s">
        <v>13</v>
      </c>
      <c r="Q31" s="8" t="s">
        <v>1</v>
      </c>
      <c r="R31" s="8" t="s">
        <v>13</v>
      </c>
      <c r="S31" s="8" t="s">
        <v>1</v>
      </c>
      <c r="T31" s="8" t="s">
        <v>13</v>
      </c>
      <c r="U31" s="8" t="s">
        <v>1</v>
      </c>
      <c r="V31" s="8">
        <v>71.400000000000006</v>
      </c>
      <c r="W31" s="8" t="s">
        <v>1</v>
      </c>
      <c r="X31" s="8">
        <v>72.3</v>
      </c>
      <c r="Y31" s="8" t="s">
        <v>1</v>
      </c>
      <c r="Z31" s="8">
        <v>73.2</v>
      </c>
      <c r="AA31" s="8" t="s">
        <v>1</v>
      </c>
      <c r="AB31" s="8">
        <v>74.8</v>
      </c>
      <c r="AC31" s="8" t="s">
        <v>1</v>
      </c>
      <c r="AD31" s="8">
        <v>83.6</v>
      </c>
      <c r="AE31" s="8" t="s">
        <v>1</v>
      </c>
      <c r="AF31" s="8">
        <v>85.1</v>
      </c>
      <c r="AG31" s="8" t="s">
        <v>1</v>
      </c>
      <c r="AH31" s="8">
        <v>86.5</v>
      </c>
      <c r="AI31" s="8" t="s">
        <v>1</v>
      </c>
      <c r="AJ31" s="8">
        <v>87.7</v>
      </c>
      <c r="AK31" s="8" t="s">
        <v>1</v>
      </c>
      <c r="AL31" s="8">
        <v>87.6</v>
      </c>
      <c r="AM31" s="8" t="s">
        <v>1</v>
      </c>
      <c r="AN31" s="8">
        <v>88.6</v>
      </c>
      <c r="AO31" s="8" t="s">
        <v>1</v>
      </c>
      <c r="AP31" s="8">
        <v>86.9</v>
      </c>
      <c r="AQ31" s="8" t="s">
        <v>1</v>
      </c>
      <c r="AR31" s="8">
        <v>89.6</v>
      </c>
      <c r="AS31" s="8" t="s">
        <v>1</v>
      </c>
      <c r="AT31" s="8">
        <v>88.9</v>
      </c>
      <c r="AU31" s="8" t="s">
        <v>1</v>
      </c>
      <c r="AV31" s="8">
        <v>90.3</v>
      </c>
      <c r="AW31" s="8" t="s">
        <v>1</v>
      </c>
      <c r="AX31" s="8">
        <v>90.5</v>
      </c>
      <c r="AY31" s="8" t="s">
        <v>1</v>
      </c>
      <c r="AZ31" s="8">
        <v>91.7</v>
      </c>
      <c r="BA31" s="8" t="s">
        <v>1</v>
      </c>
      <c r="BB31" s="8">
        <v>90.26</v>
      </c>
      <c r="BC31" s="8" t="s">
        <v>1</v>
      </c>
      <c r="BD31" s="8">
        <v>93.6</v>
      </c>
      <c r="BE31" s="8" t="s">
        <v>1</v>
      </c>
      <c r="BF31" s="8">
        <v>96.59</v>
      </c>
      <c r="BG31" s="8" t="s">
        <v>1</v>
      </c>
      <c r="BH31" s="8">
        <v>98.03</v>
      </c>
      <c r="BI31" s="8" t="s">
        <v>1</v>
      </c>
      <c r="BJ31" s="8">
        <v>98.49</v>
      </c>
      <c r="BK31" s="8" t="s">
        <v>1</v>
      </c>
      <c r="BL31" s="8">
        <v>96.5</v>
      </c>
      <c r="BM31" s="8" t="s">
        <v>1</v>
      </c>
      <c r="BN31" s="8">
        <v>96.14</v>
      </c>
      <c r="BO31" s="8" t="s">
        <v>1</v>
      </c>
      <c r="BP31" s="8"/>
      <c r="BQ31" s="8"/>
      <c r="BR31" s="8"/>
      <c r="BS31" s="8"/>
    </row>
    <row r="32" spans="1:71">
      <c r="A32" s="7" t="s">
        <v>39</v>
      </c>
      <c r="B32" s="8" t="s">
        <v>13</v>
      </c>
      <c r="C32" s="8" t="s">
        <v>1</v>
      </c>
      <c r="D32" s="8" t="s">
        <v>13</v>
      </c>
      <c r="E32" s="8" t="s">
        <v>1</v>
      </c>
      <c r="F32" s="8" t="s">
        <v>13</v>
      </c>
      <c r="G32" s="8" t="s">
        <v>1</v>
      </c>
      <c r="H32" s="8" t="s">
        <v>13</v>
      </c>
      <c r="I32" s="8" t="s">
        <v>1</v>
      </c>
      <c r="J32" s="8" t="s">
        <v>13</v>
      </c>
      <c r="K32" s="8" t="s">
        <v>1</v>
      </c>
      <c r="L32" s="8" t="s">
        <v>13</v>
      </c>
      <c r="M32" s="8" t="s">
        <v>1</v>
      </c>
      <c r="N32" s="8" t="s">
        <v>13</v>
      </c>
      <c r="O32" s="8" t="s">
        <v>1</v>
      </c>
      <c r="P32" s="8" t="s">
        <v>13</v>
      </c>
      <c r="Q32" s="8" t="s">
        <v>1</v>
      </c>
      <c r="R32" s="8" t="s">
        <v>13</v>
      </c>
      <c r="S32" s="8" t="s">
        <v>1</v>
      </c>
      <c r="T32" s="8" t="s">
        <v>13</v>
      </c>
      <c r="U32" s="8" t="s">
        <v>1</v>
      </c>
      <c r="V32" s="8" t="s">
        <v>13</v>
      </c>
      <c r="W32" s="8" t="s">
        <v>1</v>
      </c>
      <c r="X32" s="8" t="s">
        <v>13</v>
      </c>
      <c r="Y32" s="8" t="s">
        <v>1</v>
      </c>
      <c r="Z32" s="8" t="s">
        <v>13</v>
      </c>
      <c r="AA32" s="8" t="s">
        <v>1</v>
      </c>
      <c r="AB32" s="8" t="s">
        <v>13</v>
      </c>
      <c r="AC32" s="8" t="s">
        <v>1</v>
      </c>
      <c r="AD32" s="8" t="s">
        <v>13</v>
      </c>
      <c r="AE32" s="8" t="s">
        <v>1</v>
      </c>
      <c r="AF32" s="8" t="s">
        <v>13</v>
      </c>
      <c r="AG32" s="8" t="s">
        <v>1</v>
      </c>
      <c r="AH32" s="8" t="s">
        <v>13</v>
      </c>
      <c r="AI32" s="8" t="s">
        <v>1</v>
      </c>
      <c r="AJ32" s="8" t="s">
        <v>13</v>
      </c>
      <c r="AK32" s="8" t="s">
        <v>1</v>
      </c>
      <c r="AL32" s="8" t="s">
        <v>13</v>
      </c>
      <c r="AM32" s="8" t="s">
        <v>1</v>
      </c>
      <c r="AN32" s="8" t="s">
        <v>13</v>
      </c>
      <c r="AO32" s="8" t="s">
        <v>1</v>
      </c>
      <c r="AP32" s="8" t="s">
        <v>13</v>
      </c>
      <c r="AQ32" s="8" t="s">
        <v>1</v>
      </c>
      <c r="AR32" s="8" t="s">
        <v>13</v>
      </c>
      <c r="AS32" s="8" t="s">
        <v>1</v>
      </c>
      <c r="AT32" s="8" t="s">
        <v>13</v>
      </c>
      <c r="AU32" s="8" t="s">
        <v>1</v>
      </c>
      <c r="AV32" s="8" t="s">
        <v>13</v>
      </c>
      <c r="AW32" s="8" t="s">
        <v>1</v>
      </c>
      <c r="AX32" s="8" t="s">
        <v>13</v>
      </c>
      <c r="AY32" s="8" t="s">
        <v>1</v>
      </c>
      <c r="AZ32" s="8" t="s">
        <v>13</v>
      </c>
      <c r="BA32" s="8" t="s">
        <v>1</v>
      </c>
      <c r="BB32" s="8" t="s">
        <v>13</v>
      </c>
      <c r="BC32" s="8" t="s">
        <v>1</v>
      </c>
      <c r="BD32" s="8" t="s">
        <v>13</v>
      </c>
      <c r="BE32" s="8" t="s">
        <v>1</v>
      </c>
      <c r="BF32" s="8" t="s">
        <v>13</v>
      </c>
      <c r="BG32" s="8" t="s">
        <v>1</v>
      </c>
      <c r="BH32" s="8" t="s">
        <v>13</v>
      </c>
      <c r="BI32" s="8" t="s">
        <v>1</v>
      </c>
      <c r="BJ32" s="8" t="s">
        <v>13</v>
      </c>
      <c r="BK32" s="8" t="s">
        <v>1</v>
      </c>
      <c r="BL32" s="8" t="s">
        <v>13</v>
      </c>
      <c r="BM32" s="8" t="s">
        <v>1</v>
      </c>
      <c r="BN32" s="8" t="s">
        <v>13</v>
      </c>
      <c r="BO32" s="8" t="s">
        <v>1</v>
      </c>
      <c r="BP32" s="8"/>
      <c r="BQ32" s="8"/>
      <c r="BR32" s="8"/>
      <c r="BS32" s="8"/>
    </row>
    <row r="33" spans="1:71">
      <c r="A33" s="7" t="s">
        <v>40</v>
      </c>
      <c r="B33" s="8" t="s">
        <v>13</v>
      </c>
      <c r="C33" s="8" t="s">
        <v>1</v>
      </c>
      <c r="D33" s="8" t="s">
        <v>13</v>
      </c>
      <c r="E33" s="8" t="s">
        <v>1</v>
      </c>
      <c r="F33" s="8" t="s">
        <v>13</v>
      </c>
      <c r="G33" s="8" t="s">
        <v>1</v>
      </c>
      <c r="H33" s="8" t="s">
        <v>13</v>
      </c>
      <c r="I33" s="8" t="s">
        <v>1</v>
      </c>
      <c r="J33" s="8" t="s">
        <v>13</v>
      </c>
      <c r="K33" s="8" t="s">
        <v>1</v>
      </c>
      <c r="L33" s="8" t="s">
        <v>13</v>
      </c>
      <c r="M33" s="8" t="s">
        <v>1</v>
      </c>
      <c r="N33" s="8" t="s">
        <v>13</v>
      </c>
      <c r="O33" s="8" t="s">
        <v>1</v>
      </c>
      <c r="P33" s="8" t="s">
        <v>13</v>
      </c>
      <c r="Q33" s="8" t="s">
        <v>1</v>
      </c>
      <c r="R33" s="8" t="s">
        <v>13</v>
      </c>
      <c r="S33" s="8" t="s">
        <v>1</v>
      </c>
      <c r="T33" s="8" t="s">
        <v>13</v>
      </c>
      <c r="U33" s="8" t="s">
        <v>1</v>
      </c>
      <c r="V33" s="8">
        <v>100</v>
      </c>
      <c r="W33" s="8" t="s">
        <v>30</v>
      </c>
      <c r="X33" s="8">
        <v>100</v>
      </c>
      <c r="Y33" s="8" t="s">
        <v>30</v>
      </c>
      <c r="Z33" s="8">
        <v>100</v>
      </c>
      <c r="AA33" s="8" t="s">
        <v>30</v>
      </c>
      <c r="AB33" s="8">
        <v>100</v>
      </c>
      <c r="AC33" s="8" t="s">
        <v>109</v>
      </c>
      <c r="AD33" s="8">
        <v>100</v>
      </c>
      <c r="AE33" s="8" t="s">
        <v>109</v>
      </c>
      <c r="AF33" s="8">
        <v>100</v>
      </c>
      <c r="AG33" s="8" t="s">
        <v>109</v>
      </c>
      <c r="AH33" s="8">
        <v>100</v>
      </c>
      <c r="AI33" s="8" t="s">
        <v>109</v>
      </c>
      <c r="AJ33" s="8">
        <v>100</v>
      </c>
      <c r="AK33" s="8" t="s">
        <v>109</v>
      </c>
      <c r="AL33" s="8">
        <v>100</v>
      </c>
      <c r="AM33" s="8" t="s">
        <v>109</v>
      </c>
      <c r="AN33" s="8">
        <v>100</v>
      </c>
      <c r="AO33" s="8" t="s">
        <v>109</v>
      </c>
      <c r="AP33" s="8">
        <v>100</v>
      </c>
      <c r="AQ33" s="8" t="s">
        <v>1</v>
      </c>
      <c r="AR33" s="8">
        <v>100</v>
      </c>
      <c r="AS33" s="8" t="s">
        <v>1</v>
      </c>
      <c r="AT33" s="8">
        <v>100</v>
      </c>
      <c r="AU33" s="8" t="s">
        <v>1</v>
      </c>
      <c r="AV33" s="8">
        <v>100</v>
      </c>
      <c r="AW33" s="8" t="s">
        <v>1</v>
      </c>
      <c r="AX33" s="8">
        <v>100</v>
      </c>
      <c r="AY33" s="8" t="s">
        <v>1</v>
      </c>
      <c r="AZ33" s="8">
        <v>100</v>
      </c>
      <c r="BA33" s="8" t="s">
        <v>109</v>
      </c>
      <c r="BB33" s="8">
        <v>100</v>
      </c>
      <c r="BC33" s="8" t="s">
        <v>109</v>
      </c>
      <c r="BD33" s="8">
        <v>100</v>
      </c>
      <c r="BE33" s="8" t="s">
        <v>109</v>
      </c>
      <c r="BF33" s="8">
        <v>100</v>
      </c>
      <c r="BG33" s="8" t="s">
        <v>1</v>
      </c>
      <c r="BH33" s="8">
        <v>100</v>
      </c>
      <c r="BI33" s="8" t="s">
        <v>1</v>
      </c>
      <c r="BJ33" s="8">
        <v>100</v>
      </c>
      <c r="BK33" s="8" t="s">
        <v>1</v>
      </c>
      <c r="BL33" s="8">
        <v>100</v>
      </c>
      <c r="BM33" s="8" t="s">
        <v>1</v>
      </c>
      <c r="BN33" s="8">
        <v>100</v>
      </c>
      <c r="BO33" s="8" t="s">
        <v>1</v>
      </c>
      <c r="BP33" s="8"/>
      <c r="BQ33" s="8"/>
      <c r="BR33" s="8"/>
      <c r="BS33" s="8"/>
    </row>
    <row r="34" spans="1:71">
      <c r="A34" s="7" t="s">
        <v>41</v>
      </c>
      <c r="B34" s="8">
        <v>86</v>
      </c>
      <c r="C34" s="8" t="s">
        <v>1</v>
      </c>
      <c r="D34" s="8">
        <v>94</v>
      </c>
      <c r="E34" s="8" t="s">
        <v>1</v>
      </c>
      <c r="F34" s="8">
        <v>95</v>
      </c>
      <c r="G34" s="8" t="s">
        <v>1</v>
      </c>
      <c r="H34" s="8" t="s">
        <v>13</v>
      </c>
      <c r="I34" s="8" t="s">
        <v>1</v>
      </c>
      <c r="J34" s="8" t="s">
        <v>13</v>
      </c>
      <c r="K34" s="8" t="s">
        <v>1</v>
      </c>
      <c r="L34" s="8">
        <v>93</v>
      </c>
      <c r="M34" s="8" t="s">
        <v>1</v>
      </c>
      <c r="N34" s="8" t="s">
        <v>13</v>
      </c>
      <c r="O34" s="8" t="s">
        <v>1</v>
      </c>
      <c r="P34" s="8" t="s">
        <v>13</v>
      </c>
      <c r="Q34" s="8" t="s">
        <v>1</v>
      </c>
      <c r="R34" s="8" t="s">
        <v>13</v>
      </c>
      <c r="S34" s="8" t="s">
        <v>1</v>
      </c>
      <c r="T34" s="8">
        <v>99</v>
      </c>
      <c r="U34" s="8" t="s">
        <v>1</v>
      </c>
      <c r="V34" s="8">
        <v>99</v>
      </c>
      <c r="W34" s="8" t="s">
        <v>30</v>
      </c>
      <c r="X34" s="8">
        <v>99</v>
      </c>
      <c r="Y34" s="8" t="s">
        <v>30</v>
      </c>
      <c r="Z34" s="8">
        <v>99</v>
      </c>
      <c r="AA34" s="8" t="s">
        <v>30</v>
      </c>
      <c r="AB34" s="8">
        <v>100</v>
      </c>
      <c r="AC34" s="8" t="s">
        <v>30</v>
      </c>
      <c r="AD34" s="8">
        <v>100</v>
      </c>
      <c r="AE34" s="8" t="s">
        <v>30</v>
      </c>
      <c r="AF34" s="8">
        <v>100</v>
      </c>
      <c r="AG34" s="8" t="s">
        <v>1</v>
      </c>
      <c r="AH34" s="8">
        <v>100</v>
      </c>
      <c r="AI34" s="8" t="s">
        <v>1</v>
      </c>
      <c r="AJ34" s="8">
        <v>100</v>
      </c>
      <c r="AK34" s="8" t="s">
        <v>1</v>
      </c>
      <c r="AL34" s="8">
        <v>100</v>
      </c>
      <c r="AM34" s="8" t="s">
        <v>1</v>
      </c>
      <c r="AN34" s="8">
        <v>100</v>
      </c>
      <c r="AO34" s="8" t="s">
        <v>1</v>
      </c>
      <c r="AP34" s="8">
        <v>100</v>
      </c>
      <c r="AQ34" s="8" t="s">
        <v>1</v>
      </c>
      <c r="AR34" s="8">
        <v>100</v>
      </c>
      <c r="AS34" s="8" t="s">
        <v>1</v>
      </c>
      <c r="AT34" s="8">
        <v>100</v>
      </c>
      <c r="AU34" s="8" t="s">
        <v>1</v>
      </c>
      <c r="AV34" s="8">
        <v>100</v>
      </c>
      <c r="AW34" s="8" t="s">
        <v>1</v>
      </c>
      <c r="AX34" s="8">
        <v>100</v>
      </c>
      <c r="AY34" s="8" t="s">
        <v>1</v>
      </c>
      <c r="AZ34" s="8">
        <v>100</v>
      </c>
      <c r="BA34" s="8" t="s">
        <v>1</v>
      </c>
      <c r="BB34" s="8">
        <v>100</v>
      </c>
      <c r="BC34" s="8" t="s">
        <v>1</v>
      </c>
      <c r="BD34" s="8">
        <v>100</v>
      </c>
      <c r="BE34" s="8" t="s">
        <v>1</v>
      </c>
      <c r="BF34" s="8">
        <v>100</v>
      </c>
      <c r="BG34" s="8" t="s">
        <v>1</v>
      </c>
      <c r="BH34" s="8">
        <v>100</v>
      </c>
      <c r="BI34" s="8" t="s">
        <v>1</v>
      </c>
      <c r="BJ34" s="8">
        <v>100</v>
      </c>
      <c r="BK34" s="8" t="s">
        <v>1</v>
      </c>
      <c r="BL34" s="8">
        <v>100</v>
      </c>
      <c r="BM34" s="8" t="s">
        <v>1</v>
      </c>
      <c r="BN34" s="8" t="s">
        <v>13</v>
      </c>
      <c r="BO34" s="8" t="s">
        <v>1</v>
      </c>
      <c r="BP34" s="8"/>
      <c r="BQ34" s="8"/>
      <c r="BR34" s="8"/>
      <c r="BS34" s="8"/>
    </row>
    <row r="35" spans="1:71">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row>
    <row r="36" spans="1:71">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row>
    <row r="37" spans="1:71">
      <c r="A37" s="7" t="s">
        <v>42</v>
      </c>
      <c r="B37" s="8">
        <v>6</v>
      </c>
      <c r="C37" s="8" t="s">
        <v>1</v>
      </c>
      <c r="D37" s="8">
        <v>6</v>
      </c>
      <c r="E37" s="8" t="s">
        <v>1</v>
      </c>
      <c r="F37" s="8">
        <v>6</v>
      </c>
      <c r="G37" s="8" t="s">
        <v>1</v>
      </c>
      <c r="H37" s="8">
        <v>6</v>
      </c>
      <c r="I37" s="8" t="s">
        <v>1</v>
      </c>
      <c r="J37" s="8">
        <v>10</v>
      </c>
      <c r="K37" s="8" t="s">
        <v>1</v>
      </c>
      <c r="L37" s="8">
        <v>10</v>
      </c>
      <c r="M37" s="8" t="s">
        <v>1</v>
      </c>
      <c r="N37" s="8">
        <v>10</v>
      </c>
      <c r="O37" s="8" t="s">
        <v>1</v>
      </c>
      <c r="P37" s="8">
        <v>10</v>
      </c>
      <c r="Q37" s="8" t="s">
        <v>1</v>
      </c>
      <c r="R37" s="8">
        <v>14</v>
      </c>
      <c r="S37" s="8" t="s">
        <v>1</v>
      </c>
      <c r="T37" s="8">
        <v>22</v>
      </c>
      <c r="U37" s="8" t="s">
        <v>1</v>
      </c>
      <c r="V37" s="8" t="s">
        <v>13</v>
      </c>
      <c r="W37" s="8" t="s">
        <v>1</v>
      </c>
      <c r="X37" s="8" t="s">
        <v>13</v>
      </c>
      <c r="Y37" s="8" t="s">
        <v>1</v>
      </c>
      <c r="Z37" s="8" t="s">
        <v>13</v>
      </c>
      <c r="AA37" s="8" t="s">
        <v>1</v>
      </c>
      <c r="AB37" s="8" t="s">
        <v>13</v>
      </c>
      <c r="AC37" s="8" t="s">
        <v>1</v>
      </c>
      <c r="AD37" s="8" t="s">
        <v>13</v>
      </c>
      <c r="AE37" s="8" t="s">
        <v>1</v>
      </c>
      <c r="AF37" s="8" t="s">
        <v>13</v>
      </c>
      <c r="AG37" s="8" t="s">
        <v>1</v>
      </c>
      <c r="AH37" s="8" t="s">
        <v>13</v>
      </c>
      <c r="AI37" s="8" t="s">
        <v>1</v>
      </c>
      <c r="AJ37" s="8" t="s">
        <v>13</v>
      </c>
      <c r="AK37" s="8" t="s">
        <v>1</v>
      </c>
      <c r="AL37" s="8" t="s">
        <v>13</v>
      </c>
      <c r="AM37" s="8" t="s">
        <v>1</v>
      </c>
      <c r="AN37" s="8" t="s">
        <v>13</v>
      </c>
      <c r="AO37" s="8" t="s">
        <v>1</v>
      </c>
      <c r="AP37" s="8" t="s">
        <v>13</v>
      </c>
      <c r="AQ37" s="8" t="s">
        <v>1</v>
      </c>
      <c r="AR37" s="8" t="s">
        <v>13</v>
      </c>
      <c r="AS37" s="8" t="s">
        <v>1</v>
      </c>
      <c r="AT37" s="8" t="s">
        <v>13</v>
      </c>
      <c r="AU37" s="8" t="s">
        <v>1</v>
      </c>
      <c r="AV37" s="8" t="s">
        <v>13</v>
      </c>
      <c r="AW37" s="8" t="s">
        <v>1</v>
      </c>
      <c r="AX37" s="8" t="s">
        <v>13</v>
      </c>
      <c r="AY37" s="8" t="s">
        <v>1</v>
      </c>
      <c r="AZ37" s="8" t="s">
        <v>13</v>
      </c>
      <c r="BA37" s="8" t="s">
        <v>1</v>
      </c>
      <c r="BB37" s="8" t="s">
        <v>13</v>
      </c>
      <c r="BC37" s="8" t="s">
        <v>1</v>
      </c>
      <c r="BD37" s="8" t="s">
        <v>13</v>
      </c>
      <c r="BE37" s="8" t="s">
        <v>1</v>
      </c>
      <c r="BF37" s="8" t="s">
        <v>13</v>
      </c>
      <c r="BG37" s="8" t="s">
        <v>1</v>
      </c>
      <c r="BH37" s="8" t="s">
        <v>13</v>
      </c>
      <c r="BI37" s="8" t="s">
        <v>1</v>
      </c>
      <c r="BJ37" s="8" t="s">
        <v>13</v>
      </c>
      <c r="BK37" s="8" t="s">
        <v>1</v>
      </c>
      <c r="BL37" s="8" t="s">
        <v>13</v>
      </c>
      <c r="BM37" s="8" t="s">
        <v>1</v>
      </c>
      <c r="BN37" s="8" t="s">
        <v>13</v>
      </c>
      <c r="BO37" s="8" t="s">
        <v>1</v>
      </c>
      <c r="BP37" s="8"/>
      <c r="BQ37" s="8"/>
      <c r="BR37" s="8"/>
      <c r="BS37" s="8"/>
    </row>
    <row r="38" spans="1:71">
      <c r="A38" s="7" t="s">
        <v>43</v>
      </c>
      <c r="B38" s="8">
        <v>80</v>
      </c>
      <c r="C38" s="8" t="s">
        <v>1</v>
      </c>
      <c r="D38" s="8" t="s">
        <v>13</v>
      </c>
      <c r="E38" s="8" t="s">
        <v>1</v>
      </c>
      <c r="F38" s="8" t="s">
        <v>13</v>
      </c>
      <c r="G38" s="8" t="s">
        <v>1</v>
      </c>
      <c r="H38" s="8">
        <v>86</v>
      </c>
      <c r="I38" s="8" t="s">
        <v>1</v>
      </c>
      <c r="J38" s="8">
        <v>86</v>
      </c>
      <c r="K38" s="8" t="s">
        <v>1</v>
      </c>
      <c r="L38" s="8">
        <v>87</v>
      </c>
      <c r="M38" s="8" t="s">
        <v>1</v>
      </c>
      <c r="N38" s="8">
        <v>87</v>
      </c>
      <c r="O38" s="8" t="s">
        <v>1</v>
      </c>
      <c r="P38" s="8">
        <v>90</v>
      </c>
      <c r="Q38" s="8" t="s">
        <v>1</v>
      </c>
      <c r="R38" s="8">
        <v>93</v>
      </c>
      <c r="S38" s="8" t="s">
        <v>1</v>
      </c>
      <c r="T38" s="8">
        <v>93</v>
      </c>
      <c r="U38" s="8" t="s">
        <v>1</v>
      </c>
      <c r="V38" s="8">
        <v>94.1</v>
      </c>
      <c r="W38" s="8" t="s">
        <v>1</v>
      </c>
      <c r="X38" s="8">
        <v>93.2</v>
      </c>
      <c r="Y38" s="8" t="s">
        <v>1</v>
      </c>
      <c r="Z38" s="8">
        <v>91.8</v>
      </c>
      <c r="AA38" s="8" t="s">
        <v>1</v>
      </c>
      <c r="AB38" s="8">
        <v>93.5</v>
      </c>
      <c r="AC38" s="8" t="s">
        <v>1</v>
      </c>
      <c r="AD38" s="8">
        <v>93.7</v>
      </c>
      <c r="AE38" s="8" t="s">
        <v>1</v>
      </c>
      <c r="AF38" s="8">
        <v>95.7</v>
      </c>
      <c r="AG38" s="8" t="s">
        <v>1</v>
      </c>
      <c r="AH38" s="8">
        <v>96.2</v>
      </c>
      <c r="AI38" s="8" t="s">
        <v>1</v>
      </c>
      <c r="AJ38" s="8">
        <v>96.77</v>
      </c>
      <c r="AK38" s="8" t="s">
        <v>1</v>
      </c>
      <c r="AL38" s="8">
        <v>96.96</v>
      </c>
      <c r="AM38" s="8" t="s">
        <v>1</v>
      </c>
      <c r="AN38" s="8">
        <v>98.22</v>
      </c>
      <c r="AO38" s="8" t="s">
        <v>1</v>
      </c>
      <c r="AP38" s="8">
        <v>98.28</v>
      </c>
      <c r="AQ38" s="8" t="s">
        <v>1</v>
      </c>
      <c r="AR38" s="8">
        <v>98.31</v>
      </c>
      <c r="AS38" s="8" t="s">
        <v>1</v>
      </c>
      <c r="AT38" s="8">
        <v>98.55</v>
      </c>
      <c r="AU38" s="8" t="s">
        <v>1</v>
      </c>
      <c r="AV38" s="8">
        <v>98.44</v>
      </c>
      <c r="AW38" s="8" t="s">
        <v>1</v>
      </c>
      <c r="AX38" s="8">
        <v>98.35</v>
      </c>
      <c r="AY38" s="8" t="s">
        <v>1</v>
      </c>
      <c r="AZ38" s="8">
        <v>99.2</v>
      </c>
      <c r="BA38" s="8" t="s">
        <v>1</v>
      </c>
      <c r="BB38" s="8">
        <v>99.52</v>
      </c>
      <c r="BC38" s="8" t="s">
        <v>1</v>
      </c>
      <c r="BD38" s="8">
        <v>99.07</v>
      </c>
      <c r="BE38" s="8" t="s">
        <v>1</v>
      </c>
      <c r="BF38" s="8">
        <v>99.85</v>
      </c>
      <c r="BG38" s="8" t="s">
        <v>1</v>
      </c>
      <c r="BH38" s="8">
        <v>99.56</v>
      </c>
      <c r="BI38" s="8" t="s">
        <v>1</v>
      </c>
      <c r="BJ38" s="8">
        <v>99.81</v>
      </c>
      <c r="BK38" s="8" t="s">
        <v>1</v>
      </c>
      <c r="BL38" s="8">
        <v>100.49</v>
      </c>
      <c r="BM38" s="8" t="s">
        <v>1</v>
      </c>
      <c r="BN38" s="8">
        <v>100.92</v>
      </c>
      <c r="BO38" s="8" t="s">
        <v>1</v>
      </c>
      <c r="BP38" s="8"/>
      <c r="BQ38" s="8"/>
      <c r="BR38" s="8"/>
      <c r="BS38" s="8"/>
    </row>
    <row r="39" spans="1:71">
      <c r="A39" s="7" t="s">
        <v>44</v>
      </c>
      <c r="B39" s="7" t="s">
        <v>13</v>
      </c>
      <c r="C39" s="7" t="s">
        <v>1</v>
      </c>
      <c r="D39" s="7" t="s">
        <v>13</v>
      </c>
      <c r="E39" s="7" t="s">
        <v>1</v>
      </c>
      <c r="F39" s="7" t="s">
        <v>13</v>
      </c>
      <c r="G39" s="7" t="s">
        <v>1</v>
      </c>
      <c r="H39" s="7" t="s">
        <v>13</v>
      </c>
      <c r="I39" s="7" t="s">
        <v>1</v>
      </c>
      <c r="J39" s="7" t="s">
        <v>13</v>
      </c>
      <c r="K39" s="7" t="s">
        <v>1</v>
      </c>
      <c r="L39" s="7" t="s">
        <v>13</v>
      </c>
      <c r="M39" s="7" t="s">
        <v>1</v>
      </c>
      <c r="N39" s="7" t="s">
        <v>13</v>
      </c>
      <c r="O39" s="7" t="s">
        <v>1</v>
      </c>
      <c r="P39" s="7" t="s">
        <v>13</v>
      </c>
      <c r="Q39" s="7" t="s">
        <v>1</v>
      </c>
      <c r="R39" s="7" t="s">
        <v>13</v>
      </c>
      <c r="S39" s="7" t="s">
        <v>1</v>
      </c>
      <c r="T39" s="7" t="s">
        <v>13</v>
      </c>
      <c r="U39" s="7" t="s">
        <v>1</v>
      </c>
      <c r="V39" s="7">
        <v>98.2</v>
      </c>
      <c r="W39" s="7" t="s">
        <v>30</v>
      </c>
      <c r="X39" s="7">
        <v>98.8</v>
      </c>
      <c r="Y39" s="7" t="s">
        <v>30</v>
      </c>
      <c r="Z39" s="7">
        <v>98.8</v>
      </c>
      <c r="AA39" s="7" t="s">
        <v>1</v>
      </c>
      <c r="AB39" s="7" t="s">
        <v>13</v>
      </c>
      <c r="AC39" s="7" t="s">
        <v>1</v>
      </c>
      <c r="AD39" s="7" t="s">
        <v>13</v>
      </c>
      <c r="AE39" s="7" t="s">
        <v>1</v>
      </c>
      <c r="AF39" s="7">
        <v>99</v>
      </c>
      <c r="AG39" s="7" t="s">
        <v>30</v>
      </c>
      <c r="AH39" s="7" t="s">
        <v>13</v>
      </c>
      <c r="AI39" s="7" t="s">
        <v>1</v>
      </c>
      <c r="AJ39" s="7" t="s">
        <v>13</v>
      </c>
      <c r="AK39" s="7" t="s">
        <v>1</v>
      </c>
      <c r="AL39" s="7" t="s">
        <v>13</v>
      </c>
      <c r="AM39" s="7" t="s">
        <v>1</v>
      </c>
      <c r="AN39" s="7" t="s">
        <v>13</v>
      </c>
      <c r="AO39" s="7" t="s">
        <v>1</v>
      </c>
      <c r="AP39" s="7">
        <v>99.7</v>
      </c>
      <c r="AQ39" s="7" t="s">
        <v>30</v>
      </c>
      <c r="AR39" s="7" t="s">
        <v>13</v>
      </c>
      <c r="AS39" s="7" t="s">
        <v>1</v>
      </c>
      <c r="AT39" s="7" t="s">
        <v>13</v>
      </c>
      <c r="AU39" s="7" t="s">
        <v>1</v>
      </c>
      <c r="AV39" s="7">
        <v>99.7</v>
      </c>
      <c r="AW39" s="7" t="s">
        <v>30</v>
      </c>
      <c r="AX39" s="7" t="s">
        <v>13</v>
      </c>
      <c r="AY39" s="7" t="s">
        <v>1</v>
      </c>
      <c r="AZ39" s="7" t="s">
        <v>13</v>
      </c>
      <c r="BA39" s="7" t="s">
        <v>1</v>
      </c>
      <c r="BB39" s="7" t="s">
        <v>13</v>
      </c>
      <c r="BC39" s="7" t="s">
        <v>1</v>
      </c>
      <c r="BD39" s="7" t="s">
        <v>13</v>
      </c>
      <c r="BE39" s="7" t="s">
        <v>1</v>
      </c>
      <c r="BF39" s="7" t="s">
        <v>13</v>
      </c>
      <c r="BG39" s="7" t="s">
        <v>1</v>
      </c>
      <c r="BH39" s="7">
        <v>99.7</v>
      </c>
      <c r="BI39" s="7" t="s">
        <v>30</v>
      </c>
      <c r="BJ39" s="7" t="s">
        <v>13</v>
      </c>
      <c r="BK39" s="7" t="s">
        <v>1</v>
      </c>
      <c r="BL39" s="7" t="s">
        <v>13</v>
      </c>
      <c r="BM39" s="7" t="s">
        <v>1</v>
      </c>
      <c r="BN39" s="7" t="s">
        <v>13</v>
      </c>
      <c r="BO39" s="7" t="s">
        <v>1</v>
      </c>
      <c r="BP39" s="7"/>
      <c r="BQ39" s="7"/>
      <c r="BR39" s="7"/>
      <c r="BS39" s="7"/>
    </row>
    <row r="41" spans="1:71">
      <c r="A41" s="15" t="s">
        <v>45</v>
      </c>
    </row>
    <row r="42" spans="1:71">
      <c r="A42" s="15" t="s">
        <v>13</v>
      </c>
      <c r="B42" s="1" t="s">
        <v>46</v>
      </c>
    </row>
    <row r="43" spans="1:71">
      <c r="A43" s="15" t="s">
        <v>47</v>
      </c>
    </row>
    <row r="44" spans="1:71">
      <c r="A44" s="15" t="s">
        <v>108</v>
      </c>
      <c r="B44" s="1" t="s">
        <v>128</v>
      </c>
    </row>
    <row r="45" spans="1:71">
      <c r="A45" s="15" t="s">
        <v>24</v>
      </c>
      <c r="B45" s="1" t="s">
        <v>48</v>
      </c>
    </row>
    <row r="46" spans="1:71">
      <c r="A46" s="15" t="s">
        <v>30</v>
      </c>
      <c r="B46" s="1" t="s">
        <v>49</v>
      </c>
    </row>
    <row r="47" spans="1:71">
      <c r="A47" s="15" t="s">
        <v>109</v>
      </c>
      <c r="B47" s="1" t="s">
        <v>129</v>
      </c>
    </row>
    <row r="49" spans="1:1">
      <c r="A49" s="15" t="s">
        <v>127</v>
      </c>
    </row>
    <row r="50" spans="1:1">
      <c r="A50" s="16" t="s">
        <v>126</v>
      </c>
    </row>
  </sheetData>
  <mergeCells count="35">
    <mergeCell ref="V6:W6"/>
    <mergeCell ref="B6:C6"/>
    <mergeCell ref="D6:E6"/>
    <mergeCell ref="F6:G6"/>
    <mergeCell ref="H6:I6"/>
    <mergeCell ref="J6:K6"/>
    <mergeCell ref="L6:M6"/>
    <mergeCell ref="N6:O6"/>
    <mergeCell ref="P6:Q6"/>
    <mergeCell ref="R6:S6"/>
    <mergeCell ref="T6:U6"/>
    <mergeCell ref="AT6:AU6"/>
    <mergeCell ref="X6:Y6"/>
    <mergeCell ref="Z6:AA6"/>
    <mergeCell ref="AB6:AC6"/>
    <mergeCell ref="AD6:AE6"/>
    <mergeCell ref="AF6:AG6"/>
    <mergeCell ref="AH6:AI6"/>
    <mergeCell ref="AJ6:AK6"/>
    <mergeCell ref="AL6:AM6"/>
    <mergeCell ref="AN6:AO6"/>
    <mergeCell ref="AP6:AQ6"/>
    <mergeCell ref="AR6:AS6"/>
    <mergeCell ref="BR6:BS6"/>
    <mergeCell ref="AV6:AW6"/>
    <mergeCell ref="AX6:AY6"/>
    <mergeCell ref="AZ6:BA6"/>
    <mergeCell ref="BB6:BC6"/>
    <mergeCell ref="BD6:BE6"/>
    <mergeCell ref="BF6:BG6"/>
    <mergeCell ref="BH6:BI6"/>
    <mergeCell ref="BJ6:BK6"/>
    <mergeCell ref="BL6:BM6"/>
    <mergeCell ref="BN6:BO6"/>
    <mergeCell ref="BP6:BQ6"/>
  </mergeCells>
  <hyperlinks>
    <hyperlink ref="A50" r:id="rId1" xr:uid="{72052971-033E-4284-B6E7-0B7C26CC13A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634DB-8BC4-48B2-B2DC-CD8F8E9BFBE1}">
  <dimension ref="A1:BU40"/>
  <sheetViews>
    <sheetView topLeftCell="Q1" zoomScale="70" zoomScaleNormal="70" workbookViewId="0">
      <selection activeCell="AC5" sqref="AC5"/>
    </sheetView>
  </sheetViews>
  <sheetFormatPr baseColWidth="10" defaultColWidth="8.89453125" defaultRowHeight="14.4"/>
  <cols>
    <col min="1" max="1" width="55.1015625" style="151" customWidth="1"/>
    <col min="2" max="2" width="18.3125" style="151" customWidth="1"/>
    <col min="3" max="3" width="10.5234375" style="151" customWidth="1"/>
    <col min="4" max="4" width="9.7890625" style="151" customWidth="1"/>
    <col min="5" max="5" width="9.89453125" style="151" customWidth="1"/>
    <col min="6" max="6" width="10.68359375" style="151" customWidth="1"/>
    <col min="7" max="7" width="7.68359375" style="151" customWidth="1"/>
    <col min="8" max="8" width="18.3125" style="151" customWidth="1"/>
    <col min="9" max="9" width="10.5234375" style="151" customWidth="1"/>
    <col min="10" max="10" width="9.7890625" style="151" customWidth="1"/>
    <col min="11" max="11" width="9.89453125" style="151" customWidth="1"/>
    <col min="12" max="12" width="10.68359375" style="151" customWidth="1"/>
    <col min="13" max="13" width="7.68359375" style="151" customWidth="1"/>
    <col min="14" max="14" width="18.3125" style="151" customWidth="1"/>
    <col min="15" max="15" width="10.5234375" style="151" customWidth="1"/>
    <col min="16" max="16" width="9.7890625" style="151" customWidth="1"/>
    <col min="17" max="17" width="9.89453125" style="151" customWidth="1"/>
    <col min="18" max="18" width="10.68359375" style="151" customWidth="1"/>
    <col min="19" max="19" width="7.68359375" style="151" customWidth="1"/>
    <col min="20" max="20" width="18.3125" style="151" customWidth="1"/>
    <col min="21" max="21" width="10.5234375" style="151" customWidth="1"/>
    <col min="22" max="22" width="9.7890625" style="151" customWidth="1"/>
    <col min="23" max="23" width="9.89453125" style="151" customWidth="1"/>
    <col min="24" max="24" width="10.68359375" style="151" customWidth="1"/>
    <col min="25" max="25" width="7.68359375" style="151" customWidth="1"/>
    <col min="26" max="26" width="18.3125" style="151" customWidth="1"/>
    <col min="27" max="27" width="10.5234375" style="151" customWidth="1"/>
    <col min="28" max="28" width="9.7890625" style="151" customWidth="1"/>
    <col min="29" max="29" width="9.89453125" style="151" customWidth="1"/>
    <col min="30" max="30" width="10.68359375" style="151" customWidth="1"/>
    <col min="31" max="31" width="7.68359375" style="151" customWidth="1"/>
    <col min="32" max="32" width="18.3125" style="151" customWidth="1"/>
    <col min="33" max="33" width="10.5234375" style="151" customWidth="1"/>
    <col min="34" max="34" width="9.7890625" style="151" customWidth="1"/>
    <col min="35" max="35" width="9.89453125" style="151" customWidth="1"/>
    <col min="36" max="36" width="10.68359375" style="151" customWidth="1"/>
    <col min="37" max="37" width="7.68359375" style="151" customWidth="1"/>
    <col min="38" max="38" width="18.3125" style="151" customWidth="1"/>
    <col min="39" max="39" width="10.5234375" style="151" customWidth="1"/>
    <col min="40" max="40" width="9.7890625" style="151" customWidth="1"/>
    <col min="41" max="41" width="9.89453125" style="151" customWidth="1"/>
    <col min="42" max="42" width="8.89453125" style="151"/>
    <col min="43" max="43" width="7.68359375" style="151" customWidth="1"/>
    <col min="44" max="44" width="18.3125" style="151" customWidth="1"/>
    <col min="45" max="45" width="10.5234375" style="151" customWidth="1"/>
    <col min="46" max="46" width="9.7890625" style="151" customWidth="1"/>
    <col min="47" max="47" width="9.89453125" style="151" customWidth="1"/>
    <col min="48" max="48" width="10.68359375" style="151" customWidth="1"/>
    <col min="49" max="49" width="7.68359375" style="151" customWidth="1"/>
    <col min="50" max="50" width="18.3125" style="151" customWidth="1"/>
    <col min="51" max="51" width="10.5234375" style="151" customWidth="1"/>
    <col min="52" max="52" width="9.7890625" style="151" customWidth="1"/>
    <col min="53" max="53" width="9.89453125" style="151" customWidth="1"/>
    <col min="54" max="54" width="10.68359375" style="151" customWidth="1"/>
    <col min="55" max="55" width="7.68359375" style="151" customWidth="1"/>
    <col min="56" max="56" width="18.3125" style="151" customWidth="1"/>
    <col min="57" max="57" width="10.5234375" style="151" customWidth="1"/>
    <col min="58" max="58" width="9.7890625" style="151" customWidth="1"/>
    <col min="59" max="59" width="9.89453125" style="151" customWidth="1"/>
    <col min="60" max="60" width="10.68359375" style="151" customWidth="1"/>
    <col min="61" max="61" width="7.68359375" style="151" customWidth="1"/>
    <col min="62" max="62" width="18.3125" style="151" customWidth="1"/>
    <col min="63" max="63" width="10.5234375" style="151" customWidth="1"/>
    <col min="64" max="64" width="9.7890625" style="151" customWidth="1"/>
    <col min="65" max="65" width="9.89453125" style="151" customWidth="1"/>
    <col min="66" max="66" width="10.68359375" style="151" customWidth="1"/>
    <col min="67" max="67" width="7.68359375" style="151" customWidth="1"/>
    <col min="68" max="68" width="18.3125" style="151" customWidth="1"/>
    <col min="69" max="69" width="10.5234375" style="151" customWidth="1"/>
    <col min="70" max="70" width="9.7890625" style="151" customWidth="1"/>
    <col min="71" max="71" width="9.89453125" style="151" customWidth="1"/>
    <col min="72" max="72" width="10.68359375" style="151" customWidth="1"/>
    <col min="73" max="73" width="7.68359375" style="151" customWidth="1"/>
    <col min="74" max="16384" width="8.89453125" style="151"/>
  </cols>
  <sheetData>
    <row r="1" spans="1:73" ht="14.7" thickBot="1">
      <c r="A1" s="254"/>
      <c r="B1" s="317">
        <v>2011</v>
      </c>
      <c r="C1" s="318"/>
      <c r="D1" s="318"/>
      <c r="E1" s="318"/>
      <c r="F1" s="318"/>
      <c r="G1" s="319"/>
      <c r="H1" s="317">
        <v>2012</v>
      </c>
      <c r="I1" s="318"/>
      <c r="J1" s="318"/>
      <c r="K1" s="318"/>
      <c r="L1" s="318"/>
      <c r="M1" s="319"/>
      <c r="N1" s="317">
        <v>2013</v>
      </c>
      <c r="O1" s="318"/>
      <c r="P1" s="318"/>
      <c r="Q1" s="318"/>
      <c r="R1" s="318"/>
      <c r="S1" s="319"/>
      <c r="T1" s="317">
        <v>2014</v>
      </c>
      <c r="U1" s="318"/>
      <c r="V1" s="318"/>
      <c r="W1" s="318"/>
      <c r="X1" s="318"/>
      <c r="Y1" s="319"/>
      <c r="Z1" s="317">
        <v>2015</v>
      </c>
      <c r="AA1" s="318"/>
      <c r="AB1" s="318"/>
      <c r="AC1" s="318"/>
      <c r="AD1" s="318"/>
      <c r="AE1" s="319"/>
      <c r="AF1" s="317">
        <v>2016</v>
      </c>
      <c r="AG1" s="318"/>
      <c r="AH1" s="318"/>
      <c r="AI1" s="318"/>
      <c r="AJ1" s="318"/>
      <c r="AK1" s="319"/>
      <c r="AL1" s="317">
        <v>2017</v>
      </c>
      <c r="AM1" s="318"/>
      <c r="AN1" s="318"/>
      <c r="AO1" s="318"/>
      <c r="AP1" s="318"/>
      <c r="AQ1" s="319"/>
      <c r="AR1" s="317">
        <v>2018</v>
      </c>
      <c r="AS1" s="318"/>
      <c r="AT1" s="318"/>
      <c r="AU1" s="318"/>
      <c r="AV1" s="318"/>
      <c r="AW1" s="319"/>
      <c r="AX1" s="317">
        <v>2019</v>
      </c>
      <c r="AY1" s="318"/>
      <c r="AZ1" s="318"/>
      <c r="BA1" s="318"/>
      <c r="BB1" s="318"/>
      <c r="BC1" s="319"/>
      <c r="BD1" s="317">
        <v>2020</v>
      </c>
      <c r="BE1" s="318"/>
      <c r="BF1" s="318"/>
      <c r="BG1" s="318"/>
      <c r="BH1" s="318"/>
      <c r="BI1" s="319"/>
      <c r="BJ1" s="317">
        <v>2021</v>
      </c>
      <c r="BK1" s="318"/>
      <c r="BL1" s="318"/>
      <c r="BM1" s="318"/>
      <c r="BN1" s="318"/>
      <c r="BO1" s="319"/>
      <c r="BP1" s="317">
        <v>2022</v>
      </c>
      <c r="BQ1" s="318"/>
      <c r="BR1" s="318"/>
      <c r="BS1" s="318"/>
      <c r="BT1" s="318"/>
      <c r="BU1" s="319"/>
    </row>
    <row r="2" spans="1:73" ht="57.9" thickBot="1">
      <c r="A2" s="255" t="s">
        <v>1160</v>
      </c>
      <c r="B2" s="257" t="s">
        <v>1161</v>
      </c>
      <c r="C2" s="189" t="s">
        <v>1162</v>
      </c>
      <c r="D2" s="189" t="s">
        <v>1163</v>
      </c>
      <c r="E2" s="189" t="s">
        <v>1164</v>
      </c>
      <c r="F2" s="189" t="s">
        <v>1165</v>
      </c>
      <c r="G2" s="256" t="s">
        <v>1166</v>
      </c>
      <c r="H2" s="257" t="s">
        <v>1161</v>
      </c>
      <c r="I2" s="189" t="s">
        <v>1162</v>
      </c>
      <c r="J2" s="189" t="s">
        <v>1163</v>
      </c>
      <c r="K2" s="189" t="s">
        <v>1164</v>
      </c>
      <c r="L2" s="189" t="s">
        <v>1165</v>
      </c>
      <c r="M2" s="256" t="s">
        <v>1166</v>
      </c>
      <c r="N2" s="257" t="s">
        <v>1161</v>
      </c>
      <c r="O2" s="189" t="s">
        <v>1162</v>
      </c>
      <c r="P2" s="189" t="s">
        <v>1163</v>
      </c>
      <c r="Q2" s="189" t="s">
        <v>1164</v>
      </c>
      <c r="R2" s="189" t="s">
        <v>1165</v>
      </c>
      <c r="S2" s="256" t="s">
        <v>1166</v>
      </c>
      <c r="T2" s="257" t="s">
        <v>1161</v>
      </c>
      <c r="U2" s="189" t="s">
        <v>1162</v>
      </c>
      <c r="V2" s="189" t="s">
        <v>1163</v>
      </c>
      <c r="W2" s="189" t="s">
        <v>1164</v>
      </c>
      <c r="X2" s="189" t="s">
        <v>1165</v>
      </c>
      <c r="Y2" s="256" t="s">
        <v>1166</v>
      </c>
      <c r="Z2" s="257" t="s">
        <v>1161</v>
      </c>
      <c r="AA2" s="189" t="s">
        <v>1162</v>
      </c>
      <c r="AB2" s="189" t="s">
        <v>1163</v>
      </c>
      <c r="AC2" s="189" t="s">
        <v>1164</v>
      </c>
      <c r="AD2" s="189" t="s">
        <v>1165</v>
      </c>
      <c r="AE2" s="256" t="s">
        <v>1166</v>
      </c>
      <c r="AF2" s="257" t="s">
        <v>1161</v>
      </c>
      <c r="AG2" s="189" t="s">
        <v>1162</v>
      </c>
      <c r="AH2" s="189" t="s">
        <v>1163</v>
      </c>
      <c r="AI2" s="189" t="s">
        <v>1164</v>
      </c>
      <c r="AJ2" s="189" t="s">
        <v>1165</v>
      </c>
      <c r="AK2" s="256" t="s">
        <v>1166</v>
      </c>
      <c r="AL2" s="257" t="s">
        <v>1161</v>
      </c>
      <c r="AM2" s="189" t="s">
        <v>1162</v>
      </c>
      <c r="AN2" s="189" t="s">
        <v>1163</v>
      </c>
      <c r="AO2" s="189" t="s">
        <v>1164</v>
      </c>
      <c r="AP2" s="189" t="s">
        <v>1165</v>
      </c>
      <c r="AQ2" s="256" t="s">
        <v>1166</v>
      </c>
      <c r="AR2" s="257" t="s">
        <v>1161</v>
      </c>
      <c r="AS2" s="189" t="s">
        <v>1162</v>
      </c>
      <c r="AT2" s="189" t="s">
        <v>1163</v>
      </c>
      <c r="AU2" s="189" t="s">
        <v>1164</v>
      </c>
      <c r="AV2" s="189" t="s">
        <v>1165</v>
      </c>
      <c r="AW2" s="256" t="s">
        <v>1166</v>
      </c>
      <c r="AX2" s="257" t="s">
        <v>1161</v>
      </c>
      <c r="AY2" s="189" t="s">
        <v>1162</v>
      </c>
      <c r="AZ2" s="189" t="s">
        <v>1163</v>
      </c>
      <c r="BA2" s="189" t="s">
        <v>1164</v>
      </c>
      <c r="BB2" s="189" t="s">
        <v>1165</v>
      </c>
      <c r="BC2" s="256" t="s">
        <v>1166</v>
      </c>
      <c r="BD2" s="257" t="s">
        <v>1161</v>
      </c>
      <c r="BE2" s="189" t="s">
        <v>1162</v>
      </c>
      <c r="BF2" s="189" t="s">
        <v>1163</v>
      </c>
      <c r="BG2" s="189" t="s">
        <v>1164</v>
      </c>
      <c r="BH2" s="189" t="s">
        <v>1165</v>
      </c>
      <c r="BI2" s="256" t="s">
        <v>1166</v>
      </c>
      <c r="BJ2" s="257" t="s">
        <v>1161</v>
      </c>
      <c r="BK2" s="189" t="s">
        <v>1162</v>
      </c>
      <c r="BL2" s="189" t="s">
        <v>1163</v>
      </c>
      <c r="BM2" s="189" t="s">
        <v>1164</v>
      </c>
      <c r="BN2" s="189" t="s">
        <v>1165</v>
      </c>
      <c r="BO2" s="256" t="s">
        <v>1166</v>
      </c>
      <c r="BP2" s="257" t="s">
        <v>1161</v>
      </c>
      <c r="BQ2" s="189" t="s">
        <v>1162</v>
      </c>
      <c r="BR2" s="189" t="s">
        <v>1163</v>
      </c>
      <c r="BS2" s="189" t="s">
        <v>1164</v>
      </c>
      <c r="BT2" s="189" t="s">
        <v>1165</v>
      </c>
      <c r="BU2" s="256" t="s">
        <v>1166</v>
      </c>
    </row>
    <row r="3" spans="1:73">
      <c r="A3" s="102" t="s">
        <v>993</v>
      </c>
      <c r="B3" s="64"/>
      <c r="C3" s="61"/>
      <c r="D3" s="61"/>
      <c r="E3" s="61"/>
      <c r="F3" s="61"/>
      <c r="G3" s="109"/>
      <c r="H3" s="64"/>
      <c r="I3" s="61"/>
      <c r="J3" s="61"/>
      <c r="K3" s="61"/>
      <c r="L3" s="61"/>
      <c r="M3" s="109"/>
      <c r="N3" s="64"/>
      <c r="O3" s="61"/>
      <c r="P3" s="61"/>
      <c r="Q3" s="61"/>
      <c r="R3" s="61"/>
      <c r="S3" s="109"/>
      <c r="T3" s="64"/>
      <c r="U3" s="61"/>
      <c r="V3" s="61"/>
      <c r="W3" s="61"/>
      <c r="X3" s="61"/>
      <c r="Y3" s="109"/>
      <c r="Z3" s="64"/>
      <c r="AA3" s="61"/>
      <c r="AB3" s="61"/>
      <c r="AC3" s="61"/>
      <c r="AD3" s="61"/>
      <c r="AE3" s="109"/>
      <c r="AF3" s="64"/>
      <c r="AG3" s="61"/>
      <c r="AH3" s="61"/>
      <c r="AI3" s="61"/>
      <c r="AJ3" s="61"/>
      <c r="AK3" s="109"/>
      <c r="AL3" s="64"/>
      <c r="AM3" s="61"/>
      <c r="AN3" s="61"/>
      <c r="AO3" s="61"/>
      <c r="AP3" s="61"/>
      <c r="AQ3" s="109"/>
      <c r="AR3" s="64"/>
      <c r="AS3" s="61"/>
      <c r="AT3" s="61"/>
      <c r="AU3" s="61"/>
      <c r="AV3" s="61"/>
      <c r="AW3" s="109"/>
      <c r="AX3" s="64"/>
      <c r="AY3" s="61"/>
      <c r="AZ3" s="61"/>
      <c r="BA3" s="61"/>
      <c r="BB3" s="61"/>
      <c r="BC3" s="109"/>
      <c r="BD3" s="64"/>
      <c r="BE3" s="61"/>
      <c r="BF3" s="61"/>
      <c r="BG3" s="61"/>
      <c r="BH3" s="61"/>
      <c r="BI3" s="109"/>
      <c r="BJ3" s="64"/>
      <c r="BK3" s="61"/>
      <c r="BL3" s="61"/>
      <c r="BM3" s="61"/>
      <c r="BN3" s="61"/>
      <c r="BO3" s="109"/>
      <c r="BP3" s="64"/>
      <c r="BQ3" s="61"/>
      <c r="BR3" s="61"/>
      <c r="BS3" s="61"/>
      <c r="BT3" s="61"/>
      <c r="BU3" s="109"/>
    </row>
    <row r="4" spans="1:73">
      <c r="A4" s="103" t="s">
        <v>14</v>
      </c>
      <c r="B4" s="258">
        <v>0.83599999999999997</v>
      </c>
      <c r="C4" s="69">
        <v>8.4960000000000004</v>
      </c>
      <c r="D4" s="62">
        <v>8.5239999999999991</v>
      </c>
      <c r="E4" s="62">
        <v>13.117000000000001</v>
      </c>
      <c r="F4" s="62">
        <v>3.8479999999999999</v>
      </c>
      <c r="G4" s="67">
        <v>8.5340000000000007</v>
      </c>
      <c r="H4" s="258">
        <v>0.83499999999999996</v>
      </c>
      <c r="I4" s="69">
        <v>8.69</v>
      </c>
      <c r="J4" s="62">
        <v>9.0449999999999999</v>
      </c>
      <c r="K4" s="62">
        <v>13.04</v>
      </c>
      <c r="L4" s="62">
        <v>3.9860000000000002</v>
      </c>
      <c r="M4" s="67">
        <v>8.7430000000000003</v>
      </c>
      <c r="N4" s="258">
        <v>0.84199999999999997</v>
      </c>
      <c r="O4" s="69">
        <v>8.141</v>
      </c>
      <c r="P4" s="62">
        <v>8.0519999999999996</v>
      </c>
      <c r="Q4" s="62">
        <v>12.581</v>
      </c>
      <c r="R4" s="62">
        <v>3.7890000000000001</v>
      </c>
      <c r="S4" s="67">
        <v>8.1790000000000003</v>
      </c>
      <c r="T4" s="258">
        <v>0.84399999999999997</v>
      </c>
      <c r="U4" s="69">
        <v>8.2970000000000006</v>
      </c>
      <c r="V4" s="62">
        <v>8.6180000000000003</v>
      </c>
      <c r="W4" s="62">
        <v>12.57</v>
      </c>
      <c r="X4" s="62">
        <v>3.702</v>
      </c>
      <c r="Y4" s="67">
        <v>8.4600000000000009</v>
      </c>
      <c r="Z4" s="258">
        <v>0.85099999999999998</v>
      </c>
      <c r="AA4" s="69">
        <v>7.8170000000000002</v>
      </c>
      <c r="AB4" s="62">
        <v>7.3719999999999999</v>
      </c>
      <c r="AC4" s="62">
        <v>12.486000000000001</v>
      </c>
      <c r="AD4" s="62">
        <v>3.5939999999999999</v>
      </c>
      <c r="AE4" s="67">
        <v>7.9</v>
      </c>
      <c r="AF4" s="258">
        <v>0.85199999999999998</v>
      </c>
      <c r="AG4" s="69">
        <v>7.9749999999999996</v>
      </c>
      <c r="AH4" s="62">
        <v>7.93</v>
      </c>
      <c r="AI4" s="62">
        <v>12.47</v>
      </c>
      <c r="AJ4" s="62">
        <v>3.5249999999999999</v>
      </c>
      <c r="AK4" s="67">
        <v>8.0909999999999993</v>
      </c>
      <c r="AL4" s="258">
        <v>0.85699999999999998</v>
      </c>
      <c r="AM4" s="69">
        <v>7.9290000000000003</v>
      </c>
      <c r="AN4" s="62">
        <v>7.6040000000000001</v>
      </c>
      <c r="AO4" s="62">
        <v>12.455</v>
      </c>
      <c r="AP4" s="62">
        <v>3.7280000000000002</v>
      </c>
      <c r="AQ4" s="67">
        <v>7.9480000000000004</v>
      </c>
      <c r="AR4" s="258">
        <v>0.85799999999999998</v>
      </c>
      <c r="AS4" s="69">
        <v>8.0129999999999999</v>
      </c>
      <c r="AT4" s="62">
        <v>8.1110000000000007</v>
      </c>
      <c r="AU4" s="62">
        <v>12.16</v>
      </c>
      <c r="AV4" s="62">
        <v>3.7679999999999998</v>
      </c>
      <c r="AW4" s="67">
        <v>8.0389999999999997</v>
      </c>
      <c r="AX4" s="258">
        <v>0.86699999999999999</v>
      </c>
      <c r="AY4" s="69">
        <v>7.3529999999999998</v>
      </c>
      <c r="AZ4" s="62">
        <v>6.577</v>
      </c>
      <c r="BA4" s="62">
        <v>11.808999999999999</v>
      </c>
      <c r="BB4" s="62">
        <v>3.6739999999999999</v>
      </c>
      <c r="BC4" s="67">
        <v>7.3719999999999999</v>
      </c>
      <c r="BD4" s="258">
        <v>0.86399999999999999</v>
      </c>
      <c r="BE4" s="69">
        <v>7.0229999999999997</v>
      </c>
      <c r="BF4" s="62">
        <v>5.8760000000000003</v>
      </c>
      <c r="BG4" s="62">
        <v>11.807</v>
      </c>
      <c r="BH4" s="62">
        <v>3.387</v>
      </c>
      <c r="BI4" s="67">
        <v>7.0970000000000004</v>
      </c>
      <c r="BJ4" s="258">
        <v>0.876</v>
      </c>
      <c r="BK4" s="69">
        <v>6.6070000000000002</v>
      </c>
      <c r="BL4" s="62">
        <v>5.4630000000000001</v>
      </c>
      <c r="BM4" s="62">
        <v>10.776</v>
      </c>
      <c r="BN4" s="62">
        <v>3.5819999999999999</v>
      </c>
      <c r="BO4" s="67">
        <v>6.61</v>
      </c>
      <c r="BP4" s="258">
        <v>0.878</v>
      </c>
      <c r="BQ4" s="69">
        <v>6.7460000000000004</v>
      </c>
      <c r="BR4" s="62">
        <v>5.6870000000000003</v>
      </c>
      <c r="BS4" s="62">
        <v>11.316000000000001</v>
      </c>
      <c r="BT4" s="62">
        <v>3.2349999999999999</v>
      </c>
      <c r="BU4" s="67">
        <v>6.7939999999999996</v>
      </c>
    </row>
    <row r="5" spans="1:73">
      <c r="A5" s="103" t="s">
        <v>15</v>
      </c>
      <c r="B5" s="258">
        <v>0.7</v>
      </c>
      <c r="C5" s="62">
        <v>11.573</v>
      </c>
      <c r="D5" s="62">
        <v>7.12</v>
      </c>
      <c r="E5" s="62">
        <v>20.614999999999998</v>
      </c>
      <c r="F5" s="62">
        <v>6.9850000000000003</v>
      </c>
      <c r="G5" s="67">
        <v>11.839</v>
      </c>
      <c r="H5" s="258">
        <v>0.70699999999999996</v>
      </c>
      <c r="I5" s="62">
        <v>11.09</v>
      </c>
      <c r="J5" s="62">
        <v>6.6920000000000002</v>
      </c>
      <c r="K5" s="62">
        <v>19.870999999999999</v>
      </c>
      <c r="L5" s="62">
        <v>6.7069999999999999</v>
      </c>
      <c r="M5" s="67">
        <v>11.404</v>
      </c>
      <c r="N5" s="258">
        <v>0.71</v>
      </c>
      <c r="O5" s="62">
        <v>11.468999999999999</v>
      </c>
      <c r="P5" s="62">
        <v>6.6159999999999997</v>
      </c>
      <c r="Q5" s="62">
        <v>21.257000000000001</v>
      </c>
      <c r="R5" s="62">
        <v>6.5339999999999998</v>
      </c>
      <c r="S5" s="67">
        <v>11.692</v>
      </c>
      <c r="T5" s="258">
        <v>0.70899999999999996</v>
      </c>
      <c r="U5" s="62">
        <v>11.750999999999999</v>
      </c>
      <c r="V5" s="62">
        <v>6.4329999999999998</v>
      </c>
      <c r="W5" s="62">
        <v>22.263000000000002</v>
      </c>
      <c r="X5" s="62">
        <v>6.556</v>
      </c>
      <c r="Y5" s="67">
        <v>12.144</v>
      </c>
      <c r="Z5" s="258">
        <v>0.71099999999999997</v>
      </c>
      <c r="AA5" s="62">
        <v>11.75</v>
      </c>
      <c r="AB5" s="62">
        <v>6.7789999999999999</v>
      </c>
      <c r="AC5" s="62">
        <v>22.533000000000001</v>
      </c>
      <c r="AD5" s="62">
        <v>5.9379999999999997</v>
      </c>
      <c r="AE5" s="67">
        <v>12.114000000000001</v>
      </c>
      <c r="AF5" s="258">
        <v>0.70499999999999996</v>
      </c>
      <c r="AG5" s="62">
        <v>12.488</v>
      </c>
      <c r="AH5" s="62">
        <v>6.5270000000000001</v>
      </c>
      <c r="AI5" s="62">
        <v>25.074999999999999</v>
      </c>
      <c r="AJ5" s="62">
        <v>5.8620000000000001</v>
      </c>
      <c r="AK5" s="67">
        <v>12.962999999999999</v>
      </c>
      <c r="AL5" s="258">
        <v>0.70199999999999996</v>
      </c>
      <c r="AM5" s="62">
        <v>12.821</v>
      </c>
      <c r="AN5" s="62">
        <v>6.3289999999999997</v>
      </c>
      <c r="AO5" s="62">
        <v>26.335999999999999</v>
      </c>
      <c r="AP5" s="62">
        <v>5.7990000000000004</v>
      </c>
      <c r="AQ5" s="67">
        <v>13.333</v>
      </c>
      <c r="AR5" s="258">
        <v>0.70699999999999996</v>
      </c>
      <c r="AS5" s="62">
        <v>12.29</v>
      </c>
      <c r="AT5" s="62">
        <v>6.0990000000000002</v>
      </c>
      <c r="AU5" s="62">
        <v>25.225000000000001</v>
      </c>
      <c r="AV5" s="62">
        <v>5.5469999999999997</v>
      </c>
      <c r="AW5" s="67">
        <v>12.824</v>
      </c>
      <c r="AX5" s="258">
        <v>0.70699999999999996</v>
      </c>
      <c r="AY5" s="62">
        <v>12.506</v>
      </c>
      <c r="AZ5" s="62">
        <v>6.21</v>
      </c>
      <c r="BA5" s="62">
        <v>25.92</v>
      </c>
      <c r="BB5" s="62">
        <v>5.39</v>
      </c>
      <c r="BC5" s="67">
        <v>13.038</v>
      </c>
      <c r="BD5" s="258">
        <v>0.70099999999999996</v>
      </c>
      <c r="BE5" s="62">
        <v>12.122</v>
      </c>
      <c r="BF5" s="62">
        <v>5.9320000000000004</v>
      </c>
      <c r="BG5" s="62">
        <v>25.212</v>
      </c>
      <c r="BH5" s="62">
        <v>5.2210000000000001</v>
      </c>
      <c r="BI5" s="67">
        <v>12.593999999999999</v>
      </c>
      <c r="BJ5" s="258">
        <v>0.69699999999999995</v>
      </c>
      <c r="BK5" s="62">
        <v>11.928000000000001</v>
      </c>
      <c r="BL5" s="62">
        <v>5.8579999999999997</v>
      </c>
      <c r="BM5" s="62">
        <v>24.745999999999999</v>
      </c>
      <c r="BN5" s="62">
        <v>5.18</v>
      </c>
      <c r="BO5" s="67">
        <v>12.436999999999999</v>
      </c>
      <c r="BP5" s="258">
        <v>0.70299999999999996</v>
      </c>
      <c r="BQ5" s="62">
        <v>11.584</v>
      </c>
      <c r="BR5" s="62">
        <v>5.7729999999999997</v>
      </c>
      <c r="BS5" s="62">
        <v>23.716000000000001</v>
      </c>
      <c r="BT5" s="62">
        <v>5.2629999999999999</v>
      </c>
      <c r="BU5" s="67">
        <v>12.015000000000001</v>
      </c>
    </row>
    <row r="6" spans="1:73">
      <c r="A6" s="103" t="s">
        <v>16</v>
      </c>
      <c r="B6" s="258">
        <v>0.82799999999999996</v>
      </c>
      <c r="C6" s="62">
        <v>5.3650000000000002</v>
      </c>
      <c r="D6" s="62">
        <v>1.3109999999999999</v>
      </c>
      <c r="E6" s="62">
        <v>11.359</v>
      </c>
      <c r="F6" s="62">
        <v>3.4239999999999999</v>
      </c>
      <c r="G6" s="67">
        <v>5.4790000000000001</v>
      </c>
      <c r="H6" s="258">
        <v>0.83</v>
      </c>
      <c r="I6" s="62">
        <v>5.3680000000000003</v>
      </c>
      <c r="J6" s="62">
        <v>1.351</v>
      </c>
      <c r="K6" s="62">
        <v>11.359</v>
      </c>
      <c r="L6" s="62">
        <v>3.3929999999999998</v>
      </c>
      <c r="M6" s="67">
        <v>5.4669999999999996</v>
      </c>
      <c r="N6" s="258">
        <v>0.83599999999999997</v>
      </c>
      <c r="O6" s="62">
        <v>5.33</v>
      </c>
      <c r="P6" s="62">
        <v>1.361</v>
      </c>
      <c r="Q6" s="62">
        <v>11.359</v>
      </c>
      <c r="R6" s="62">
        <v>3.27</v>
      </c>
      <c r="S6" s="67">
        <v>5.43</v>
      </c>
      <c r="T6" s="258">
        <v>0.84099999999999997</v>
      </c>
      <c r="U6" s="62">
        <v>5.3049999999999997</v>
      </c>
      <c r="V6" s="62">
        <v>1.335</v>
      </c>
      <c r="W6" s="62">
        <v>11.359</v>
      </c>
      <c r="X6" s="62">
        <v>3.222</v>
      </c>
      <c r="Y6" s="67">
        <v>5.399</v>
      </c>
      <c r="Z6" s="258">
        <v>0.84299999999999997</v>
      </c>
      <c r="AA6" s="62">
        <v>5.2690000000000001</v>
      </c>
      <c r="AB6" s="62">
        <v>1.2490000000000001</v>
      </c>
      <c r="AC6" s="62">
        <v>11.359</v>
      </c>
      <c r="AD6" s="62">
        <v>3.1989999999999998</v>
      </c>
      <c r="AE6" s="67">
        <v>5.3869999999999996</v>
      </c>
      <c r="AF6" s="258">
        <v>0.84499999999999997</v>
      </c>
      <c r="AG6" s="62">
        <v>5.367</v>
      </c>
      <c r="AH6" s="62">
        <v>1.319</v>
      </c>
      <c r="AI6" s="62">
        <v>11.359</v>
      </c>
      <c r="AJ6" s="62">
        <v>3.4209999999999998</v>
      </c>
      <c r="AK6" s="67">
        <v>5.4809999999999999</v>
      </c>
      <c r="AL6" s="258">
        <v>0.85</v>
      </c>
      <c r="AM6" s="62">
        <v>5.0819999999999999</v>
      </c>
      <c r="AN6" s="62">
        <v>1.3779999999999999</v>
      </c>
      <c r="AO6" s="62">
        <v>10.548999999999999</v>
      </c>
      <c r="AP6" s="62">
        <v>3.319</v>
      </c>
      <c r="AQ6" s="67">
        <v>5.1340000000000003</v>
      </c>
      <c r="AR6" s="258">
        <v>0.84899999999999998</v>
      </c>
      <c r="AS6" s="62">
        <v>4.8780000000000001</v>
      </c>
      <c r="AT6" s="62">
        <v>1.389</v>
      </c>
      <c r="AU6" s="62">
        <v>9.9670000000000005</v>
      </c>
      <c r="AV6" s="62">
        <v>3.2770000000000001</v>
      </c>
      <c r="AW6" s="67">
        <v>4.9269999999999996</v>
      </c>
      <c r="AX6" s="258">
        <v>0.85099999999999998</v>
      </c>
      <c r="AY6" s="62">
        <v>4.8940000000000001</v>
      </c>
      <c r="AZ6" s="62">
        <v>1.369</v>
      </c>
      <c r="BA6" s="62">
        <v>10.038</v>
      </c>
      <c r="BB6" s="62">
        <v>3.274</v>
      </c>
      <c r="BC6" s="67">
        <v>5.0220000000000002</v>
      </c>
      <c r="BD6" s="258">
        <v>0.84699999999999998</v>
      </c>
      <c r="BE6" s="62">
        <v>4.8490000000000002</v>
      </c>
      <c r="BF6" s="62">
        <v>1.278</v>
      </c>
      <c r="BG6" s="62">
        <v>10.18</v>
      </c>
      <c r="BH6" s="62">
        <v>3.09</v>
      </c>
      <c r="BI6" s="67">
        <v>4.9379999999999997</v>
      </c>
      <c r="BJ6" s="258">
        <v>0.84399999999999997</v>
      </c>
      <c r="BK6" s="62">
        <v>5.1609999999999996</v>
      </c>
      <c r="BL6" s="62">
        <v>1.2709999999999999</v>
      </c>
      <c r="BM6" s="62">
        <v>11.098000000000001</v>
      </c>
      <c r="BN6" s="62">
        <v>3.113</v>
      </c>
      <c r="BO6" s="67">
        <v>5.2750000000000004</v>
      </c>
      <c r="BP6" s="258">
        <v>0.84799999999999998</v>
      </c>
      <c r="BQ6" s="62">
        <v>5.1479999999999997</v>
      </c>
      <c r="BR6" s="62">
        <v>1.23</v>
      </c>
      <c r="BS6" s="62">
        <v>11.109</v>
      </c>
      <c r="BT6" s="62">
        <v>3.1040000000000001</v>
      </c>
      <c r="BU6" s="67">
        <v>5.2510000000000003</v>
      </c>
    </row>
    <row r="7" spans="1:73">
      <c r="A7" s="235" t="s">
        <v>17</v>
      </c>
      <c r="B7" s="258"/>
      <c r="C7" s="62"/>
      <c r="D7" s="62"/>
      <c r="E7" s="62">
        <v>11.077999999999999</v>
      </c>
      <c r="F7" s="62">
        <v>3.625</v>
      </c>
      <c r="G7" s="67"/>
      <c r="H7" s="258"/>
      <c r="I7" s="62"/>
      <c r="J7" s="62"/>
      <c r="K7" s="62">
        <v>11.077999999999999</v>
      </c>
      <c r="L7" s="62">
        <v>3.5219999999999998</v>
      </c>
      <c r="M7" s="67"/>
      <c r="N7" s="258"/>
      <c r="O7" s="62"/>
      <c r="P7" s="62"/>
      <c r="Q7" s="62">
        <v>10.644</v>
      </c>
      <c r="R7" s="62">
        <v>3.5259999999999998</v>
      </c>
      <c r="S7" s="67"/>
      <c r="T7" s="258">
        <v>0.876</v>
      </c>
      <c r="U7" s="62">
        <v>5.9610000000000003</v>
      </c>
      <c r="V7" s="62">
        <v>3.4060000000000001</v>
      </c>
      <c r="W7" s="62">
        <v>10.644</v>
      </c>
      <c r="X7" s="62">
        <v>3.8340000000000001</v>
      </c>
      <c r="Y7" s="67">
        <v>6.0090000000000003</v>
      </c>
      <c r="Z7" s="258">
        <v>0.88100000000000001</v>
      </c>
      <c r="AA7" s="62">
        <v>5.8120000000000003</v>
      </c>
      <c r="AB7" s="62">
        <v>3.1920000000000002</v>
      </c>
      <c r="AC7" s="62">
        <v>10.644</v>
      </c>
      <c r="AD7" s="62">
        <v>3.6</v>
      </c>
      <c r="AE7" s="67">
        <v>5.8760000000000003</v>
      </c>
      <c r="AF7" s="258">
        <v>0.88700000000000001</v>
      </c>
      <c r="AG7" s="62">
        <v>5.9039999999999999</v>
      </c>
      <c r="AH7" s="62">
        <v>3.153</v>
      </c>
      <c r="AI7" s="62">
        <v>11.137</v>
      </c>
      <c r="AJ7" s="62">
        <v>3.423</v>
      </c>
      <c r="AK7" s="67">
        <v>5.9379999999999997</v>
      </c>
      <c r="AL7" s="258">
        <v>0.88700000000000001</v>
      </c>
      <c r="AM7" s="62">
        <v>5.9080000000000004</v>
      </c>
      <c r="AN7" s="62">
        <v>3.012</v>
      </c>
      <c r="AO7" s="62">
        <v>11.11</v>
      </c>
      <c r="AP7" s="62">
        <v>3.6019999999999999</v>
      </c>
      <c r="AQ7" s="67">
        <v>6.0380000000000003</v>
      </c>
      <c r="AR7" s="258">
        <v>0.88500000000000001</v>
      </c>
      <c r="AS7" s="62">
        <v>5.968</v>
      </c>
      <c r="AT7" s="62">
        <v>2.9039999999999999</v>
      </c>
      <c r="AU7" s="62">
        <v>11.467000000000001</v>
      </c>
      <c r="AV7" s="62">
        <v>3.532</v>
      </c>
      <c r="AW7" s="67">
        <v>6.0510000000000002</v>
      </c>
      <c r="AX7" s="258">
        <v>0.89100000000000001</v>
      </c>
      <c r="AY7" s="62">
        <v>5.7169999999999996</v>
      </c>
      <c r="AZ7" s="62">
        <v>2.89</v>
      </c>
      <c r="BA7" s="62">
        <v>11.090999999999999</v>
      </c>
      <c r="BB7" s="62">
        <v>3.1709999999999998</v>
      </c>
      <c r="BC7" s="67">
        <v>5.8140000000000001</v>
      </c>
      <c r="BD7" s="258">
        <v>0.89100000000000001</v>
      </c>
      <c r="BE7" s="62">
        <v>5.7850000000000001</v>
      </c>
      <c r="BF7" s="62">
        <v>2.8439999999999999</v>
      </c>
      <c r="BG7" s="62">
        <v>11.256</v>
      </c>
      <c r="BH7" s="62">
        <v>3.2570000000000001</v>
      </c>
      <c r="BI7" s="67">
        <v>5.8140000000000001</v>
      </c>
      <c r="BJ7" s="258">
        <v>0.89500000000000002</v>
      </c>
      <c r="BK7" s="62">
        <v>5.4720000000000004</v>
      </c>
      <c r="BL7" s="62">
        <v>2.7789999999999999</v>
      </c>
      <c r="BM7" s="62">
        <v>10.63</v>
      </c>
      <c r="BN7" s="62">
        <v>3.0059999999999998</v>
      </c>
      <c r="BO7" s="67">
        <v>5.4909999999999997</v>
      </c>
      <c r="BP7" s="258">
        <v>0.89800000000000002</v>
      </c>
      <c r="BQ7" s="62">
        <v>5.5620000000000003</v>
      </c>
      <c r="BR7" s="62">
        <v>2.6</v>
      </c>
      <c r="BS7" s="62">
        <v>11.019</v>
      </c>
      <c r="BT7" s="62">
        <v>3.0680000000000001</v>
      </c>
      <c r="BU7" s="67">
        <v>5.6719999999999997</v>
      </c>
    </row>
    <row r="8" spans="1:73">
      <c r="A8" s="235" t="s">
        <v>18</v>
      </c>
      <c r="B8" s="259">
        <v>0.87</v>
      </c>
      <c r="C8" s="62">
        <v>6.85</v>
      </c>
      <c r="D8" s="62">
        <v>2.5430000000000001</v>
      </c>
      <c r="E8" s="62">
        <v>14.239000000000001</v>
      </c>
      <c r="F8" s="62">
        <v>3.7690000000000001</v>
      </c>
      <c r="G8" s="67">
        <v>6.952</v>
      </c>
      <c r="H8" s="259">
        <v>0.871</v>
      </c>
      <c r="I8" s="62">
        <v>6.8719999999999999</v>
      </c>
      <c r="J8" s="62">
        <v>2.5819999999999999</v>
      </c>
      <c r="K8" s="62">
        <v>14.484</v>
      </c>
      <c r="L8" s="62">
        <v>3.55</v>
      </c>
      <c r="M8" s="67">
        <v>7.0439999999999996</v>
      </c>
      <c r="N8" s="259">
        <v>0.87</v>
      </c>
      <c r="O8" s="62">
        <v>7.0730000000000004</v>
      </c>
      <c r="P8" s="62">
        <v>2.758</v>
      </c>
      <c r="Q8" s="62">
        <v>14.911</v>
      </c>
      <c r="R8" s="62">
        <v>3.5510000000000002</v>
      </c>
      <c r="S8" s="67">
        <v>7.2489999999999997</v>
      </c>
      <c r="T8" s="259">
        <v>0.872</v>
      </c>
      <c r="U8" s="62">
        <v>7.1959999999999997</v>
      </c>
      <c r="V8" s="62">
        <v>2.8639999999999999</v>
      </c>
      <c r="W8" s="62">
        <v>15.237</v>
      </c>
      <c r="X8" s="62">
        <v>3.488</v>
      </c>
      <c r="Y8" s="67">
        <v>7.431</v>
      </c>
      <c r="Z8" s="259">
        <v>0.872</v>
      </c>
      <c r="AA8" s="62">
        <v>7.1029999999999998</v>
      </c>
      <c r="AB8" s="62">
        <v>2.8330000000000002</v>
      </c>
      <c r="AC8" s="62">
        <v>14.948</v>
      </c>
      <c r="AD8" s="62">
        <v>3.5259999999999998</v>
      </c>
      <c r="AE8" s="67">
        <v>7.3330000000000002</v>
      </c>
      <c r="AF8" s="259">
        <v>0.87</v>
      </c>
      <c r="AG8" s="62">
        <v>7.3490000000000002</v>
      </c>
      <c r="AH8" s="62">
        <v>2.9969999999999999</v>
      </c>
      <c r="AI8" s="62">
        <v>15.398999999999999</v>
      </c>
      <c r="AJ8" s="62">
        <v>3.65</v>
      </c>
      <c r="AK8" s="67">
        <v>7.5449999999999999</v>
      </c>
      <c r="AL8" s="259">
        <v>0.874</v>
      </c>
      <c r="AM8" s="62">
        <v>7.2290000000000001</v>
      </c>
      <c r="AN8" s="62">
        <v>2.7120000000000002</v>
      </c>
      <c r="AO8" s="62">
        <v>15.532</v>
      </c>
      <c r="AP8" s="62">
        <v>3.4420000000000002</v>
      </c>
      <c r="AQ8" s="67">
        <v>7.415</v>
      </c>
      <c r="AR8" s="259">
        <v>0.872</v>
      </c>
      <c r="AS8" s="62">
        <v>7.532</v>
      </c>
      <c r="AT8" s="62">
        <v>2.59</v>
      </c>
      <c r="AU8" s="62">
        <v>16.515000000000001</v>
      </c>
      <c r="AV8" s="62">
        <v>3.4910000000000001</v>
      </c>
      <c r="AW8" s="67">
        <v>7.8220000000000001</v>
      </c>
      <c r="AX8" s="259">
        <v>0.879</v>
      </c>
      <c r="AY8" s="62">
        <v>7.32</v>
      </c>
      <c r="AZ8" s="62">
        <v>2.6629999999999998</v>
      </c>
      <c r="BA8" s="62">
        <v>15.821</v>
      </c>
      <c r="BB8" s="62">
        <v>3.4750000000000001</v>
      </c>
      <c r="BC8" s="67">
        <v>7.5709999999999997</v>
      </c>
      <c r="BD8" s="259">
        <v>0.874</v>
      </c>
      <c r="BE8" s="62">
        <v>7.6109999999999998</v>
      </c>
      <c r="BF8" s="62">
        <v>3.6549999999999998</v>
      </c>
      <c r="BG8" s="62">
        <v>15.778</v>
      </c>
      <c r="BH8" s="62">
        <v>3.399</v>
      </c>
      <c r="BI8" s="67">
        <v>7.806</v>
      </c>
      <c r="BJ8" s="259">
        <v>0.872</v>
      </c>
      <c r="BK8" s="62">
        <v>7.8150000000000004</v>
      </c>
      <c r="BL8" s="62">
        <v>3.7650000000000001</v>
      </c>
      <c r="BM8" s="62">
        <v>16.274000000000001</v>
      </c>
      <c r="BN8" s="62">
        <v>3.4079999999999999</v>
      </c>
      <c r="BO8" s="67">
        <v>8.0169999999999995</v>
      </c>
      <c r="BP8" s="259">
        <v>0.88100000000000001</v>
      </c>
      <c r="BQ8" s="62">
        <v>7.1459999999999999</v>
      </c>
      <c r="BR8" s="62">
        <v>3.7650000000000001</v>
      </c>
      <c r="BS8" s="62">
        <v>14.346</v>
      </c>
      <c r="BT8" s="62">
        <v>3.327</v>
      </c>
      <c r="BU8" s="67">
        <v>7.2629999999999999</v>
      </c>
    </row>
    <row r="9" spans="1:73">
      <c r="A9" s="103" t="s">
        <v>19</v>
      </c>
      <c r="B9" s="258">
        <v>0.80200000000000005</v>
      </c>
      <c r="C9" s="62">
        <v>7.9640000000000004</v>
      </c>
      <c r="D9" s="62">
        <v>2.516</v>
      </c>
      <c r="E9" s="62">
        <v>17.021999999999998</v>
      </c>
      <c r="F9" s="62">
        <v>4.3550000000000004</v>
      </c>
      <c r="G9" s="67">
        <v>8.1329999999999991</v>
      </c>
      <c r="H9" s="258">
        <v>0.80400000000000005</v>
      </c>
      <c r="I9" s="62">
        <v>8.0079999999999991</v>
      </c>
      <c r="J9" s="62">
        <v>2.4300000000000002</v>
      </c>
      <c r="K9" s="62">
        <v>17.021999999999998</v>
      </c>
      <c r="L9" s="62">
        <v>4.5730000000000004</v>
      </c>
      <c r="M9" s="67">
        <v>8.2189999999999994</v>
      </c>
      <c r="N9" s="258">
        <v>0.81100000000000005</v>
      </c>
      <c r="O9" s="62">
        <v>7.7530000000000001</v>
      </c>
      <c r="P9" s="62">
        <v>2.3340000000000001</v>
      </c>
      <c r="Q9" s="62">
        <v>17.021999999999998</v>
      </c>
      <c r="R9" s="62">
        <v>3.9039999999999999</v>
      </c>
      <c r="S9" s="67">
        <v>7.9459999999999997</v>
      </c>
      <c r="T9" s="258">
        <v>0.79900000000000004</v>
      </c>
      <c r="U9" s="62">
        <v>8.7590000000000003</v>
      </c>
      <c r="V9" s="62">
        <v>2.3860000000000001</v>
      </c>
      <c r="W9" s="62">
        <v>19.771000000000001</v>
      </c>
      <c r="X9" s="62">
        <v>4.1189999999999998</v>
      </c>
      <c r="Y9" s="67">
        <v>9.1010000000000009</v>
      </c>
      <c r="Z9" s="258">
        <v>0.80200000000000005</v>
      </c>
      <c r="AA9" s="62">
        <v>8.7159999999999993</v>
      </c>
      <c r="AB9" s="62">
        <v>2.4689999999999999</v>
      </c>
      <c r="AC9" s="62">
        <v>19.771000000000001</v>
      </c>
      <c r="AD9" s="62">
        <v>3.9089999999999998</v>
      </c>
      <c r="AE9" s="67">
        <v>9.173</v>
      </c>
      <c r="AF9" s="258">
        <v>0.80400000000000005</v>
      </c>
      <c r="AG9" s="62">
        <v>8.6270000000000007</v>
      </c>
      <c r="AH9" s="62">
        <v>2.3119999999999998</v>
      </c>
      <c r="AI9" s="62">
        <v>19.771000000000001</v>
      </c>
      <c r="AJ9" s="62">
        <v>3.7970000000000002</v>
      </c>
      <c r="AK9" s="67">
        <v>9.0500000000000007</v>
      </c>
      <c r="AL9" s="258">
        <v>0.82099999999999995</v>
      </c>
      <c r="AM9" s="62">
        <v>7.1689999999999996</v>
      </c>
      <c r="AN9" s="62">
        <v>2.2440000000000002</v>
      </c>
      <c r="AO9" s="62">
        <v>15.565</v>
      </c>
      <c r="AP9" s="62">
        <v>3.6970000000000001</v>
      </c>
      <c r="AQ9" s="67">
        <v>7.3360000000000003</v>
      </c>
      <c r="AR9" s="258">
        <v>0.82799999999999996</v>
      </c>
      <c r="AS9" s="62">
        <v>6.7169999999999996</v>
      </c>
      <c r="AT9" s="62">
        <v>2.2810000000000001</v>
      </c>
      <c r="AU9" s="62">
        <v>14.606</v>
      </c>
      <c r="AV9" s="62">
        <v>3.2639999999999998</v>
      </c>
      <c r="AW9" s="67">
        <v>6.9660000000000002</v>
      </c>
      <c r="AX9" s="258">
        <v>0.83299999999999996</v>
      </c>
      <c r="AY9" s="62">
        <v>6.5869999999999997</v>
      </c>
      <c r="AZ9" s="62">
        <v>2.0790000000000002</v>
      </c>
      <c r="BA9" s="62">
        <v>14.617000000000001</v>
      </c>
      <c r="BB9" s="62">
        <v>3.0659999999999998</v>
      </c>
      <c r="BC9" s="67">
        <v>6.7190000000000003</v>
      </c>
      <c r="BD9" s="258">
        <v>0.83</v>
      </c>
      <c r="BE9" s="62">
        <v>6.694</v>
      </c>
      <c r="BF9" s="62">
        <v>2.0270000000000001</v>
      </c>
      <c r="BG9" s="62">
        <v>15.003</v>
      </c>
      <c r="BH9" s="62">
        <v>3.0510000000000002</v>
      </c>
      <c r="BI9" s="67">
        <v>6.8460000000000001</v>
      </c>
      <c r="BJ9" s="258">
        <v>0.82899999999999996</v>
      </c>
      <c r="BK9" s="62">
        <v>6.6669999999999998</v>
      </c>
      <c r="BL9" s="62">
        <v>1.984</v>
      </c>
      <c r="BM9" s="62">
        <v>15.09</v>
      </c>
      <c r="BN9" s="62">
        <v>2.9260000000000002</v>
      </c>
      <c r="BO9" s="67">
        <v>6.8540000000000001</v>
      </c>
      <c r="BP9" s="258">
        <v>0.83499999999999996</v>
      </c>
      <c r="BQ9" s="62">
        <v>6.9130000000000003</v>
      </c>
      <c r="BR9" s="62">
        <v>1.9059999999999999</v>
      </c>
      <c r="BS9" s="62">
        <v>15.673999999999999</v>
      </c>
      <c r="BT9" s="62">
        <v>3.1589999999999998</v>
      </c>
      <c r="BU9" s="67">
        <v>7.1189999999999998</v>
      </c>
    </row>
    <row r="10" spans="1:73">
      <c r="A10" s="103" t="s">
        <v>20</v>
      </c>
      <c r="B10" s="258">
        <v>0.82599999999999996</v>
      </c>
      <c r="C10" s="62">
        <v>8.5890000000000004</v>
      </c>
      <c r="D10" s="62">
        <v>5.4160000000000004</v>
      </c>
      <c r="E10" s="62">
        <v>16.577000000000002</v>
      </c>
      <c r="F10" s="62">
        <v>3.7749999999999999</v>
      </c>
      <c r="G10" s="67">
        <v>8.83</v>
      </c>
      <c r="H10" s="258">
        <v>0.82599999999999996</v>
      </c>
      <c r="I10" s="62">
        <v>8.673</v>
      </c>
      <c r="J10" s="62">
        <v>5.5460000000000003</v>
      </c>
      <c r="K10" s="62">
        <v>16.852</v>
      </c>
      <c r="L10" s="62">
        <v>3.6219999999999999</v>
      </c>
      <c r="M10" s="67">
        <v>8.9309999999999992</v>
      </c>
      <c r="N10" s="258">
        <v>0.83299999999999996</v>
      </c>
      <c r="O10" s="62">
        <v>8.452</v>
      </c>
      <c r="P10" s="62">
        <v>4.9189999999999996</v>
      </c>
      <c r="Q10" s="62">
        <v>16.747</v>
      </c>
      <c r="R10" s="62">
        <v>3.69</v>
      </c>
      <c r="S10" s="67">
        <v>8.5619999999999994</v>
      </c>
      <c r="T10" s="258">
        <v>0.84099999999999997</v>
      </c>
      <c r="U10" s="62">
        <v>8.0719999999999992</v>
      </c>
      <c r="V10" s="62">
        <v>3.363</v>
      </c>
      <c r="W10" s="62">
        <v>17.291</v>
      </c>
      <c r="X10" s="62">
        <v>3.5630000000000002</v>
      </c>
      <c r="Y10" s="67">
        <v>8.3879999999999999</v>
      </c>
      <c r="Z10" s="258">
        <v>0.85299999999999998</v>
      </c>
      <c r="AA10" s="62">
        <v>7.492</v>
      </c>
      <c r="AB10" s="62">
        <v>3.294</v>
      </c>
      <c r="AC10" s="62">
        <v>15.673</v>
      </c>
      <c r="AD10" s="62">
        <v>3.508</v>
      </c>
      <c r="AE10" s="67">
        <v>7.6840000000000002</v>
      </c>
      <c r="AF10" s="258">
        <v>0.85799999999999998</v>
      </c>
      <c r="AG10" s="62">
        <v>7.4720000000000004</v>
      </c>
      <c r="AH10" s="62">
        <v>3.4220000000000002</v>
      </c>
      <c r="AI10" s="62">
        <v>15.734999999999999</v>
      </c>
      <c r="AJ10" s="62">
        <v>3.26</v>
      </c>
      <c r="AK10" s="67">
        <v>7.6429999999999998</v>
      </c>
      <c r="AL10" s="258">
        <v>0.86099999999999999</v>
      </c>
      <c r="AM10" s="62">
        <v>7.5890000000000004</v>
      </c>
      <c r="AN10" s="62">
        <v>3.2850000000000001</v>
      </c>
      <c r="AO10" s="62">
        <v>16.393000000000001</v>
      </c>
      <c r="AP10" s="62">
        <v>3.089</v>
      </c>
      <c r="AQ10" s="67">
        <v>7.8159999999999998</v>
      </c>
      <c r="AR10" s="258">
        <v>0.87</v>
      </c>
      <c r="AS10" s="62">
        <v>7.0739999999999998</v>
      </c>
      <c r="AT10" s="62">
        <v>3.2050000000000001</v>
      </c>
      <c r="AU10" s="62">
        <v>14.978</v>
      </c>
      <c r="AV10" s="62">
        <v>3.0379999999999998</v>
      </c>
      <c r="AW10" s="67">
        <v>7.2489999999999997</v>
      </c>
      <c r="AX10" s="258">
        <v>0.877</v>
      </c>
      <c r="AY10" s="62">
        <v>6.7439999999999998</v>
      </c>
      <c r="AZ10" s="62">
        <v>3.3650000000000002</v>
      </c>
      <c r="BA10" s="62">
        <v>13.882999999999999</v>
      </c>
      <c r="BB10" s="62">
        <v>2.984</v>
      </c>
      <c r="BC10" s="67">
        <v>6.9</v>
      </c>
      <c r="BD10" s="258">
        <v>0.88100000000000001</v>
      </c>
      <c r="BE10" s="62">
        <v>6.5679999999999996</v>
      </c>
      <c r="BF10" s="62">
        <v>2.6779999999999999</v>
      </c>
      <c r="BG10" s="62">
        <v>14.259</v>
      </c>
      <c r="BH10" s="62">
        <v>2.7669999999999999</v>
      </c>
      <c r="BI10" s="67">
        <v>6.7720000000000002</v>
      </c>
      <c r="BJ10" s="258">
        <v>0.88700000000000001</v>
      </c>
      <c r="BK10" s="62">
        <v>6.1909999999999998</v>
      </c>
      <c r="BL10" s="62">
        <v>2.855</v>
      </c>
      <c r="BM10" s="62">
        <v>12.891999999999999</v>
      </c>
      <c r="BN10" s="62">
        <v>2.8260000000000001</v>
      </c>
      <c r="BO10" s="67">
        <v>6.2370000000000001</v>
      </c>
      <c r="BP10" s="258">
        <v>0.88600000000000001</v>
      </c>
      <c r="BQ10" s="62">
        <v>6.5659999999999998</v>
      </c>
      <c r="BR10" s="62">
        <v>2.9359999999999999</v>
      </c>
      <c r="BS10" s="62">
        <v>13.962</v>
      </c>
      <c r="BT10" s="62">
        <v>2.7989999999999999</v>
      </c>
      <c r="BU10" s="67">
        <v>6.7370000000000001</v>
      </c>
    </row>
    <row r="11" spans="1:73">
      <c r="A11" s="103" t="s">
        <v>21</v>
      </c>
      <c r="B11" s="258">
        <v>0.76100000000000001</v>
      </c>
      <c r="C11" s="62">
        <v>12.375</v>
      </c>
      <c r="D11" s="62">
        <v>14.488</v>
      </c>
      <c r="E11" s="62">
        <v>19.071999999999999</v>
      </c>
      <c r="F11" s="62">
        <v>3.5670000000000002</v>
      </c>
      <c r="G11" s="67">
        <v>12.629</v>
      </c>
      <c r="H11" s="258">
        <v>0.76200000000000001</v>
      </c>
      <c r="I11" s="62">
        <v>12.231</v>
      </c>
      <c r="J11" s="62">
        <v>14.044</v>
      </c>
      <c r="K11" s="62">
        <v>19.071999999999999</v>
      </c>
      <c r="L11" s="62">
        <v>3.577</v>
      </c>
      <c r="M11" s="67">
        <v>12.414</v>
      </c>
      <c r="N11" s="258">
        <v>0.76500000000000001</v>
      </c>
      <c r="O11" s="62">
        <v>12.250999999999999</v>
      </c>
      <c r="P11" s="62">
        <v>14.1</v>
      </c>
      <c r="Q11" s="62">
        <v>19.071999999999999</v>
      </c>
      <c r="R11" s="62">
        <v>3.581</v>
      </c>
      <c r="S11" s="67">
        <v>12.471</v>
      </c>
      <c r="T11" s="258">
        <v>0.76500000000000001</v>
      </c>
      <c r="U11" s="62">
        <v>12.79</v>
      </c>
      <c r="V11" s="62">
        <v>14.443</v>
      </c>
      <c r="W11" s="62">
        <v>20.285</v>
      </c>
      <c r="X11" s="62">
        <v>3.6419999999999999</v>
      </c>
      <c r="Y11" s="67">
        <v>12.968999999999999</v>
      </c>
      <c r="Z11" s="258">
        <v>0.76800000000000002</v>
      </c>
      <c r="AA11" s="62">
        <v>12.468999999999999</v>
      </c>
      <c r="AB11" s="62">
        <v>13.423999999999999</v>
      </c>
      <c r="AC11" s="62">
        <v>20.285</v>
      </c>
      <c r="AD11" s="62">
        <v>3.6970000000000001</v>
      </c>
      <c r="AE11" s="67">
        <v>12.826000000000001</v>
      </c>
      <c r="AF11" s="258">
        <v>0.76600000000000001</v>
      </c>
      <c r="AG11" s="62">
        <v>12.398</v>
      </c>
      <c r="AH11" s="62">
        <v>13.266999999999999</v>
      </c>
      <c r="AI11" s="62">
        <v>20.285</v>
      </c>
      <c r="AJ11" s="62">
        <v>3.6429999999999998</v>
      </c>
      <c r="AK11" s="67">
        <v>12.657</v>
      </c>
      <c r="AL11" s="258">
        <v>0.77300000000000002</v>
      </c>
      <c r="AM11" s="62">
        <v>11.930999999999999</v>
      </c>
      <c r="AN11" s="62">
        <v>12.77</v>
      </c>
      <c r="AO11" s="62">
        <v>19.393999999999998</v>
      </c>
      <c r="AP11" s="62">
        <v>3.6280000000000001</v>
      </c>
      <c r="AQ11" s="67">
        <v>12.159000000000001</v>
      </c>
      <c r="AR11" s="258">
        <v>0.78800000000000003</v>
      </c>
      <c r="AS11" s="62">
        <v>10.91</v>
      </c>
      <c r="AT11" s="62">
        <v>11.068</v>
      </c>
      <c r="AU11" s="62">
        <v>18.131</v>
      </c>
      <c r="AV11" s="62">
        <v>3.532</v>
      </c>
      <c r="AW11" s="67">
        <v>11.061</v>
      </c>
      <c r="AX11" s="258">
        <v>0.79500000000000004</v>
      </c>
      <c r="AY11" s="62">
        <v>10.507999999999999</v>
      </c>
      <c r="AZ11" s="62">
        <v>11.586</v>
      </c>
      <c r="BA11" s="62">
        <v>16.452000000000002</v>
      </c>
      <c r="BB11" s="62">
        <v>3.4849999999999999</v>
      </c>
      <c r="BC11" s="67">
        <v>10.673999999999999</v>
      </c>
      <c r="BD11" s="258">
        <v>0.79</v>
      </c>
      <c r="BE11" s="62">
        <v>10.792</v>
      </c>
      <c r="BF11" s="62">
        <v>11.551</v>
      </c>
      <c r="BG11" s="62">
        <v>17.198</v>
      </c>
      <c r="BH11" s="62">
        <v>3.6259999999999999</v>
      </c>
      <c r="BI11" s="67">
        <v>10.936</v>
      </c>
      <c r="BJ11" s="258">
        <v>0.78700000000000003</v>
      </c>
      <c r="BK11" s="62">
        <v>11.099</v>
      </c>
      <c r="BL11" s="62">
        <v>11.095000000000001</v>
      </c>
      <c r="BM11" s="62">
        <v>18.588999999999999</v>
      </c>
      <c r="BN11" s="62">
        <v>3.613</v>
      </c>
      <c r="BO11" s="67">
        <v>11.273999999999999</v>
      </c>
      <c r="BP11" s="258">
        <v>0.80100000000000005</v>
      </c>
      <c r="BQ11" s="62">
        <v>10.212999999999999</v>
      </c>
      <c r="BR11" s="62">
        <v>10.318</v>
      </c>
      <c r="BS11" s="62">
        <v>16.824999999999999</v>
      </c>
      <c r="BT11" s="62">
        <v>3.496</v>
      </c>
      <c r="BU11" s="67">
        <v>10.302</v>
      </c>
    </row>
    <row r="12" spans="1:73">
      <c r="A12" s="235" t="s">
        <v>22</v>
      </c>
      <c r="B12" s="259"/>
      <c r="C12" s="62"/>
      <c r="D12" s="62"/>
      <c r="E12" s="62">
        <v>20.896000000000001</v>
      </c>
      <c r="F12" s="62">
        <v>3.3570000000000002</v>
      </c>
      <c r="G12" s="67"/>
      <c r="H12" s="259"/>
      <c r="I12" s="62"/>
      <c r="J12" s="62"/>
      <c r="K12" s="62">
        <v>20.896000000000001</v>
      </c>
      <c r="L12" s="62">
        <v>3.2530000000000001</v>
      </c>
      <c r="M12" s="67"/>
      <c r="N12" s="259"/>
      <c r="O12" s="62"/>
      <c r="P12" s="62"/>
      <c r="Q12" s="62">
        <v>20.896000000000001</v>
      </c>
      <c r="R12" s="62">
        <v>3.0390000000000001</v>
      </c>
      <c r="S12" s="67"/>
      <c r="T12" s="259">
        <v>0.748</v>
      </c>
      <c r="U12" s="62">
        <v>14.978</v>
      </c>
      <c r="V12" s="62">
        <v>19.140999999999998</v>
      </c>
      <c r="W12" s="62">
        <v>22.672000000000001</v>
      </c>
      <c r="X12" s="62">
        <v>3.1219999999999999</v>
      </c>
      <c r="Y12" s="67">
        <v>15.385</v>
      </c>
      <c r="Z12" s="259">
        <v>0.752</v>
      </c>
      <c r="AA12" s="62">
        <v>14.988</v>
      </c>
      <c r="AB12" s="62">
        <v>19.326000000000001</v>
      </c>
      <c r="AC12" s="62">
        <v>22.672000000000001</v>
      </c>
      <c r="AD12" s="62">
        <v>2.9670000000000001</v>
      </c>
      <c r="AE12" s="67">
        <v>15.411</v>
      </c>
      <c r="AF12" s="259">
        <v>0.75800000000000001</v>
      </c>
      <c r="AG12" s="62">
        <v>14.792999999999999</v>
      </c>
      <c r="AH12" s="62">
        <v>18.715</v>
      </c>
      <c r="AI12" s="62">
        <v>22.672000000000001</v>
      </c>
      <c r="AJ12" s="62">
        <v>2.9910000000000001</v>
      </c>
      <c r="AK12" s="67">
        <v>15.212999999999999</v>
      </c>
      <c r="AL12" s="259">
        <v>0.76700000000000002</v>
      </c>
      <c r="AM12" s="62">
        <v>14.085000000000001</v>
      </c>
      <c r="AN12" s="62">
        <v>17.079000000000001</v>
      </c>
      <c r="AO12" s="62">
        <v>22.189</v>
      </c>
      <c r="AP12" s="62">
        <v>2.9860000000000002</v>
      </c>
      <c r="AQ12" s="67">
        <v>14.397</v>
      </c>
      <c r="AR12" s="259">
        <v>0.77600000000000002</v>
      </c>
      <c r="AS12" s="62">
        <v>13.375999999999999</v>
      </c>
      <c r="AT12" s="62">
        <v>16.87</v>
      </c>
      <c r="AU12" s="62">
        <v>20.297999999999998</v>
      </c>
      <c r="AV12" s="62">
        <v>2.9620000000000002</v>
      </c>
      <c r="AW12" s="67">
        <v>13.682</v>
      </c>
      <c r="AX12" s="259">
        <v>0.78100000000000003</v>
      </c>
      <c r="AY12" s="62">
        <v>13.246</v>
      </c>
      <c r="AZ12" s="62">
        <v>16.466999999999999</v>
      </c>
      <c r="BA12" s="62">
        <v>20.332999999999998</v>
      </c>
      <c r="BB12" s="62">
        <v>2.9390000000000001</v>
      </c>
      <c r="BC12" s="67">
        <v>13.606</v>
      </c>
      <c r="BD12" s="259">
        <v>0.77600000000000002</v>
      </c>
      <c r="BE12" s="62">
        <v>12.887</v>
      </c>
      <c r="BF12" s="62">
        <v>15.731999999999999</v>
      </c>
      <c r="BG12" s="62">
        <v>20.059999999999999</v>
      </c>
      <c r="BH12" s="62">
        <v>2.867</v>
      </c>
      <c r="BI12" s="67">
        <v>13.199</v>
      </c>
      <c r="BJ12" s="259">
        <v>0.78</v>
      </c>
      <c r="BK12" s="62">
        <v>13.359</v>
      </c>
      <c r="BL12" s="62">
        <v>16.091000000000001</v>
      </c>
      <c r="BM12" s="62">
        <v>21.103000000000002</v>
      </c>
      <c r="BN12" s="62">
        <v>2.883</v>
      </c>
      <c r="BO12" s="67">
        <v>13.717000000000001</v>
      </c>
      <c r="BP12" s="259">
        <v>0.79600000000000004</v>
      </c>
      <c r="BQ12" s="62">
        <v>12.263</v>
      </c>
      <c r="BR12" s="62">
        <v>14.962999999999999</v>
      </c>
      <c r="BS12" s="62">
        <v>19.181999999999999</v>
      </c>
      <c r="BT12" s="62">
        <v>2.6440000000000001</v>
      </c>
      <c r="BU12" s="67">
        <v>12.622999999999999</v>
      </c>
    </row>
    <row r="13" spans="1:73">
      <c r="A13" s="235" t="s">
        <v>159</v>
      </c>
      <c r="B13" s="258">
        <v>0.79500000000000004</v>
      </c>
      <c r="C13" s="62">
        <v>9.85</v>
      </c>
      <c r="D13" s="62">
        <v>7.5670000000000002</v>
      </c>
      <c r="E13" s="62">
        <v>18.087</v>
      </c>
      <c r="F13" s="62">
        <v>3.895</v>
      </c>
      <c r="G13" s="67">
        <v>10.068</v>
      </c>
      <c r="H13" s="258">
        <v>0.79800000000000004</v>
      </c>
      <c r="I13" s="62">
        <v>9.5860000000000003</v>
      </c>
      <c r="J13" s="62">
        <v>6.7939999999999996</v>
      </c>
      <c r="K13" s="62">
        <v>18.079999999999998</v>
      </c>
      <c r="L13" s="62">
        <v>3.8839999999999999</v>
      </c>
      <c r="M13" s="67">
        <v>9.8309999999999995</v>
      </c>
      <c r="N13" s="258">
        <v>0.80600000000000005</v>
      </c>
      <c r="O13" s="62">
        <v>9.0960000000000001</v>
      </c>
      <c r="P13" s="62">
        <v>6.44</v>
      </c>
      <c r="Q13" s="62">
        <v>16.917000000000002</v>
      </c>
      <c r="R13" s="62">
        <v>3.9319999999999999</v>
      </c>
      <c r="S13" s="67">
        <v>9.234</v>
      </c>
      <c r="T13" s="258">
        <v>0.80600000000000005</v>
      </c>
      <c r="U13" s="62">
        <v>9.4309999999999992</v>
      </c>
      <c r="V13" s="62">
        <v>7.4980000000000002</v>
      </c>
      <c r="W13" s="62">
        <v>16.957000000000001</v>
      </c>
      <c r="X13" s="62">
        <v>3.8370000000000002</v>
      </c>
      <c r="Y13" s="67">
        <v>9.641</v>
      </c>
      <c r="Z13" s="258">
        <v>0.80800000000000005</v>
      </c>
      <c r="AA13" s="62">
        <v>9.3140000000000001</v>
      </c>
      <c r="AB13" s="62">
        <v>7.0910000000000002</v>
      </c>
      <c r="AC13" s="62">
        <v>16.93</v>
      </c>
      <c r="AD13" s="62">
        <v>3.9220000000000002</v>
      </c>
      <c r="AE13" s="67">
        <v>9.5180000000000007</v>
      </c>
      <c r="AF13" s="258">
        <v>0.81100000000000005</v>
      </c>
      <c r="AG13" s="62">
        <v>9.327</v>
      </c>
      <c r="AH13" s="62">
        <v>7.3920000000000003</v>
      </c>
      <c r="AI13" s="62">
        <v>16.713999999999999</v>
      </c>
      <c r="AJ13" s="62">
        <v>3.8740000000000001</v>
      </c>
      <c r="AK13" s="67">
        <v>9.4870000000000001</v>
      </c>
      <c r="AL13" s="258">
        <v>0.80900000000000005</v>
      </c>
      <c r="AM13" s="62">
        <v>9.907</v>
      </c>
      <c r="AN13" s="62">
        <v>9.1349999999999998</v>
      </c>
      <c r="AO13" s="62">
        <v>16.655000000000001</v>
      </c>
      <c r="AP13" s="62">
        <v>3.9319999999999999</v>
      </c>
      <c r="AQ13" s="67">
        <v>10.010999999999999</v>
      </c>
      <c r="AR13" s="258">
        <v>0.80900000000000005</v>
      </c>
      <c r="AS13" s="62">
        <v>10.255000000000001</v>
      </c>
      <c r="AT13" s="62">
        <v>9.4860000000000007</v>
      </c>
      <c r="AU13" s="62">
        <v>17.309000000000001</v>
      </c>
      <c r="AV13" s="62">
        <v>3.97</v>
      </c>
      <c r="AW13" s="67">
        <v>10.41</v>
      </c>
      <c r="AX13" s="258">
        <v>0.81</v>
      </c>
      <c r="AY13" s="62">
        <v>10.352</v>
      </c>
      <c r="AZ13" s="62">
        <v>9.173</v>
      </c>
      <c r="BA13" s="62">
        <v>17.971</v>
      </c>
      <c r="BB13" s="62">
        <v>3.911</v>
      </c>
      <c r="BC13" s="67">
        <v>10.497</v>
      </c>
      <c r="BD13" s="258">
        <v>0.81100000000000005</v>
      </c>
      <c r="BE13" s="62">
        <v>9.6920000000000002</v>
      </c>
      <c r="BF13" s="62">
        <v>7.7350000000000003</v>
      </c>
      <c r="BG13" s="62">
        <v>17.484000000000002</v>
      </c>
      <c r="BH13" s="62">
        <v>3.8559999999999999</v>
      </c>
      <c r="BI13" s="67">
        <v>9.8889999999999993</v>
      </c>
      <c r="BJ13" s="258">
        <v>0.82</v>
      </c>
      <c r="BK13" s="62">
        <v>9.34</v>
      </c>
      <c r="BL13" s="62">
        <v>7.3150000000000004</v>
      </c>
      <c r="BM13" s="62">
        <v>16.888999999999999</v>
      </c>
      <c r="BN13" s="62">
        <v>3.8159999999999998</v>
      </c>
      <c r="BO13" s="67">
        <v>9.4920000000000009</v>
      </c>
      <c r="BP13" s="258">
        <v>0.82</v>
      </c>
      <c r="BQ13" s="62">
        <v>9.7669999999999995</v>
      </c>
      <c r="BR13" s="62">
        <v>7.7869999999999999</v>
      </c>
      <c r="BS13" s="62">
        <v>17.887</v>
      </c>
      <c r="BT13" s="62">
        <v>3.6259999999999999</v>
      </c>
      <c r="BU13" s="67">
        <v>9.89</v>
      </c>
    </row>
    <row r="14" spans="1:73">
      <c r="A14" s="235" t="s">
        <v>23</v>
      </c>
      <c r="B14" s="258">
        <v>0.749</v>
      </c>
      <c r="C14" s="62">
        <v>9.4849999999999994</v>
      </c>
      <c r="D14" s="62">
        <v>6.7510000000000003</v>
      </c>
      <c r="E14" s="62">
        <v>17.466000000000001</v>
      </c>
      <c r="F14" s="62">
        <v>4.2370000000000001</v>
      </c>
      <c r="G14" s="67">
        <v>9.65</v>
      </c>
      <c r="H14" s="258">
        <v>0.755</v>
      </c>
      <c r="I14" s="62">
        <v>9.01</v>
      </c>
      <c r="J14" s="62">
        <v>5.9489999999999998</v>
      </c>
      <c r="K14" s="62">
        <v>17.228000000000002</v>
      </c>
      <c r="L14" s="62">
        <v>3.8530000000000002</v>
      </c>
      <c r="M14" s="67">
        <v>9.2550000000000008</v>
      </c>
      <c r="N14" s="258">
        <v>0.76300000000000001</v>
      </c>
      <c r="O14" s="62">
        <v>8.93</v>
      </c>
      <c r="P14" s="62">
        <v>5.8129999999999997</v>
      </c>
      <c r="Q14" s="62">
        <v>17.198</v>
      </c>
      <c r="R14" s="62">
        <v>3.778</v>
      </c>
      <c r="S14" s="67">
        <v>9.0579999999999998</v>
      </c>
      <c r="T14" s="258">
        <v>0.76800000000000002</v>
      </c>
      <c r="U14" s="62">
        <v>8.6769999999999996</v>
      </c>
      <c r="V14" s="62">
        <v>4.9889999999999999</v>
      </c>
      <c r="W14" s="62">
        <v>16.856000000000002</v>
      </c>
      <c r="X14" s="62">
        <v>4.1870000000000003</v>
      </c>
      <c r="Y14" s="67">
        <v>8.7889999999999997</v>
      </c>
      <c r="Z14" s="258">
        <v>0.77</v>
      </c>
      <c r="AA14" s="62">
        <v>8.6370000000000005</v>
      </c>
      <c r="AB14" s="62">
        <v>5.1630000000000003</v>
      </c>
      <c r="AC14" s="62">
        <v>16.878</v>
      </c>
      <c r="AD14" s="62">
        <v>3.8690000000000002</v>
      </c>
      <c r="AE14" s="67">
        <v>8.7680000000000007</v>
      </c>
      <c r="AF14" s="258">
        <v>0.77900000000000003</v>
      </c>
      <c r="AG14" s="62">
        <v>8.2149999999999999</v>
      </c>
      <c r="AH14" s="62">
        <v>5.0209999999999999</v>
      </c>
      <c r="AI14" s="62">
        <v>15.840999999999999</v>
      </c>
      <c r="AJ14" s="62">
        <v>3.782</v>
      </c>
      <c r="AK14" s="67">
        <v>8.3529999999999998</v>
      </c>
      <c r="AL14" s="258">
        <v>0.78400000000000003</v>
      </c>
      <c r="AM14" s="62">
        <v>8.1240000000000006</v>
      </c>
      <c r="AN14" s="62">
        <v>4.9340000000000002</v>
      </c>
      <c r="AO14" s="62">
        <v>15.726000000000001</v>
      </c>
      <c r="AP14" s="62">
        <v>3.7120000000000002</v>
      </c>
      <c r="AQ14" s="67">
        <v>8.3040000000000003</v>
      </c>
      <c r="AR14" s="258">
        <v>0.79</v>
      </c>
      <c r="AS14" s="62">
        <v>7.9119999999999999</v>
      </c>
      <c r="AT14" s="62">
        <v>4.6740000000000004</v>
      </c>
      <c r="AU14" s="62">
        <v>15.315</v>
      </c>
      <c r="AV14" s="62">
        <v>3.7480000000000002</v>
      </c>
      <c r="AW14" s="67">
        <v>8.14</v>
      </c>
      <c r="AX14" s="258">
        <v>0.79900000000000004</v>
      </c>
      <c r="AY14" s="62">
        <v>7.5209999999999999</v>
      </c>
      <c r="AZ14" s="62">
        <v>4.58</v>
      </c>
      <c r="BA14" s="62">
        <v>14.401</v>
      </c>
      <c r="BB14" s="62">
        <v>3.5819999999999999</v>
      </c>
      <c r="BC14" s="67">
        <v>7.7370000000000001</v>
      </c>
      <c r="BD14" s="258">
        <v>0.79700000000000004</v>
      </c>
      <c r="BE14" s="62">
        <v>7.2160000000000002</v>
      </c>
      <c r="BF14" s="62">
        <v>4.242</v>
      </c>
      <c r="BG14" s="62">
        <v>13.731999999999999</v>
      </c>
      <c r="BH14" s="62">
        <v>3.6739999999999999</v>
      </c>
      <c r="BI14" s="67">
        <v>7.3259999999999996</v>
      </c>
      <c r="BJ14" s="258">
        <v>0.80200000000000005</v>
      </c>
      <c r="BK14" s="62">
        <v>7.3689999999999998</v>
      </c>
      <c r="BL14" s="62">
        <v>4.0469999999999997</v>
      </c>
      <c r="BM14" s="62">
        <v>14.302</v>
      </c>
      <c r="BN14" s="62">
        <v>3.7570000000000001</v>
      </c>
      <c r="BO14" s="67">
        <v>7.4969999999999999</v>
      </c>
      <c r="BP14" s="258">
        <v>0.81699999999999995</v>
      </c>
      <c r="BQ14" s="62">
        <v>6.9130000000000003</v>
      </c>
      <c r="BR14" s="62">
        <v>3.9420000000000002</v>
      </c>
      <c r="BS14" s="62">
        <v>13.54</v>
      </c>
      <c r="BT14" s="62">
        <v>3.2570000000000001</v>
      </c>
      <c r="BU14" s="67">
        <v>6.9480000000000004</v>
      </c>
    </row>
    <row r="15" spans="1:73">
      <c r="A15" s="235" t="s">
        <v>25</v>
      </c>
      <c r="B15" s="258">
        <v>0.76900000000000002</v>
      </c>
      <c r="C15" s="62">
        <v>12.66</v>
      </c>
      <c r="D15" s="62">
        <v>14.112</v>
      </c>
      <c r="E15" s="62">
        <v>20.591000000000001</v>
      </c>
      <c r="F15" s="62">
        <v>3.2770000000000001</v>
      </c>
      <c r="G15" s="67">
        <v>12.911</v>
      </c>
      <c r="H15" s="258">
        <v>0.77100000000000002</v>
      </c>
      <c r="I15" s="62">
        <v>12.211</v>
      </c>
      <c r="J15" s="62">
        <v>12.862</v>
      </c>
      <c r="K15" s="62">
        <v>20.591000000000001</v>
      </c>
      <c r="L15" s="62">
        <v>3.1789999999999998</v>
      </c>
      <c r="M15" s="67">
        <v>12.486000000000001</v>
      </c>
      <c r="N15" s="258">
        <v>0.77400000000000002</v>
      </c>
      <c r="O15" s="62">
        <v>11.821</v>
      </c>
      <c r="P15" s="62">
        <v>11.747</v>
      </c>
      <c r="Q15" s="62">
        <v>20.591000000000001</v>
      </c>
      <c r="R15" s="62">
        <v>3.1259999999999999</v>
      </c>
      <c r="S15" s="67">
        <v>12.045</v>
      </c>
      <c r="T15" s="258">
        <v>0.76500000000000001</v>
      </c>
      <c r="U15" s="62">
        <v>12.894</v>
      </c>
      <c r="V15" s="62">
        <v>11.512</v>
      </c>
      <c r="W15" s="62">
        <v>24.163</v>
      </c>
      <c r="X15" s="62">
        <v>3.0089999999999999</v>
      </c>
      <c r="Y15" s="67">
        <v>13.265000000000001</v>
      </c>
      <c r="Z15" s="258">
        <v>0.76700000000000002</v>
      </c>
      <c r="AA15" s="62">
        <v>12.569000000000001</v>
      </c>
      <c r="AB15" s="62">
        <v>10.488</v>
      </c>
      <c r="AC15" s="62">
        <v>24.163</v>
      </c>
      <c r="AD15" s="62">
        <v>3.0569999999999999</v>
      </c>
      <c r="AE15" s="67">
        <v>12.94</v>
      </c>
      <c r="AF15" s="258">
        <v>0.76600000000000001</v>
      </c>
      <c r="AG15" s="62">
        <v>13.121</v>
      </c>
      <c r="AH15" s="62">
        <v>11.516</v>
      </c>
      <c r="AI15" s="62">
        <v>24.834</v>
      </c>
      <c r="AJ15" s="62">
        <v>3.0129999999999999</v>
      </c>
      <c r="AK15" s="67">
        <v>13.544</v>
      </c>
      <c r="AL15" s="258">
        <v>0.77500000000000002</v>
      </c>
      <c r="AM15" s="62">
        <v>12.429</v>
      </c>
      <c r="AN15" s="62">
        <v>10.977</v>
      </c>
      <c r="AO15" s="62">
        <v>23.204000000000001</v>
      </c>
      <c r="AP15" s="62">
        <v>3.1059999999999999</v>
      </c>
      <c r="AQ15" s="67">
        <v>12.823</v>
      </c>
      <c r="AR15" s="258">
        <v>0.77900000000000003</v>
      </c>
      <c r="AS15" s="62">
        <v>12.427</v>
      </c>
      <c r="AT15" s="62">
        <v>10.601000000000001</v>
      </c>
      <c r="AU15" s="62">
        <v>23.631</v>
      </c>
      <c r="AV15" s="62">
        <v>3.05</v>
      </c>
      <c r="AW15" s="67">
        <v>12.864000000000001</v>
      </c>
      <c r="AX15" s="258">
        <v>0.78800000000000003</v>
      </c>
      <c r="AY15" s="62">
        <v>11.949</v>
      </c>
      <c r="AZ15" s="62">
        <v>10.054</v>
      </c>
      <c r="BA15" s="62">
        <v>23.003</v>
      </c>
      <c r="BB15" s="62">
        <v>2.79</v>
      </c>
      <c r="BC15" s="67">
        <v>12.347</v>
      </c>
      <c r="BD15" s="258">
        <v>0.78600000000000003</v>
      </c>
      <c r="BE15" s="62">
        <v>11.513999999999999</v>
      </c>
      <c r="BF15" s="62">
        <v>10.212999999999999</v>
      </c>
      <c r="BG15" s="62">
        <v>21.609000000000002</v>
      </c>
      <c r="BH15" s="62">
        <v>2.7189999999999999</v>
      </c>
      <c r="BI15" s="67">
        <v>11.882999999999999</v>
      </c>
      <c r="BJ15" s="258">
        <v>0.79200000000000004</v>
      </c>
      <c r="BK15" s="62">
        <v>11.593999999999999</v>
      </c>
      <c r="BL15" s="62">
        <v>10.202</v>
      </c>
      <c r="BM15" s="62">
        <v>21.844000000000001</v>
      </c>
      <c r="BN15" s="62">
        <v>2.7370000000000001</v>
      </c>
      <c r="BO15" s="67">
        <v>11.901999999999999</v>
      </c>
      <c r="BP15" s="258">
        <v>0.80200000000000005</v>
      </c>
      <c r="BQ15" s="62">
        <v>11.137</v>
      </c>
      <c r="BR15" s="62">
        <v>10.007</v>
      </c>
      <c r="BS15" s="62">
        <v>20.847000000000001</v>
      </c>
      <c r="BT15" s="62">
        <v>2.5579999999999998</v>
      </c>
      <c r="BU15" s="67">
        <v>11.478999999999999</v>
      </c>
    </row>
    <row r="16" spans="1:73">
      <c r="A16" s="103" t="s">
        <v>26</v>
      </c>
      <c r="B16" s="258">
        <v>0.76500000000000001</v>
      </c>
      <c r="C16" s="62">
        <v>11.122</v>
      </c>
      <c r="D16" s="62">
        <v>15.314</v>
      </c>
      <c r="E16" s="62">
        <v>14.961</v>
      </c>
      <c r="F16" s="62">
        <v>3.09</v>
      </c>
      <c r="G16" s="67">
        <v>11.356</v>
      </c>
      <c r="H16" s="258">
        <v>0.76500000000000001</v>
      </c>
      <c r="I16" s="62">
        <v>11.114000000000001</v>
      </c>
      <c r="J16" s="62">
        <v>14.321999999999999</v>
      </c>
      <c r="K16" s="62">
        <v>16.023</v>
      </c>
      <c r="L16" s="62">
        <v>2.9990000000000001</v>
      </c>
      <c r="M16" s="67">
        <v>11.253</v>
      </c>
      <c r="N16" s="258">
        <v>0.76400000000000001</v>
      </c>
      <c r="O16" s="62">
        <v>11.302</v>
      </c>
      <c r="P16" s="62">
        <v>13.496</v>
      </c>
      <c r="Q16" s="62">
        <v>17.492999999999999</v>
      </c>
      <c r="R16" s="62">
        <v>2.919</v>
      </c>
      <c r="S16" s="67">
        <v>11.472</v>
      </c>
      <c r="T16" s="258">
        <v>0.76100000000000001</v>
      </c>
      <c r="U16" s="62">
        <v>11.920999999999999</v>
      </c>
      <c r="V16" s="62">
        <v>12.733000000000001</v>
      </c>
      <c r="W16" s="62">
        <v>20.183</v>
      </c>
      <c r="X16" s="62">
        <v>2.8479999999999999</v>
      </c>
      <c r="Y16" s="67">
        <v>12.226000000000001</v>
      </c>
      <c r="Z16" s="258">
        <v>0.77500000000000002</v>
      </c>
      <c r="AA16" s="62">
        <v>11.141999999999999</v>
      </c>
      <c r="AB16" s="62">
        <v>11.762</v>
      </c>
      <c r="AC16" s="62">
        <v>18.861999999999998</v>
      </c>
      <c r="AD16" s="62">
        <v>2.8010000000000002</v>
      </c>
      <c r="AE16" s="67">
        <v>11.327</v>
      </c>
      <c r="AF16" s="258">
        <v>0.78500000000000003</v>
      </c>
      <c r="AG16" s="62">
        <v>10.608000000000001</v>
      </c>
      <c r="AH16" s="62">
        <v>11.776</v>
      </c>
      <c r="AI16" s="62">
        <v>17.276</v>
      </c>
      <c r="AJ16" s="62">
        <v>2.7719999999999998</v>
      </c>
      <c r="AK16" s="67">
        <v>10.897</v>
      </c>
      <c r="AL16" s="258">
        <v>0.8</v>
      </c>
      <c r="AM16" s="62">
        <v>10.01</v>
      </c>
      <c r="AN16" s="62">
        <v>11.038</v>
      </c>
      <c r="AO16" s="62">
        <v>16.253</v>
      </c>
      <c r="AP16" s="62">
        <v>2.738</v>
      </c>
      <c r="AQ16" s="67">
        <v>10.212999999999999</v>
      </c>
      <c r="AR16" s="258">
        <v>0.81</v>
      </c>
      <c r="AS16" s="62">
        <v>9.3840000000000003</v>
      </c>
      <c r="AT16" s="62">
        <v>10.478</v>
      </c>
      <c r="AU16" s="62">
        <v>14.968999999999999</v>
      </c>
      <c r="AV16" s="62">
        <v>2.7050000000000001</v>
      </c>
      <c r="AW16" s="67">
        <v>9.5980000000000008</v>
      </c>
      <c r="AX16" s="258">
        <v>0.81200000000000006</v>
      </c>
      <c r="AY16" s="62">
        <v>9.6869999999999994</v>
      </c>
      <c r="AZ16" s="62">
        <v>10.161</v>
      </c>
      <c r="BA16" s="62">
        <v>16.216000000000001</v>
      </c>
      <c r="BB16" s="62">
        <v>2.6829999999999998</v>
      </c>
      <c r="BC16" s="67">
        <v>9.8780000000000001</v>
      </c>
      <c r="BD16" s="258">
        <v>0.81799999999999995</v>
      </c>
      <c r="BE16" s="62">
        <v>9.0050000000000008</v>
      </c>
      <c r="BF16" s="62">
        <v>9.5210000000000008</v>
      </c>
      <c r="BG16" s="62">
        <v>14.818</v>
      </c>
      <c r="BH16" s="62">
        <v>2.6749999999999998</v>
      </c>
      <c r="BI16" s="67">
        <v>9.1110000000000007</v>
      </c>
      <c r="BJ16" s="258">
        <v>0.81799999999999995</v>
      </c>
      <c r="BK16" s="62">
        <v>9.0549999999999997</v>
      </c>
      <c r="BL16" s="62">
        <v>9.2620000000000005</v>
      </c>
      <c r="BM16" s="62">
        <v>15.257999999999999</v>
      </c>
      <c r="BN16" s="62">
        <v>2.6440000000000001</v>
      </c>
      <c r="BO16" s="67">
        <v>9.2119999999999997</v>
      </c>
      <c r="BP16" s="258">
        <v>0.82699999999999996</v>
      </c>
      <c r="BQ16" s="62">
        <v>8.6790000000000003</v>
      </c>
      <c r="BR16" s="62">
        <v>8.6620000000000008</v>
      </c>
      <c r="BS16" s="62">
        <v>14.849</v>
      </c>
      <c r="BT16" s="62">
        <v>2.5270000000000001</v>
      </c>
      <c r="BU16" s="67">
        <v>8.82</v>
      </c>
    </row>
    <row r="17" spans="1:73">
      <c r="A17" s="103" t="s">
        <v>27</v>
      </c>
      <c r="B17" s="258">
        <v>0.746</v>
      </c>
      <c r="C17" s="62">
        <v>10.097</v>
      </c>
      <c r="D17" s="62">
        <v>3.2160000000000002</v>
      </c>
      <c r="E17" s="62">
        <v>20.788</v>
      </c>
      <c r="F17" s="62">
        <v>6.2869999999999999</v>
      </c>
      <c r="G17" s="67">
        <v>10.444000000000001</v>
      </c>
      <c r="H17" s="258">
        <v>0.751</v>
      </c>
      <c r="I17" s="62">
        <v>9.9540000000000006</v>
      </c>
      <c r="J17" s="62">
        <v>2.931</v>
      </c>
      <c r="K17" s="62">
        <v>20.779</v>
      </c>
      <c r="L17" s="62">
        <v>6.1520000000000001</v>
      </c>
      <c r="M17" s="67">
        <v>10.275</v>
      </c>
      <c r="N17" s="258">
        <v>0.76200000000000001</v>
      </c>
      <c r="O17" s="62">
        <v>9.5709999999999997</v>
      </c>
      <c r="P17" s="62">
        <v>3.2410000000000001</v>
      </c>
      <c r="Q17" s="62">
        <v>20.236000000000001</v>
      </c>
      <c r="R17" s="62">
        <v>5.2359999999999998</v>
      </c>
      <c r="S17" s="67">
        <v>9.9290000000000003</v>
      </c>
      <c r="T17" s="258">
        <v>0.76600000000000001</v>
      </c>
      <c r="U17" s="62">
        <v>9.5239999999999991</v>
      </c>
      <c r="V17" s="62">
        <v>2.992</v>
      </c>
      <c r="W17" s="62">
        <v>20.632999999999999</v>
      </c>
      <c r="X17" s="62">
        <v>4.9489999999999998</v>
      </c>
      <c r="Y17" s="67">
        <v>9.8819999999999997</v>
      </c>
      <c r="Z17" s="258">
        <v>0.77100000000000002</v>
      </c>
      <c r="AA17" s="62">
        <v>9.3059999999999992</v>
      </c>
      <c r="AB17" s="62">
        <v>2.83</v>
      </c>
      <c r="AC17" s="62">
        <v>20.126999999999999</v>
      </c>
      <c r="AD17" s="62">
        <v>4.9610000000000003</v>
      </c>
      <c r="AE17" s="67">
        <v>9.6129999999999995</v>
      </c>
      <c r="AF17" s="258">
        <v>0.77900000000000003</v>
      </c>
      <c r="AG17" s="62">
        <v>8.8879999999999999</v>
      </c>
      <c r="AH17" s="62">
        <v>2.9129999999999998</v>
      </c>
      <c r="AI17" s="62">
        <v>18.983000000000001</v>
      </c>
      <c r="AJ17" s="62">
        <v>4.7699999999999996</v>
      </c>
      <c r="AK17" s="67">
        <v>9.2070000000000007</v>
      </c>
      <c r="AL17" s="258">
        <v>0.78400000000000003</v>
      </c>
      <c r="AM17" s="62">
        <v>8.8829999999999991</v>
      </c>
      <c r="AN17" s="62">
        <v>2.5830000000000002</v>
      </c>
      <c r="AO17" s="62">
        <v>19.347000000000001</v>
      </c>
      <c r="AP17" s="62">
        <v>4.72</v>
      </c>
      <c r="AQ17" s="67">
        <v>9.1539999999999999</v>
      </c>
      <c r="AR17" s="258">
        <v>0.78600000000000003</v>
      </c>
      <c r="AS17" s="62">
        <v>9.0969999999999995</v>
      </c>
      <c r="AT17" s="62">
        <v>2.5299999999999998</v>
      </c>
      <c r="AU17" s="62">
        <v>20.454999999999998</v>
      </c>
      <c r="AV17" s="62">
        <v>4.306</v>
      </c>
      <c r="AW17" s="67">
        <v>9.4469999999999992</v>
      </c>
      <c r="AX17" s="258">
        <v>0.79300000000000004</v>
      </c>
      <c r="AY17" s="62">
        <v>8.8130000000000006</v>
      </c>
      <c r="AZ17" s="62">
        <v>2.5640000000000001</v>
      </c>
      <c r="BA17" s="62">
        <v>19.527000000000001</v>
      </c>
      <c r="BB17" s="62">
        <v>4.3479999999999999</v>
      </c>
      <c r="BC17" s="67">
        <v>9.1639999999999997</v>
      </c>
      <c r="BD17" s="258">
        <v>0.79600000000000004</v>
      </c>
      <c r="BE17" s="62">
        <v>8.4619999999999997</v>
      </c>
      <c r="BF17" s="62">
        <v>2.2280000000000002</v>
      </c>
      <c r="BG17" s="62">
        <v>18.954999999999998</v>
      </c>
      <c r="BH17" s="62">
        <v>4.2039999999999997</v>
      </c>
      <c r="BI17" s="67">
        <v>8.82</v>
      </c>
      <c r="BJ17" s="258">
        <v>0.78600000000000003</v>
      </c>
      <c r="BK17" s="62">
        <v>8.8230000000000004</v>
      </c>
      <c r="BL17" s="62">
        <v>2.25</v>
      </c>
      <c r="BM17" s="62">
        <v>20.010999999999999</v>
      </c>
      <c r="BN17" s="62">
        <v>4.2069999999999999</v>
      </c>
      <c r="BO17" s="67">
        <v>9.1329999999999991</v>
      </c>
      <c r="BP17" s="258">
        <v>0.80200000000000005</v>
      </c>
      <c r="BQ17" s="62">
        <v>8.3480000000000008</v>
      </c>
      <c r="BR17" s="62">
        <v>1.841</v>
      </c>
      <c r="BS17" s="62">
        <v>19.027000000000001</v>
      </c>
      <c r="BT17" s="62">
        <v>4.1760000000000002</v>
      </c>
      <c r="BU17" s="67">
        <v>8.76</v>
      </c>
    </row>
    <row r="18" spans="1:73">
      <c r="A18" s="103" t="s">
        <v>28</v>
      </c>
      <c r="B18" s="258">
        <v>0.76500000000000001</v>
      </c>
      <c r="C18" s="62">
        <v>10.164</v>
      </c>
      <c r="D18" s="62">
        <v>6.9779999999999998</v>
      </c>
      <c r="E18" s="62">
        <v>18.033999999999999</v>
      </c>
      <c r="F18" s="62">
        <v>5.4820000000000002</v>
      </c>
      <c r="G18" s="67">
        <v>10.317</v>
      </c>
      <c r="H18" s="258">
        <v>0.77400000000000002</v>
      </c>
      <c r="I18" s="62">
        <v>9.3919999999999995</v>
      </c>
      <c r="J18" s="62">
        <v>6.5110000000000001</v>
      </c>
      <c r="K18" s="62">
        <v>16.463999999999999</v>
      </c>
      <c r="L18" s="62">
        <v>5.2030000000000003</v>
      </c>
      <c r="M18" s="67">
        <v>9.4740000000000002</v>
      </c>
      <c r="N18" s="258">
        <v>0.77100000000000002</v>
      </c>
      <c r="O18" s="62">
        <v>9.8620000000000001</v>
      </c>
      <c r="P18" s="62">
        <v>5.8879999999999999</v>
      </c>
      <c r="Q18" s="62">
        <v>18.827000000000002</v>
      </c>
      <c r="R18" s="62">
        <v>4.8710000000000004</v>
      </c>
      <c r="S18" s="67">
        <v>10.14</v>
      </c>
      <c r="T18" s="258">
        <v>0.77800000000000002</v>
      </c>
      <c r="U18" s="62">
        <v>9.7159999999999993</v>
      </c>
      <c r="V18" s="62">
        <v>5.3819999999999997</v>
      </c>
      <c r="W18" s="62">
        <v>18.829000000000001</v>
      </c>
      <c r="X18" s="62">
        <v>4.9379999999999997</v>
      </c>
      <c r="Y18" s="67">
        <v>9.9540000000000006</v>
      </c>
      <c r="Z18" s="258">
        <v>0.77100000000000002</v>
      </c>
      <c r="AA18" s="62">
        <v>10.494999999999999</v>
      </c>
      <c r="AB18" s="62">
        <v>4.8159999999999998</v>
      </c>
      <c r="AC18" s="62">
        <v>21.731999999999999</v>
      </c>
      <c r="AD18" s="62">
        <v>4.9379999999999997</v>
      </c>
      <c r="AE18" s="67">
        <v>10.867000000000001</v>
      </c>
      <c r="AF18" s="258">
        <v>0.77700000000000002</v>
      </c>
      <c r="AG18" s="62">
        <v>10.298</v>
      </c>
      <c r="AH18" s="62">
        <v>4.4880000000000004</v>
      </c>
      <c r="AI18" s="62">
        <v>21.516999999999999</v>
      </c>
      <c r="AJ18" s="62">
        <v>4.8899999999999997</v>
      </c>
      <c r="AK18" s="67">
        <v>10.69</v>
      </c>
      <c r="AL18" s="258">
        <v>0.78400000000000003</v>
      </c>
      <c r="AM18" s="62">
        <v>10.301</v>
      </c>
      <c r="AN18" s="62">
        <v>4.2789999999999999</v>
      </c>
      <c r="AO18" s="62">
        <v>22.483000000000001</v>
      </c>
      <c r="AP18" s="62">
        <v>4.1399999999999997</v>
      </c>
      <c r="AQ18" s="67">
        <v>10.706</v>
      </c>
      <c r="AR18" s="258">
        <v>0.79200000000000004</v>
      </c>
      <c r="AS18" s="62">
        <v>9.8360000000000003</v>
      </c>
      <c r="AT18" s="62">
        <v>3.8809999999999998</v>
      </c>
      <c r="AU18" s="62">
        <v>21.334</v>
      </c>
      <c r="AV18" s="62">
        <v>4.2919999999999998</v>
      </c>
      <c r="AW18" s="67">
        <v>10.204000000000001</v>
      </c>
      <c r="AX18" s="258">
        <v>0.8</v>
      </c>
      <c r="AY18" s="62">
        <v>9.3439999999999994</v>
      </c>
      <c r="AZ18" s="62">
        <v>4.0179999999999998</v>
      </c>
      <c r="BA18" s="62">
        <v>19.795000000000002</v>
      </c>
      <c r="BB18" s="62">
        <v>4.22</v>
      </c>
      <c r="BC18" s="67">
        <v>9.7070000000000007</v>
      </c>
      <c r="BD18" s="258">
        <v>0.8</v>
      </c>
      <c r="BE18" s="62">
        <v>8.8149999999999995</v>
      </c>
      <c r="BF18" s="62">
        <v>3.577</v>
      </c>
      <c r="BG18" s="62">
        <v>18.774000000000001</v>
      </c>
      <c r="BH18" s="62">
        <v>4.0949999999999998</v>
      </c>
      <c r="BI18" s="67">
        <v>9.0909999999999993</v>
      </c>
      <c r="BJ18" s="258">
        <v>0.79400000000000004</v>
      </c>
      <c r="BK18" s="62">
        <v>8.9779999999999998</v>
      </c>
      <c r="BL18" s="62">
        <v>3.0550000000000002</v>
      </c>
      <c r="BM18" s="62">
        <v>19.562999999999999</v>
      </c>
      <c r="BN18" s="62">
        <v>4.3170000000000002</v>
      </c>
      <c r="BO18" s="67">
        <v>9.2569999999999997</v>
      </c>
      <c r="BP18" s="258">
        <v>0.79500000000000004</v>
      </c>
      <c r="BQ18" s="62">
        <v>9.1449999999999996</v>
      </c>
      <c r="BR18" s="62">
        <v>2.9119999999999999</v>
      </c>
      <c r="BS18" s="62">
        <v>20.367000000000001</v>
      </c>
      <c r="BT18" s="62">
        <v>4.1550000000000002</v>
      </c>
      <c r="BU18" s="67">
        <v>9.5559999999999992</v>
      </c>
    </row>
    <row r="19" spans="1:73">
      <c r="A19" s="235" t="s">
        <v>29</v>
      </c>
      <c r="B19" s="258">
        <v>0.83599999999999997</v>
      </c>
      <c r="C19" s="62">
        <v>8.3940000000000001</v>
      </c>
      <c r="D19" s="62">
        <v>7.0350000000000001</v>
      </c>
      <c r="E19" s="62">
        <v>14.448</v>
      </c>
      <c r="F19" s="62">
        <v>3.7</v>
      </c>
      <c r="G19" s="67">
        <v>8.4339999999999993</v>
      </c>
      <c r="H19" s="258">
        <v>0.84</v>
      </c>
      <c r="I19" s="62">
        <v>8.2569999999999997</v>
      </c>
      <c r="J19" s="62">
        <v>7.0529999999999999</v>
      </c>
      <c r="K19" s="62">
        <v>14.448</v>
      </c>
      <c r="L19" s="62">
        <v>3.2690000000000001</v>
      </c>
      <c r="M19" s="67">
        <v>8.3970000000000002</v>
      </c>
      <c r="N19" s="258">
        <v>0.84299999999999997</v>
      </c>
      <c r="O19" s="62">
        <v>8.4280000000000008</v>
      </c>
      <c r="P19" s="62">
        <v>6.8390000000000004</v>
      </c>
      <c r="Q19" s="62">
        <v>14.448</v>
      </c>
      <c r="R19" s="62">
        <v>3.9990000000000001</v>
      </c>
      <c r="S19" s="67">
        <v>8.5679999999999996</v>
      </c>
      <c r="T19" s="258">
        <v>0.84</v>
      </c>
      <c r="U19" s="62">
        <v>9.2379999999999995</v>
      </c>
      <c r="V19" s="62">
        <v>8.2230000000000008</v>
      </c>
      <c r="W19" s="62">
        <v>16.132000000000001</v>
      </c>
      <c r="X19" s="62">
        <v>3.3580000000000001</v>
      </c>
      <c r="Y19" s="67">
        <v>9.3849999999999998</v>
      </c>
      <c r="Z19" s="258">
        <v>0.83</v>
      </c>
      <c r="AA19" s="62">
        <v>9.0410000000000004</v>
      </c>
      <c r="AB19" s="62">
        <v>9.4339999999999993</v>
      </c>
      <c r="AC19" s="62">
        <v>14.717000000000001</v>
      </c>
      <c r="AD19" s="62">
        <v>2.972</v>
      </c>
      <c r="AE19" s="67">
        <v>9.19</v>
      </c>
      <c r="AF19" s="258">
        <v>0.83099999999999996</v>
      </c>
      <c r="AG19" s="62">
        <v>9.6950000000000003</v>
      </c>
      <c r="AH19" s="62">
        <v>8.7240000000000002</v>
      </c>
      <c r="AI19" s="62">
        <v>16.747</v>
      </c>
      <c r="AJ19" s="62">
        <v>3.6150000000000002</v>
      </c>
      <c r="AK19" s="67">
        <v>9.8699999999999992</v>
      </c>
      <c r="AL19" s="258">
        <v>0.83399999999999996</v>
      </c>
      <c r="AM19" s="62">
        <v>8.9939999999999998</v>
      </c>
      <c r="AN19" s="62">
        <v>8.0030000000000001</v>
      </c>
      <c r="AO19" s="62">
        <v>15.689</v>
      </c>
      <c r="AP19" s="62">
        <v>3.2909999999999999</v>
      </c>
      <c r="AQ19" s="67">
        <v>9.15</v>
      </c>
      <c r="AR19" s="258">
        <v>0.83299999999999996</v>
      </c>
      <c r="AS19" s="62">
        <v>9.3070000000000004</v>
      </c>
      <c r="AT19" s="62">
        <v>6.29</v>
      </c>
      <c r="AU19" s="62">
        <v>17.856000000000002</v>
      </c>
      <c r="AV19" s="62">
        <v>3.7759999999999998</v>
      </c>
      <c r="AW19" s="67">
        <v>9.5549999999999997</v>
      </c>
      <c r="AX19" s="258">
        <v>0.83699999999999997</v>
      </c>
      <c r="AY19" s="62">
        <v>9.26</v>
      </c>
      <c r="AZ19" s="62">
        <v>5.3010000000000002</v>
      </c>
      <c r="BA19" s="62">
        <v>18.561</v>
      </c>
      <c r="BB19" s="62">
        <v>3.9169999999999998</v>
      </c>
      <c r="BC19" s="67">
        <v>9.5139999999999993</v>
      </c>
      <c r="BD19" s="258">
        <v>0.83799999999999997</v>
      </c>
      <c r="BE19" s="62">
        <v>8.8279999999999994</v>
      </c>
      <c r="BF19" s="62">
        <v>5.1559999999999997</v>
      </c>
      <c r="BG19" s="62">
        <v>17.399000000000001</v>
      </c>
      <c r="BH19" s="62">
        <v>3.93</v>
      </c>
      <c r="BI19" s="67">
        <v>9.0120000000000005</v>
      </c>
      <c r="BJ19" s="258">
        <v>0.84399999999999997</v>
      </c>
      <c r="BK19" s="62">
        <v>8.7579999999999991</v>
      </c>
      <c r="BL19" s="62">
        <v>5.9009999999999998</v>
      </c>
      <c r="BM19" s="62">
        <v>16.501999999999999</v>
      </c>
      <c r="BN19" s="62">
        <v>3.87</v>
      </c>
      <c r="BO19" s="67">
        <v>8.9540000000000006</v>
      </c>
      <c r="BP19" s="258">
        <v>0.83899999999999997</v>
      </c>
      <c r="BQ19" s="62">
        <v>9.2469999999999999</v>
      </c>
      <c r="BR19" s="62">
        <v>8.1349999999999998</v>
      </c>
      <c r="BS19" s="62">
        <v>16.434999999999999</v>
      </c>
      <c r="BT19" s="62">
        <v>3.1720000000000002</v>
      </c>
      <c r="BU19" s="67">
        <v>9.4930000000000003</v>
      </c>
    </row>
    <row r="20" spans="1:73">
      <c r="A20" s="103" t="s">
        <v>31</v>
      </c>
      <c r="B20" s="258">
        <v>0.77</v>
      </c>
      <c r="C20" s="62">
        <v>7.4829999999999997</v>
      </c>
      <c r="D20" s="62">
        <v>3.9529999999999998</v>
      </c>
      <c r="E20" s="62">
        <v>13.561</v>
      </c>
      <c r="F20" s="62">
        <v>4.9359999999999999</v>
      </c>
      <c r="G20" s="67">
        <v>7.5629999999999997</v>
      </c>
      <c r="H20" s="258">
        <v>0.76600000000000001</v>
      </c>
      <c r="I20" s="62">
        <v>7.98</v>
      </c>
      <c r="J20" s="62">
        <v>3.4710000000000001</v>
      </c>
      <c r="K20" s="62">
        <v>15.621</v>
      </c>
      <c r="L20" s="62">
        <v>4.8470000000000004</v>
      </c>
      <c r="M20" s="67">
        <v>8.0429999999999993</v>
      </c>
      <c r="N20" s="258">
        <v>0.77400000000000002</v>
      </c>
      <c r="O20" s="62">
        <v>7.9630000000000001</v>
      </c>
      <c r="P20" s="62">
        <v>3.419</v>
      </c>
      <c r="Q20" s="62">
        <v>15.621</v>
      </c>
      <c r="R20" s="62">
        <v>4.8470000000000004</v>
      </c>
      <c r="S20" s="67">
        <v>8.1850000000000005</v>
      </c>
      <c r="T20" s="258">
        <v>0.77300000000000002</v>
      </c>
      <c r="U20" s="62">
        <v>7.8159999999999998</v>
      </c>
      <c r="V20" s="62">
        <v>3.202</v>
      </c>
      <c r="W20" s="62">
        <v>15.621</v>
      </c>
      <c r="X20" s="62">
        <v>4.6239999999999997</v>
      </c>
      <c r="Y20" s="67">
        <v>7.976</v>
      </c>
      <c r="Z20" s="258">
        <v>0.78300000000000003</v>
      </c>
      <c r="AA20" s="62">
        <v>6.641</v>
      </c>
      <c r="AB20" s="62">
        <v>3.0070000000000001</v>
      </c>
      <c r="AC20" s="62">
        <v>12.499000000000001</v>
      </c>
      <c r="AD20" s="62">
        <v>4.4180000000000001</v>
      </c>
      <c r="AE20" s="67">
        <v>6.6749999999999998</v>
      </c>
      <c r="AF20" s="258">
        <v>0.78600000000000003</v>
      </c>
      <c r="AG20" s="62">
        <v>6.6210000000000004</v>
      </c>
      <c r="AH20" s="62">
        <v>3.28</v>
      </c>
      <c r="AI20" s="62">
        <v>12.315</v>
      </c>
      <c r="AJ20" s="62">
        <v>4.2679999999999998</v>
      </c>
      <c r="AK20" s="67">
        <v>6.7619999999999996</v>
      </c>
      <c r="AL20" s="258">
        <v>0.78800000000000003</v>
      </c>
      <c r="AM20" s="62">
        <v>6.74</v>
      </c>
      <c r="AN20" s="62">
        <v>3.194</v>
      </c>
      <c r="AO20" s="62">
        <v>13.013</v>
      </c>
      <c r="AP20" s="62">
        <v>4.0140000000000002</v>
      </c>
      <c r="AQ20" s="67">
        <v>6.8559999999999999</v>
      </c>
      <c r="AR20" s="258">
        <v>0.79400000000000004</v>
      </c>
      <c r="AS20" s="62">
        <v>6.4720000000000004</v>
      </c>
      <c r="AT20" s="62">
        <v>3.1110000000000002</v>
      </c>
      <c r="AU20" s="62">
        <v>12.474</v>
      </c>
      <c r="AV20" s="62">
        <v>3.8319999999999999</v>
      </c>
      <c r="AW20" s="67">
        <v>6.5880000000000001</v>
      </c>
      <c r="AX20" s="258">
        <v>0.8</v>
      </c>
      <c r="AY20" s="62">
        <v>6.2290000000000001</v>
      </c>
      <c r="AZ20" s="62">
        <v>2.95</v>
      </c>
      <c r="BA20" s="62">
        <v>11.692</v>
      </c>
      <c r="BB20" s="62">
        <v>4.0439999999999996</v>
      </c>
      <c r="BC20" s="67">
        <v>6.3230000000000004</v>
      </c>
      <c r="BD20" s="258">
        <v>0.79600000000000004</v>
      </c>
      <c r="BE20" s="62">
        <v>6.1360000000000001</v>
      </c>
      <c r="BF20" s="62">
        <v>2.863</v>
      </c>
      <c r="BG20" s="62">
        <v>11.683</v>
      </c>
      <c r="BH20" s="62">
        <v>3.8610000000000002</v>
      </c>
      <c r="BI20" s="67">
        <v>6.2430000000000003</v>
      </c>
      <c r="BJ20" s="258">
        <v>0.79400000000000004</v>
      </c>
      <c r="BK20" s="62">
        <v>6.0919999999999996</v>
      </c>
      <c r="BL20" s="62">
        <v>2.7410000000000001</v>
      </c>
      <c r="BM20" s="62">
        <v>11.581</v>
      </c>
      <c r="BN20" s="62">
        <v>3.9540000000000002</v>
      </c>
      <c r="BO20" s="67">
        <v>6.1470000000000002</v>
      </c>
      <c r="BP20" s="258">
        <v>0.8</v>
      </c>
      <c r="BQ20" s="62">
        <v>5.9660000000000002</v>
      </c>
      <c r="BR20" s="62">
        <v>2.66</v>
      </c>
      <c r="BS20" s="62">
        <v>11.336</v>
      </c>
      <c r="BT20" s="62">
        <v>3.903</v>
      </c>
      <c r="BU20" s="67">
        <v>5.9930000000000003</v>
      </c>
    </row>
    <row r="21" spans="1:73">
      <c r="A21" s="103" t="s">
        <v>32</v>
      </c>
      <c r="B21" s="258">
        <v>0.78300000000000003</v>
      </c>
      <c r="C21" s="62">
        <v>8.5579999999999998</v>
      </c>
      <c r="D21" s="62">
        <v>7.1769999999999996</v>
      </c>
      <c r="E21" s="62">
        <v>13.260999999999999</v>
      </c>
      <c r="F21" s="62">
        <v>5.2359999999999998</v>
      </c>
      <c r="G21" s="67">
        <v>8.6349999999999998</v>
      </c>
      <c r="H21" s="258">
        <v>0.79100000000000004</v>
      </c>
      <c r="I21" s="62">
        <v>8.4619999999999997</v>
      </c>
      <c r="J21" s="62">
        <v>7.181</v>
      </c>
      <c r="K21" s="62">
        <v>13.271000000000001</v>
      </c>
      <c r="L21" s="62">
        <v>4.9329999999999998</v>
      </c>
      <c r="M21" s="67">
        <v>8.5549999999999997</v>
      </c>
      <c r="N21" s="258">
        <v>0.79800000000000004</v>
      </c>
      <c r="O21" s="62">
        <v>8.5950000000000006</v>
      </c>
      <c r="P21" s="62">
        <v>6.8979999999999997</v>
      </c>
      <c r="Q21" s="62">
        <v>13.781000000000001</v>
      </c>
      <c r="R21" s="62">
        <v>5.1059999999999999</v>
      </c>
      <c r="S21" s="67">
        <v>8.6959999999999997</v>
      </c>
      <c r="T21" s="258">
        <v>0.81</v>
      </c>
      <c r="U21" s="62">
        <v>8.0380000000000003</v>
      </c>
      <c r="V21" s="62">
        <v>6.907</v>
      </c>
      <c r="W21" s="62">
        <v>13.095000000000001</v>
      </c>
      <c r="X21" s="62">
        <v>4.1120000000000001</v>
      </c>
      <c r="Y21" s="67">
        <v>8.0589999999999993</v>
      </c>
      <c r="Z21" s="258">
        <v>0.81299999999999994</v>
      </c>
      <c r="AA21" s="62">
        <v>8.3140000000000001</v>
      </c>
      <c r="AB21" s="62">
        <v>7.0289999999999999</v>
      </c>
      <c r="AC21" s="62">
        <v>13.269</v>
      </c>
      <c r="AD21" s="62">
        <v>4.6459999999999999</v>
      </c>
      <c r="AE21" s="67">
        <v>8.343</v>
      </c>
      <c r="AF21" s="258">
        <v>0.80800000000000005</v>
      </c>
      <c r="AG21" s="62">
        <v>8.7609999999999992</v>
      </c>
      <c r="AH21" s="62">
        <v>7.0629999999999997</v>
      </c>
      <c r="AI21" s="62">
        <v>13.648</v>
      </c>
      <c r="AJ21" s="62">
        <v>5.5730000000000004</v>
      </c>
      <c r="AK21" s="67">
        <v>8.9060000000000006</v>
      </c>
      <c r="AL21" s="258">
        <v>0.82199999999999995</v>
      </c>
      <c r="AM21" s="62">
        <v>8.2270000000000003</v>
      </c>
      <c r="AN21" s="62">
        <v>6.6950000000000003</v>
      </c>
      <c r="AO21" s="62">
        <v>13.153</v>
      </c>
      <c r="AP21" s="62">
        <v>4.8319999999999999</v>
      </c>
      <c r="AQ21" s="67">
        <v>8.2590000000000003</v>
      </c>
      <c r="AR21" s="258">
        <v>0.83</v>
      </c>
      <c r="AS21" s="62">
        <v>8.08</v>
      </c>
      <c r="AT21" s="62">
        <v>6.1879999999999997</v>
      </c>
      <c r="AU21" s="62">
        <v>13.478999999999999</v>
      </c>
      <c r="AV21" s="62">
        <v>4.5730000000000004</v>
      </c>
      <c r="AW21" s="67">
        <v>8.0839999999999996</v>
      </c>
      <c r="AX21" s="258">
        <v>0.83399999999999996</v>
      </c>
      <c r="AY21" s="62">
        <v>7.8019999999999996</v>
      </c>
      <c r="AZ21" s="62">
        <v>5.59</v>
      </c>
      <c r="BA21" s="62">
        <v>12.973000000000001</v>
      </c>
      <c r="BB21" s="62">
        <v>4.843</v>
      </c>
      <c r="BC21" s="67">
        <v>7.8449999999999998</v>
      </c>
      <c r="BD21" s="258">
        <v>0.82899999999999996</v>
      </c>
      <c r="BE21" s="62">
        <v>7.7919999999999998</v>
      </c>
      <c r="BF21" s="62">
        <v>5.1920000000000002</v>
      </c>
      <c r="BG21" s="62">
        <v>15.089</v>
      </c>
      <c r="BH21" s="62">
        <v>3.093</v>
      </c>
      <c r="BI21" s="67">
        <v>7.9909999999999997</v>
      </c>
      <c r="BJ21" s="258">
        <v>0.83699999999999997</v>
      </c>
      <c r="BK21" s="62">
        <v>8.0939999999999994</v>
      </c>
      <c r="BL21" s="62">
        <v>5.1920000000000002</v>
      </c>
      <c r="BM21" s="62">
        <v>15.863</v>
      </c>
      <c r="BN21" s="62">
        <v>3.2280000000000002</v>
      </c>
      <c r="BO21" s="67">
        <v>8.2240000000000002</v>
      </c>
      <c r="BP21" s="258">
        <v>0.83699999999999997</v>
      </c>
      <c r="BQ21" s="62">
        <v>8.2940000000000005</v>
      </c>
      <c r="BR21" s="62">
        <v>5.1920000000000002</v>
      </c>
      <c r="BS21" s="62">
        <v>15.513</v>
      </c>
      <c r="BT21" s="62">
        <v>4.1749999999999998</v>
      </c>
      <c r="BU21" s="67">
        <v>8.5250000000000004</v>
      </c>
    </row>
    <row r="22" spans="1:73">
      <c r="A22" s="235" t="s">
        <v>766</v>
      </c>
      <c r="B22" s="258">
        <v>0.86299999999999999</v>
      </c>
      <c r="C22" s="62">
        <v>6.79</v>
      </c>
      <c r="D22" s="62">
        <v>4.1310000000000002</v>
      </c>
      <c r="E22" s="62">
        <v>12.672000000000001</v>
      </c>
      <c r="F22" s="62">
        <v>3.5649999999999999</v>
      </c>
      <c r="G22" s="67">
        <v>6.9039999999999999</v>
      </c>
      <c r="H22" s="258">
        <v>0.86299999999999999</v>
      </c>
      <c r="I22" s="62">
        <v>6.7869999999999999</v>
      </c>
      <c r="J22" s="62">
        <v>4.0579999999999998</v>
      </c>
      <c r="K22" s="62">
        <v>12.672000000000001</v>
      </c>
      <c r="L22" s="62">
        <v>3.63</v>
      </c>
      <c r="M22" s="67">
        <v>6.9039999999999999</v>
      </c>
      <c r="N22" s="258">
        <v>0.86499999999999999</v>
      </c>
      <c r="O22" s="62">
        <v>6.8360000000000003</v>
      </c>
      <c r="P22" s="62">
        <v>4.2510000000000003</v>
      </c>
      <c r="Q22" s="62">
        <v>12.672000000000001</v>
      </c>
      <c r="R22" s="62">
        <v>3.5830000000000002</v>
      </c>
      <c r="S22" s="67">
        <v>6.8890000000000002</v>
      </c>
      <c r="T22" s="258">
        <v>0.86499999999999999</v>
      </c>
      <c r="U22" s="62">
        <v>7.0309999999999997</v>
      </c>
      <c r="V22" s="62">
        <v>4.5</v>
      </c>
      <c r="W22" s="62">
        <v>13.032</v>
      </c>
      <c r="X22" s="62">
        <v>3.5609999999999999</v>
      </c>
      <c r="Y22" s="67">
        <v>7.0890000000000004</v>
      </c>
      <c r="Z22" s="258">
        <v>0.86599999999999999</v>
      </c>
      <c r="AA22" s="62">
        <v>6.9669999999999996</v>
      </c>
      <c r="AB22" s="62">
        <v>4.569</v>
      </c>
      <c r="AC22" s="62">
        <v>13.032</v>
      </c>
      <c r="AD22" s="62">
        <v>3.3</v>
      </c>
      <c r="AE22" s="67">
        <v>7.0819999999999999</v>
      </c>
      <c r="AF22" s="258">
        <v>0.86399999999999999</v>
      </c>
      <c r="AG22" s="62">
        <v>7.29</v>
      </c>
      <c r="AH22" s="62">
        <v>5.3230000000000004</v>
      </c>
      <c r="AI22" s="62">
        <v>13.117000000000001</v>
      </c>
      <c r="AJ22" s="62">
        <v>3.43</v>
      </c>
      <c r="AK22" s="67">
        <v>7.3949999999999996</v>
      </c>
      <c r="AL22" s="258">
        <v>0.86799999999999999</v>
      </c>
      <c r="AM22" s="62">
        <v>7.1639999999999997</v>
      </c>
      <c r="AN22" s="62">
        <v>4.9290000000000003</v>
      </c>
      <c r="AO22" s="62">
        <v>13.097</v>
      </c>
      <c r="AP22" s="62">
        <v>3.464</v>
      </c>
      <c r="AQ22" s="67">
        <v>7.2649999999999997</v>
      </c>
      <c r="AR22" s="258">
        <v>0.86799999999999999</v>
      </c>
      <c r="AS22" s="62">
        <v>7.3810000000000002</v>
      </c>
      <c r="AT22" s="62">
        <v>5.367</v>
      </c>
      <c r="AU22" s="62">
        <v>13.401999999999999</v>
      </c>
      <c r="AV22" s="62">
        <v>3.3740000000000001</v>
      </c>
      <c r="AW22" s="67">
        <v>7.5609999999999999</v>
      </c>
      <c r="AX22" s="258">
        <v>0.873</v>
      </c>
      <c r="AY22" s="62">
        <v>7.2009999999999996</v>
      </c>
      <c r="AZ22" s="62">
        <v>5.2329999999999997</v>
      </c>
      <c r="BA22" s="62">
        <v>12.882999999999999</v>
      </c>
      <c r="BB22" s="62">
        <v>3.488</v>
      </c>
      <c r="BC22" s="67">
        <v>7.226</v>
      </c>
      <c r="BD22" s="258">
        <v>0.86799999999999999</v>
      </c>
      <c r="BE22" s="62">
        <v>7.34</v>
      </c>
      <c r="BF22" s="62">
        <v>4.8479999999999999</v>
      </c>
      <c r="BG22" s="62">
        <v>13.813000000000001</v>
      </c>
      <c r="BH22" s="62">
        <v>3.359</v>
      </c>
      <c r="BI22" s="67">
        <v>7.4630000000000001</v>
      </c>
      <c r="BJ22" s="258">
        <v>0.878</v>
      </c>
      <c r="BK22" s="62">
        <v>6.6219999999999999</v>
      </c>
      <c r="BL22" s="62">
        <v>4.9880000000000004</v>
      </c>
      <c r="BM22" s="62">
        <v>11.542999999999999</v>
      </c>
      <c r="BN22" s="62">
        <v>3.3340000000000001</v>
      </c>
      <c r="BO22" s="67">
        <v>6.6950000000000003</v>
      </c>
      <c r="BP22" s="258">
        <v>0.88500000000000001</v>
      </c>
      <c r="BQ22" s="62">
        <v>6.3680000000000003</v>
      </c>
      <c r="BR22" s="62">
        <v>4.6550000000000002</v>
      </c>
      <c r="BS22" s="62">
        <v>11.375999999999999</v>
      </c>
      <c r="BT22" s="62">
        <v>3.0720000000000001</v>
      </c>
      <c r="BU22" s="67">
        <v>6.4480000000000004</v>
      </c>
    </row>
    <row r="23" spans="1:73">
      <c r="A23" s="235" t="s">
        <v>34</v>
      </c>
      <c r="B23" s="258">
        <v>0.83799999999999997</v>
      </c>
      <c r="C23" s="62">
        <v>7.415</v>
      </c>
      <c r="D23" s="62">
        <v>3.7770000000000001</v>
      </c>
      <c r="E23" s="62">
        <v>14.657</v>
      </c>
      <c r="F23" s="62">
        <v>3.8109999999999999</v>
      </c>
      <c r="G23" s="67">
        <v>7.6070000000000002</v>
      </c>
      <c r="H23" s="258">
        <v>0.83899999999999997</v>
      </c>
      <c r="I23" s="62">
        <v>7.4989999999999997</v>
      </c>
      <c r="J23" s="62">
        <v>3.524</v>
      </c>
      <c r="K23" s="62">
        <v>15.422000000000001</v>
      </c>
      <c r="L23" s="62">
        <v>3.552</v>
      </c>
      <c r="M23" s="67">
        <v>7.7009999999999996</v>
      </c>
      <c r="N23" s="258">
        <v>0.83599999999999997</v>
      </c>
      <c r="O23" s="62">
        <v>7.6950000000000003</v>
      </c>
      <c r="P23" s="62">
        <v>4.335</v>
      </c>
      <c r="Q23" s="62">
        <v>15.271000000000001</v>
      </c>
      <c r="R23" s="62">
        <v>3.4780000000000002</v>
      </c>
      <c r="S23" s="67">
        <v>7.8280000000000003</v>
      </c>
      <c r="T23" s="258">
        <v>0.84299999999999997</v>
      </c>
      <c r="U23" s="62">
        <v>7.2759999999999998</v>
      </c>
      <c r="V23" s="62">
        <v>3.1680000000000001</v>
      </c>
      <c r="W23" s="62">
        <v>15.194000000000001</v>
      </c>
      <c r="X23" s="62">
        <v>3.4660000000000002</v>
      </c>
      <c r="Y23" s="67">
        <v>7.4640000000000004</v>
      </c>
      <c r="Z23" s="258">
        <v>0.84399999999999997</v>
      </c>
      <c r="AA23" s="62">
        <v>7.1440000000000001</v>
      </c>
      <c r="AB23" s="62">
        <v>3.1059999999999999</v>
      </c>
      <c r="AC23" s="62">
        <v>14.907</v>
      </c>
      <c r="AD23" s="62">
        <v>3.4169999999999998</v>
      </c>
      <c r="AE23" s="67">
        <v>7.2530000000000001</v>
      </c>
      <c r="AF23" s="258">
        <v>0.84499999999999997</v>
      </c>
      <c r="AG23" s="62">
        <v>7.2670000000000003</v>
      </c>
      <c r="AH23" s="62">
        <v>3.0590000000000002</v>
      </c>
      <c r="AI23" s="62">
        <v>15.301</v>
      </c>
      <c r="AJ23" s="62">
        <v>3.4390000000000001</v>
      </c>
      <c r="AK23" s="67">
        <v>7.4480000000000004</v>
      </c>
      <c r="AL23" s="258">
        <v>0.84499999999999997</v>
      </c>
      <c r="AM23" s="62">
        <v>7.3719999999999999</v>
      </c>
      <c r="AN23" s="62">
        <v>3</v>
      </c>
      <c r="AO23" s="62">
        <v>15.848000000000001</v>
      </c>
      <c r="AP23" s="62">
        <v>3.2679999999999998</v>
      </c>
      <c r="AQ23" s="67">
        <v>7.5490000000000004</v>
      </c>
      <c r="AR23" s="258">
        <v>0.85199999999999998</v>
      </c>
      <c r="AS23" s="62">
        <v>6.851</v>
      </c>
      <c r="AT23" s="62">
        <v>2.9169999999999998</v>
      </c>
      <c r="AU23" s="62">
        <v>14.503</v>
      </c>
      <c r="AV23" s="62">
        <v>3.1309999999999998</v>
      </c>
      <c r="AW23" s="67">
        <v>7.0880000000000001</v>
      </c>
      <c r="AX23" s="258">
        <v>0.85199999999999998</v>
      </c>
      <c r="AY23" s="62">
        <v>7.1959999999999997</v>
      </c>
      <c r="AZ23" s="62">
        <v>2.855</v>
      </c>
      <c r="BA23" s="62">
        <v>15.384</v>
      </c>
      <c r="BB23" s="62">
        <v>3.347</v>
      </c>
      <c r="BC23" s="67">
        <v>7.391</v>
      </c>
      <c r="BD23" s="258">
        <v>0.85099999999999998</v>
      </c>
      <c r="BE23" s="62">
        <v>6.9240000000000004</v>
      </c>
      <c r="BF23" s="62">
        <v>2.5219999999999998</v>
      </c>
      <c r="BG23" s="62">
        <v>15.022</v>
      </c>
      <c r="BH23" s="62">
        <v>3.2280000000000002</v>
      </c>
      <c r="BI23" s="67">
        <v>7.0960000000000001</v>
      </c>
      <c r="BJ23" s="258">
        <v>0.85499999999999998</v>
      </c>
      <c r="BK23" s="62">
        <v>6.9539999999999997</v>
      </c>
      <c r="BL23" s="62">
        <v>2.8730000000000002</v>
      </c>
      <c r="BM23" s="62">
        <v>14.733000000000001</v>
      </c>
      <c r="BN23" s="62">
        <v>3.2570000000000001</v>
      </c>
      <c r="BO23" s="67">
        <v>7.0650000000000004</v>
      </c>
      <c r="BP23" s="258">
        <v>0.85899999999999999</v>
      </c>
      <c r="BQ23" s="62">
        <v>7.048</v>
      </c>
      <c r="BR23" s="62">
        <v>2.5920000000000001</v>
      </c>
      <c r="BS23" s="62">
        <v>15.606999999999999</v>
      </c>
      <c r="BT23" s="62">
        <v>2.9449999999999998</v>
      </c>
      <c r="BU23" s="67">
        <v>7.2350000000000003</v>
      </c>
    </row>
    <row r="24" spans="1:73">
      <c r="A24" s="103" t="s">
        <v>35</v>
      </c>
      <c r="B24" s="258">
        <v>0.76400000000000001</v>
      </c>
      <c r="C24" s="62">
        <v>9.9309999999999992</v>
      </c>
      <c r="D24" s="62">
        <v>5.9669999999999996</v>
      </c>
      <c r="E24" s="62">
        <v>18.917000000000002</v>
      </c>
      <c r="F24" s="62">
        <v>4.9080000000000004</v>
      </c>
      <c r="G24" s="67">
        <v>10.223000000000001</v>
      </c>
      <c r="H24" s="258">
        <v>0.76700000000000002</v>
      </c>
      <c r="I24" s="62">
        <v>10.032</v>
      </c>
      <c r="J24" s="62">
        <v>5.9279999999999999</v>
      </c>
      <c r="K24" s="62">
        <v>19.292000000000002</v>
      </c>
      <c r="L24" s="62">
        <v>4.8769999999999998</v>
      </c>
      <c r="M24" s="67">
        <v>10.292</v>
      </c>
      <c r="N24" s="258">
        <v>0.77600000000000002</v>
      </c>
      <c r="O24" s="62">
        <v>10.018000000000001</v>
      </c>
      <c r="P24" s="62">
        <v>5.6529999999999996</v>
      </c>
      <c r="Q24" s="62">
        <v>19.61</v>
      </c>
      <c r="R24" s="62">
        <v>4.7910000000000004</v>
      </c>
      <c r="S24" s="67">
        <v>10.289</v>
      </c>
      <c r="T24" s="258">
        <v>0.78300000000000003</v>
      </c>
      <c r="U24" s="62">
        <v>9.3949999999999996</v>
      </c>
      <c r="V24" s="62">
        <v>4.7030000000000003</v>
      </c>
      <c r="W24" s="62">
        <v>18.841000000000001</v>
      </c>
      <c r="X24" s="62">
        <v>4.6420000000000003</v>
      </c>
      <c r="Y24" s="67">
        <v>9.6890000000000001</v>
      </c>
      <c r="Z24" s="258">
        <v>0.78800000000000003</v>
      </c>
      <c r="AA24" s="62">
        <v>9.06</v>
      </c>
      <c r="AB24" s="62">
        <v>4.415</v>
      </c>
      <c r="AC24" s="62">
        <v>18.306000000000001</v>
      </c>
      <c r="AD24" s="62">
        <v>4.4589999999999996</v>
      </c>
      <c r="AE24" s="67">
        <v>9.3209999999999997</v>
      </c>
      <c r="AF24" s="258">
        <v>0.79600000000000004</v>
      </c>
      <c r="AG24" s="62">
        <v>8.5670000000000002</v>
      </c>
      <c r="AH24" s="62">
        <v>5.44</v>
      </c>
      <c r="AI24" s="62">
        <v>15.773</v>
      </c>
      <c r="AJ24" s="62">
        <v>4.4880000000000004</v>
      </c>
      <c r="AK24" s="67">
        <v>8.7159999999999993</v>
      </c>
      <c r="AL24" s="258">
        <v>0.80200000000000005</v>
      </c>
      <c r="AM24" s="62">
        <v>8.16</v>
      </c>
      <c r="AN24" s="62">
        <v>5.2089999999999996</v>
      </c>
      <c r="AO24" s="62">
        <v>14.818</v>
      </c>
      <c r="AP24" s="62">
        <v>4.4539999999999997</v>
      </c>
      <c r="AQ24" s="67">
        <v>8.2379999999999995</v>
      </c>
      <c r="AR24" s="258">
        <v>0.80200000000000005</v>
      </c>
      <c r="AS24" s="62">
        <v>8.27</v>
      </c>
      <c r="AT24" s="62">
        <v>4.9370000000000003</v>
      </c>
      <c r="AU24" s="62">
        <v>15.526</v>
      </c>
      <c r="AV24" s="62">
        <v>4.3479999999999999</v>
      </c>
      <c r="AW24" s="67">
        <v>8.4469999999999992</v>
      </c>
      <c r="AX24" s="258">
        <v>0.80400000000000005</v>
      </c>
      <c r="AY24" s="62">
        <v>8.4440000000000008</v>
      </c>
      <c r="AZ24" s="62">
        <v>4.8550000000000004</v>
      </c>
      <c r="BA24" s="62">
        <v>16.170999999999999</v>
      </c>
      <c r="BB24" s="62">
        <v>4.3070000000000004</v>
      </c>
      <c r="BC24" s="67">
        <v>8.6359999999999992</v>
      </c>
      <c r="BD24" s="258">
        <v>0.79100000000000004</v>
      </c>
      <c r="BE24" s="62">
        <v>9.2739999999999991</v>
      </c>
      <c r="BF24" s="62">
        <v>4.4589999999999996</v>
      </c>
      <c r="BG24" s="62">
        <v>19.263999999999999</v>
      </c>
      <c r="BH24" s="62">
        <v>4.0999999999999996</v>
      </c>
      <c r="BI24" s="67">
        <v>9.4969999999999999</v>
      </c>
      <c r="BJ24" s="258">
        <v>0.79100000000000004</v>
      </c>
      <c r="BK24" s="62">
        <v>9.3439999999999994</v>
      </c>
      <c r="BL24" s="62">
        <v>4.734</v>
      </c>
      <c r="BM24" s="62">
        <v>19.372</v>
      </c>
      <c r="BN24" s="62">
        <v>3.9260000000000002</v>
      </c>
      <c r="BO24" s="67">
        <v>9.7029999999999994</v>
      </c>
      <c r="BP24" s="258">
        <v>0.79700000000000004</v>
      </c>
      <c r="BQ24" s="62">
        <v>9.2880000000000003</v>
      </c>
      <c r="BR24" s="62">
        <v>4.1539999999999999</v>
      </c>
      <c r="BS24" s="62">
        <v>19.802</v>
      </c>
      <c r="BT24" s="62">
        <v>3.907</v>
      </c>
      <c r="BU24" s="67">
        <v>9.5350000000000001</v>
      </c>
    </row>
    <row r="25" spans="1:73">
      <c r="A25" s="235" t="s">
        <v>36</v>
      </c>
      <c r="B25" s="258">
        <v>0.71599999999999997</v>
      </c>
      <c r="C25" s="62">
        <v>14.051</v>
      </c>
      <c r="D25" s="62">
        <v>18.951000000000001</v>
      </c>
      <c r="E25" s="62">
        <v>19.552</v>
      </c>
      <c r="F25" s="62">
        <v>3.6509999999999998</v>
      </c>
      <c r="G25" s="67">
        <v>14.353999999999999</v>
      </c>
      <c r="H25" s="258">
        <v>0.71199999999999997</v>
      </c>
      <c r="I25" s="62">
        <v>14.592000000000001</v>
      </c>
      <c r="J25" s="62">
        <v>19.774999999999999</v>
      </c>
      <c r="K25" s="62">
        <v>20.315000000000001</v>
      </c>
      <c r="L25" s="62">
        <v>3.6880000000000002</v>
      </c>
      <c r="M25" s="67">
        <v>14.933999999999999</v>
      </c>
      <c r="N25" s="258">
        <v>0.71899999999999997</v>
      </c>
      <c r="O25" s="62">
        <v>14.215</v>
      </c>
      <c r="P25" s="62">
        <v>18.634</v>
      </c>
      <c r="Q25" s="62">
        <v>20.58</v>
      </c>
      <c r="R25" s="62">
        <v>3.431</v>
      </c>
      <c r="S25" s="67">
        <v>14.608000000000001</v>
      </c>
      <c r="T25" s="258">
        <v>0.72399999999999998</v>
      </c>
      <c r="U25" s="62">
        <v>14.167</v>
      </c>
      <c r="V25" s="62">
        <v>18.03</v>
      </c>
      <c r="W25" s="62">
        <v>21.071000000000002</v>
      </c>
      <c r="X25" s="62">
        <v>3.4020000000000001</v>
      </c>
      <c r="Y25" s="67">
        <v>14.522</v>
      </c>
      <c r="Z25" s="258">
        <v>0.73099999999999998</v>
      </c>
      <c r="AA25" s="62">
        <v>13.672000000000001</v>
      </c>
      <c r="AB25" s="62">
        <v>17.504999999999999</v>
      </c>
      <c r="AC25" s="62">
        <v>20.100000000000001</v>
      </c>
      <c r="AD25" s="62">
        <v>3.411</v>
      </c>
      <c r="AE25" s="67">
        <v>14</v>
      </c>
      <c r="AF25" s="258">
        <v>0.73699999999999999</v>
      </c>
      <c r="AG25" s="62">
        <v>13.2</v>
      </c>
      <c r="AH25" s="62">
        <v>16.324000000000002</v>
      </c>
      <c r="AI25" s="62">
        <v>19.774999999999999</v>
      </c>
      <c r="AJ25" s="62">
        <v>3.5009999999999999</v>
      </c>
      <c r="AK25" s="67">
        <v>13.396000000000001</v>
      </c>
      <c r="AL25" s="258">
        <v>0.745</v>
      </c>
      <c r="AM25" s="62">
        <v>12.79</v>
      </c>
      <c r="AN25" s="62">
        <v>15.776</v>
      </c>
      <c r="AO25" s="62">
        <v>19.379000000000001</v>
      </c>
      <c r="AP25" s="62">
        <v>3.2149999999999999</v>
      </c>
      <c r="AQ25" s="67">
        <v>13.069000000000001</v>
      </c>
      <c r="AR25" s="258">
        <v>0.752</v>
      </c>
      <c r="AS25" s="62">
        <v>12.093999999999999</v>
      </c>
      <c r="AT25" s="62">
        <v>14.965</v>
      </c>
      <c r="AU25" s="62">
        <v>17.73</v>
      </c>
      <c r="AV25" s="62">
        <v>3.5859999999999999</v>
      </c>
      <c r="AW25" s="67">
        <v>12.353999999999999</v>
      </c>
      <c r="AX25" s="258">
        <v>0.76</v>
      </c>
      <c r="AY25" s="62">
        <v>11.811999999999999</v>
      </c>
      <c r="AZ25" s="62">
        <v>14.627000000000001</v>
      </c>
      <c r="BA25" s="62">
        <v>17.495999999999999</v>
      </c>
      <c r="BB25" s="62">
        <v>3.3140000000000001</v>
      </c>
      <c r="BC25" s="67">
        <v>12.037000000000001</v>
      </c>
      <c r="BD25" s="258">
        <v>0.76500000000000001</v>
      </c>
      <c r="BE25" s="62">
        <v>10.944000000000001</v>
      </c>
      <c r="BF25" s="62">
        <v>13.053000000000001</v>
      </c>
      <c r="BG25" s="62">
        <v>16.719000000000001</v>
      </c>
      <c r="BH25" s="62">
        <v>3.06</v>
      </c>
      <c r="BI25" s="67">
        <v>11.15</v>
      </c>
      <c r="BJ25" s="258">
        <v>0.76300000000000001</v>
      </c>
      <c r="BK25" s="62">
        <v>11.567</v>
      </c>
      <c r="BL25" s="62">
        <v>12.427</v>
      </c>
      <c r="BM25" s="62">
        <v>19.079000000000001</v>
      </c>
      <c r="BN25" s="62">
        <v>3.1949999999999998</v>
      </c>
      <c r="BO25" s="67">
        <v>11.792</v>
      </c>
      <c r="BP25" s="258">
        <v>0.77400000000000002</v>
      </c>
      <c r="BQ25" s="62">
        <v>11.257</v>
      </c>
      <c r="BR25" s="62">
        <v>12.457000000000001</v>
      </c>
      <c r="BS25" s="62">
        <v>18.356999999999999</v>
      </c>
      <c r="BT25" s="62">
        <v>2.9580000000000002</v>
      </c>
      <c r="BU25" s="67">
        <v>11.442</v>
      </c>
    </row>
    <row r="26" spans="1:73">
      <c r="A26" s="103" t="s">
        <v>37</v>
      </c>
      <c r="B26" s="258">
        <v>0.71599999999999997</v>
      </c>
      <c r="C26" s="62">
        <v>11.738</v>
      </c>
      <c r="D26" s="62">
        <v>6.085</v>
      </c>
      <c r="E26" s="62">
        <v>21.619</v>
      </c>
      <c r="F26" s="62">
        <v>7.51</v>
      </c>
      <c r="G26" s="67">
        <v>11.930999999999999</v>
      </c>
      <c r="H26" s="258">
        <v>0.70599999999999996</v>
      </c>
      <c r="I26" s="62">
        <v>12.195</v>
      </c>
      <c r="J26" s="62">
        <v>6.2270000000000003</v>
      </c>
      <c r="K26" s="62">
        <v>22.765000000000001</v>
      </c>
      <c r="L26" s="62">
        <v>7.593</v>
      </c>
      <c r="M26" s="67">
        <v>12.515000000000001</v>
      </c>
      <c r="N26" s="258">
        <v>0.70899999999999996</v>
      </c>
      <c r="O26" s="62">
        <v>12.11</v>
      </c>
      <c r="P26" s="62">
        <v>5.76</v>
      </c>
      <c r="Q26" s="62">
        <v>23.404</v>
      </c>
      <c r="R26" s="62">
        <v>7.165</v>
      </c>
      <c r="S26" s="67">
        <v>12.577</v>
      </c>
      <c r="T26" s="258">
        <v>0.70799999999999996</v>
      </c>
      <c r="U26" s="62">
        <v>12.221</v>
      </c>
      <c r="V26" s="62">
        <v>5.6180000000000003</v>
      </c>
      <c r="W26" s="62">
        <v>24.126000000000001</v>
      </c>
      <c r="X26" s="62">
        <v>6.9180000000000001</v>
      </c>
      <c r="Y26" s="67">
        <v>12.7</v>
      </c>
      <c r="Z26" s="258">
        <v>0.70299999999999996</v>
      </c>
      <c r="AA26" s="62">
        <v>12.972</v>
      </c>
      <c r="AB26" s="62">
        <v>5.6680000000000001</v>
      </c>
      <c r="AC26" s="62">
        <v>26.710999999999999</v>
      </c>
      <c r="AD26" s="62">
        <v>6.5359999999999996</v>
      </c>
      <c r="AE26" s="67">
        <v>13.53</v>
      </c>
      <c r="AF26" s="258">
        <v>0.71499999999999997</v>
      </c>
      <c r="AG26" s="62">
        <v>11.798</v>
      </c>
      <c r="AH26" s="62">
        <v>5.8</v>
      </c>
      <c r="AI26" s="62">
        <v>23.527999999999999</v>
      </c>
      <c r="AJ26" s="62">
        <v>6.0650000000000004</v>
      </c>
      <c r="AK26" s="67">
        <v>12.27</v>
      </c>
      <c r="AL26" s="258">
        <v>0.73</v>
      </c>
      <c r="AM26" s="62">
        <v>10.968999999999999</v>
      </c>
      <c r="AN26" s="62">
        <v>5.3220000000000001</v>
      </c>
      <c r="AO26" s="62">
        <v>21.367000000000001</v>
      </c>
      <c r="AP26" s="62">
        <v>6.218</v>
      </c>
      <c r="AQ26" s="67">
        <v>11.3</v>
      </c>
      <c r="AR26" s="258">
        <v>0.73</v>
      </c>
      <c r="AS26" s="62">
        <v>11.44</v>
      </c>
      <c r="AT26" s="62">
        <v>5.3319999999999999</v>
      </c>
      <c r="AU26" s="62">
        <v>23.376000000000001</v>
      </c>
      <c r="AV26" s="62">
        <v>5.6109999999999998</v>
      </c>
      <c r="AW26" s="67">
        <v>11.942</v>
      </c>
      <c r="AX26" s="258">
        <v>0.73899999999999999</v>
      </c>
      <c r="AY26" s="62">
        <v>11.032</v>
      </c>
      <c r="AZ26" s="62">
        <v>5.17</v>
      </c>
      <c r="BA26" s="62">
        <v>22.731000000000002</v>
      </c>
      <c r="BB26" s="62">
        <v>5.1959999999999997</v>
      </c>
      <c r="BC26" s="67">
        <v>11.391</v>
      </c>
      <c r="BD26" s="258">
        <v>0.73599999999999999</v>
      </c>
      <c r="BE26" s="62">
        <v>10.787000000000001</v>
      </c>
      <c r="BF26" s="62">
        <v>5.4340000000000002</v>
      </c>
      <c r="BG26" s="62">
        <v>21.954999999999998</v>
      </c>
      <c r="BH26" s="62">
        <v>4.9720000000000004</v>
      </c>
      <c r="BI26" s="67">
        <v>11.111000000000001</v>
      </c>
      <c r="BJ26" s="258">
        <v>0.73</v>
      </c>
      <c r="BK26" s="62">
        <v>11.144</v>
      </c>
      <c r="BL26" s="62">
        <v>5.7309999999999999</v>
      </c>
      <c r="BM26" s="62">
        <v>22.805</v>
      </c>
      <c r="BN26" s="62">
        <v>4.8959999999999999</v>
      </c>
      <c r="BO26" s="67">
        <v>11.515000000000001</v>
      </c>
      <c r="BP26" s="258">
        <v>0.73899999999999999</v>
      </c>
      <c r="BQ26" s="62">
        <v>10.384</v>
      </c>
      <c r="BR26" s="62">
        <v>5.3860000000000001</v>
      </c>
      <c r="BS26" s="62">
        <v>20.87</v>
      </c>
      <c r="BT26" s="62">
        <v>4.8959999999999999</v>
      </c>
      <c r="BU26" s="67">
        <v>10.641</v>
      </c>
    </row>
    <row r="27" spans="1:73">
      <c r="A27" s="103" t="s">
        <v>38</v>
      </c>
      <c r="B27" s="258">
        <v>0.83899999999999997</v>
      </c>
      <c r="C27" s="62">
        <v>5.819</v>
      </c>
      <c r="D27" s="62">
        <v>2.9870000000000001</v>
      </c>
      <c r="E27" s="62">
        <v>11.218999999999999</v>
      </c>
      <c r="F27" s="62">
        <v>3.2519999999999998</v>
      </c>
      <c r="G27" s="67">
        <v>5.9420000000000002</v>
      </c>
      <c r="H27" s="258">
        <v>0.83799999999999997</v>
      </c>
      <c r="I27" s="62">
        <v>5.9029999999999996</v>
      </c>
      <c r="J27" s="62">
        <v>2.8730000000000002</v>
      </c>
      <c r="K27" s="62">
        <v>12.178000000000001</v>
      </c>
      <c r="L27" s="62">
        <v>2.6579999999999999</v>
      </c>
      <c r="M27" s="67">
        <v>6.0540000000000003</v>
      </c>
      <c r="N27" s="258">
        <v>0.84599999999999997</v>
      </c>
      <c r="O27" s="62">
        <v>5.9880000000000004</v>
      </c>
      <c r="P27" s="62">
        <v>2.7320000000000002</v>
      </c>
      <c r="Q27" s="62">
        <v>12.178000000000001</v>
      </c>
      <c r="R27" s="62">
        <v>3.052</v>
      </c>
      <c r="S27" s="67">
        <v>6.1040000000000001</v>
      </c>
      <c r="T27" s="258">
        <v>0.85099999999999998</v>
      </c>
      <c r="U27" s="62">
        <v>5.6180000000000003</v>
      </c>
      <c r="V27" s="62">
        <v>2.0939999999999999</v>
      </c>
      <c r="W27" s="62">
        <v>12.178000000000001</v>
      </c>
      <c r="X27" s="62">
        <v>2.581</v>
      </c>
      <c r="Y27" s="67">
        <v>5.7590000000000003</v>
      </c>
      <c r="Z27" s="258">
        <v>0.85399999999999998</v>
      </c>
      <c r="AA27" s="62">
        <v>5.298</v>
      </c>
      <c r="AB27" s="62">
        <v>2.1240000000000001</v>
      </c>
      <c r="AC27" s="62">
        <v>11.282999999999999</v>
      </c>
      <c r="AD27" s="62">
        <v>2.488</v>
      </c>
      <c r="AE27" s="67">
        <v>5.4260000000000002</v>
      </c>
      <c r="AF27" s="258">
        <v>0.86099999999999999</v>
      </c>
      <c r="AG27" s="62">
        <v>5.25</v>
      </c>
      <c r="AH27" s="62">
        <v>2.1320000000000001</v>
      </c>
      <c r="AI27" s="62">
        <v>11.006</v>
      </c>
      <c r="AJ27" s="62">
        <v>2.6110000000000002</v>
      </c>
      <c r="AK27" s="67">
        <v>5.2809999999999997</v>
      </c>
      <c r="AL27" s="258">
        <v>0.86499999999999999</v>
      </c>
      <c r="AM27" s="62">
        <v>5.0540000000000003</v>
      </c>
      <c r="AN27" s="62">
        <v>2.1739999999999999</v>
      </c>
      <c r="AO27" s="62">
        <v>10.457000000000001</v>
      </c>
      <c r="AP27" s="62">
        <v>2.532</v>
      </c>
      <c r="AQ27" s="67">
        <v>5.1539999999999999</v>
      </c>
      <c r="AR27" s="258">
        <v>0.871</v>
      </c>
      <c r="AS27" s="62">
        <v>4.8339999999999996</v>
      </c>
      <c r="AT27" s="62">
        <v>2.1219999999999999</v>
      </c>
      <c r="AU27" s="62">
        <v>10.01</v>
      </c>
      <c r="AV27" s="62">
        <v>2.371</v>
      </c>
      <c r="AW27" s="67">
        <v>4.9130000000000003</v>
      </c>
      <c r="AX27" s="258">
        <v>0.872</v>
      </c>
      <c r="AY27" s="62">
        <v>4.96</v>
      </c>
      <c r="AZ27" s="62">
        <v>2.0819999999999999</v>
      </c>
      <c r="BA27" s="62">
        <v>10.269</v>
      </c>
      <c r="BB27" s="62">
        <v>2.5289999999999999</v>
      </c>
      <c r="BC27" s="67">
        <v>5.0110000000000001</v>
      </c>
      <c r="BD27" s="258">
        <v>0.86499999999999999</v>
      </c>
      <c r="BE27" s="62">
        <v>4.9329999999999998</v>
      </c>
      <c r="BF27" s="62">
        <v>2.06</v>
      </c>
      <c r="BG27" s="62">
        <v>10.045999999999999</v>
      </c>
      <c r="BH27" s="62">
        <v>2.6930000000000001</v>
      </c>
      <c r="BI27" s="67">
        <v>4.9450000000000003</v>
      </c>
      <c r="BJ27" s="258">
        <v>0.871</v>
      </c>
      <c r="BK27" s="62">
        <v>4.8499999999999996</v>
      </c>
      <c r="BL27" s="62">
        <v>1.9930000000000001</v>
      </c>
      <c r="BM27" s="62">
        <v>9.8089999999999993</v>
      </c>
      <c r="BN27" s="62">
        <v>2.7490000000000001</v>
      </c>
      <c r="BO27" s="67">
        <v>4.9130000000000003</v>
      </c>
      <c r="BP27" s="258">
        <v>0.88200000000000001</v>
      </c>
      <c r="BQ27" s="62">
        <v>4.7249999999999996</v>
      </c>
      <c r="BR27" s="62">
        <v>2.0089999999999999</v>
      </c>
      <c r="BS27" s="62">
        <v>10.016</v>
      </c>
      <c r="BT27" s="62">
        <v>2.149</v>
      </c>
      <c r="BU27" s="67">
        <v>4.7519999999999998</v>
      </c>
    </row>
    <row r="28" spans="1:73">
      <c r="A28" s="103" t="s">
        <v>39</v>
      </c>
      <c r="B28" s="258">
        <v>0.78900000000000003</v>
      </c>
      <c r="C28" s="62">
        <v>6.6150000000000002</v>
      </c>
      <c r="D28" s="62">
        <v>2.2200000000000002</v>
      </c>
      <c r="E28" s="62">
        <v>12.635999999999999</v>
      </c>
      <c r="F28" s="62">
        <v>4.9889999999999999</v>
      </c>
      <c r="G28" s="67">
        <v>6.7380000000000004</v>
      </c>
      <c r="H28" s="258">
        <v>0.78900000000000003</v>
      </c>
      <c r="I28" s="62">
        <v>6.7069999999999999</v>
      </c>
      <c r="J28" s="62">
        <v>2.2210000000000001</v>
      </c>
      <c r="K28" s="62">
        <v>12.635999999999999</v>
      </c>
      <c r="L28" s="62">
        <v>5.2640000000000002</v>
      </c>
      <c r="M28" s="67">
        <v>6.7380000000000004</v>
      </c>
      <c r="N28" s="258">
        <v>0.79300000000000004</v>
      </c>
      <c r="O28" s="62">
        <v>6.52</v>
      </c>
      <c r="P28" s="62">
        <v>1.8240000000000001</v>
      </c>
      <c r="Q28" s="62">
        <v>12.635999999999999</v>
      </c>
      <c r="R28" s="62">
        <v>5.0990000000000002</v>
      </c>
      <c r="S28" s="67">
        <v>6.5960000000000001</v>
      </c>
      <c r="T28" s="258">
        <v>0.79</v>
      </c>
      <c r="U28" s="62">
        <v>6.931</v>
      </c>
      <c r="V28" s="62">
        <v>1.5469999999999999</v>
      </c>
      <c r="W28" s="62">
        <v>13.993</v>
      </c>
      <c r="X28" s="62">
        <v>5.2539999999999996</v>
      </c>
      <c r="Y28" s="67">
        <v>7.1680000000000001</v>
      </c>
      <c r="Z28" s="258">
        <v>0.79800000000000004</v>
      </c>
      <c r="AA28" s="62">
        <v>6.2380000000000004</v>
      </c>
      <c r="AB28" s="62">
        <v>1.4259999999999999</v>
      </c>
      <c r="AC28" s="62">
        <v>12.254</v>
      </c>
      <c r="AD28" s="62">
        <v>5.0350000000000001</v>
      </c>
      <c r="AE28" s="67">
        <v>6.3380000000000001</v>
      </c>
      <c r="AF28" s="258">
        <v>0.8</v>
      </c>
      <c r="AG28" s="62">
        <v>6.32</v>
      </c>
      <c r="AH28" s="62">
        <v>1.45</v>
      </c>
      <c r="AI28" s="62">
        <v>12.503</v>
      </c>
      <c r="AJ28" s="62">
        <v>5.008</v>
      </c>
      <c r="AK28" s="67">
        <v>6.4329999999999998</v>
      </c>
      <c r="AL28" s="258">
        <v>0.80800000000000005</v>
      </c>
      <c r="AM28" s="62">
        <v>5.6390000000000002</v>
      </c>
      <c r="AN28" s="62">
        <v>1.556</v>
      </c>
      <c r="AO28" s="62">
        <v>10.794</v>
      </c>
      <c r="AP28" s="62">
        <v>4.5670000000000002</v>
      </c>
      <c r="AQ28" s="67">
        <v>5.718</v>
      </c>
      <c r="AR28" s="258">
        <v>0.81299999999999994</v>
      </c>
      <c r="AS28" s="62">
        <v>5.3380000000000001</v>
      </c>
      <c r="AT28" s="62">
        <v>1.587</v>
      </c>
      <c r="AU28" s="62">
        <v>9.59</v>
      </c>
      <c r="AV28" s="62">
        <v>4.8360000000000003</v>
      </c>
      <c r="AW28" s="67">
        <v>5.4649999999999999</v>
      </c>
      <c r="AX28" s="258">
        <v>0.81100000000000005</v>
      </c>
      <c r="AY28" s="62">
        <v>5.8810000000000002</v>
      </c>
      <c r="AZ28" s="62">
        <v>1.647</v>
      </c>
      <c r="BA28" s="62">
        <v>11.087999999999999</v>
      </c>
      <c r="BB28" s="62">
        <v>4.907</v>
      </c>
      <c r="BC28" s="67">
        <v>6.0250000000000004</v>
      </c>
      <c r="BD28" s="258">
        <v>0.81399999999999995</v>
      </c>
      <c r="BE28" s="62">
        <v>5.2910000000000004</v>
      </c>
      <c r="BF28" s="62">
        <v>1.748</v>
      </c>
      <c r="BG28" s="62">
        <v>9.4060000000000006</v>
      </c>
      <c r="BH28" s="62">
        <v>4.72</v>
      </c>
      <c r="BI28" s="67">
        <v>5.3490000000000002</v>
      </c>
      <c r="BJ28" s="258">
        <v>0.80500000000000005</v>
      </c>
      <c r="BK28" s="62">
        <v>5.468</v>
      </c>
      <c r="BL28" s="62">
        <v>1.819</v>
      </c>
      <c r="BM28" s="62">
        <v>9.8930000000000007</v>
      </c>
      <c r="BN28" s="62">
        <v>4.6929999999999996</v>
      </c>
      <c r="BO28" s="67">
        <v>5.516</v>
      </c>
      <c r="BP28" s="258">
        <v>0.80800000000000005</v>
      </c>
      <c r="BQ28" s="62">
        <v>5.5039999999999996</v>
      </c>
      <c r="BR28" s="62">
        <v>1.8320000000000001</v>
      </c>
      <c r="BS28" s="62">
        <v>10.007999999999999</v>
      </c>
      <c r="BT28" s="62">
        <v>4.67</v>
      </c>
      <c r="BU28" s="67">
        <v>5.4969999999999999</v>
      </c>
    </row>
    <row r="29" spans="1:73">
      <c r="A29" s="235" t="s">
        <v>40</v>
      </c>
      <c r="B29" s="258">
        <v>0.86099999999999999</v>
      </c>
      <c r="C29" s="62">
        <v>5.907</v>
      </c>
      <c r="D29" s="62">
        <v>2.4009999999999998</v>
      </c>
      <c r="E29" s="62">
        <v>11.945</v>
      </c>
      <c r="F29" s="62">
        <v>3.375</v>
      </c>
      <c r="G29" s="67">
        <v>6.0039999999999996</v>
      </c>
      <c r="H29" s="258">
        <v>0.86099999999999999</v>
      </c>
      <c r="I29" s="62">
        <v>5.9009999999999998</v>
      </c>
      <c r="J29" s="62">
        <v>2.3929999999999998</v>
      </c>
      <c r="K29" s="62">
        <v>11.945</v>
      </c>
      <c r="L29" s="62">
        <v>3.3639999999999999</v>
      </c>
      <c r="M29" s="67">
        <v>6.0039999999999996</v>
      </c>
      <c r="N29" s="258">
        <v>0.872</v>
      </c>
      <c r="O29" s="62">
        <v>5.7329999999999997</v>
      </c>
      <c r="P29" s="62">
        <v>2.367</v>
      </c>
      <c r="Q29" s="62">
        <v>11.945</v>
      </c>
      <c r="R29" s="62">
        <v>2.887</v>
      </c>
      <c r="S29" s="67">
        <v>5.8319999999999999</v>
      </c>
      <c r="T29" s="258">
        <v>0.874</v>
      </c>
      <c r="U29" s="62">
        <v>5.6559999999999997</v>
      </c>
      <c r="V29" s="62">
        <v>2.3530000000000002</v>
      </c>
      <c r="W29" s="62">
        <v>11.509</v>
      </c>
      <c r="X29" s="62">
        <v>3.105</v>
      </c>
      <c r="Y29" s="67">
        <v>5.819</v>
      </c>
      <c r="Z29" s="258">
        <v>0.878</v>
      </c>
      <c r="AA29" s="62">
        <v>5.5119999999999996</v>
      </c>
      <c r="AB29" s="62">
        <v>2.3109999999999999</v>
      </c>
      <c r="AC29" s="62">
        <v>11.509</v>
      </c>
      <c r="AD29" s="62">
        <v>2.7160000000000002</v>
      </c>
      <c r="AE29" s="67">
        <v>5.5910000000000002</v>
      </c>
      <c r="AF29" s="258">
        <v>0.879</v>
      </c>
      <c r="AG29" s="62">
        <v>5.55</v>
      </c>
      <c r="AH29" s="62">
        <v>2.2559999999999998</v>
      </c>
      <c r="AI29" s="62">
        <v>11.509</v>
      </c>
      <c r="AJ29" s="62">
        <v>2.8860000000000001</v>
      </c>
      <c r="AK29" s="67">
        <v>5.585</v>
      </c>
      <c r="AL29" s="258">
        <v>0.88100000000000001</v>
      </c>
      <c r="AM29" s="62">
        <v>5.5730000000000004</v>
      </c>
      <c r="AN29" s="62">
        <v>2.274</v>
      </c>
      <c r="AO29" s="62">
        <v>11.45</v>
      </c>
      <c r="AP29" s="62">
        <v>2.9950000000000001</v>
      </c>
      <c r="AQ29" s="67">
        <v>5.6749999999999998</v>
      </c>
      <c r="AR29" s="258">
        <v>0.88200000000000001</v>
      </c>
      <c r="AS29" s="62">
        <v>5.6369999999999996</v>
      </c>
      <c r="AT29" s="62">
        <v>2.234</v>
      </c>
      <c r="AU29" s="62">
        <v>11.696</v>
      </c>
      <c r="AV29" s="62">
        <v>2.98</v>
      </c>
      <c r="AW29" s="67">
        <v>5.7690000000000001</v>
      </c>
      <c r="AX29" s="258">
        <v>0.88500000000000001</v>
      </c>
      <c r="AY29" s="62">
        <v>5.6319999999999997</v>
      </c>
      <c r="AZ29" s="62">
        <v>2.1869999999999998</v>
      </c>
      <c r="BA29" s="62">
        <v>11.695</v>
      </c>
      <c r="BB29" s="62">
        <v>3.0139999999999998</v>
      </c>
      <c r="BC29" s="67">
        <v>5.7510000000000003</v>
      </c>
      <c r="BD29" s="258">
        <v>0.88400000000000001</v>
      </c>
      <c r="BE29" s="62">
        <v>5.6950000000000003</v>
      </c>
      <c r="BF29" s="62">
        <v>2.1779999999999999</v>
      </c>
      <c r="BG29" s="62">
        <v>12.026999999999999</v>
      </c>
      <c r="BH29" s="62">
        <v>2.879</v>
      </c>
      <c r="BI29" s="67">
        <v>5.8570000000000002</v>
      </c>
      <c r="BJ29" s="258">
        <v>0.88900000000000001</v>
      </c>
      <c r="BK29" s="62">
        <v>5.45</v>
      </c>
      <c r="BL29" s="62">
        <v>2.16</v>
      </c>
      <c r="BM29" s="62">
        <v>11.414999999999999</v>
      </c>
      <c r="BN29" s="62">
        <v>2.774</v>
      </c>
      <c r="BO29" s="67">
        <v>5.5259999999999998</v>
      </c>
      <c r="BP29" s="258">
        <v>0.88600000000000001</v>
      </c>
      <c r="BQ29" s="62">
        <v>5.8380000000000001</v>
      </c>
      <c r="BR29" s="62">
        <v>2.141</v>
      </c>
      <c r="BS29" s="62">
        <v>12.752000000000001</v>
      </c>
      <c r="BT29" s="62">
        <v>2.6219999999999999</v>
      </c>
      <c r="BU29" s="67">
        <v>5.9450000000000003</v>
      </c>
    </row>
    <row r="30" spans="1:73">
      <c r="A30" s="235" t="s">
        <v>41</v>
      </c>
      <c r="B30" s="258">
        <v>0.85099999999999998</v>
      </c>
      <c r="C30" s="62">
        <v>6.5970000000000004</v>
      </c>
      <c r="D30" s="62">
        <v>3.9729999999999999</v>
      </c>
      <c r="E30" s="62">
        <v>13.026999999999999</v>
      </c>
      <c r="F30" s="62">
        <v>2.7930000000000001</v>
      </c>
      <c r="G30" s="67">
        <v>6.6890000000000001</v>
      </c>
      <c r="H30" s="258">
        <v>0.85099999999999998</v>
      </c>
      <c r="I30" s="62">
        <v>6.5940000000000003</v>
      </c>
      <c r="J30" s="62">
        <v>3.863</v>
      </c>
      <c r="K30" s="62">
        <v>12.9</v>
      </c>
      <c r="L30" s="62">
        <v>3.0179999999999998</v>
      </c>
      <c r="M30" s="67">
        <v>6.6890000000000001</v>
      </c>
      <c r="N30" s="258">
        <v>0.86499999999999999</v>
      </c>
      <c r="O30" s="62">
        <v>7.1269999999999998</v>
      </c>
      <c r="P30" s="62">
        <v>3.8610000000000002</v>
      </c>
      <c r="Q30" s="62">
        <v>14.465</v>
      </c>
      <c r="R30" s="62">
        <v>3.056</v>
      </c>
      <c r="S30" s="67">
        <v>7.1890000000000001</v>
      </c>
      <c r="T30" s="258">
        <v>0.87</v>
      </c>
      <c r="U30" s="62">
        <v>6.8639999999999999</v>
      </c>
      <c r="V30" s="62">
        <v>4.0090000000000003</v>
      </c>
      <c r="W30" s="62">
        <v>13.77</v>
      </c>
      <c r="X30" s="62">
        <v>2.8119999999999998</v>
      </c>
      <c r="Y30" s="67">
        <v>6.952</v>
      </c>
      <c r="Z30" s="258">
        <v>0.86799999999999999</v>
      </c>
      <c r="AA30" s="62">
        <v>7.2270000000000003</v>
      </c>
      <c r="AB30" s="62">
        <v>3.9089999999999998</v>
      </c>
      <c r="AC30" s="62">
        <v>14.817</v>
      </c>
      <c r="AD30" s="62">
        <v>2.9550000000000001</v>
      </c>
      <c r="AE30" s="67">
        <v>7.3639999999999999</v>
      </c>
      <c r="AF30" s="258">
        <v>0.86899999999999999</v>
      </c>
      <c r="AG30" s="62">
        <v>7.2750000000000004</v>
      </c>
      <c r="AH30" s="62">
        <v>3.8650000000000002</v>
      </c>
      <c r="AI30" s="62">
        <v>15.022</v>
      </c>
      <c r="AJ30" s="62">
        <v>2.9380000000000002</v>
      </c>
      <c r="AK30" s="67">
        <v>7.4550000000000001</v>
      </c>
      <c r="AL30" s="258">
        <v>0.873</v>
      </c>
      <c r="AM30" s="62">
        <v>7.0679999999999996</v>
      </c>
      <c r="AN30" s="62">
        <v>3.7919999999999998</v>
      </c>
      <c r="AO30" s="62">
        <v>14.552</v>
      </c>
      <c r="AP30" s="62">
        <v>2.8580000000000001</v>
      </c>
      <c r="AQ30" s="67">
        <v>7.226</v>
      </c>
      <c r="AR30" s="258">
        <v>0.873</v>
      </c>
      <c r="AS30" s="62">
        <v>7.2460000000000004</v>
      </c>
      <c r="AT30" s="62">
        <v>3.6859999999999999</v>
      </c>
      <c r="AU30" s="62">
        <v>15.323</v>
      </c>
      <c r="AV30" s="62">
        <v>2.7290000000000001</v>
      </c>
      <c r="AW30" s="67">
        <v>7.423</v>
      </c>
      <c r="AX30" s="258">
        <v>0.877</v>
      </c>
      <c r="AY30" s="62">
        <v>7.1879999999999997</v>
      </c>
      <c r="AZ30" s="62">
        <v>3.6549999999999998</v>
      </c>
      <c r="BA30" s="62">
        <v>15.237</v>
      </c>
      <c r="BB30" s="62">
        <v>2.6709999999999998</v>
      </c>
      <c r="BC30" s="67">
        <v>7.3920000000000003</v>
      </c>
      <c r="BD30" s="258">
        <v>0.878</v>
      </c>
      <c r="BE30" s="62">
        <v>6.7839999999999998</v>
      </c>
      <c r="BF30" s="62">
        <v>3.5019999999999998</v>
      </c>
      <c r="BG30" s="62">
        <v>14.053000000000001</v>
      </c>
      <c r="BH30" s="62">
        <v>2.7959999999999998</v>
      </c>
      <c r="BI30" s="67">
        <v>6.992</v>
      </c>
      <c r="BJ30" s="258">
        <v>0.88</v>
      </c>
      <c r="BK30" s="62">
        <v>7.09</v>
      </c>
      <c r="BL30" s="62">
        <v>3.4390000000000001</v>
      </c>
      <c r="BM30" s="62">
        <v>15.22</v>
      </c>
      <c r="BN30" s="62">
        <v>2.61</v>
      </c>
      <c r="BO30" s="67">
        <v>7.2709999999999999</v>
      </c>
      <c r="BP30" s="258">
        <v>0.878</v>
      </c>
      <c r="BQ30" s="62">
        <v>7.6070000000000002</v>
      </c>
      <c r="BR30" s="62">
        <v>3.4060000000000001</v>
      </c>
      <c r="BS30" s="62">
        <v>16.943000000000001</v>
      </c>
      <c r="BT30" s="62">
        <v>2.4710000000000001</v>
      </c>
      <c r="BU30" s="67">
        <v>7.7729999999999997</v>
      </c>
    </row>
    <row r="31" spans="1:73">
      <c r="A31" s="103"/>
      <c r="B31" s="258"/>
      <c r="C31" s="62"/>
      <c r="D31" s="62"/>
      <c r="E31" s="62"/>
      <c r="F31" s="62"/>
      <c r="G31" s="67"/>
      <c r="H31" s="258"/>
      <c r="I31" s="62"/>
      <c r="J31" s="62"/>
      <c r="K31" s="62"/>
      <c r="L31" s="62"/>
      <c r="M31" s="67"/>
      <c r="N31" s="258"/>
      <c r="O31" s="62"/>
      <c r="P31" s="62"/>
      <c r="Q31" s="62"/>
      <c r="R31" s="62"/>
      <c r="S31" s="67"/>
      <c r="T31" s="258"/>
      <c r="U31" s="62"/>
      <c r="V31" s="62"/>
      <c r="W31" s="62"/>
      <c r="X31" s="62"/>
      <c r="Y31" s="67"/>
      <c r="Z31" s="258"/>
      <c r="AA31" s="62"/>
      <c r="AB31" s="62"/>
      <c r="AC31" s="62"/>
      <c r="AD31" s="62"/>
      <c r="AE31" s="67"/>
      <c r="AF31" s="258"/>
      <c r="AG31" s="62"/>
      <c r="AH31" s="62"/>
      <c r="AI31" s="62"/>
      <c r="AJ31" s="62"/>
      <c r="AK31" s="67"/>
      <c r="AL31" s="258"/>
      <c r="AM31" s="62"/>
      <c r="AN31" s="62"/>
      <c r="AO31" s="62"/>
      <c r="AP31" s="62"/>
      <c r="AQ31" s="67"/>
      <c r="AR31" s="258"/>
      <c r="AS31" s="62"/>
      <c r="AT31" s="62"/>
      <c r="AU31" s="62"/>
      <c r="AV31" s="62"/>
      <c r="AW31" s="67"/>
      <c r="AX31" s="258"/>
      <c r="AY31" s="62"/>
      <c r="AZ31" s="62"/>
      <c r="BA31" s="62"/>
      <c r="BB31" s="62"/>
      <c r="BC31" s="67"/>
      <c r="BD31" s="258"/>
      <c r="BE31" s="62"/>
      <c r="BF31" s="62"/>
      <c r="BG31" s="62"/>
      <c r="BH31" s="62"/>
      <c r="BI31" s="67"/>
      <c r="BJ31" s="258"/>
      <c r="BK31" s="62"/>
      <c r="BL31" s="62"/>
      <c r="BM31" s="62"/>
      <c r="BN31" s="62"/>
      <c r="BO31" s="67"/>
      <c r="BP31" s="258"/>
      <c r="BQ31" s="62"/>
      <c r="BR31" s="62"/>
      <c r="BS31" s="62"/>
      <c r="BT31" s="62"/>
      <c r="BU31" s="67"/>
    </row>
    <row r="32" spans="1:73">
      <c r="A32" s="103"/>
      <c r="B32" s="258"/>
      <c r="C32" s="62"/>
      <c r="D32" s="62"/>
      <c r="E32" s="62"/>
      <c r="F32" s="62"/>
      <c r="G32" s="67"/>
      <c r="H32" s="258"/>
      <c r="I32" s="62"/>
      <c r="J32" s="62"/>
      <c r="K32" s="62"/>
      <c r="L32" s="62"/>
      <c r="M32" s="67"/>
      <c r="N32" s="258"/>
      <c r="O32" s="62"/>
      <c r="P32" s="62"/>
      <c r="Q32" s="62"/>
      <c r="R32" s="62"/>
      <c r="S32" s="67"/>
      <c r="T32" s="258"/>
      <c r="U32" s="62"/>
      <c r="V32" s="62"/>
      <c r="W32" s="62"/>
      <c r="X32" s="62"/>
      <c r="Y32" s="67"/>
      <c r="Z32" s="258"/>
      <c r="AA32" s="62"/>
      <c r="AB32" s="62"/>
      <c r="AC32" s="62"/>
      <c r="AD32" s="62"/>
      <c r="AE32" s="67"/>
      <c r="AF32" s="258"/>
      <c r="AG32" s="62"/>
      <c r="AH32" s="62"/>
      <c r="AI32" s="62"/>
      <c r="AJ32" s="62"/>
      <c r="AK32" s="67"/>
      <c r="AL32" s="258"/>
      <c r="AM32" s="62"/>
      <c r="AN32" s="62"/>
      <c r="AO32" s="62"/>
      <c r="AP32" s="62"/>
      <c r="AQ32" s="67"/>
      <c r="AR32" s="258"/>
      <c r="AS32" s="62"/>
      <c r="AT32" s="62"/>
      <c r="AU32" s="62"/>
      <c r="AV32" s="62"/>
      <c r="AW32" s="67"/>
      <c r="AX32" s="258"/>
      <c r="AY32" s="62"/>
      <c r="AZ32" s="62"/>
      <c r="BA32" s="62"/>
      <c r="BB32" s="62"/>
      <c r="BC32" s="67"/>
      <c r="BD32" s="258"/>
      <c r="BE32" s="62"/>
      <c r="BF32" s="62"/>
      <c r="BG32" s="62"/>
      <c r="BH32" s="62"/>
      <c r="BI32" s="67"/>
      <c r="BJ32" s="258"/>
      <c r="BK32" s="62"/>
      <c r="BL32" s="62"/>
      <c r="BM32" s="62"/>
      <c r="BN32" s="62"/>
      <c r="BO32" s="67"/>
      <c r="BP32" s="258"/>
      <c r="BQ32" s="62"/>
      <c r="BR32" s="62"/>
      <c r="BS32" s="62"/>
      <c r="BT32" s="62"/>
      <c r="BU32" s="67"/>
    </row>
    <row r="33" spans="1:73">
      <c r="A33" s="103" t="s">
        <v>42</v>
      </c>
      <c r="B33" s="258">
        <v>0.88200000000000001</v>
      </c>
      <c r="C33" s="62">
        <v>5.3540000000000001</v>
      </c>
      <c r="D33" s="62">
        <v>2.915</v>
      </c>
      <c r="E33" s="62">
        <v>10.872</v>
      </c>
      <c r="F33" s="62">
        <v>2.2749999999999999</v>
      </c>
      <c r="G33" s="67">
        <v>5.4660000000000002</v>
      </c>
      <c r="H33" s="258">
        <v>0.88400000000000001</v>
      </c>
      <c r="I33" s="62">
        <v>5.6310000000000002</v>
      </c>
      <c r="J33" s="62">
        <v>2.8210000000000002</v>
      </c>
      <c r="K33" s="62">
        <v>11.41</v>
      </c>
      <c r="L33" s="62">
        <v>2.6629999999999998</v>
      </c>
      <c r="M33" s="67">
        <v>5.7569999999999997</v>
      </c>
      <c r="N33" s="258">
        <v>0.88700000000000001</v>
      </c>
      <c r="O33" s="62">
        <v>5.6849999999999996</v>
      </c>
      <c r="P33" s="62">
        <v>2.899</v>
      </c>
      <c r="Q33" s="62">
        <v>11.224</v>
      </c>
      <c r="R33" s="62">
        <v>2.9329999999999998</v>
      </c>
      <c r="S33" s="67">
        <v>5.8390000000000004</v>
      </c>
      <c r="T33" s="258">
        <v>0.89600000000000002</v>
      </c>
      <c r="U33" s="62">
        <v>5.2560000000000002</v>
      </c>
      <c r="V33" s="62">
        <v>3.0070000000000001</v>
      </c>
      <c r="W33" s="62">
        <v>10.087999999999999</v>
      </c>
      <c r="X33" s="62">
        <v>2.673</v>
      </c>
      <c r="Y33" s="67">
        <v>5.2850000000000001</v>
      </c>
      <c r="Z33" s="258">
        <v>0.89200000000000002</v>
      </c>
      <c r="AA33" s="62">
        <v>5.8470000000000004</v>
      </c>
      <c r="AB33" s="62">
        <v>2.956</v>
      </c>
      <c r="AC33" s="62">
        <v>11.946999999999999</v>
      </c>
      <c r="AD33" s="62">
        <v>2.6379999999999999</v>
      </c>
      <c r="AE33" s="67">
        <v>5.907</v>
      </c>
      <c r="AF33" s="258">
        <v>0.89900000000000002</v>
      </c>
      <c r="AG33" s="62">
        <v>5.375</v>
      </c>
      <c r="AH33" s="62">
        <v>2.7949999999999999</v>
      </c>
      <c r="AI33" s="62">
        <v>11.087999999999999</v>
      </c>
      <c r="AJ33" s="62">
        <v>2.242</v>
      </c>
      <c r="AK33" s="67">
        <v>5.468</v>
      </c>
      <c r="AL33" s="258">
        <v>0.9</v>
      </c>
      <c r="AM33" s="62">
        <v>5.6079999999999997</v>
      </c>
      <c r="AN33" s="62">
        <v>2.2090000000000001</v>
      </c>
      <c r="AO33" s="62">
        <v>11.641</v>
      </c>
      <c r="AP33" s="62">
        <v>2.9740000000000002</v>
      </c>
      <c r="AQ33" s="67">
        <v>5.7590000000000003</v>
      </c>
      <c r="AR33" s="258">
        <v>0.90900000000000003</v>
      </c>
      <c r="AS33" s="62">
        <v>5.1079999999999997</v>
      </c>
      <c r="AT33" s="62">
        <v>2.2010000000000001</v>
      </c>
      <c r="AU33" s="62">
        <v>10.678000000000001</v>
      </c>
      <c r="AV33" s="62">
        <v>2.4460000000000002</v>
      </c>
      <c r="AW33" s="67">
        <v>5.1150000000000002</v>
      </c>
      <c r="AX33" s="258">
        <v>0.90900000000000003</v>
      </c>
      <c r="AY33" s="62">
        <v>5.0350000000000001</v>
      </c>
      <c r="AZ33" s="62">
        <v>2.2010000000000001</v>
      </c>
      <c r="BA33" s="62">
        <v>10.678000000000001</v>
      </c>
      <c r="BB33" s="62">
        <v>2.2250000000000001</v>
      </c>
      <c r="BC33" s="67">
        <v>5.1150000000000002</v>
      </c>
      <c r="BD33" s="258">
        <v>0.90700000000000003</v>
      </c>
      <c r="BE33" s="62">
        <v>4.9880000000000004</v>
      </c>
      <c r="BF33" s="62">
        <v>2.2010000000000001</v>
      </c>
      <c r="BG33" s="62">
        <v>10.678000000000001</v>
      </c>
      <c r="BH33" s="62">
        <v>2.0859999999999999</v>
      </c>
      <c r="BI33" s="67">
        <v>5.0259999999999998</v>
      </c>
      <c r="BJ33" s="258">
        <v>0.90800000000000003</v>
      </c>
      <c r="BK33" s="62">
        <v>4.944</v>
      </c>
      <c r="BL33" s="62">
        <v>2.2010000000000001</v>
      </c>
      <c r="BM33" s="62">
        <v>10.678000000000001</v>
      </c>
      <c r="BN33" s="62">
        <v>1.954</v>
      </c>
      <c r="BO33" s="67">
        <v>5.12</v>
      </c>
      <c r="BP33" s="258">
        <v>0.91</v>
      </c>
      <c r="BQ33" s="62">
        <v>5.0419999999999998</v>
      </c>
      <c r="BR33" s="62">
        <v>2.2010000000000001</v>
      </c>
      <c r="BS33" s="62">
        <v>10.678000000000001</v>
      </c>
      <c r="BT33" s="62">
        <v>2.2480000000000002</v>
      </c>
      <c r="BU33" s="67">
        <v>5.109</v>
      </c>
    </row>
    <row r="34" spans="1:73">
      <c r="A34" s="103" t="s">
        <v>43</v>
      </c>
      <c r="B34" s="258">
        <v>0.88600000000000001</v>
      </c>
      <c r="C34" s="62">
        <v>5.5940000000000003</v>
      </c>
      <c r="D34" s="62">
        <v>1.9339999999999999</v>
      </c>
      <c r="E34" s="62">
        <v>11.728999999999999</v>
      </c>
      <c r="F34" s="62">
        <v>3.1179999999999999</v>
      </c>
      <c r="G34" s="67">
        <v>5.7450000000000001</v>
      </c>
      <c r="H34" s="258">
        <v>0.88800000000000001</v>
      </c>
      <c r="I34" s="62">
        <v>5.5469999999999997</v>
      </c>
      <c r="J34" s="62">
        <v>1.8620000000000001</v>
      </c>
      <c r="K34" s="62">
        <v>11.728999999999999</v>
      </c>
      <c r="L34" s="62">
        <v>3.0510000000000002</v>
      </c>
      <c r="M34" s="67">
        <v>5.6319999999999997</v>
      </c>
      <c r="N34" s="258">
        <v>0.89</v>
      </c>
      <c r="O34" s="62">
        <v>5.6840000000000002</v>
      </c>
      <c r="P34" s="62">
        <v>1.978</v>
      </c>
      <c r="Q34" s="62">
        <v>12.066000000000001</v>
      </c>
      <c r="R34" s="62">
        <v>3.0070000000000001</v>
      </c>
      <c r="S34" s="67">
        <v>5.82</v>
      </c>
      <c r="T34" s="258">
        <v>0.89400000000000002</v>
      </c>
      <c r="U34" s="62">
        <v>5.718</v>
      </c>
      <c r="V34" s="62">
        <v>2.1480000000000001</v>
      </c>
      <c r="W34" s="62">
        <v>12.066000000000001</v>
      </c>
      <c r="X34" s="62">
        <v>2.9390000000000001</v>
      </c>
      <c r="Y34" s="67">
        <v>5.7960000000000003</v>
      </c>
      <c r="Z34" s="258">
        <v>0.89700000000000002</v>
      </c>
      <c r="AA34" s="62">
        <v>5.6859999999999999</v>
      </c>
      <c r="AB34" s="62">
        <v>2.1480000000000001</v>
      </c>
      <c r="AC34" s="62">
        <v>12.066000000000001</v>
      </c>
      <c r="AD34" s="62">
        <v>2.843</v>
      </c>
      <c r="AE34" s="67">
        <v>5.7770000000000001</v>
      </c>
      <c r="AF34" s="258">
        <v>0.89800000000000002</v>
      </c>
      <c r="AG34" s="62">
        <v>5.9359999999999999</v>
      </c>
      <c r="AH34" s="62">
        <v>2.1480000000000001</v>
      </c>
      <c r="AI34" s="62">
        <v>12.904</v>
      </c>
      <c r="AJ34" s="62">
        <v>2.7570000000000001</v>
      </c>
      <c r="AK34" s="67">
        <v>6.0670000000000002</v>
      </c>
      <c r="AL34" s="258">
        <v>0.90100000000000002</v>
      </c>
      <c r="AM34" s="62">
        <v>5.9459999999999997</v>
      </c>
      <c r="AN34" s="62">
        <v>2.1480000000000001</v>
      </c>
      <c r="AO34" s="62">
        <v>12.904</v>
      </c>
      <c r="AP34" s="62">
        <v>2.7869999999999999</v>
      </c>
      <c r="AQ34" s="67">
        <v>6.048</v>
      </c>
      <c r="AR34" s="258">
        <v>0.90200000000000002</v>
      </c>
      <c r="AS34" s="62">
        <v>5.9939999999999998</v>
      </c>
      <c r="AT34" s="62">
        <v>2.3290000000000002</v>
      </c>
      <c r="AU34" s="62">
        <v>12.904</v>
      </c>
      <c r="AV34" s="62">
        <v>2.75</v>
      </c>
      <c r="AW34" s="67">
        <v>6.0419999999999998</v>
      </c>
      <c r="AX34" s="258">
        <v>0.90300000000000002</v>
      </c>
      <c r="AY34" s="62">
        <v>5.9009999999999998</v>
      </c>
      <c r="AZ34" s="62">
        <v>2.3290000000000002</v>
      </c>
      <c r="BA34" s="62">
        <v>12.654</v>
      </c>
      <c r="BB34" s="62">
        <v>2.7210000000000001</v>
      </c>
      <c r="BC34" s="67">
        <v>6.0350000000000001</v>
      </c>
      <c r="BD34" s="258">
        <v>0.90500000000000003</v>
      </c>
      <c r="BE34" s="62">
        <v>5.9109999999999996</v>
      </c>
      <c r="BF34" s="62">
        <v>2.3290000000000002</v>
      </c>
      <c r="BG34" s="62">
        <v>12.907</v>
      </c>
      <c r="BH34" s="62">
        <v>2.4969999999999999</v>
      </c>
      <c r="BI34" s="67">
        <v>6.0229999999999997</v>
      </c>
      <c r="BJ34" s="258">
        <v>0.90100000000000002</v>
      </c>
      <c r="BK34" s="62">
        <v>6.38</v>
      </c>
      <c r="BL34" s="62">
        <v>2.3290000000000002</v>
      </c>
      <c r="BM34" s="62">
        <v>14.27</v>
      </c>
      <c r="BN34" s="62">
        <v>2.5419999999999998</v>
      </c>
      <c r="BO34" s="67">
        <v>6.5350000000000001</v>
      </c>
      <c r="BP34" s="258">
        <v>0.90300000000000002</v>
      </c>
      <c r="BQ34" s="62">
        <v>6.3490000000000002</v>
      </c>
      <c r="BR34" s="62">
        <v>2.3290000000000002</v>
      </c>
      <c r="BS34" s="62">
        <v>14.27</v>
      </c>
      <c r="BT34" s="62">
        <v>2.4460000000000002</v>
      </c>
      <c r="BU34" s="67">
        <v>6.5220000000000002</v>
      </c>
    </row>
    <row r="35" spans="1:73" ht="14.7" thickBot="1">
      <c r="A35" s="105" t="s">
        <v>44</v>
      </c>
      <c r="B35" s="260">
        <v>0.86699999999999999</v>
      </c>
      <c r="C35" s="121">
        <v>7.5090000000000003</v>
      </c>
      <c r="D35" s="121">
        <v>2.1589999999999998</v>
      </c>
      <c r="E35" s="121">
        <v>16.675999999999998</v>
      </c>
      <c r="F35" s="121">
        <v>3.6920000000000002</v>
      </c>
      <c r="G35" s="122">
        <v>7.766</v>
      </c>
      <c r="H35" s="260">
        <v>0.874</v>
      </c>
      <c r="I35" s="121">
        <v>7.1360000000000001</v>
      </c>
      <c r="J35" s="121">
        <v>2.1469999999999998</v>
      </c>
      <c r="K35" s="121">
        <v>15.678000000000001</v>
      </c>
      <c r="L35" s="121">
        <v>3.5840000000000001</v>
      </c>
      <c r="M35" s="122">
        <v>7.3170000000000002</v>
      </c>
      <c r="N35" s="260">
        <v>0.879</v>
      </c>
      <c r="O35" s="121">
        <v>7.0380000000000003</v>
      </c>
      <c r="P35" s="121">
        <v>2.0139999999999998</v>
      </c>
      <c r="Q35" s="121">
        <v>15.433</v>
      </c>
      <c r="R35" s="121">
        <v>3.6669999999999998</v>
      </c>
      <c r="S35" s="122">
        <v>7.181</v>
      </c>
      <c r="T35" s="260">
        <v>0.879</v>
      </c>
      <c r="U35" s="121">
        <v>7.3879999999999999</v>
      </c>
      <c r="V35" s="121">
        <v>2.2709999999999999</v>
      </c>
      <c r="W35" s="121">
        <v>16.239000000000001</v>
      </c>
      <c r="X35" s="121">
        <v>3.6549999999999998</v>
      </c>
      <c r="Y35" s="122">
        <v>7.5709999999999997</v>
      </c>
      <c r="Z35" s="260">
        <v>0.879</v>
      </c>
      <c r="AA35" s="121">
        <v>7.4020000000000001</v>
      </c>
      <c r="AB35" s="121">
        <v>2.0270000000000001</v>
      </c>
      <c r="AC35" s="121">
        <v>16.501000000000001</v>
      </c>
      <c r="AD35" s="121">
        <v>3.6789999999999998</v>
      </c>
      <c r="AE35" s="122">
        <v>7.6680000000000001</v>
      </c>
      <c r="AF35" s="260">
        <v>0.88300000000000001</v>
      </c>
      <c r="AG35" s="121">
        <v>7.2430000000000003</v>
      </c>
      <c r="AH35" s="121">
        <v>1.931</v>
      </c>
      <c r="AI35" s="121">
        <v>16.454999999999998</v>
      </c>
      <c r="AJ35" s="121">
        <v>3.343</v>
      </c>
      <c r="AK35" s="122">
        <v>7.4420000000000002</v>
      </c>
      <c r="AL35" s="260">
        <v>0.88100000000000001</v>
      </c>
      <c r="AM35" s="121">
        <v>7.4909999999999997</v>
      </c>
      <c r="AN35" s="121">
        <v>1.911</v>
      </c>
      <c r="AO35" s="121">
        <v>17.152000000000001</v>
      </c>
      <c r="AP35" s="121">
        <v>3.41</v>
      </c>
      <c r="AQ35" s="122">
        <v>7.7489999999999997</v>
      </c>
      <c r="AR35" s="260">
        <v>0.88400000000000001</v>
      </c>
      <c r="AS35" s="121">
        <v>7.3630000000000004</v>
      </c>
      <c r="AT35" s="121">
        <v>1.829</v>
      </c>
      <c r="AU35" s="121">
        <v>16.931999999999999</v>
      </c>
      <c r="AV35" s="121">
        <v>3.3290000000000002</v>
      </c>
      <c r="AW35" s="122">
        <v>7.6280000000000001</v>
      </c>
      <c r="AX35" s="260">
        <v>0.88600000000000001</v>
      </c>
      <c r="AY35" s="121">
        <v>7.4450000000000003</v>
      </c>
      <c r="AZ35" s="121">
        <v>1.921</v>
      </c>
      <c r="BA35" s="121">
        <v>17.2</v>
      </c>
      <c r="BB35" s="121">
        <v>3.2149999999999999</v>
      </c>
      <c r="BC35" s="122">
        <v>7.7080000000000002</v>
      </c>
      <c r="BD35" s="260">
        <v>0.879</v>
      </c>
      <c r="BE35" s="121">
        <v>7.8049999999999997</v>
      </c>
      <c r="BF35" s="121">
        <v>2.0150000000000001</v>
      </c>
      <c r="BG35" s="121">
        <v>17.959</v>
      </c>
      <c r="BH35" s="121">
        <v>3.4420000000000002</v>
      </c>
      <c r="BI35" s="122">
        <v>8.15</v>
      </c>
      <c r="BJ35" s="260">
        <v>0.88900000000000001</v>
      </c>
      <c r="BK35" s="121">
        <v>7.5940000000000003</v>
      </c>
      <c r="BL35" s="121">
        <v>2.0099999999999998</v>
      </c>
      <c r="BM35" s="121">
        <v>17.669</v>
      </c>
      <c r="BN35" s="121">
        <v>3.1030000000000002</v>
      </c>
      <c r="BO35" s="122">
        <v>7.8760000000000003</v>
      </c>
      <c r="BP35" s="260">
        <v>0.89100000000000001</v>
      </c>
      <c r="BQ35" s="121">
        <v>7.569</v>
      </c>
      <c r="BR35" s="121">
        <v>2.0099999999999998</v>
      </c>
      <c r="BS35" s="121">
        <v>17.669</v>
      </c>
      <c r="BT35" s="121">
        <v>3.0289999999999999</v>
      </c>
      <c r="BU35" s="122">
        <v>7.859</v>
      </c>
    </row>
    <row r="37" spans="1:73">
      <c r="A37" s="151" t="s">
        <v>171</v>
      </c>
    </row>
    <row r="38" spans="1:73">
      <c r="A38" s="157" t="s">
        <v>1167</v>
      </c>
    </row>
    <row r="40" spans="1:73">
      <c r="A40" s="157" t="s">
        <v>1168</v>
      </c>
    </row>
  </sheetData>
  <mergeCells count="12">
    <mergeCell ref="BJ1:BO1"/>
    <mergeCell ref="BP1:BU1"/>
    <mergeCell ref="Z1:AE1"/>
    <mergeCell ref="AF1:AK1"/>
    <mergeCell ref="AL1:AQ1"/>
    <mergeCell ref="AR1:AW1"/>
    <mergeCell ref="AX1:BC1"/>
    <mergeCell ref="B1:G1"/>
    <mergeCell ref="H1:M1"/>
    <mergeCell ref="N1:S1"/>
    <mergeCell ref="T1:Y1"/>
    <mergeCell ref="BD1:BI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0819F-811A-433B-800F-F4406A995E87}">
  <dimension ref="A2:BI48"/>
  <sheetViews>
    <sheetView zoomScale="60" zoomScaleNormal="60" workbookViewId="0">
      <pane xSplit="1" ySplit="6" topLeftCell="B7" activePane="bottomRight" state="frozen"/>
      <selection pane="topRight" activeCell="B1" sqref="B1"/>
      <selection pane="bottomLeft" activeCell="A5" sqref="A5"/>
      <selection pane="bottomRight" activeCell="A27" sqref="A27"/>
    </sheetView>
  </sheetViews>
  <sheetFormatPr baseColWidth="10" defaultColWidth="8.89453125" defaultRowHeight="14.4"/>
  <cols>
    <col min="1" max="1" width="68.5234375" style="1" customWidth="1"/>
    <col min="2" max="2" width="12" style="1" bestFit="1" customWidth="1"/>
    <col min="3" max="3" width="2.5234375" style="1" customWidth="1"/>
    <col min="4" max="4" width="12" style="1" bestFit="1" customWidth="1"/>
    <col min="5" max="5" width="2.5234375" style="1" customWidth="1"/>
    <col min="6" max="6" width="12" style="1" bestFit="1" customWidth="1"/>
    <col min="7" max="7" width="2.5234375" style="1" customWidth="1"/>
    <col min="8" max="8" width="12" style="1" bestFit="1" customWidth="1"/>
    <col min="9" max="9" width="2.5234375" style="1" customWidth="1"/>
    <col min="10" max="10" width="12" style="1" bestFit="1" customWidth="1"/>
    <col min="11" max="11" width="2.5234375" style="1" customWidth="1"/>
    <col min="12" max="12" width="12" style="1" bestFit="1" customWidth="1"/>
    <col min="13" max="13" width="2.5234375" style="1" customWidth="1"/>
    <col min="14" max="14" width="12" style="1" bestFit="1" customWidth="1"/>
    <col min="15" max="15" width="2.5234375" style="1" customWidth="1"/>
    <col min="16" max="16" width="12" style="1" bestFit="1" customWidth="1"/>
    <col min="17" max="17" width="2.5234375" style="1" customWidth="1"/>
    <col min="18" max="18" width="12" style="1" bestFit="1" customWidth="1"/>
    <col min="19" max="19" width="2.5234375" style="1" customWidth="1"/>
    <col min="20" max="20" width="12" style="1" bestFit="1" customWidth="1"/>
    <col min="21" max="21" width="2.5234375" style="1" customWidth="1"/>
    <col min="22" max="22" width="12" style="1" bestFit="1" customWidth="1"/>
    <col min="23" max="23" width="2.5234375" style="1" customWidth="1"/>
    <col min="24" max="24" width="12" style="1" bestFit="1" customWidth="1"/>
    <col min="25" max="25" width="2.5234375" style="1" customWidth="1"/>
    <col min="26" max="26" width="12" style="1" bestFit="1" customWidth="1"/>
    <col min="27" max="27" width="2.5234375" style="1" customWidth="1"/>
    <col min="28" max="28" width="12" style="1" bestFit="1" customWidth="1"/>
    <col min="29" max="29" width="2.5234375" style="1" customWidth="1"/>
    <col min="30" max="30" width="12" style="1" bestFit="1" customWidth="1"/>
    <col min="31" max="31" width="2.5234375" style="1" customWidth="1"/>
    <col min="32" max="32" width="12" style="1" bestFit="1" customWidth="1"/>
    <col min="33" max="33" width="1.89453125" style="1" bestFit="1" customWidth="1"/>
    <col min="34" max="34" width="12" style="1" bestFit="1" customWidth="1"/>
    <col min="35" max="35" width="2.5234375" style="1" customWidth="1"/>
    <col min="36" max="36" width="12" style="1" bestFit="1" customWidth="1"/>
    <col min="37" max="37" width="2.5234375" style="1" customWidth="1"/>
    <col min="38" max="38" width="12" style="1" bestFit="1" customWidth="1"/>
    <col min="39" max="39" width="2.5234375" style="1" customWidth="1"/>
    <col min="40" max="40" width="12" style="1" bestFit="1" customWidth="1"/>
    <col min="41" max="41" width="2.5234375" style="1" customWidth="1"/>
    <col min="42" max="42" width="12" style="1" bestFit="1" customWidth="1"/>
    <col min="43" max="43" width="2.5234375" style="1" customWidth="1"/>
    <col min="44" max="44" width="12" style="1" bestFit="1" customWidth="1"/>
    <col min="45" max="45" width="1.7890625" style="1" bestFit="1" customWidth="1"/>
    <col min="46" max="46" width="12" style="1" bestFit="1" customWidth="1"/>
    <col min="47" max="47" width="1.7890625" style="1" bestFit="1" customWidth="1"/>
    <col min="48" max="48" width="12" style="1" bestFit="1" customWidth="1"/>
    <col min="49" max="49" width="1.7890625" style="1" bestFit="1" customWidth="1"/>
    <col min="50" max="50" width="12" style="1" bestFit="1" customWidth="1"/>
    <col min="51" max="51" width="1.7890625" style="1" bestFit="1" customWidth="1"/>
    <col min="52" max="52" width="12" style="1" bestFit="1" customWidth="1"/>
    <col min="53" max="53" width="1.7890625" style="1" bestFit="1" customWidth="1"/>
    <col min="54" max="54" width="12" style="1" bestFit="1" customWidth="1"/>
    <col min="55" max="55" width="1.7890625" style="1" bestFit="1" customWidth="1"/>
    <col min="56" max="56" width="12" style="1" bestFit="1" customWidth="1"/>
    <col min="57" max="57" width="1.7890625" style="1" bestFit="1" customWidth="1"/>
    <col min="58" max="58" width="12" style="1" bestFit="1" customWidth="1"/>
    <col min="59" max="59" width="1.7890625" style="1" bestFit="1" customWidth="1"/>
    <col min="60" max="60" width="12" style="1" bestFit="1" customWidth="1"/>
    <col min="61" max="61" width="1.7890625" style="1" bestFit="1" customWidth="1"/>
    <col min="62" max="62" width="12" style="1" bestFit="1" customWidth="1"/>
    <col min="63" max="63" width="1.7890625" style="1" bestFit="1" customWidth="1"/>
    <col min="64" max="64" width="12" style="1" bestFit="1" customWidth="1"/>
    <col min="65" max="65" width="1.89453125" style="1" bestFit="1" customWidth="1"/>
    <col min="66" max="66" width="12" style="1" bestFit="1" customWidth="1"/>
    <col min="67" max="67" width="1.7890625" style="1" bestFit="1" customWidth="1"/>
    <col min="68" max="68" width="12" style="1" bestFit="1" customWidth="1"/>
    <col min="69" max="69" width="1.7890625" style="1" bestFit="1" customWidth="1"/>
    <col min="70" max="70" width="12" style="1" bestFit="1" customWidth="1"/>
    <col min="71" max="71" width="1.7890625" style="1" bestFit="1" customWidth="1"/>
    <col min="72" max="72" width="12" style="1" bestFit="1" customWidth="1"/>
    <col min="73" max="73" width="1.7890625" style="1" bestFit="1" customWidth="1"/>
    <col min="74" max="74" width="12" style="1" bestFit="1" customWidth="1"/>
    <col min="75" max="75" width="1.7890625" style="1" bestFit="1" customWidth="1"/>
    <col min="76" max="76" width="12" style="1" bestFit="1" customWidth="1"/>
    <col min="77" max="77" width="1.7890625" style="1" bestFit="1" customWidth="1"/>
    <col min="78" max="78" width="12" style="1" bestFit="1" customWidth="1"/>
    <col min="79" max="79" width="1.7890625" style="1" bestFit="1" customWidth="1"/>
    <col min="80" max="80" width="12" style="1" bestFit="1" customWidth="1"/>
    <col min="81" max="81" width="1.7890625" style="1" bestFit="1" customWidth="1"/>
    <col min="82" max="82" width="14" style="1" customWidth="1"/>
    <col min="83" max="83" width="1.89453125" style="1" bestFit="1" customWidth="1"/>
    <col min="84" max="84" width="14.89453125" style="1" bestFit="1" customWidth="1"/>
    <col min="85" max="85" width="2.89453125" style="1" bestFit="1" customWidth="1"/>
    <col min="86" max="86" width="13.5234375" style="1" bestFit="1" customWidth="1"/>
    <col min="87" max="87" width="2.89453125" style="1" bestFit="1" customWidth="1"/>
    <col min="88" max="88" width="13.5234375" style="1" bestFit="1" customWidth="1"/>
    <col min="89" max="89" width="2.89453125" style="1" bestFit="1" customWidth="1"/>
    <col min="90" max="90" width="14.89453125" style="1" bestFit="1" customWidth="1"/>
    <col min="91" max="91" width="2.89453125" style="1" bestFit="1" customWidth="1"/>
    <col min="92" max="92" width="13.5234375" style="1" bestFit="1" customWidth="1"/>
    <col min="93" max="93" width="2.89453125" style="1" bestFit="1" customWidth="1"/>
    <col min="94" max="94" width="13.5234375" style="1" bestFit="1" customWidth="1"/>
    <col min="95" max="95" width="2.89453125" style="1" bestFit="1" customWidth="1"/>
    <col min="96" max="96" width="14.89453125" style="1" bestFit="1" customWidth="1"/>
    <col min="97" max="97" width="2.89453125" style="1" bestFit="1" customWidth="1"/>
    <col min="98" max="98" width="13.5234375" style="1" bestFit="1" customWidth="1"/>
    <col min="99" max="99" width="2.89453125" style="1" bestFit="1" customWidth="1"/>
    <col min="100" max="100" width="13.5234375" style="1" bestFit="1" customWidth="1"/>
    <col min="101" max="101" width="2.89453125" style="1" bestFit="1" customWidth="1"/>
    <col min="102" max="102" width="14.89453125" style="1" bestFit="1" customWidth="1"/>
    <col min="103" max="103" width="2.89453125" style="1" bestFit="1" customWidth="1"/>
    <col min="104" max="104" width="13.5234375" style="1" bestFit="1" customWidth="1"/>
    <col min="105" max="105" width="2.89453125" style="1" bestFit="1" customWidth="1"/>
    <col min="106" max="106" width="14.89453125" style="1" bestFit="1" customWidth="1"/>
    <col min="107" max="107" width="2.89453125" style="1" bestFit="1" customWidth="1"/>
    <col min="108" max="108" width="14.89453125" style="1" bestFit="1" customWidth="1"/>
    <col min="109" max="109" width="2.89453125" style="1" bestFit="1" customWidth="1"/>
    <col min="110" max="110" width="14.89453125" style="1" bestFit="1" customWidth="1"/>
    <col min="111" max="111" width="2.89453125" style="1" bestFit="1" customWidth="1"/>
    <col min="112" max="112" width="14.89453125" style="1" bestFit="1" customWidth="1"/>
    <col min="113" max="113" width="2.89453125" style="1" bestFit="1" customWidth="1"/>
    <col min="114" max="114" width="14.89453125" style="1" bestFit="1" customWidth="1"/>
    <col min="115" max="115" width="2.89453125" style="1" bestFit="1" customWidth="1"/>
    <col min="116" max="116" width="14.89453125" style="1" bestFit="1" customWidth="1"/>
    <col min="117" max="117" width="2.89453125" style="1" bestFit="1" customWidth="1"/>
    <col min="118" max="118" width="14.89453125" style="1" bestFit="1" customWidth="1"/>
    <col min="119" max="119" width="2.89453125" style="1" bestFit="1" customWidth="1"/>
    <col min="120" max="120" width="14.89453125" style="1" bestFit="1" customWidth="1"/>
    <col min="121" max="121" width="2.89453125" style="1" bestFit="1" customWidth="1"/>
    <col min="122" max="122" width="14.89453125" style="1" bestFit="1" customWidth="1"/>
    <col min="123" max="123" width="2.89453125" style="1" bestFit="1" customWidth="1"/>
    <col min="124" max="124" width="14.89453125" style="1" bestFit="1" customWidth="1"/>
    <col min="125" max="125" width="2.89453125" style="1" bestFit="1" customWidth="1"/>
    <col min="126" max="126" width="13.5234375" style="1" bestFit="1" customWidth="1"/>
    <col min="127" max="127" width="2.89453125" style="1" bestFit="1" customWidth="1"/>
    <col min="128" max="128" width="12" style="1" bestFit="1" customWidth="1"/>
    <col min="129" max="129" width="2.89453125" style="1" bestFit="1" customWidth="1"/>
    <col min="130" max="130" width="1.3125" style="1" bestFit="1" customWidth="1"/>
    <col min="131" max="16384" width="8.89453125" style="1"/>
  </cols>
  <sheetData>
    <row r="2" spans="1:61">
      <c r="A2" s="2" t="s">
        <v>110</v>
      </c>
    </row>
    <row r="3" spans="1:61">
      <c r="A3" s="15" t="s">
        <v>111</v>
      </c>
    </row>
    <row r="4" spans="1:61">
      <c r="A4" s="15" t="s">
        <v>112</v>
      </c>
    </row>
    <row r="6" spans="1:61">
      <c r="A6" s="3"/>
      <c r="B6" s="316" t="s">
        <v>85</v>
      </c>
      <c r="C6" s="316" t="s">
        <v>1</v>
      </c>
      <c r="D6" s="316" t="s">
        <v>86</v>
      </c>
      <c r="E6" s="316" t="s">
        <v>1</v>
      </c>
      <c r="F6" s="316" t="s">
        <v>87</v>
      </c>
      <c r="G6" s="316" t="s">
        <v>1</v>
      </c>
      <c r="H6" s="316" t="s">
        <v>88</v>
      </c>
      <c r="I6" s="316" t="s">
        <v>1</v>
      </c>
      <c r="J6" s="316" t="s">
        <v>89</v>
      </c>
      <c r="K6" s="316" t="s">
        <v>1</v>
      </c>
      <c r="L6" s="316" t="s">
        <v>90</v>
      </c>
      <c r="M6" s="316" t="s">
        <v>1</v>
      </c>
      <c r="N6" s="316" t="s">
        <v>91</v>
      </c>
      <c r="O6" s="316" t="s">
        <v>1</v>
      </c>
      <c r="P6" s="316" t="s">
        <v>92</v>
      </c>
      <c r="Q6" s="316" t="s">
        <v>1</v>
      </c>
      <c r="R6" s="316" t="s">
        <v>93</v>
      </c>
      <c r="S6" s="316" t="s">
        <v>1</v>
      </c>
      <c r="T6" s="316" t="s">
        <v>94</v>
      </c>
      <c r="U6" s="316" t="s">
        <v>1</v>
      </c>
      <c r="V6" s="316" t="s">
        <v>95</v>
      </c>
      <c r="W6" s="316" t="s">
        <v>1</v>
      </c>
      <c r="X6" s="316" t="s">
        <v>96</v>
      </c>
      <c r="Y6" s="316" t="s">
        <v>1</v>
      </c>
      <c r="Z6" s="316" t="s">
        <v>97</v>
      </c>
      <c r="AA6" s="316" t="s">
        <v>1</v>
      </c>
      <c r="AB6" s="316" t="s">
        <v>98</v>
      </c>
      <c r="AC6" s="316" t="s">
        <v>1</v>
      </c>
      <c r="AD6" s="316" t="s">
        <v>99</v>
      </c>
      <c r="AE6" s="316" t="s">
        <v>1</v>
      </c>
      <c r="AF6" s="316" t="s">
        <v>100</v>
      </c>
      <c r="AG6" s="316" t="s">
        <v>1</v>
      </c>
      <c r="AH6" s="316" t="s">
        <v>0</v>
      </c>
      <c r="AI6" s="316" t="s">
        <v>1</v>
      </c>
      <c r="AJ6" s="316" t="s">
        <v>2</v>
      </c>
      <c r="AK6" s="316" t="s">
        <v>1</v>
      </c>
      <c r="AL6" s="316" t="s">
        <v>3</v>
      </c>
      <c r="AM6" s="316" t="s">
        <v>1</v>
      </c>
      <c r="AN6" s="316" t="s">
        <v>4</v>
      </c>
      <c r="AO6" s="316" t="s">
        <v>1</v>
      </c>
      <c r="AP6" s="316" t="s">
        <v>5</v>
      </c>
      <c r="AQ6" s="316" t="s">
        <v>1</v>
      </c>
      <c r="AR6" s="316" t="s">
        <v>6</v>
      </c>
      <c r="AS6" s="316" t="s">
        <v>1</v>
      </c>
      <c r="AT6" s="316" t="s">
        <v>7</v>
      </c>
      <c r="AU6" s="316" t="s">
        <v>1</v>
      </c>
      <c r="AV6" s="316" t="s">
        <v>8</v>
      </c>
      <c r="AW6" s="316" t="s">
        <v>1</v>
      </c>
      <c r="AX6" s="316" t="s">
        <v>9</v>
      </c>
      <c r="AY6" s="316" t="s">
        <v>1</v>
      </c>
      <c r="AZ6" s="316" t="s">
        <v>10</v>
      </c>
      <c r="BA6" s="316" t="s">
        <v>1</v>
      </c>
      <c r="BB6" s="316" t="s">
        <v>11</v>
      </c>
      <c r="BC6" s="316" t="s">
        <v>1</v>
      </c>
      <c r="BD6" s="316" t="s">
        <v>12</v>
      </c>
      <c r="BE6" s="316" t="s">
        <v>1</v>
      </c>
      <c r="BF6" s="316" t="s">
        <v>101</v>
      </c>
      <c r="BG6" s="316" t="s">
        <v>1</v>
      </c>
      <c r="BH6" s="316" t="s">
        <v>102</v>
      </c>
      <c r="BI6" s="316" t="s">
        <v>1</v>
      </c>
    </row>
    <row r="7" spans="1:61">
      <c r="A7" s="4" t="s">
        <v>993</v>
      </c>
      <c r="B7" s="11">
        <f t="shared" ref="B7" si="0">SUM(B8:B34)</f>
        <v>216.8</v>
      </c>
      <c r="C7" s="11"/>
      <c r="D7" s="11">
        <f t="shared" ref="D7" si="1">SUM(D8:D34)</f>
        <v>0</v>
      </c>
      <c r="E7" s="11"/>
      <c r="F7" s="11">
        <f t="shared" ref="F7" si="2">SUM(F8:F34)</f>
        <v>0</v>
      </c>
      <c r="G7" s="11"/>
      <c r="H7" s="11">
        <f t="shared" ref="H7" si="3">SUM(H8:H34)</f>
        <v>0</v>
      </c>
      <c r="I7" s="11"/>
      <c r="J7" s="11">
        <f t="shared" ref="J7" si="4">SUM(J8:J34)</f>
        <v>0</v>
      </c>
      <c r="K7" s="11"/>
      <c r="L7" s="11">
        <f t="shared" ref="L7" si="5">SUM(L8:L34)</f>
        <v>6971.16</v>
      </c>
      <c r="M7" s="11"/>
      <c r="N7" s="11">
        <f t="shared" ref="N7" si="6">SUM(N8:N34)</f>
        <v>12825.160000000002</v>
      </c>
      <c r="O7" s="11"/>
      <c r="P7" s="11">
        <f t="shared" ref="P7" si="7">SUM(P8:P34)</f>
        <v>7539.14</v>
      </c>
      <c r="Q7" s="11"/>
      <c r="R7" s="11">
        <f t="shared" ref="R7" si="8">SUM(R8:R34)</f>
        <v>7729.11</v>
      </c>
      <c r="S7" s="11"/>
      <c r="T7" s="11">
        <f t="shared" ref="T7" si="9">SUM(T8:T34)</f>
        <v>13359.060000000001</v>
      </c>
      <c r="U7" s="11"/>
      <c r="V7" s="11">
        <f t="shared" ref="V7" si="10">SUM(V8:V34)</f>
        <v>7847.18</v>
      </c>
      <c r="W7" s="11"/>
      <c r="X7" s="11">
        <f t="shared" ref="X7" si="11">SUM(X8:X34)</f>
        <v>8602.369999999999</v>
      </c>
      <c r="Y7" s="11"/>
      <c r="Z7" s="11">
        <f t="shared" ref="Z7" si="12">SUM(Z8:Z34)</f>
        <v>18646.91</v>
      </c>
      <c r="AA7" s="11"/>
      <c r="AB7" s="11">
        <f t="shared" ref="AB7" si="13">SUM(AB8:AB34)</f>
        <v>9208.4</v>
      </c>
      <c r="AC7" s="11"/>
      <c r="AD7" s="11">
        <f t="shared" ref="AD7" si="14">SUM(AD8:AD34)</f>
        <v>9061.5800000000017</v>
      </c>
      <c r="AE7" s="11"/>
      <c r="AF7" s="11">
        <f t="shared" ref="AF7" si="15">SUM(AF8:AF34)</f>
        <v>21246.620000000003</v>
      </c>
      <c r="AG7" s="11"/>
      <c r="AH7" s="11">
        <f t="shared" ref="AH7" si="16">SUM(AH8:AH34)</f>
        <v>9976.02</v>
      </c>
      <c r="AI7" s="11"/>
      <c r="AJ7" s="11">
        <f t="shared" ref="AJ7" si="17">SUM(AJ8:AJ34)</f>
        <v>11998.15</v>
      </c>
      <c r="AK7" s="11"/>
      <c r="AL7" s="11">
        <f t="shared" ref="AL7" si="18">SUM(AL8:AL34)</f>
        <v>20836.96</v>
      </c>
      <c r="AM7" s="11"/>
      <c r="AN7" s="11">
        <f t="shared" ref="AN7" si="19">SUM(AN8:AN34)</f>
        <v>11775.3</v>
      </c>
      <c r="AO7" s="11"/>
      <c r="AP7" s="12">
        <f t="shared" ref="AP7" si="20">SUM(AP8:AP34)</f>
        <v>11114.32</v>
      </c>
      <c r="AQ7" s="11"/>
      <c r="AR7" s="11">
        <f t="shared" ref="AR7" si="21">SUM(AR8:AR34)</f>
        <v>22190.239999999998</v>
      </c>
      <c r="AS7" s="11"/>
      <c r="AT7" s="11">
        <f t="shared" ref="AT7" si="22">SUM(AT8:AT34)</f>
        <v>11587.32</v>
      </c>
      <c r="AU7" s="11"/>
      <c r="AV7" s="11">
        <f t="shared" ref="AV7" si="23">SUM(AV8:AV34)</f>
        <v>12822.030000000002</v>
      </c>
      <c r="AW7" s="11"/>
      <c r="AX7" s="11">
        <f t="shared" ref="AX7" si="24">SUM(AX8:AX34)</f>
        <v>27077.79</v>
      </c>
      <c r="AY7" s="11"/>
      <c r="AZ7" s="11">
        <f t="shared" ref="AZ7" si="25">SUM(AZ8:AZ34)</f>
        <v>24198.01</v>
      </c>
      <c r="BA7" s="11"/>
      <c r="BB7" s="11">
        <f t="shared" ref="BB7" si="26">SUM(BB8:BB34)</f>
        <v>12805.600000000002</v>
      </c>
      <c r="BC7" s="11"/>
      <c r="BD7" s="11">
        <f t="shared" ref="BD7" si="27">SUM(BD8:BD34)</f>
        <v>5461.62</v>
      </c>
      <c r="BE7" s="11"/>
      <c r="BF7" s="11">
        <f t="shared" ref="BF7" si="28">SUM(BF8:BF34)</f>
        <v>0</v>
      </c>
      <c r="BG7" s="11"/>
      <c r="BH7" s="11"/>
      <c r="BI7" s="11"/>
    </row>
    <row r="8" spans="1:61">
      <c r="A8" s="7" t="s">
        <v>14</v>
      </c>
      <c r="B8" s="13" t="s">
        <v>13</v>
      </c>
      <c r="C8" s="13" t="s">
        <v>1</v>
      </c>
      <c r="D8" s="13" t="s">
        <v>13</v>
      </c>
      <c r="E8" s="13" t="s">
        <v>1</v>
      </c>
      <c r="F8" s="13" t="s">
        <v>13</v>
      </c>
      <c r="G8" s="13" t="s">
        <v>1</v>
      </c>
      <c r="H8" s="13" t="s">
        <v>13</v>
      </c>
      <c r="I8" s="13" t="s">
        <v>1</v>
      </c>
      <c r="J8" s="13" t="s">
        <v>13</v>
      </c>
      <c r="K8" s="13" t="s">
        <v>1</v>
      </c>
      <c r="L8" s="13">
        <v>367.83</v>
      </c>
      <c r="M8" s="13" t="s">
        <v>30</v>
      </c>
      <c r="N8" s="13">
        <v>406.98</v>
      </c>
      <c r="O8" s="13" t="s">
        <v>30</v>
      </c>
      <c r="P8" s="13">
        <v>413.75</v>
      </c>
      <c r="Q8" s="13" t="s">
        <v>30</v>
      </c>
      <c r="R8" s="13">
        <v>490.8</v>
      </c>
      <c r="S8" s="13" t="s">
        <v>30</v>
      </c>
      <c r="T8" s="13">
        <v>511.24</v>
      </c>
      <c r="U8" s="13" t="s">
        <v>30</v>
      </c>
      <c r="V8" s="13">
        <v>519.04999999999995</v>
      </c>
      <c r="W8" s="13" t="s">
        <v>30</v>
      </c>
      <c r="X8" s="13">
        <v>595.12</v>
      </c>
      <c r="Y8" s="13" t="s">
        <v>30</v>
      </c>
      <c r="Z8" s="13">
        <v>686.83</v>
      </c>
      <c r="AA8" s="13" t="s">
        <v>30</v>
      </c>
      <c r="AB8" s="13">
        <v>198.54</v>
      </c>
      <c r="AC8" s="13" t="s">
        <v>30</v>
      </c>
      <c r="AD8" s="13">
        <v>898.61</v>
      </c>
      <c r="AE8" s="13" t="s">
        <v>30</v>
      </c>
      <c r="AF8" s="13">
        <v>1023.11</v>
      </c>
      <c r="AG8" s="13" t="s">
        <v>30</v>
      </c>
      <c r="AH8" s="13">
        <v>948.11</v>
      </c>
      <c r="AI8" s="13" t="s">
        <v>30</v>
      </c>
      <c r="AJ8" s="13">
        <v>1110.1199999999999</v>
      </c>
      <c r="AK8" s="13" t="s">
        <v>30</v>
      </c>
      <c r="AL8" s="13">
        <v>1060.3900000000001</v>
      </c>
      <c r="AM8" s="13" t="s">
        <v>30</v>
      </c>
      <c r="AN8" s="13">
        <v>1013.71</v>
      </c>
      <c r="AO8" s="13" t="s">
        <v>30</v>
      </c>
      <c r="AP8" s="14">
        <v>1022.43</v>
      </c>
      <c r="AQ8" s="13" t="s">
        <v>30</v>
      </c>
      <c r="AR8" s="13">
        <v>1145.1099999999999</v>
      </c>
      <c r="AS8" s="13" t="s">
        <v>30</v>
      </c>
      <c r="AT8" s="13">
        <v>986.81</v>
      </c>
      <c r="AU8" s="13" t="s">
        <v>30</v>
      </c>
      <c r="AV8" s="13">
        <v>960.78</v>
      </c>
      <c r="AW8" s="13" t="s">
        <v>30</v>
      </c>
      <c r="AX8" s="13">
        <v>957.35</v>
      </c>
      <c r="AY8" s="13" t="s">
        <v>30</v>
      </c>
      <c r="AZ8" s="13">
        <v>983.64</v>
      </c>
      <c r="BA8" s="13" t="s">
        <v>30</v>
      </c>
      <c r="BB8" s="13">
        <v>1115.9000000000001</v>
      </c>
      <c r="BC8" s="13" t="s">
        <v>30</v>
      </c>
      <c r="BD8" s="13">
        <v>926.44</v>
      </c>
      <c r="BE8" s="13" t="s">
        <v>30</v>
      </c>
      <c r="BF8" s="13"/>
      <c r="BG8" s="13"/>
      <c r="BH8" s="13"/>
      <c r="BI8" s="13"/>
    </row>
    <row r="9" spans="1:61">
      <c r="A9" s="7" t="s">
        <v>15</v>
      </c>
      <c r="B9" s="13">
        <v>216.8</v>
      </c>
      <c r="C9" s="13" t="s">
        <v>1</v>
      </c>
      <c r="D9" s="13" t="s">
        <v>13</v>
      </c>
      <c r="E9" s="13" t="s">
        <v>1</v>
      </c>
      <c r="F9" s="13" t="s">
        <v>13</v>
      </c>
      <c r="G9" s="13" t="s">
        <v>1</v>
      </c>
      <c r="H9" s="13" t="s">
        <v>13</v>
      </c>
      <c r="I9" s="13" t="s">
        <v>1</v>
      </c>
      <c r="J9" s="13" t="s">
        <v>13</v>
      </c>
      <c r="K9" s="13" t="s">
        <v>1</v>
      </c>
      <c r="L9" s="13">
        <v>412.52</v>
      </c>
      <c r="M9" s="13" t="s">
        <v>1</v>
      </c>
      <c r="N9" s="13">
        <v>382.37</v>
      </c>
      <c r="O9" s="13" t="s">
        <v>1</v>
      </c>
      <c r="P9" s="13">
        <v>395.05</v>
      </c>
      <c r="Q9" s="13" t="s">
        <v>1</v>
      </c>
      <c r="R9" s="13">
        <v>407.79</v>
      </c>
      <c r="S9" s="13" t="s">
        <v>1</v>
      </c>
      <c r="T9" s="13">
        <v>405.08</v>
      </c>
      <c r="U9" s="13" t="s">
        <v>1</v>
      </c>
      <c r="V9" s="13">
        <v>411.36</v>
      </c>
      <c r="W9" s="13" t="s">
        <v>1</v>
      </c>
      <c r="X9" s="13">
        <v>403.89</v>
      </c>
      <c r="Y9" s="13" t="s">
        <v>1</v>
      </c>
      <c r="Z9" s="13">
        <v>391.83</v>
      </c>
      <c r="AA9" s="13" t="s">
        <v>1</v>
      </c>
      <c r="AB9" s="13">
        <v>421.23</v>
      </c>
      <c r="AC9" s="13" t="s">
        <v>1</v>
      </c>
      <c r="AD9" s="13">
        <v>426.94</v>
      </c>
      <c r="AE9" s="13" t="s">
        <v>1</v>
      </c>
      <c r="AF9" s="13">
        <v>484.96</v>
      </c>
      <c r="AG9" s="13" t="s">
        <v>1</v>
      </c>
      <c r="AH9" s="13">
        <v>477.61</v>
      </c>
      <c r="AI9" s="13" t="s">
        <v>1</v>
      </c>
      <c r="AJ9" s="13">
        <v>483.31</v>
      </c>
      <c r="AK9" s="13" t="s">
        <v>1</v>
      </c>
      <c r="AL9" s="13">
        <v>513.78</v>
      </c>
      <c r="AM9" s="13" t="s">
        <v>1</v>
      </c>
      <c r="AN9" s="13">
        <v>500.67</v>
      </c>
      <c r="AO9" s="13" t="s">
        <v>1</v>
      </c>
      <c r="AP9" s="14">
        <v>528.51</v>
      </c>
      <c r="AQ9" s="13" t="s">
        <v>1</v>
      </c>
      <c r="AR9" s="13">
        <v>545.02</v>
      </c>
      <c r="AS9" s="13" t="s">
        <v>1</v>
      </c>
      <c r="AT9" s="13">
        <v>532.15</v>
      </c>
      <c r="AU9" s="13" t="s">
        <v>1</v>
      </c>
      <c r="AV9" s="13">
        <v>541.52</v>
      </c>
      <c r="AW9" s="13" t="s">
        <v>1</v>
      </c>
      <c r="AX9" s="13">
        <v>491.73</v>
      </c>
      <c r="AY9" s="13" t="s">
        <v>1</v>
      </c>
      <c r="AZ9" s="13" t="s">
        <v>13</v>
      </c>
      <c r="BA9" s="13" t="s">
        <v>1</v>
      </c>
      <c r="BB9" s="13">
        <v>482.02</v>
      </c>
      <c r="BC9" s="13" t="s">
        <v>1</v>
      </c>
      <c r="BD9" s="13" t="s">
        <v>13</v>
      </c>
      <c r="BE9" s="13" t="s">
        <v>1</v>
      </c>
      <c r="BF9" s="13"/>
      <c r="BG9" s="13"/>
      <c r="BH9" s="13"/>
      <c r="BI9" s="13"/>
    </row>
    <row r="10" spans="1:61">
      <c r="A10" s="7" t="s">
        <v>16</v>
      </c>
      <c r="B10" s="13" t="s">
        <v>13</v>
      </c>
      <c r="C10" s="13" t="s">
        <v>1</v>
      </c>
      <c r="D10" s="13" t="s">
        <v>13</v>
      </c>
      <c r="E10" s="13" t="s">
        <v>1</v>
      </c>
      <c r="F10" s="13" t="s">
        <v>13</v>
      </c>
      <c r="G10" s="13" t="s">
        <v>1</v>
      </c>
      <c r="H10" s="13" t="s">
        <v>13</v>
      </c>
      <c r="I10" s="13" t="s">
        <v>1</v>
      </c>
      <c r="J10" s="13" t="s">
        <v>13</v>
      </c>
      <c r="K10" s="13" t="s">
        <v>1</v>
      </c>
      <c r="L10" s="13" t="s">
        <v>13</v>
      </c>
      <c r="M10" s="13" t="s">
        <v>1</v>
      </c>
      <c r="N10" s="13" t="s">
        <v>13</v>
      </c>
      <c r="O10" s="13" t="s">
        <v>1</v>
      </c>
      <c r="P10" s="13" t="s">
        <v>13</v>
      </c>
      <c r="Q10" s="13" t="s">
        <v>1</v>
      </c>
      <c r="R10" s="13" t="s">
        <v>13</v>
      </c>
      <c r="S10" s="13" t="s">
        <v>1</v>
      </c>
      <c r="T10" s="13" t="s">
        <v>13</v>
      </c>
      <c r="U10" s="13" t="s">
        <v>1</v>
      </c>
      <c r="V10" s="13" t="s">
        <v>13</v>
      </c>
      <c r="W10" s="13" t="s">
        <v>1</v>
      </c>
      <c r="X10" s="13">
        <v>904.7</v>
      </c>
      <c r="Y10" s="13" t="s">
        <v>1</v>
      </c>
      <c r="Z10" s="13">
        <v>861.1</v>
      </c>
      <c r="AA10" s="13" t="s">
        <v>1</v>
      </c>
      <c r="AB10" s="13">
        <v>824.8</v>
      </c>
      <c r="AC10" s="13" t="s">
        <v>1</v>
      </c>
      <c r="AD10" s="13">
        <v>884.4</v>
      </c>
      <c r="AE10" s="13" t="s">
        <v>1</v>
      </c>
      <c r="AF10" s="13">
        <v>974.3</v>
      </c>
      <c r="AG10" s="13" t="s">
        <v>1</v>
      </c>
      <c r="AH10" s="13">
        <v>869.3</v>
      </c>
      <c r="AI10" s="13" t="s">
        <v>1</v>
      </c>
      <c r="AJ10" s="13">
        <v>834.5</v>
      </c>
      <c r="AK10" s="13" t="s">
        <v>1</v>
      </c>
      <c r="AL10" s="13">
        <v>929.4</v>
      </c>
      <c r="AM10" s="13" t="s">
        <v>1</v>
      </c>
      <c r="AN10" s="13">
        <v>825.2</v>
      </c>
      <c r="AO10" s="13" t="s">
        <v>1</v>
      </c>
      <c r="AP10" s="14">
        <v>796.4</v>
      </c>
      <c r="AQ10" s="13" t="s">
        <v>1</v>
      </c>
      <c r="AR10" s="13">
        <v>825.1</v>
      </c>
      <c r="AS10" s="13" t="s">
        <v>1</v>
      </c>
      <c r="AT10" s="13">
        <v>850.1</v>
      </c>
      <c r="AU10" s="13" t="s">
        <v>1</v>
      </c>
      <c r="AV10" s="13">
        <v>759</v>
      </c>
      <c r="AW10" s="13" t="s">
        <v>1</v>
      </c>
      <c r="AX10" s="13">
        <v>806.1</v>
      </c>
      <c r="AY10" s="13" t="s">
        <v>1</v>
      </c>
      <c r="AZ10" s="13">
        <v>873.1</v>
      </c>
      <c r="BA10" s="13" t="s">
        <v>1</v>
      </c>
      <c r="BB10" s="13">
        <v>891</v>
      </c>
      <c r="BC10" s="13" t="s">
        <v>1</v>
      </c>
      <c r="BD10" s="13">
        <v>796.6</v>
      </c>
      <c r="BE10" s="13" t="s">
        <v>1</v>
      </c>
      <c r="BF10" s="13"/>
      <c r="BG10" s="13"/>
      <c r="BH10" s="13"/>
      <c r="BI10" s="13"/>
    </row>
    <row r="11" spans="1:61">
      <c r="A11" s="7" t="s">
        <v>17</v>
      </c>
      <c r="B11" s="13" t="s">
        <v>13</v>
      </c>
      <c r="C11" s="13" t="s">
        <v>1</v>
      </c>
      <c r="D11" s="13" t="s">
        <v>13</v>
      </c>
      <c r="E11" s="13" t="s">
        <v>1</v>
      </c>
      <c r="F11" s="13" t="s">
        <v>13</v>
      </c>
      <c r="G11" s="13" t="s">
        <v>1</v>
      </c>
      <c r="H11" s="13" t="s">
        <v>13</v>
      </c>
      <c r="I11" s="13" t="s">
        <v>1</v>
      </c>
      <c r="J11" s="13" t="s">
        <v>13</v>
      </c>
      <c r="K11" s="13" t="s">
        <v>1</v>
      </c>
      <c r="L11" s="13" t="s">
        <v>13</v>
      </c>
      <c r="M11" s="13" t="s">
        <v>1</v>
      </c>
      <c r="N11" s="13" t="s">
        <v>13</v>
      </c>
      <c r="O11" s="13" t="s">
        <v>1</v>
      </c>
      <c r="P11" s="13" t="s">
        <v>13</v>
      </c>
      <c r="Q11" s="13" t="s">
        <v>1</v>
      </c>
      <c r="R11" s="13" t="s">
        <v>13</v>
      </c>
      <c r="S11" s="13" t="s">
        <v>1</v>
      </c>
      <c r="T11" s="13" t="s">
        <v>13</v>
      </c>
      <c r="U11" s="13" t="s">
        <v>1</v>
      </c>
      <c r="V11" s="13" t="s">
        <v>13</v>
      </c>
      <c r="W11" s="13" t="s">
        <v>1</v>
      </c>
      <c r="X11" s="13" t="s">
        <v>13</v>
      </c>
      <c r="Y11" s="13" t="s">
        <v>1</v>
      </c>
      <c r="Z11" s="13" t="s">
        <v>13</v>
      </c>
      <c r="AA11" s="13" t="s">
        <v>1</v>
      </c>
      <c r="AB11" s="13" t="s">
        <v>13</v>
      </c>
      <c r="AC11" s="13" t="s">
        <v>1</v>
      </c>
      <c r="AD11" s="13" t="s">
        <v>13</v>
      </c>
      <c r="AE11" s="13" t="s">
        <v>1</v>
      </c>
      <c r="AF11" s="13" t="s">
        <v>13</v>
      </c>
      <c r="AG11" s="13" t="s">
        <v>1</v>
      </c>
      <c r="AH11" s="13" t="s">
        <v>13</v>
      </c>
      <c r="AI11" s="13" t="s">
        <v>1</v>
      </c>
      <c r="AJ11" s="13" t="s">
        <v>13</v>
      </c>
      <c r="AK11" s="13" t="s">
        <v>1</v>
      </c>
      <c r="AL11" s="13" t="s">
        <v>13</v>
      </c>
      <c r="AM11" s="13" t="s">
        <v>1</v>
      </c>
      <c r="AN11" s="13" t="s">
        <v>13</v>
      </c>
      <c r="AO11" s="13" t="s">
        <v>1</v>
      </c>
      <c r="AP11" s="14" t="s">
        <v>13</v>
      </c>
      <c r="AQ11" s="13" t="s">
        <v>1</v>
      </c>
      <c r="AR11" s="13" t="s">
        <v>13</v>
      </c>
      <c r="AS11" s="13" t="s">
        <v>1</v>
      </c>
      <c r="AT11" s="13" t="s">
        <v>13</v>
      </c>
      <c r="AU11" s="13" t="s">
        <v>1</v>
      </c>
      <c r="AV11" s="13" t="s">
        <v>13</v>
      </c>
      <c r="AW11" s="13" t="s">
        <v>1</v>
      </c>
      <c r="AX11" s="13" t="s">
        <v>13</v>
      </c>
      <c r="AY11" s="13" t="s">
        <v>1</v>
      </c>
      <c r="AZ11" s="13" t="s">
        <v>13</v>
      </c>
      <c r="BA11" s="13" t="s">
        <v>1</v>
      </c>
      <c r="BB11" s="13" t="s">
        <v>13</v>
      </c>
      <c r="BC11" s="13" t="s">
        <v>1</v>
      </c>
      <c r="BD11" s="13" t="s">
        <v>13</v>
      </c>
      <c r="BE11" s="13" t="s">
        <v>1</v>
      </c>
      <c r="BF11" s="13"/>
      <c r="BG11" s="13"/>
      <c r="BH11" s="13"/>
      <c r="BI11" s="13"/>
    </row>
    <row r="12" spans="1:61">
      <c r="A12" s="7" t="s">
        <v>18</v>
      </c>
      <c r="B12" s="13" t="s">
        <v>13</v>
      </c>
      <c r="C12" s="13" t="s">
        <v>1</v>
      </c>
      <c r="D12" s="13" t="s">
        <v>13</v>
      </c>
      <c r="E12" s="13" t="s">
        <v>1</v>
      </c>
      <c r="F12" s="13" t="s">
        <v>13</v>
      </c>
      <c r="G12" s="13" t="s">
        <v>1</v>
      </c>
      <c r="H12" s="13" t="s">
        <v>13</v>
      </c>
      <c r="I12" s="13" t="s">
        <v>1</v>
      </c>
      <c r="J12" s="13" t="s">
        <v>13</v>
      </c>
      <c r="K12" s="13" t="s">
        <v>1</v>
      </c>
      <c r="L12" s="13" t="s">
        <v>13</v>
      </c>
      <c r="M12" s="13" t="s">
        <v>1</v>
      </c>
      <c r="N12" s="13">
        <v>5281.9</v>
      </c>
      <c r="O12" s="13" t="s">
        <v>1</v>
      </c>
      <c r="P12" s="13" t="s">
        <v>13</v>
      </c>
      <c r="Q12" s="13" t="s">
        <v>1</v>
      </c>
      <c r="R12" s="13" t="s">
        <v>13</v>
      </c>
      <c r="S12" s="13" t="s">
        <v>1</v>
      </c>
      <c r="T12" s="13">
        <v>5232.2</v>
      </c>
      <c r="U12" s="13" t="s">
        <v>1</v>
      </c>
      <c r="V12" s="13" t="s">
        <v>13</v>
      </c>
      <c r="W12" s="13" t="s">
        <v>1</v>
      </c>
      <c r="X12" s="13" t="s">
        <v>13</v>
      </c>
      <c r="Y12" s="13" t="s">
        <v>1</v>
      </c>
      <c r="Z12" s="13">
        <v>10143.200000000001</v>
      </c>
      <c r="AA12" s="13" t="s">
        <v>1</v>
      </c>
      <c r="AB12" s="13" t="s">
        <v>13</v>
      </c>
      <c r="AC12" s="13" t="s">
        <v>1</v>
      </c>
      <c r="AD12" s="13" t="s">
        <v>13</v>
      </c>
      <c r="AE12" s="13" t="s">
        <v>1</v>
      </c>
      <c r="AF12" s="13">
        <v>10044.450000000001</v>
      </c>
      <c r="AG12" s="13" t="s">
        <v>1</v>
      </c>
      <c r="AH12" s="13" t="s">
        <v>13</v>
      </c>
      <c r="AI12" s="13" t="s">
        <v>1</v>
      </c>
      <c r="AJ12" s="13" t="s">
        <v>13</v>
      </c>
      <c r="AK12" s="13" t="s">
        <v>1</v>
      </c>
      <c r="AL12" s="13">
        <v>9936.1</v>
      </c>
      <c r="AM12" s="13" t="s">
        <v>1</v>
      </c>
      <c r="AN12" s="13" t="s">
        <v>13</v>
      </c>
      <c r="AO12" s="13" t="s">
        <v>1</v>
      </c>
      <c r="AP12" s="14" t="s">
        <v>13</v>
      </c>
      <c r="AQ12" s="13" t="s">
        <v>1</v>
      </c>
      <c r="AR12" s="13">
        <v>9662.5</v>
      </c>
      <c r="AS12" s="13" t="s">
        <v>1</v>
      </c>
      <c r="AT12" s="13" t="s">
        <v>13</v>
      </c>
      <c r="AU12" s="13" t="s">
        <v>1</v>
      </c>
      <c r="AV12" s="13" t="s">
        <v>13</v>
      </c>
      <c r="AW12" s="13" t="s">
        <v>1</v>
      </c>
      <c r="AX12" s="13">
        <v>9218.74</v>
      </c>
      <c r="AY12" s="13" t="s">
        <v>1</v>
      </c>
      <c r="AZ12" s="13" t="s">
        <v>13</v>
      </c>
      <c r="BA12" s="13" t="s">
        <v>1</v>
      </c>
      <c r="BB12" s="13" t="s">
        <v>13</v>
      </c>
      <c r="BC12" s="13" t="s">
        <v>1</v>
      </c>
      <c r="BD12" s="13" t="s">
        <v>13</v>
      </c>
      <c r="BE12" s="13" t="s">
        <v>1</v>
      </c>
      <c r="BF12" s="13"/>
      <c r="BG12" s="13"/>
      <c r="BH12" s="13"/>
      <c r="BI12" s="13"/>
    </row>
    <row r="13" spans="1:61">
      <c r="A13" s="7" t="s">
        <v>19</v>
      </c>
      <c r="B13" s="13" t="s">
        <v>13</v>
      </c>
      <c r="C13" s="13" t="s">
        <v>1</v>
      </c>
      <c r="D13" s="13" t="s">
        <v>13</v>
      </c>
      <c r="E13" s="13" t="s">
        <v>1</v>
      </c>
      <c r="F13" s="13" t="s">
        <v>13</v>
      </c>
      <c r="G13" s="13" t="s">
        <v>1</v>
      </c>
      <c r="H13" s="13" t="s">
        <v>13</v>
      </c>
      <c r="I13" s="13" t="s">
        <v>1</v>
      </c>
      <c r="J13" s="13" t="s">
        <v>13</v>
      </c>
      <c r="K13" s="13" t="s">
        <v>1</v>
      </c>
      <c r="L13" s="13" t="s">
        <v>13</v>
      </c>
      <c r="M13" s="13" t="s">
        <v>1</v>
      </c>
      <c r="N13" s="13" t="s">
        <v>13</v>
      </c>
      <c r="O13" s="13" t="s">
        <v>1</v>
      </c>
      <c r="P13" s="13" t="s">
        <v>13</v>
      </c>
      <c r="Q13" s="13" t="s">
        <v>1</v>
      </c>
      <c r="R13" s="13" t="s">
        <v>13</v>
      </c>
      <c r="S13" s="13" t="s">
        <v>1</v>
      </c>
      <c r="T13" s="13" t="s">
        <v>13</v>
      </c>
      <c r="U13" s="13" t="s">
        <v>1</v>
      </c>
      <c r="V13" s="13" t="s">
        <v>13</v>
      </c>
      <c r="W13" s="13" t="s">
        <v>1</v>
      </c>
      <c r="X13" s="13" t="s">
        <v>13</v>
      </c>
      <c r="Y13" s="13" t="s">
        <v>1</v>
      </c>
      <c r="Z13" s="13" t="s">
        <v>13</v>
      </c>
      <c r="AA13" s="13" t="s">
        <v>1</v>
      </c>
      <c r="AB13" s="13" t="s">
        <v>13</v>
      </c>
      <c r="AC13" s="13" t="s">
        <v>1</v>
      </c>
      <c r="AD13" s="13" t="s">
        <v>13</v>
      </c>
      <c r="AE13" s="13" t="s">
        <v>1</v>
      </c>
      <c r="AF13" s="13" t="s">
        <v>13</v>
      </c>
      <c r="AG13" s="13" t="s">
        <v>1</v>
      </c>
      <c r="AH13" s="13" t="s">
        <v>13</v>
      </c>
      <c r="AI13" s="13" t="s">
        <v>1</v>
      </c>
      <c r="AJ13" s="13" t="s">
        <v>13</v>
      </c>
      <c r="AK13" s="13" t="s">
        <v>1</v>
      </c>
      <c r="AL13" s="13" t="s">
        <v>13</v>
      </c>
      <c r="AM13" s="13" t="s">
        <v>1</v>
      </c>
      <c r="AN13" s="13" t="s">
        <v>13</v>
      </c>
      <c r="AO13" s="13" t="s">
        <v>1</v>
      </c>
      <c r="AP13" s="14" t="s">
        <v>13</v>
      </c>
      <c r="AQ13" s="13" t="s">
        <v>1</v>
      </c>
      <c r="AR13" s="13">
        <v>102.94</v>
      </c>
      <c r="AS13" s="13" t="s">
        <v>1</v>
      </c>
      <c r="AT13" s="13">
        <v>103.99</v>
      </c>
      <c r="AU13" s="13" t="s">
        <v>1</v>
      </c>
      <c r="AV13" s="13">
        <v>88.82</v>
      </c>
      <c r="AW13" s="13" t="s">
        <v>1</v>
      </c>
      <c r="AX13" s="13">
        <v>100.94</v>
      </c>
      <c r="AY13" s="13" t="s">
        <v>1</v>
      </c>
      <c r="AZ13" s="13">
        <v>103.04</v>
      </c>
      <c r="BA13" s="13" t="s">
        <v>1</v>
      </c>
      <c r="BB13" s="13">
        <v>79.19</v>
      </c>
      <c r="BC13" s="13" t="s">
        <v>1</v>
      </c>
      <c r="BD13" s="13">
        <v>94.32</v>
      </c>
      <c r="BE13" s="13" t="s">
        <v>1</v>
      </c>
      <c r="BF13" s="13"/>
      <c r="BG13" s="13"/>
      <c r="BH13" s="13"/>
      <c r="BI13" s="13"/>
    </row>
    <row r="14" spans="1:61">
      <c r="A14" s="7" t="s">
        <v>20</v>
      </c>
      <c r="B14" s="13" t="s">
        <v>13</v>
      </c>
      <c r="C14" s="13" t="s">
        <v>1</v>
      </c>
      <c r="D14" s="13" t="s">
        <v>13</v>
      </c>
      <c r="E14" s="13" t="s">
        <v>1</v>
      </c>
      <c r="F14" s="13" t="s">
        <v>13</v>
      </c>
      <c r="G14" s="13" t="s">
        <v>1</v>
      </c>
      <c r="H14" s="13" t="s">
        <v>13</v>
      </c>
      <c r="I14" s="13" t="s">
        <v>1</v>
      </c>
      <c r="J14" s="13" t="s">
        <v>13</v>
      </c>
      <c r="K14" s="13" t="s">
        <v>1</v>
      </c>
      <c r="L14" s="13" t="s">
        <v>13</v>
      </c>
      <c r="M14" s="13" t="s">
        <v>1</v>
      </c>
      <c r="N14" s="13" t="s">
        <v>13</v>
      </c>
      <c r="O14" s="13" t="s">
        <v>1</v>
      </c>
      <c r="P14" s="13" t="s">
        <v>13</v>
      </c>
      <c r="Q14" s="13" t="s">
        <v>1</v>
      </c>
      <c r="R14" s="13" t="s">
        <v>13</v>
      </c>
      <c r="S14" s="13" t="s">
        <v>1</v>
      </c>
      <c r="T14" s="13" t="s">
        <v>13</v>
      </c>
      <c r="U14" s="13" t="s">
        <v>1</v>
      </c>
      <c r="V14" s="13" t="s">
        <v>13</v>
      </c>
      <c r="W14" s="13" t="s">
        <v>1</v>
      </c>
      <c r="X14" s="13" t="s">
        <v>13</v>
      </c>
      <c r="Y14" s="13" t="s">
        <v>1</v>
      </c>
      <c r="Z14" s="13" t="s">
        <v>13</v>
      </c>
      <c r="AA14" s="13" t="s">
        <v>1</v>
      </c>
      <c r="AB14" s="13" t="s">
        <v>13</v>
      </c>
      <c r="AC14" s="13" t="s">
        <v>1</v>
      </c>
      <c r="AD14" s="13" t="s">
        <v>13</v>
      </c>
      <c r="AE14" s="13" t="s">
        <v>1</v>
      </c>
      <c r="AF14" s="13" t="s">
        <v>13</v>
      </c>
      <c r="AG14" s="13" t="s">
        <v>1</v>
      </c>
      <c r="AH14" s="13" t="s">
        <v>13</v>
      </c>
      <c r="AI14" s="13" t="s">
        <v>1</v>
      </c>
      <c r="AJ14" s="13" t="s">
        <v>13</v>
      </c>
      <c r="AK14" s="13" t="s">
        <v>1</v>
      </c>
      <c r="AL14" s="13" t="s">
        <v>13</v>
      </c>
      <c r="AM14" s="13" t="s">
        <v>1</v>
      </c>
      <c r="AN14" s="13" t="s">
        <v>13</v>
      </c>
      <c r="AO14" s="13" t="s">
        <v>1</v>
      </c>
      <c r="AP14" s="14" t="s">
        <v>13</v>
      </c>
      <c r="AQ14" s="13" t="s">
        <v>1</v>
      </c>
      <c r="AR14" s="13" t="s">
        <v>13</v>
      </c>
      <c r="AS14" s="13" t="s">
        <v>1</v>
      </c>
      <c r="AT14" s="13" t="s">
        <v>13</v>
      </c>
      <c r="AU14" s="13" t="s">
        <v>1</v>
      </c>
      <c r="AV14" s="13" t="s">
        <v>13</v>
      </c>
      <c r="AW14" s="13" t="s">
        <v>1</v>
      </c>
      <c r="AX14" s="13" t="s">
        <v>13</v>
      </c>
      <c r="AY14" s="13" t="s">
        <v>1</v>
      </c>
      <c r="AZ14" s="13" t="s">
        <v>13</v>
      </c>
      <c r="BA14" s="13" t="s">
        <v>1</v>
      </c>
      <c r="BB14" s="13" t="s">
        <v>13</v>
      </c>
      <c r="BC14" s="13" t="s">
        <v>1</v>
      </c>
      <c r="BD14" s="13" t="s">
        <v>13</v>
      </c>
      <c r="BE14" s="13" t="s">
        <v>1</v>
      </c>
      <c r="BF14" s="13"/>
      <c r="BG14" s="13"/>
      <c r="BH14" s="13"/>
      <c r="BI14" s="13"/>
    </row>
    <row r="15" spans="1:61">
      <c r="A15" s="7" t="s">
        <v>21</v>
      </c>
      <c r="B15" s="13" t="s">
        <v>13</v>
      </c>
      <c r="C15" s="13" t="s">
        <v>1</v>
      </c>
      <c r="D15" s="13" t="s">
        <v>13</v>
      </c>
      <c r="E15" s="13" t="s">
        <v>1</v>
      </c>
      <c r="F15" s="13" t="s">
        <v>13</v>
      </c>
      <c r="G15" s="13" t="s">
        <v>1</v>
      </c>
      <c r="H15" s="13" t="s">
        <v>13</v>
      </c>
      <c r="I15" s="13" t="s">
        <v>1</v>
      </c>
      <c r="J15" s="13" t="s">
        <v>13</v>
      </c>
      <c r="K15" s="13" t="s">
        <v>1</v>
      </c>
      <c r="L15" s="13" t="s">
        <v>13</v>
      </c>
      <c r="M15" s="13" t="s">
        <v>1</v>
      </c>
      <c r="N15" s="13" t="s">
        <v>13</v>
      </c>
      <c r="O15" s="13" t="s">
        <v>1</v>
      </c>
      <c r="P15" s="13" t="s">
        <v>13</v>
      </c>
      <c r="Q15" s="13" t="s">
        <v>1</v>
      </c>
      <c r="R15" s="13" t="s">
        <v>13</v>
      </c>
      <c r="S15" s="13" t="s">
        <v>1</v>
      </c>
      <c r="T15" s="13" t="s">
        <v>13</v>
      </c>
      <c r="U15" s="13" t="s">
        <v>1</v>
      </c>
      <c r="V15" s="13" t="s">
        <v>13</v>
      </c>
      <c r="W15" s="13" t="s">
        <v>1</v>
      </c>
      <c r="X15" s="13" t="s">
        <v>13</v>
      </c>
      <c r="Y15" s="13" t="s">
        <v>1</v>
      </c>
      <c r="Z15" s="13">
        <v>2</v>
      </c>
      <c r="AA15" s="13" t="s">
        <v>1</v>
      </c>
      <c r="AB15" s="13" t="s">
        <v>13</v>
      </c>
      <c r="AC15" s="13" t="s">
        <v>1</v>
      </c>
      <c r="AD15" s="13">
        <v>2</v>
      </c>
      <c r="AE15" s="13" t="s">
        <v>1</v>
      </c>
      <c r="AF15" s="13" t="s">
        <v>13</v>
      </c>
      <c r="AG15" s="13" t="s">
        <v>1</v>
      </c>
      <c r="AH15" s="13" t="s">
        <v>13</v>
      </c>
      <c r="AI15" s="13" t="s">
        <v>1</v>
      </c>
      <c r="AJ15" s="13" t="s">
        <v>13</v>
      </c>
      <c r="AK15" s="13" t="s">
        <v>1</v>
      </c>
      <c r="AL15" s="13" t="s">
        <v>13</v>
      </c>
      <c r="AM15" s="13" t="s">
        <v>1</v>
      </c>
      <c r="AN15" s="13" t="s">
        <v>13</v>
      </c>
      <c r="AO15" s="13" t="s">
        <v>1</v>
      </c>
      <c r="AP15" s="14" t="s">
        <v>13</v>
      </c>
      <c r="AQ15" s="13" t="s">
        <v>1</v>
      </c>
      <c r="AR15" s="13" t="s">
        <v>13</v>
      </c>
      <c r="AS15" s="13" t="s">
        <v>1</v>
      </c>
      <c r="AT15" s="13" t="s">
        <v>13</v>
      </c>
      <c r="AU15" s="13" t="s">
        <v>1</v>
      </c>
      <c r="AV15" s="13" t="s">
        <v>13</v>
      </c>
      <c r="AW15" s="13" t="s">
        <v>1</v>
      </c>
      <c r="AX15" s="13" t="s">
        <v>13</v>
      </c>
      <c r="AY15" s="13" t="s">
        <v>1</v>
      </c>
      <c r="AZ15" s="13" t="s">
        <v>13</v>
      </c>
      <c r="BA15" s="13" t="s">
        <v>1</v>
      </c>
      <c r="BB15" s="13" t="s">
        <v>13</v>
      </c>
      <c r="BC15" s="13" t="s">
        <v>1</v>
      </c>
      <c r="BD15" s="13" t="s">
        <v>13</v>
      </c>
      <c r="BE15" s="13" t="s">
        <v>1</v>
      </c>
      <c r="BF15" s="13"/>
      <c r="BG15" s="13"/>
      <c r="BH15" s="13"/>
      <c r="BI15" s="13"/>
    </row>
    <row r="16" spans="1:61">
      <c r="A16" s="7" t="s">
        <v>22</v>
      </c>
      <c r="B16" s="13" t="s">
        <v>13</v>
      </c>
      <c r="C16" s="13" t="s">
        <v>1</v>
      </c>
      <c r="D16" s="13" t="s">
        <v>13</v>
      </c>
      <c r="E16" s="13" t="s">
        <v>1</v>
      </c>
      <c r="F16" s="13" t="s">
        <v>13</v>
      </c>
      <c r="G16" s="13" t="s">
        <v>1</v>
      </c>
      <c r="H16" s="13" t="s">
        <v>13</v>
      </c>
      <c r="I16" s="13" t="s">
        <v>1</v>
      </c>
      <c r="J16" s="13" t="s">
        <v>13</v>
      </c>
      <c r="K16" s="13" t="s">
        <v>1</v>
      </c>
      <c r="L16" s="13">
        <v>3850</v>
      </c>
      <c r="M16" s="13" t="s">
        <v>1</v>
      </c>
      <c r="N16" s="13">
        <v>4280</v>
      </c>
      <c r="O16" s="13" t="s">
        <v>1</v>
      </c>
      <c r="P16" s="13">
        <v>4350</v>
      </c>
      <c r="Q16" s="13" t="s">
        <v>1</v>
      </c>
      <c r="R16" s="13">
        <v>4750</v>
      </c>
      <c r="S16" s="13" t="s">
        <v>1</v>
      </c>
      <c r="T16" s="13">
        <v>4960</v>
      </c>
      <c r="U16" s="13" t="s">
        <v>1</v>
      </c>
      <c r="V16" s="13">
        <v>4497</v>
      </c>
      <c r="W16" s="13" t="s">
        <v>1</v>
      </c>
      <c r="X16" s="13">
        <v>4310</v>
      </c>
      <c r="Y16" s="13" t="s">
        <v>1</v>
      </c>
      <c r="Z16" s="13">
        <v>3939</v>
      </c>
      <c r="AA16" s="13" t="s">
        <v>1</v>
      </c>
      <c r="AB16" s="13">
        <v>3805</v>
      </c>
      <c r="AC16" s="13" t="s">
        <v>1</v>
      </c>
      <c r="AD16" s="13">
        <v>3912</v>
      </c>
      <c r="AE16" s="13" t="s">
        <v>1</v>
      </c>
      <c r="AF16" s="13">
        <v>4183</v>
      </c>
      <c r="AG16" s="13" t="s">
        <v>1</v>
      </c>
      <c r="AH16" s="13">
        <v>4296</v>
      </c>
      <c r="AI16" s="13" t="s">
        <v>1</v>
      </c>
      <c r="AJ16" s="13">
        <v>4312</v>
      </c>
      <c r="AK16" s="13" t="s">
        <v>1</v>
      </c>
      <c r="AL16" s="13">
        <v>4388</v>
      </c>
      <c r="AM16" s="13" t="s">
        <v>1</v>
      </c>
      <c r="AN16" s="13">
        <v>4352</v>
      </c>
      <c r="AO16" s="13" t="s">
        <v>1</v>
      </c>
      <c r="AP16" s="14">
        <v>4324</v>
      </c>
      <c r="AQ16" s="13" t="s">
        <v>1</v>
      </c>
      <c r="AR16" s="13">
        <v>4231</v>
      </c>
      <c r="AS16" s="13" t="s">
        <v>1</v>
      </c>
      <c r="AT16" s="13">
        <v>4612</v>
      </c>
      <c r="AU16" s="13" t="s">
        <v>1</v>
      </c>
      <c r="AV16" s="13">
        <v>4995</v>
      </c>
      <c r="AW16" s="13" t="s">
        <v>30</v>
      </c>
      <c r="AX16" s="13">
        <v>4920</v>
      </c>
      <c r="AY16" s="13" t="s">
        <v>1</v>
      </c>
      <c r="AZ16" s="13">
        <v>4876</v>
      </c>
      <c r="BA16" s="13" t="s">
        <v>1</v>
      </c>
      <c r="BB16" s="13" t="s">
        <v>13</v>
      </c>
      <c r="BC16" s="13" t="s">
        <v>1</v>
      </c>
      <c r="BD16" s="13" t="s">
        <v>13</v>
      </c>
      <c r="BE16" s="13" t="s">
        <v>1</v>
      </c>
      <c r="BF16" s="13"/>
      <c r="BG16" s="13"/>
      <c r="BH16" s="13"/>
      <c r="BI16" s="13"/>
    </row>
    <row r="17" spans="1:61">
      <c r="A17" s="7" t="s">
        <v>105</v>
      </c>
      <c r="B17" s="13" t="s">
        <v>13</v>
      </c>
      <c r="C17" s="13" t="s">
        <v>1</v>
      </c>
      <c r="D17" s="13" t="s">
        <v>13</v>
      </c>
      <c r="E17" s="13" t="s">
        <v>1</v>
      </c>
      <c r="F17" s="13" t="s">
        <v>13</v>
      </c>
      <c r="G17" s="13" t="s">
        <v>1</v>
      </c>
      <c r="H17" s="13" t="s">
        <v>13</v>
      </c>
      <c r="I17" s="13" t="s">
        <v>1</v>
      </c>
      <c r="J17" s="13" t="s">
        <v>13</v>
      </c>
      <c r="K17" s="13" t="s">
        <v>1</v>
      </c>
      <c r="L17" s="13" t="s">
        <v>13</v>
      </c>
      <c r="M17" s="13" t="s">
        <v>1</v>
      </c>
      <c r="N17" s="13" t="s">
        <v>13</v>
      </c>
      <c r="O17" s="13" t="s">
        <v>1</v>
      </c>
      <c r="P17" s="13" t="s">
        <v>13</v>
      </c>
      <c r="Q17" s="13" t="s">
        <v>1</v>
      </c>
      <c r="R17" s="13" t="s">
        <v>13</v>
      </c>
      <c r="S17" s="13" t="s">
        <v>1</v>
      </c>
      <c r="T17" s="13" t="s">
        <v>13</v>
      </c>
      <c r="U17" s="13" t="s">
        <v>1</v>
      </c>
      <c r="V17" s="13" t="s">
        <v>13</v>
      </c>
      <c r="W17" s="13" t="s">
        <v>1</v>
      </c>
      <c r="X17" s="13" t="s">
        <v>13</v>
      </c>
      <c r="Y17" s="13" t="s">
        <v>1</v>
      </c>
      <c r="Z17" s="13" t="s">
        <v>13</v>
      </c>
      <c r="AA17" s="13" t="s">
        <v>1</v>
      </c>
      <c r="AB17" s="13" t="s">
        <v>13</v>
      </c>
      <c r="AC17" s="13" t="s">
        <v>1</v>
      </c>
      <c r="AD17" s="13" t="s">
        <v>13</v>
      </c>
      <c r="AE17" s="13" t="s">
        <v>1</v>
      </c>
      <c r="AF17" s="13" t="s">
        <v>13</v>
      </c>
      <c r="AG17" s="13" t="s">
        <v>1</v>
      </c>
      <c r="AH17" s="13" t="s">
        <v>13</v>
      </c>
      <c r="AI17" s="13" t="s">
        <v>1</v>
      </c>
      <c r="AJ17" s="13" t="s">
        <v>13</v>
      </c>
      <c r="AK17" s="13" t="s">
        <v>1</v>
      </c>
      <c r="AL17" s="13" t="s">
        <v>13</v>
      </c>
      <c r="AM17" s="13" t="s">
        <v>1</v>
      </c>
      <c r="AN17" s="13" t="s">
        <v>13</v>
      </c>
      <c r="AO17" s="13" t="s">
        <v>1</v>
      </c>
      <c r="AP17" s="14" t="s">
        <v>13</v>
      </c>
      <c r="AQ17" s="13" t="s">
        <v>1</v>
      </c>
      <c r="AR17" s="13" t="s">
        <v>13</v>
      </c>
      <c r="AS17" s="13" t="s">
        <v>1</v>
      </c>
      <c r="AT17" s="13" t="s">
        <v>13</v>
      </c>
      <c r="AU17" s="13" t="s">
        <v>1</v>
      </c>
      <c r="AV17" s="13" t="s">
        <v>13</v>
      </c>
      <c r="AW17" s="13" t="s">
        <v>1</v>
      </c>
      <c r="AX17" s="13">
        <v>4899.74</v>
      </c>
      <c r="AY17" s="13" t="s">
        <v>30</v>
      </c>
      <c r="AZ17" s="13">
        <v>4950.6000000000004</v>
      </c>
      <c r="BA17" s="13" t="s">
        <v>30</v>
      </c>
      <c r="BB17" s="13">
        <v>4484.07</v>
      </c>
      <c r="BC17" s="13" t="s">
        <v>30</v>
      </c>
      <c r="BD17" s="13" t="s">
        <v>13</v>
      </c>
      <c r="BE17" s="13" t="s">
        <v>1</v>
      </c>
      <c r="BF17" s="13"/>
      <c r="BG17" s="13"/>
      <c r="BH17" s="13"/>
      <c r="BI17" s="13"/>
    </row>
    <row r="18" spans="1:61">
      <c r="A18" s="7" t="s">
        <v>23</v>
      </c>
      <c r="B18" s="13" t="s">
        <v>13</v>
      </c>
      <c r="C18" s="13" t="s">
        <v>1</v>
      </c>
      <c r="D18" s="13" t="s">
        <v>13</v>
      </c>
      <c r="E18" s="13" t="s">
        <v>1</v>
      </c>
      <c r="F18" s="13" t="s">
        <v>13</v>
      </c>
      <c r="G18" s="13" t="s">
        <v>1</v>
      </c>
      <c r="H18" s="13" t="s">
        <v>13</v>
      </c>
      <c r="I18" s="13" t="s">
        <v>1</v>
      </c>
      <c r="J18" s="13" t="s">
        <v>13</v>
      </c>
      <c r="K18" s="13" t="s">
        <v>1</v>
      </c>
      <c r="L18" s="13">
        <v>198.04</v>
      </c>
      <c r="M18" s="13" t="s">
        <v>1</v>
      </c>
      <c r="N18" s="13">
        <v>198.04</v>
      </c>
      <c r="O18" s="13" t="s">
        <v>1</v>
      </c>
      <c r="P18" s="13">
        <v>192.47</v>
      </c>
      <c r="Q18" s="13" t="s">
        <v>1</v>
      </c>
      <c r="R18" s="13">
        <v>194.23</v>
      </c>
      <c r="S18" s="13" t="s">
        <v>1</v>
      </c>
      <c r="T18" s="13">
        <v>190.51</v>
      </c>
      <c r="U18" s="13" t="s">
        <v>1</v>
      </c>
      <c r="V18" s="13">
        <v>170.1</v>
      </c>
      <c r="W18" s="13" t="s">
        <v>1</v>
      </c>
      <c r="X18" s="13">
        <v>171.38</v>
      </c>
      <c r="Y18" s="13" t="s">
        <v>1</v>
      </c>
      <c r="Z18" s="13">
        <v>169.03</v>
      </c>
      <c r="AA18" s="13" t="s">
        <v>1</v>
      </c>
      <c r="AB18" s="13">
        <v>176.9</v>
      </c>
      <c r="AC18" s="13" t="s">
        <v>1</v>
      </c>
      <c r="AD18" s="13">
        <v>175.56</v>
      </c>
      <c r="AE18" s="13" t="s">
        <v>1</v>
      </c>
      <c r="AF18" s="13">
        <v>190.2</v>
      </c>
      <c r="AG18" s="13" t="s">
        <v>1</v>
      </c>
      <c r="AH18" s="13">
        <v>182.4</v>
      </c>
      <c r="AI18" s="13" t="s">
        <v>1</v>
      </c>
      <c r="AJ18" s="13">
        <v>196.83</v>
      </c>
      <c r="AK18" s="13" t="s">
        <v>1</v>
      </c>
      <c r="AL18" s="13">
        <v>187.48</v>
      </c>
      <c r="AM18" s="13" t="s">
        <v>1</v>
      </c>
      <c r="AN18" s="13">
        <v>190.38</v>
      </c>
      <c r="AO18" s="13" t="s">
        <v>1</v>
      </c>
      <c r="AP18" s="14">
        <v>194.72</v>
      </c>
      <c r="AQ18" s="13" t="s">
        <v>1</v>
      </c>
      <c r="AR18" s="13">
        <v>187.52</v>
      </c>
      <c r="AS18" s="13" t="s">
        <v>1</v>
      </c>
      <c r="AT18" s="13">
        <v>151.88999999999999</v>
      </c>
      <c r="AU18" s="13" t="s">
        <v>1</v>
      </c>
      <c r="AV18" s="13">
        <v>156.71</v>
      </c>
      <c r="AW18" s="13" t="s">
        <v>1</v>
      </c>
      <c r="AX18" s="13">
        <v>160.72999999999999</v>
      </c>
      <c r="AY18" s="13" t="s">
        <v>1</v>
      </c>
      <c r="AZ18" s="13">
        <v>158.13</v>
      </c>
      <c r="BA18" s="13" t="s">
        <v>1</v>
      </c>
      <c r="BB18" s="13">
        <v>162.54</v>
      </c>
      <c r="BC18" s="13" t="s">
        <v>1</v>
      </c>
      <c r="BD18" s="13">
        <v>163.05000000000001</v>
      </c>
      <c r="BE18" s="13" t="s">
        <v>1</v>
      </c>
      <c r="BF18" s="13"/>
      <c r="BG18" s="13"/>
      <c r="BH18" s="13"/>
      <c r="BI18" s="13"/>
    </row>
    <row r="19" spans="1:61">
      <c r="A19" s="7" t="s">
        <v>25</v>
      </c>
      <c r="B19" s="13" t="s">
        <v>13</v>
      </c>
      <c r="C19" s="13" t="s">
        <v>1</v>
      </c>
      <c r="D19" s="13" t="s">
        <v>13</v>
      </c>
      <c r="E19" s="13" t="s">
        <v>1</v>
      </c>
      <c r="F19" s="13" t="s">
        <v>13</v>
      </c>
      <c r="G19" s="13" t="s">
        <v>1</v>
      </c>
      <c r="H19" s="13" t="s">
        <v>13</v>
      </c>
      <c r="I19" s="13" t="s">
        <v>1</v>
      </c>
      <c r="J19" s="13" t="s">
        <v>13</v>
      </c>
      <c r="K19" s="13" t="s">
        <v>1</v>
      </c>
      <c r="L19" s="13" t="s">
        <v>13</v>
      </c>
      <c r="M19" s="13" t="s">
        <v>1</v>
      </c>
      <c r="N19" s="13" t="s">
        <v>13</v>
      </c>
      <c r="O19" s="13" t="s">
        <v>1</v>
      </c>
      <c r="P19" s="13" t="s">
        <v>13</v>
      </c>
      <c r="Q19" s="13" t="s">
        <v>1</v>
      </c>
      <c r="R19" s="13" t="s">
        <v>13</v>
      </c>
      <c r="S19" s="13" t="s">
        <v>1</v>
      </c>
      <c r="T19" s="13" t="s">
        <v>13</v>
      </c>
      <c r="U19" s="13" t="s">
        <v>1</v>
      </c>
      <c r="V19" s="13" t="s">
        <v>13</v>
      </c>
      <c r="W19" s="13" t="s">
        <v>1</v>
      </c>
      <c r="X19" s="13" t="s">
        <v>13</v>
      </c>
      <c r="Y19" s="13" t="s">
        <v>1</v>
      </c>
      <c r="Z19" s="13" t="s">
        <v>13</v>
      </c>
      <c r="AA19" s="13" t="s">
        <v>1</v>
      </c>
      <c r="AB19" s="13" t="s">
        <v>13</v>
      </c>
      <c r="AC19" s="13" t="s">
        <v>1</v>
      </c>
      <c r="AD19" s="13" t="s">
        <v>13</v>
      </c>
      <c r="AE19" s="13" t="s">
        <v>1</v>
      </c>
      <c r="AF19" s="13" t="s">
        <v>13</v>
      </c>
      <c r="AG19" s="13" t="s">
        <v>1</v>
      </c>
      <c r="AH19" s="13" t="s">
        <v>13</v>
      </c>
      <c r="AI19" s="13" t="s">
        <v>1</v>
      </c>
      <c r="AJ19" s="13" t="s">
        <v>13</v>
      </c>
      <c r="AK19" s="13" t="s">
        <v>1</v>
      </c>
      <c r="AL19" s="13" t="s">
        <v>13</v>
      </c>
      <c r="AM19" s="13" t="s">
        <v>1</v>
      </c>
      <c r="AN19" s="13" t="s">
        <v>13</v>
      </c>
      <c r="AO19" s="13" t="s">
        <v>1</v>
      </c>
      <c r="AP19" s="14" t="s">
        <v>13</v>
      </c>
      <c r="AQ19" s="13" t="s">
        <v>1</v>
      </c>
      <c r="AR19" s="13" t="s">
        <v>13</v>
      </c>
      <c r="AS19" s="13" t="s">
        <v>1</v>
      </c>
      <c r="AT19" s="13" t="s">
        <v>13</v>
      </c>
      <c r="AU19" s="13" t="s">
        <v>1</v>
      </c>
      <c r="AV19" s="13" t="s">
        <v>13</v>
      </c>
      <c r="AW19" s="13" t="s">
        <v>1</v>
      </c>
      <c r="AX19" s="13" t="s">
        <v>13</v>
      </c>
      <c r="AY19" s="13" t="s">
        <v>1</v>
      </c>
      <c r="AZ19" s="13">
        <v>6700.21</v>
      </c>
      <c r="BA19" s="13" t="s">
        <v>1</v>
      </c>
      <c r="BB19" s="13" t="s">
        <v>13</v>
      </c>
      <c r="BC19" s="13" t="s">
        <v>1</v>
      </c>
      <c r="BD19" s="13" t="s">
        <v>13</v>
      </c>
      <c r="BE19" s="13" t="s">
        <v>1</v>
      </c>
      <c r="BF19" s="13"/>
      <c r="BG19" s="13"/>
      <c r="BH19" s="13"/>
      <c r="BI19" s="13"/>
    </row>
    <row r="20" spans="1:61">
      <c r="A20" s="7" t="s">
        <v>26</v>
      </c>
      <c r="B20" s="13" t="s">
        <v>13</v>
      </c>
      <c r="C20" s="13" t="s">
        <v>1</v>
      </c>
      <c r="D20" s="13" t="s">
        <v>13</v>
      </c>
      <c r="E20" s="13" t="s">
        <v>1</v>
      </c>
      <c r="F20" s="13" t="s">
        <v>13</v>
      </c>
      <c r="G20" s="13" t="s">
        <v>1</v>
      </c>
      <c r="H20" s="13" t="s">
        <v>13</v>
      </c>
      <c r="I20" s="13" t="s">
        <v>1</v>
      </c>
      <c r="J20" s="13" t="s">
        <v>13</v>
      </c>
      <c r="K20" s="13" t="s">
        <v>1</v>
      </c>
      <c r="L20" s="13" t="s">
        <v>13</v>
      </c>
      <c r="M20" s="13" t="s">
        <v>1</v>
      </c>
      <c r="N20" s="13" t="s">
        <v>13</v>
      </c>
      <c r="O20" s="13" t="s">
        <v>1</v>
      </c>
      <c r="P20" s="13" t="s">
        <v>13</v>
      </c>
      <c r="Q20" s="13" t="s">
        <v>1</v>
      </c>
      <c r="R20" s="13" t="s">
        <v>13</v>
      </c>
      <c r="S20" s="13" t="s">
        <v>1</v>
      </c>
      <c r="T20" s="13">
        <v>21.19</v>
      </c>
      <c r="U20" s="13" t="s">
        <v>1</v>
      </c>
      <c r="V20" s="13">
        <v>22.12</v>
      </c>
      <c r="W20" s="13" t="s">
        <v>1</v>
      </c>
      <c r="X20" s="13" t="s">
        <v>13</v>
      </c>
      <c r="Y20" s="13" t="s">
        <v>1</v>
      </c>
      <c r="Z20" s="13" t="s">
        <v>13</v>
      </c>
      <c r="AA20" s="13" t="s">
        <v>1</v>
      </c>
      <c r="AB20" s="13" t="s">
        <v>13</v>
      </c>
      <c r="AC20" s="13" t="s">
        <v>1</v>
      </c>
      <c r="AD20" s="13" t="s">
        <v>13</v>
      </c>
      <c r="AE20" s="13" t="s">
        <v>1</v>
      </c>
      <c r="AF20" s="13" t="s">
        <v>13</v>
      </c>
      <c r="AG20" s="13" t="s">
        <v>1</v>
      </c>
      <c r="AH20" s="13" t="s">
        <v>13</v>
      </c>
      <c r="AI20" s="13" t="s">
        <v>1</v>
      </c>
      <c r="AJ20" s="13" t="s">
        <v>13</v>
      </c>
      <c r="AK20" s="13" t="s">
        <v>1</v>
      </c>
      <c r="AL20" s="13" t="s">
        <v>13</v>
      </c>
      <c r="AM20" s="13" t="s">
        <v>1</v>
      </c>
      <c r="AN20" s="13" t="s">
        <v>13</v>
      </c>
      <c r="AO20" s="13" t="s">
        <v>1</v>
      </c>
      <c r="AP20" s="14" t="s">
        <v>13</v>
      </c>
      <c r="AQ20" s="13" t="s">
        <v>1</v>
      </c>
      <c r="AR20" s="13" t="s">
        <v>13</v>
      </c>
      <c r="AS20" s="13" t="s">
        <v>1</v>
      </c>
      <c r="AT20" s="13" t="s">
        <v>13</v>
      </c>
      <c r="AU20" s="13" t="s">
        <v>1</v>
      </c>
      <c r="AV20" s="13">
        <v>33.69</v>
      </c>
      <c r="AW20" s="13" t="s">
        <v>1</v>
      </c>
      <c r="AX20" s="13" t="s">
        <v>13</v>
      </c>
      <c r="AY20" s="13" t="s">
        <v>1</v>
      </c>
      <c r="AZ20" s="13">
        <v>35.17</v>
      </c>
      <c r="BA20" s="13" t="s">
        <v>1</v>
      </c>
      <c r="BB20" s="13" t="s">
        <v>13</v>
      </c>
      <c r="BC20" s="13" t="s">
        <v>1</v>
      </c>
      <c r="BD20" s="13" t="s">
        <v>13</v>
      </c>
      <c r="BE20" s="13" t="s">
        <v>1</v>
      </c>
      <c r="BF20" s="13"/>
      <c r="BG20" s="13"/>
      <c r="BH20" s="13"/>
      <c r="BI20" s="13"/>
    </row>
    <row r="21" spans="1:61">
      <c r="A21" s="7" t="s">
        <v>27</v>
      </c>
      <c r="B21" s="13" t="s">
        <v>13</v>
      </c>
      <c r="C21" s="13" t="s">
        <v>1</v>
      </c>
      <c r="D21" s="13" t="s">
        <v>13</v>
      </c>
      <c r="E21" s="13" t="s">
        <v>1</v>
      </c>
      <c r="F21" s="13" t="s">
        <v>13</v>
      </c>
      <c r="G21" s="13" t="s">
        <v>1</v>
      </c>
      <c r="H21" s="13" t="s">
        <v>13</v>
      </c>
      <c r="I21" s="13" t="s">
        <v>1</v>
      </c>
      <c r="J21" s="13" t="s">
        <v>13</v>
      </c>
      <c r="K21" s="13" t="s">
        <v>1</v>
      </c>
      <c r="L21" s="13">
        <v>145.99</v>
      </c>
      <c r="M21" s="13" t="s">
        <v>1</v>
      </c>
      <c r="N21" s="13">
        <v>143.94</v>
      </c>
      <c r="O21" s="13" t="s">
        <v>1</v>
      </c>
      <c r="P21" s="13">
        <v>140.74</v>
      </c>
      <c r="Q21" s="13" t="s">
        <v>1</v>
      </c>
      <c r="R21" s="13">
        <v>128.96</v>
      </c>
      <c r="S21" s="13" t="s">
        <v>1</v>
      </c>
      <c r="T21" s="13">
        <v>123.89</v>
      </c>
      <c r="U21" s="13" t="s">
        <v>1</v>
      </c>
      <c r="V21" s="13">
        <v>121.84</v>
      </c>
      <c r="W21" s="13" t="s">
        <v>1</v>
      </c>
      <c r="X21" s="13">
        <v>119.2</v>
      </c>
      <c r="Y21" s="13" t="s">
        <v>1</v>
      </c>
      <c r="Z21" s="13">
        <v>128.13999999999999</v>
      </c>
      <c r="AA21" s="13" t="s">
        <v>1</v>
      </c>
      <c r="AB21" s="13">
        <v>112.14</v>
      </c>
      <c r="AC21" s="13" t="s">
        <v>1</v>
      </c>
      <c r="AD21" s="13">
        <v>107.37</v>
      </c>
      <c r="AE21" s="13" t="s">
        <v>1</v>
      </c>
      <c r="AF21" s="13">
        <v>120.97</v>
      </c>
      <c r="AG21" s="13" t="s">
        <v>1</v>
      </c>
      <c r="AH21" s="13">
        <v>112.68</v>
      </c>
      <c r="AI21" s="13" t="s">
        <v>1</v>
      </c>
      <c r="AJ21" s="13">
        <v>111.74</v>
      </c>
      <c r="AK21" s="13" t="s">
        <v>1</v>
      </c>
      <c r="AL21" s="13">
        <v>114.15</v>
      </c>
      <c r="AM21" s="13" t="s">
        <v>1</v>
      </c>
      <c r="AN21" s="13">
        <v>108.16</v>
      </c>
      <c r="AO21" s="13" t="s">
        <v>1</v>
      </c>
      <c r="AP21" s="14">
        <v>106.9</v>
      </c>
      <c r="AQ21" s="13" t="s">
        <v>1</v>
      </c>
      <c r="AR21" s="13">
        <v>108.61</v>
      </c>
      <c r="AS21" s="13" t="s">
        <v>1</v>
      </c>
      <c r="AT21" s="13">
        <v>119.55</v>
      </c>
      <c r="AU21" s="13" t="s">
        <v>1</v>
      </c>
      <c r="AV21" s="13">
        <v>105.45</v>
      </c>
      <c r="AW21" s="13" t="s">
        <v>1</v>
      </c>
      <c r="AX21" s="13">
        <v>110.56</v>
      </c>
      <c r="AY21" s="13" t="s">
        <v>1</v>
      </c>
      <c r="AZ21" s="13">
        <v>103.21</v>
      </c>
      <c r="BA21" s="13" t="s">
        <v>1</v>
      </c>
      <c r="BB21" s="13">
        <v>104.33</v>
      </c>
      <c r="BC21" s="13" t="s">
        <v>1</v>
      </c>
      <c r="BD21" s="13">
        <v>104.17</v>
      </c>
      <c r="BE21" s="13" t="s">
        <v>1</v>
      </c>
      <c r="BF21" s="13"/>
      <c r="BG21" s="13"/>
      <c r="BH21" s="13"/>
      <c r="BI21" s="13"/>
    </row>
    <row r="22" spans="1:61">
      <c r="A22" s="7" t="s">
        <v>28</v>
      </c>
      <c r="B22" s="13" t="s">
        <v>13</v>
      </c>
      <c r="C22" s="13" t="s">
        <v>1</v>
      </c>
      <c r="D22" s="13" t="s">
        <v>13</v>
      </c>
      <c r="E22" s="13" t="s">
        <v>1</v>
      </c>
      <c r="F22" s="13" t="s">
        <v>13</v>
      </c>
      <c r="G22" s="13" t="s">
        <v>1</v>
      </c>
      <c r="H22" s="13" t="s">
        <v>13</v>
      </c>
      <c r="I22" s="13" t="s">
        <v>1</v>
      </c>
      <c r="J22" s="13" t="s">
        <v>13</v>
      </c>
      <c r="K22" s="13" t="s">
        <v>1</v>
      </c>
      <c r="L22" s="13" t="s">
        <v>13</v>
      </c>
      <c r="M22" s="13" t="s">
        <v>1</v>
      </c>
      <c r="N22" s="13" t="s">
        <v>13</v>
      </c>
      <c r="O22" s="13" t="s">
        <v>1</v>
      </c>
      <c r="P22" s="13" t="s">
        <v>13</v>
      </c>
      <c r="Q22" s="13" t="s">
        <v>1</v>
      </c>
      <c r="R22" s="13" t="s">
        <v>13</v>
      </c>
      <c r="S22" s="13" t="s">
        <v>1</v>
      </c>
      <c r="T22" s="13" t="s">
        <v>13</v>
      </c>
      <c r="U22" s="13" t="s">
        <v>1</v>
      </c>
      <c r="V22" s="13" t="s">
        <v>13</v>
      </c>
      <c r="W22" s="13" t="s">
        <v>1</v>
      </c>
      <c r="X22" s="13" t="s">
        <v>13</v>
      </c>
      <c r="Y22" s="13" t="s">
        <v>1</v>
      </c>
      <c r="Z22" s="13" t="s">
        <v>13</v>
      </c>
      <c r="AA22" s="13" t="s">
        <v>1</v>
      </c>
      <c r="AB22" s="13" t="s">
        <v>13</v>
      </c>
      <c r="AC22" s="13" t="s">
        <v>1</v>
      </c>
      <c r="AD22" s="13" t="s">
        <v>13</v>
      </c>
      <c r="AE22" s="13" t="s">
        <v>1</v>
      </c>
      <c r="AF22" s="13">
        <v>169.82</v>
      </c>
      <c r="AG22" s="13" t="s">
        <v>1</v>
      </c>
      <c r="AH22" s="13">
        <v>168.93</v>
      </c>
      <c r="AI22" s="13" t="s">
        <v>1</v>
      </c>
      <c r="AJ22" s="13">
        <v>167.5</v>
      </c>
      <c r="AK22" s="13" t="s">
        <v>1</v>
      </c>
      <c r="AL22" s="13">
        <v>162.41</v>
      </c>
      <c r="AM22" s="13" t="s">
        <v>1</v>
      </c>
      <c r="AN22" s="13">
        <v>154.21</v>
      </c>
      <c r="AO22" s="13" t="s">
        <v>1</v>
      </c>
      <c r="AP22" s="14">
        <v>153.78</v>
      </c>
      <c r="AQ22" s="13" t="s">
        <v>1</v>
      </c>
      <c r="AR22" s="13">
        <v>169.14</v>
      </c>
      <c r="AS22" s="13" t="s">
        <v>1</v>
      </c>
      <c r="AT22" s="13">
        <v>190.09</v>
      </c>
      <c r="AU22" s="13" t="s">
        <v>1</v>
      </c>
      <c r="AV22" s="13">
        <v>164.19</v>
      </c>
      <c r="AW22" s="13" t="s">
        <v>1</v>
      </c>
      <c r="AX22" s="13">
        <v>161.94</v>
      </c>
      <c r="AY22" s="13" t="s">
        <v>1</v>
      </c>
      <c r="AZ22" s="13">
        <v>161.91999999999999</v>
      </c>
      <c r="BA22" s="13" t="s">
        <v>1</v>
      </c>
      <c r="BB22" s="13">
        <v>175.44</v>
      </c>
      <c r="BC22" s="13" t="s">
        <v>1</v>
      </c>
      <c r="BD22" s="13">
        <v>185.68</v>
      </c>
      <c r="BE22" s="13" t="s">
        <v>1</v>
      </c>
      <c r="BF22" s="13"/>
      <c r="BG22" s="13"/>
      <c r="BH22" s="13"/>
      <c r="BI22" s="13"/>
    </row>
    <row r="23" spans="1:61">
      <c r="A23" s="7" t="s">
        <v>29</v>
      </c>
      <c r="B23" s="13" t="s">
        <v>13</v>
      </c>
      <c r="C23" s="13" t="s">
        <v>1</v>
      </c>
      <c r="D23" s="13" t="s">
        <v>13</v>
      </c>
      <c r="E23" s="13" t="s">
        <v>1</v>
      </c>
      <c r="F23" s="13" t="s">
        <v>13</v>
      </c>
      <c r="G23" s="13" t="s">
        <v>1</v>
      </c>
      <c r="H23" s="13" t="s">
        <v>13</v>
      </c>
      <c r="I23" s="13" t="s">
        <v>1</v>
      </c>
      <c r="J23" s="13" t="s">
        <v>13</v>
      </c>
      <c r="K23" s="13" t="s">
        <v>1</v>
      </c>
      <c r="L23" s="13" t="s">
        <v>13</v>
      </c>
      <c r="M23" s="13" t="s">
        <v>1</v>
      </c>
      <c r="N23" s="13" t="s">
        <v>13</v>
      </c>
      <c r="O23" s="13" t="s">
        <v>1</v>
      </c>
      <c r="P23" s="13" t="s">
        <v>13</v>
      </c>
      <c r="Q23" s="13" t="s">
        <v>1</v>
      </c>
      <c r="R23" s="13" t="s">
        <v>13</v>
      </c>
      <c r="S23" s="13" t="s">
        <v>1</v>
      </c>
      <c r="T23" s="13" t="s">
        <v>13</v>
      </c>
      <c r="U23" s="13" t="s">
        <v>1</v>
      </c>
      <c r="V23" s="13" t="s">
        <v>13</v>
      </c>
      <c r="W23" s="13" t="s">
        <v>1</v>
      </c>
      <c r="X23" s="13" t="s">
        <v>13</v>
      </c>
      <c r="Y23" s="13" t="s">
        <v>1</v>
      </c>
      <c r="Z23" s="13" t="s">
        <v>13</v>
      </c>
      <c r="AA23" s="13" t="s">
        <v>1</v>
      </c>
      <c r="AB23" s="13" t="s">
        <v>13</v>
      </c>
      <c r="AC23" s="13" t="s">
        <v>1</v>
      </c>
      <c r="AD23" s="13" t="s">
        <v>13</v>
      </c>
      <c r="AE23" s="13" t="s">
        <v>1</v>
      </c>
      <c r="AF23" s="13" t="s">
        <v>13</v>
      </c>
      <c r="AG23" s="13" t="s">
        <v>1</v>
      </c>
      <c r="AH23" s="13" t="s">
        <v>13</v>
      </c>
      <c r="AI23" s="13" t="s">
        <v>1</v>
      </c>
      <c r="AJ23" s="13" t="s">
        <v>13</v>
      </c>
      <c r="AK23" s="13" t="s">
        <v>1</v>
      </c>
      <c r="AL23" s="13" t="s">
        <v>13</v>
      </c>
      <c r="AM23" s="13" t="s">
        <v>1</v>
      </c>
      <c r="AN23" s="13" t="s">
        <v>13</v>
      </c>
      <c r="AO23" s="13" t="s">
        <v>1</v>
      </c>
      <c r="AP23" s="14" t="s">
        <v>13</v>
      </c>
      <c r="AQ23" s="13" t="s">
        <v>1</v>
      </c>
      <c r="AR23" s="13" t="s">
        <v>13</v>
      </c>
      <c r="AS23" s="13" t="s">
        <v>1</v>
      </c>
      <c r="AT23" s="13" t="s">
        <v>13</v>
      </c>
      <c r="AU23" s="13" t="s">
        <v>1</v>
      </c>
      <c r="AV23" s="13">
        <v>82.04</v>
      </c>
      <c r="AW23" s="13" t="s">
        <v>30</v>
      </c>
      <c r="AX23" s="13">
        <v>92.66</v>
      </c>
      <c r="AY23" s="13" t="s">
        <v>30</v>
      </c>
      <c r="AZ23" s="13">
        <v>87.81</v>
      </c>
      <c r="BA23" s="13" t="s">
        <v>30</v>
      </c>
      <c r="BB23" s="13">
        <v>90.08</v>
      </c>
      <c r="BC23" s="13" t="s">
        <v>30</v>
      </c>
      <c r="BD23" s="13">
        <v>82.73</v>
      </c>
      <c r="BE23" s="13" t="s">
        <v>30</v>
      </c>
      <c r="BF23" s="13"/>
      <c r="BG23" s="13"/>
      <c r="BH23" s="13"/>
      <c r="BI23" s="13"/>
    </row>
    <row r="24" spans="1:61">
      <c r="A24" s="7" t="s">
        <v>31</v>
      </c>
      <c r="B24" s="13" t="s">
        <v>13</v>
      </c>
      <c r="C24" s="13" t="s">
        <v>1</v>
      </c>
      <c r="D24" s="13" t="s">
        <v>13</v>
      </c>
      <c r="E24" s="13" t="s">
        <v>1</v>
      </c>
      <c r="F24" s="13" t="s">
        <v>13</v>
      </c>
      <c r="G24" s="13" t="s">
        <v>1</v>
      </c>
      <c r="H24" s="13" t="s">
        <v>13</v>
      </c>
      <c r="I24" s="13" t="s">
        <v>1</v>
      </c>
      <c r="J24" s="13" t="s">
        <v>13</v>
      </c>
      <c r="K24" s="13" t="s">
        <v>1</v>
      </c>
      <c r="L24" s="13" t="s">
        <v>13</v>
      </c>
      <c r="M24" s="13" t="s">
        <v>1</v>
      </c>
      <c r="N24" s="13" t="s">
        <v>13</v>
      </c>
      <c r="O24" s="13" t="s">
        <v>1</v>
      </c>
      <c r="P24" s="13" t="s">
        <v>13</v>
      </c>
      <c r="Q24" s="13" t="s">
        <v>1</v>
      </c>
      <c r="R24" s="13" t="s">
        <v>13</v>
      </c>
      <c r="S24" s="13" t="s">
        <v>1</v>
      </c>
      <c r="T24" s="13" t="s">
        <v>13</v>
      </c>
      <c r="U24" s="13" t="s">
        <v>1</v>
      </c>
      <c r="V24" s="13" t="s">
        <v>13</v>
      </c>
      <c r="W24" s="13" t="s">
        <v>1</v>
      </c>
      <c r="X24" s="13" t="s">
        <v>13</v>
      </c>
      <c r="Y24" s="13" t="s">
        <v>1</v>
      </c>
      <c r="Z24" s="13" t="s">
        <v>13</v>
      </c>
      <c r="AA24" s="13" t="s">
        <v>1</v>
      </c>
      <c r="AB24" s="13" t="s">
        <v>13</v>
      </c>
      <c r="AC24" s="13" t="s">
        <v>1</v>
      </c>
      <c r="AD24" s="13" t="s">
        <v>13</v>
      </c>
      <c r="AE24" s="13" t="s">
        <v>1</v>
      </c>
      <c r="AF24" s="13" t="s">
        <v>13</v>
      </c>
      <c r="AG24" s="13" t="s">
        <v>1</v>
      </c>
      <c r="AH24" s="13" t="s">
        <v>13</v>
      </c>
      <c r="AI24" s="13" t="s">
        <v>1</v>
      </c>
      <c r="AJ24" s="13">
        <v>431.65</v>
      </c>
      <c r="AK24" s="13" t="s">
        <v>1</v>
      </c>
      <c r="AL24" s="13">
        <v>481.55</v>
      </c>
      <c r="AM24" s="13" t="s">
        <v>1</v>
      </c>
      <c r="AN24" s="13">
        <v>473.75</v>
      </c>
      <c r="AO24" s="13" t="s">
        <v>1</v>
      </c>
      <c r="AP24" s="14">
        <v>482.45</v>
      </c>
      <c r="AQ24" s="13" t="s">
        <v>1</v>
      </c>
      <c r="AR24" s="13">
        <v>544.54999999999995</v>
      </c>
      <c r="AS24" s="13" t="s">
        <v>1</v>
      </c>
      <c r="AT24" s="13">
        <v>537.70000000000005</v>
      </c>
      <c r="AU24" s="13" t="s">
        <v>1</v>
      </c>
      <c r="AV24" s="13">
        <v>559.88</v>
      </c>
      <c r="AW24" s="13" t="s">
        <v>1</v>
      </c>
      <c r="AX24" s="13">
        <v>538.55999999999995</v>
      </c>
      <c r="AY24" s="13" t="s">
        <v>1</v>
      </c>
      <c r="AZ24" s="13">
        <v>532.9</v>
      </c>
      <c r="BA24" s="13" t="s">
        <v>1</v>
      </c>
      <c r="BB24" s="13">
        <v>528.42999999999995</v>
      </c>
      <c r="BC24" s="13" t="s">
        <v>1</v>
      </c>
      <c r="BD24" s="13">
        <v>508.67</v>
      </c>
      <c r="BE24" s="13" t="s">
        <v>1</v>
      </c>
      <c r="BF24" s="13"/>
      <c r="BG24" s="13"/>
      <c r="BH24" s="13"/>
      <c r="BI24" s="13"/>
    </row>
    <row r="25" spans="1:61">
      <c r="A25" s="7" t="s">
        <v>32</v>
      </c>
      <c r="B25" s="13">
        <v>0</v>
      </c>
      <c r="C25" s="13" t="s">
        <v>1</v>
      </c>
      <c r="D25" s="13" t="s">
        <v>13</v>
      </c>
      <c r="E25" s="13" t="s">
        <v>1</v>
      </c>
      <c r="F25" s="13" t="s">
        <v>13</v>
      </c>
      <c r="G25" s="13" t="s">
        <v>1</v>
      </c>
      <c r="H25" s="13" t="s">
        <v>13</v>
      </c>
      <c r="I25" s="13" t="s">
        <v>1</v>
      </c>
      <c r="J25" s="13" t="s">
        <v>13</v>
      </c>
      <c r="K25" s="13" t="s">
        <v>1</v>
      </c>
      <c r="L25" s="13">
        <v>0</v>
      </c>
      <c r="M25" s="13" t="s">
        <v>1</v>
      </c>
      <c r="N25" s="13">
        <v>0</v>
      </c>
      <c r="O25" s="13" t="s">
        <v>1</v>
      </c>
      <c r="P25" s="13">
        <v>0</v>
      </c>
      <c r="Q25" s="13" t="s">
        <v>1</v>
      </c>
      <c r="R25" s="13">
        <v>0</v>
      </c>
      <c r="S25" s="13" t="s">
        <v>1</v>
      </c>
      <c r="T25" s="13">
        <v>0</v>
      </c>
      <c r="U25" s="13" t="s">
        <v>1</v>
      </c>
      <c r="V25" s="13">
        <v>0</v>
      </c>
      <c r="W25" s="13" t="s">
        <v>1</v>
      </c>
      <c r="X25" s="13">
        <v>0</v>
      </c>
      <c r="Y25" s="13" t="s">
        <v>1</v>
      </c>
      <c r="Z25" s="13">
        <v>0</v>
      </c>
      <c r="AA25" s="13" t="s">
        <v>1</v>
      </c>
      <c r="AB25" s="13">
        <v>0</v>
      </c>
      <c r="AC25" s="13" t="s">
        <v>1</v>
      </c>
      <c r="AD25" s="13">
        <v>0</v>
      </c>
      <c r="AE25" s="13" t="s">
        <v>1</v>
      </c>
      <c r="AF25" s="13">
        <v>0</v>
      </c>
      <c r="AG25" s="13" t="s">
        <v>1</v>
      </c>
      <c r="AH25" s="13">
        <v>0</v>
      </c>
      <c r="AI25" s="13" t="s">
        <v>1</v>
      </c>
      <c r="AJ25" s="13">
        <v>0</v>
      </c>
      <c r="AK25" s="13" t="s">
        <v>1</v>
      </c>
      <c r="AL25" s="13">
        <v>0</v>
      </c>
      <c r="AM25" s="13" t="s">
        <v>1</v>
      </c>
      <c r="AN25" s="13">
        <v>0</v>
      </c>
      <c r="AO25" s="13" t="s">
        <v>1</v>
      </c>
      <c r="AP25" s="14">
        <v>0</v>
      </c>
      <c r="AQ25" s="13" t="s">
        <v>1</v>
      </c>
      <c r="AR25" s="13">
        <v>0</v>
      </c>
      <c r="AS25" s="13" t="s">
        <v>1</v>
      </c>
      <c r="AT25" s="13">
        <v>0</v>
      </c>
      <c r="AU25" s="13" t="s">
        <v>1</v>
      </c>
      <c r="AV25" s="13">
        <v>0</v>
      </c>
      <c r="AW25" s="13" t="s">
        <v>1</v>
      </c>
      <c r="AX25" s="13">
        <v>0</v>
      </c>
      <c r="AY25" s="13" t="s">
        <v>1</v>
      </c>
      <c r="AZ25" s="13">
        <v>0</v>
      </c>
      <c r="BA25" s="13" t="s">
        <v>1</v>
      </c>
      <c r="BB25" s="13">
        <v>0</v>
      </c>
      <c r="BC25" s="13" t="s">
        <v>1</v>
      </c>
      <c r="BD25" s="13">
        <v>0</v>
      </c>
      <c r="BE25" s="13" t="s">
        <v>1</v>
      </c>
      <c r="BF25" s="13"/>
      <c r="BG25" s="13"/>
      <c r="BH25" s="13"/>
      <c r="BI25" s="13"/>
    </row>
    <row r="26" spans="1:61">
      <c r="A26" s="7" t="s">
        <v>766</v>
      </c>
      <c r="B26" s="13" t="s">
        <v>13</v>
      </c>
      <c r="C26" s="13" t="s">
        <v>1</v>
      </c>
      <c r="D26" s="13" t="s">
        <v>13</v>
      </c>
      <c r="E26" s="13" t="s">
        <v>1</v>
      </c>
      <c r="F26" s="13" t="s">
        <v>13</v>
      </c>
      <c r="G26" s="13" t="s">
        <v>1</v>
      </c>
      <c r="H26" s="13" t="s">
        <v>13</v>
      </c>
      <c r="I26" s="13" t="s">
        <v>1</v>
      </c>
      <c r="J26" s="13" t="s">
        <v>13</v>
      </c>
      <c r="K26" s="13" t="s">
        <v>1</v>
      </c>
      <c r="L26" s="13">
        <v>1996.78</v>
      </c>
      <c r="M26" s="13" t="s">
        <v>1</v>
      </c>
      <c r="N26" s="13">
        <v>2131.9299999999998</v>
      </c>
      <c r="O26" s="13" t="s">
        <v>1</v>
      </c>
      <c r="P26" s="13">
        <v>2047.13</v>
      </c>
      <c r="Q26" s="13" t="s">
        <v>1</v>
      </c>
      <c r="R26" s="13">
        <v>1757.33</v>
      </c>
      <c r="S26" s="13" t="s">
        <v>1</v>
      </c>
      <c r="T26" s="13">
        <v>1914.95</v>
      </c>
      <c r="U26" s="13" t="s">
        <v>1</v>
      </c>
      <c r="V26" s="13">
        <v>1841.41</v>
      </c>
      <c r="W26" s="13" t="s">
        <v>1</v>
      </c>
      <c r="X26" s="13">
        <v>1853.58</v>
      </c>
      <c r="Y26" s="13" t="s">
        <v>1</v>
      </c>
      <c r="Z26" s="13">
        <v>2068.2800000000002</v>
      </c>
      <c r="AA26" s="13" t="s">
        <v>1</v>
      </c>
      <c r="AB26" s="13">
        <v>1928.19</v>
      </c>
      <c r="AC26" s="13" t="s">
        <v>1</v>
      </c>
      <c r="AD26" s="13">
        <v>1818</v>
      </c>
      <c r="AE26" s="13" t="s">
        <v>1</v>
      </c>
      <c r="AF26" s="13">
        <v>1934.31</v>
      </c>
      <c r="AG26" s="13" t="s">
        <v>1</v>
      </c>
      <c r="AH26" s="13">
        <v>1917.39</v>
      </c>
      <c r="AI26" s="13" t="s">
        <v>1</v>
      </c>
      <c r="AJ26" s="13">
        <v>1985</v>
      </c>
      <c r="AK26" s="13" t="s">
        <v>1</v>
      </c>
      <c r="AL26" s="13">
        <v>1873</v>
      </c>
      <c r="AM26" s="13" t="s">
        <v>1</v>
      </c>
      <c r="AN26" s="13">
        <v>1841.32</v>
      </c>
      <c r="AO26" s="13" t="s">
        <v>1</v>
      </c>
      <c r="AP26" s="14">
        <v>1957.26</v>
      </c>
      <c r="AQ26" s="13" t="s">
        <v>1</v>
      </c>
      <c r="AR26" s="13">
        <v>1904.88</v>
      </c>
      <c r="AS26" s="13" t="s">
        <v>1</v>
      </c>
      <c r="AT26" s="13">
        <v>1928.27</v>
      </c>
      <c r="AU26" s="13" t="s">
        <v>1</v>
      </c>
      <c r="AV26" s="13">
        <v>1773.44</v>
      </c>
      <c r="AW26" s="13" t="s">
        <v>1</v>
      </c>
      <c r="AX26" s="13">
        <v>1905.17</v>
      </c>
      <c r="AY26" s="13" t="s">
        <v>1</v>
      </c>
      <c r="AZ26" s="13">
        <v>1938.48</v>
      </c>
      <c r="BA26" s="13" t="s">
        <v>1</v>
      </c>
      <c r="BB26" s="13">
        <v>1963.88</v>
      </c>
      <c r="BC26" s="13" t="s">
        <v>1</v>
      </c>
      <c r="BD26" s="13" t="s">
        <v>13</v>
      </c>
      <c r="BE26" s="13" t="s">
        <v>1</v>
      </c>
      <c r="BF26" s="13"/>
      <c r="BG26" s="13"/>
      <c r="BH26" s="13"/>
      <c r="BI26" s="13"/>
    </row>
    <row r="27" spans="1:61">
      <c r="A27" s="7" t="s">
        <v>34</v>
      </c>
      <c r="B27" s="13" t="s">
        <v>13</v>
      </c>
      <c r="C27" s="13" t="s">
        <v>1</v>
      </c>
      <c r="D27" s="13" t="s">
        <v>13</v>
      </c>
      <c r="E27" s="13" t="s">
        <v>1</v>
      </c>
      <c r="F27" s="13" t="s">
        <v>13</v>
      </c>
      <c r="G27" s="13" t="s">
        <v>1</v>
      </c>
      <c r="H27" s="13" t="s">
        <v>13</v>
      </c>
      <c r="I27" s="13" t="s">
        <v>1</v>
      </c>
      <c r="J27" s="13" t="s">
        <v>13</v>
      </c>
      <c r="K27" s="13" t="s">
        <v>1</v>
      </c>
      <c r="L27" s="13" t="s">
        <v>13</v>
      </c>
      <c r="M27" s="13" t="s">
        <v>1</v>
      </c>
      <c r="N27" s="13" t="s">
        <v>13</v>
      </c>
      <c r="O27" s="13" t="s">
        <v>1</v>
      </c>
      <c r="P27" s="13" t="s">
        <v>13</v>
      </c>
      <c r="Q27" s="13" t="s">
        <v>1</v>
      </c>
      <c r="R27" s="13" t="s">
        <v>13</v>
      </c>
      <c r="S27" s="13" t="s">
        <v>1</v>
      </c>
      <c r="T27" s="13" t="s">
        <v>13</v>
      </c>
      <c r="U27" s="13" t="s">
        <v>1</v>
      </c>
      <c r="V27" s="13" t="s">
        <v>13</v>
      </c>
      <c r="W27" s="13" t="s">
        <v>1</v>
      </c>
      <c r="X27" s="13" t="s">
        <v>13</v>
      </c>
      <c r="Y27" s="13" t="s">
        <v>1</v>
      </c>
      <c r="Z27" s="13" t="s">
        <v>13</v>
      </c>
      <c r="AA27" s="13" t="s">
        <v>1</v>
      </c>
      <c r="AB27" s="13">
        <v>806</v>
      </c>
      <c r="AC27" s="13" t="s">
        <v>1</v>
      </c>
      <c r="AD27" s="13" t="s">
        <v>13</v>
      </c>
      <c r="AE27" s="13" t="s">
        <v>1</v>
      </c>
      <c r="AF27" s="13">
        <v>1135.4000000000001</v>
      </c>
      <c r="AG27" s="13" t="s">
        <v>1</v>
      </c>
      <c r="AH27" s="13" t="s">
        <v>13</v>
      </c>
      <c r="AI27" s="13" t="s">
        <v>1</v>
      </c>
      <c r="AJ27" s="13">
        <v>1093</v>
      </c>
      <c r="AK27" s="13" t="s">
        <v>1</v>
      </c>
      <c r="AL27" s="13" t="s">
        <v>13</v>
      </c>
      <c r="AM27" s="13" t="s">
        <v>1</v>
      </c>
      <c r="AN27" s="13">
        <v>1131.0999999999999</v>
      </c>
      <c r="AO27" s="13" t="s">
        <v>1</v>
      </c>
      <c r="AP27" s="14" t="s">
        <v>13</v>
      </c>
      <c r="AQ27" s="13" t="s">
        <v>1</v>
      </c>
      <c r="AR27" s="13">
        <v>1114.56</v>
      </c>
      <c r="AS27" s="13" t="s">
        <v>1</v>
      </c>
      <c r="AT27" s="13" t="s">
        <v>13</v>
      </c>
      <c r="AU27" s="13" t="s">
        <v>1</v>
      </c>
      <c r="AV27" s="13">
        <v>1045.6099999999999</v>
      </c>
      <c r="AW27" s="13" t="s">
        <v>1</v>
      </c>
      <c r="AX27" s="13">
        <v>1089.3699999999999</v>
      </c>
      <c r="AY27" s="13" t="s">
        <v>1</v>
      </c>
      <c r="AZ27" s="13">
        <v>1076.6300000000001</v>
      </c>
      <c r="BA27" s="13" t="s">
        <v>1</v>
      </c>
      <c r="BB27" s="13">
        <v>1056.6400000000001</v>
      </c>
      <c r="BC27" s="13" t="s">
        <v>1</v>
      </c>
      <c r="BD27" s="13">
        <v>995.67</v>
      </c>
      <c r="BE27" s="13" t="s">
        <v>1</v>
      </c>
      <c r="BF27" s="13"/>
      <c r="BG27" s="13"/>
      <c r="BH27" s="13"/>
      <c r="BI27" s="13"/>
    </row>
    <row r="28" spans="1:61">
      <c r="A28" s="7" t="s">
        <v>35</v>
      </c>
      <c r="B28" s="13" t="s">
        <v>13</v>
      </c>
      <c r="C28" s="13" t="s">
        <v>1</v>
      </c>
      <c r="D28" s="13" t="s">
        <v>13</v>
      </c>
      <c r="E28" s="13" t="s">
        <v>1</v>
      </c>
      <c r="F28" s="13" t="s">
        <v>13</v>
      </c>
      <c r="G28" s="13" t="s">
        <v>1</v>
      </c>
      <c r="H28" s="13" t="s">
        <v>13</v>
      </c>
      <c r="I28" s="13" t="s">
        <v>1</v>
      </c>
      <c r="J28" s="13" t="s">
        <v>13</v>
      </c>
      <c r="K28" s="13" t="s">
        <v>1</v>
      </c>
      <c r="L28" s="13" t="s">
        <v>13</v>
      </c>
      <c r="M28" s="13" t="s">
        <v>1</v>
      </c>
      <c r="N28" s="13" t="s">
        <v>13</v>
      </c>
      <c r="O28" s="13" t="s">
        <v>1</v>
      </c>
      <c r="P28" s="13" t="s">
        <v>13</v>
      </c>
      <c r="Q28" s="13" t="s">
        <v>1</v>
      </c>
      <c r="R28" s="13" t="s">
        <v>13</v>
      </c>
      <c r="S28" s="13" t="s">
        <v>1</v>
      </c>
      <c r="T28" s="13" t="s">
        <v>13</v>
      </c>
      <c r="U28" s="13" t="s">
        <v>1</v>
      </c>
      <c r="V28" s="13" t="s">
        <v>13</v>
      </c>
      <c r="W28" s="13" t="s">
        <v>1</v>
      </c>
      <c r="X28" s="13" t="s">
        <v>13</v>
      </c>
      <c r="Y28" s="13" t="s">
        <v>1</v>
      </c>
      <c r="Z28" s="13" t="s">
        <v>13</v>
      </c>
      <c r="AA28" s="13" t="s">
        <v>1</v>
      </c>
      <c r="AB28" s="13" t="s">
        <v>13</v>
      </c>
      <c r="AC28" s="13" t="s">
        <v>1</v>
      </c>
      <c r="AD28" s="13" t="s">
        <v>13</v>
      </c>
      <c r="AE28" s="13" t="s">
        <v>1</v>
      </c>
      <c r="AF28" s="13" t="s">
        <v>13</v>
      </c>
      <c r="AG28" s="13" t="s">
        <v>1</v>
      </c>
      <c r="AH28" s="13" t="s">
        <v>13</v>
      </c>
      <c r="AI28" s="13" t="s">
        <v>1</v>
      </c>
      <c r="AJ28" s="13" t="s">
        <v>13</v>
      </c>
      <c r="AK28" s="13" t="s">
        <v>1</v>
      </c>
      <c r="AL28" s="13" t="s">
        <v>13</v>
      </c>
      <c r="AM28" s="13" t="s">
        <v>1</v>
      </c>
      <c r="AN28" s="13" t="s">
        <v>13</v>
      </c>
      <c r="AO28" s="13" t="s">
        <v>1</v>
      </c>
      <c r="AP28" s="14" t="s">
        <v>13</v>
      </c>
      <c r="AQ28" s="13" t="s">
        <v>1</v>
      </c>
      <c r="AR28" s="13" t="s">
        <v>13</v>
      </c>
      <c r="AS28" s="13" t="s">
        <v>1</v>
      </c>
      <c r="AT28" s="13" t="s">
        <v>13</v>
      </c>
      <c r="AU28" s="13" t="s">
        <v>1</v>
      </c>
      <c r="AV28" s="13" t="s">
        <v>13</v>
      </c>
      <c r="AW28" s="13" t="s">
        <v>1</v>
      </c>
      <c r="AX28" s="13" t="s">
        <v>13</v>
      </c>
      <c r="AY28" s="13" t="s">
        <v>1</v>
      </c>
      <c r="AZ28" s="13" t="s">
        <v>13</v>
      </c>
      <c r="BA28" s="13" t="s">
        <v>1</v>
      </c>
      <c r="BB28" s="13" t="s">
        <v>13</v>
      </c>
      <c r="BC28" s="13" t="s">
        <v>1</v>
      </c>
      <c r="BD28" s="13" t="s">
        <v>13</v>
      </c>
      <c r="BE28" s="13" t="s">
        <v>1</v>
      </c>
      <c r="BF28" s="13"/>
      <c r="BG28" s="13"/>
      <c r="BH28" s="13"/>
      <c r="BI28" s="13"/>
    </row>
    <row r="29" spans="1:61">
      <c r="A29" s="7" t="s">
        <v>36</v>
      </c>
      <c r="B29" s="13" t="s">
        <v>13</v>
      </c>
      <c r="C29" s="13" t="s">
        <v>1</v>
      </c>
      <c r="D29" s="13" t="s">
        <v>13</v>
      </c>
      <c r="E29" s="13" t="s">
        <v>1</v>
      </c>
      <c r="F29" s="13" t="s">
        <v>13</v>
      </c>
      <c r="G29" s="13" t="s">
        <v>1</v>
      </c>
      <c r="H29" s="13" t="s">
        <v>13</v>
      </c>
      <c r="I29" s="13" t="s">
        <v>1</v>
      </c>
      <c r="J29" s="13" t="s">
        <v>13</v>
      </c>
      <c r="K29" s="13" t="s">
        <v>1</v>
      </c>
      <c r="L29" s="13" t="s">
        <v>13</v>
      </c>
      <c r="M29" s="13" t="s">
        <v>1</v>
      </c>
      <c r="N29" s="13" t="s">
        <v>13</v>
      </c>
      <c r="O29" s="13" t="s">
        <v>1</v>
      </c>
      <c r="P29" s="13" t="s">
        <v>13</v>
      </c>
      <c r="Q29" s="13" t="s">
        <v>1</v>
      </c>
      <c r="R29" s="13" t="s">
        <v>13</v>
      </c>
      <c r="S29" s="13" t="s">
        <v>1</v>
      </c>
      <c r="T29" s="13" t="s">
        <v>13</v>
      </c>
      <c r="U29" s="13" t="s">
        <v>1</v>
      </c>
      <c r="V29" s="13" t="s">
        <v>13</v>
      </c>
      <c r="W29" s="13" t="s">
        <v>1</v>
      </c>
      <c r="X29" s="13" t="s">
        <v>13</v>
      </c>
      <c r="Y29" s="13" t="s">
        <v>1</v>
      </c>
      <c r="Z29" s="13" t="s">
        <v>13</v>
      </c>
      <c r="AA29" s="13" t="s">
        <v>1</v>
      </c>
      <c r="AB29" s="13" t="s">
        <v>13</v>
      </c>
      <c r="AC29" s="13" t="s">
        <v>1</v>
      </c>
      <c r="AD29" s="13" t="s">
        <v>13</v>
      </c>
      <c r="AE29" s="13" t="s">
        <v>1</v>
      </c>
      <c r="AF29" s="13" t="s">
        <v>13</v>
      </c>
      <c r="AG29" s="13" t="s">
        <v>1</v>
      </c>
      <c r="AH29" s="13" t="s">
        <v>13</v>
      </c>
      <c r="AI29" s="13" t="s">
        <v>1</v>
      </c>
      <c r="AJ29" s="13" t="s">
        <v>13</v>
      </c>
      <c r="AK29" s="13" t="s">
        <v>1</v>
      </c>
      <c r="AL29" s="13" t="s">
        <v>13</v>
      </c>
      <c r="AM29" s="13" t="s">
        <v>1</v>
      </c>
      <c r="AN29" s="13" t="s">
        <v>13</v>
      </c>
      <c r="AO29" s="13" t="s">
        <v>1</v>
      </c>
      <c r="AP29" s="14" t="s">
        <v>13</v>
      </c>
      <c r="AQ29" s="13" t="s">
        <v>1</v>
      </c>
      <c r="AR29" s="13" t="s">
        <v>13</v>
      </c>
      <c r="AS29" s="13" t="s">
        <v>1</v>
      </c>
      <c r="AT29" s="13" t="s">
        <v>13</v>
      </c>
      <c r="AU29" s="13" t="s">
        <v>1</v>
      </c>
      <c r="AV29" s="13" t="s">
        <v>13</v>
      </c>
      <c r="AW29" s="13" t="s">
        <v>1</v>
      </c>
      <c r="AX29" s="13" t="s">
        <v>13</v>
      </c>
      <c r="AY29" s="13" t="s">
        <v>1</v>
      </c>
      <c r="AZ29" s="13" t="s">
        <v>13</v>
      </c>
      <c r="BA29" s="13" t="s">
        <v>1</v>
      </c>
      <c r="BB29" s="13" t="s">
        <v>13</v>
      </c>
      <c r="BC29" s="13" t="s">
        <v>1</v>
      </c>
      <c r="BD29" s="13" t="s">
        <v>13</v>
      </c>
      <c r="BE29" s="13" t="s">
        <v>1</v>
      </c>
      <c r="BF29" s="13"/>
      <c r="BG29" s="13"/>
      <c r="BH29" s="13"/>
      <c r="BI29" s="13"/>
    </row>
    <row r="30" spans="1:61">
      <c r="A30" s="7" t="s">
        <v>37</v>
      </c>
      <c r="B30" s="13" t="s">
        <v>13</v>
      </c>
      <c r="C30" s="13" t="s">
        <v>1</v>
      </c>
      <c r="D30" s="13" t="s">
        <v>13</v>
      </c>
      <c r="E30" s="13" t="s">
        <v>1</v>
      </c>
      <c r="F30" s="13" t="s">
        <v>13</v>
      </c>
      <c r="G30" s="13" t="s">
        <v>1</v>
      </c>
      <c r="H30" s="13" t="s">
        <v>13</v>
      </c>
      <c r="I30" s="13" t="s">
        <v>1</v>
      </c>
      <c r="J30" s="13" t="s">
        <v>13</v>
      </c>
      <c r="K30" s="13" t="s">
        <v>1</v>
      </c>
      <c r="L30" s="13" t="s">
        <v>13</v>
      </c>
      <c r="M30" s="13" t="s">
        <v>1</v>
      </c>
      <c r="N30" s="13" t="s">
        <v>13</v>
      </c>
      <c r="O30" s="13" t="s">
        <v>1</v>
      </c>
      <c r="P30" s="13" t="s">
        <v>13</v>
      </c>
      <c r="Q30" s="13" t="s">
        <v>1</v>
      </c>
      <c r="R30" s="13" t="s">
        <v>13</v>
      </c>
      <c r="S30" s="13" t="s">
        <v>1</v>
      </c>
      <c r="T30" s="13" t="s">
        <v>13</v>
      </c>
      <c r="U30" s="13" t="s">
        <v>1</v>
      </c>
      <c r="V30" s="13" t="s">
        <v>13</v>
      </c>
      <c r="W30" s="13" t="s">
        <v>1</v>
      </c>
      <c r="X30" s="13" t="s">
        <v>13</v>
      </c>
      <c r="Y30" s="13" t="s">
        <v>1</v>
      </c>
      <c r="Z30" s="13" t="s">
        <v>13</v>
      </c>
      <c r="AA30" s="13" t="s">
        <v>1</v>
      </c>
      <c r="AB30" s="13">
        <v>642.20000000000005</v>
      </c>
      <c r="AC30" s="13" t="s">
        <v>1</v>
      </c>
      <c r="AD30" s="13">
        <v>606.1</v>
      </c>
      <c r="AE30" s="13" t="s">
        <v>1</v>
      </c>
      <c r="AF30" s="13">
        <v>755</v>
      </c>
      <c r="AG30" s="13" t="s">
        <v>1</v>
      </c>
      <c r="AH30" s="13">
        <v>752.5</v>
      </c>
      <c r="AI30" s="13" t="s">
        <v>1</v>
      </c>
      <c r="AJ30" s="13">
        <v>985.5</v>
      </c>
      <c r="AK30" s="13" t="s">
        <v>1</v>
      </c>
      <c r="AL30" s="13">
        <v>947.5</v>
      </c>
      <c r="AM30" s="13" t="s">
        <v>1</v>
      </c>
      <c r="AN30" s="13">
        <v>918.8</v>
      </c>
      <c r="AO30" s="13" t="s">
        <v>1</v>
      </c>
      <c r="AP30" s="14">
        <v>901.2</v>
      </c>
      <c r="AQ30" s="13" t="s">
        <v>1</v>
      </c>
      <c r="AR30" s="13">
        <v>986.6</v>
      </c>
      <c r="AS30" s="13" t="s">
        <v>1</v>
      </c>
      <c r="AT30" s="13">
        <v>931</v>
      </c>
      <c r="AU30" s="13" t="s">
        <v>1</v>
      </c>
      <c r="AV30" s="13">
        <v>942.2</v>
      </c>
      <c r="AW30" s="13" t="s">
        <v>1</v>
      </c>
      <c r="AX30" s="13">
        <v>963.24</v>
      </c>
      <c r="AY30" s="13" t="s">
        <v>1</v>
      </c>
      <c r="AZ30" s="13">
        <v>930.21</v>
      </c>
      <c r="BA30" s="13" t="s">
        <v>1</v>
      </c>
      <c r="BB30" s="13">
        <v>993.78</v>
      </c>
      <c r="BC30" s="13" t="s">
        <v>1</v>
      </c>
      <c r="BD30" s="13">
        <v>970.11</v>
      </c>
      <c r="BE30" s="13" t="s">
        <v>1</v>
      </c>
      <c r="BF30" s="13"/>
      <c r="BG30" s="13"/>
      <c r="BH30" s="13"/>
      <c r="BI30" s="13"/>
    </row>
    <row r="31" spans="1:61">
      <c r="A31" s="7" t="s">
        <v>38</v>
      </c>
      <c r="B31" s="13" t="s">
        <v>13</v>
      </c>
      <c r="C31" s="13" t="s">
        <v>1</v>
      </c>
      <c r="D31" s="13" t="s">
        <v>13</v>
      </c>
      <c r="E31" s="13" t="s">
        <v>1</v>
      </c>
      <c r="F31" s="13" t="s">
        <v>13</v>
      </c>
      <c r="G31" s="13" t="s">
        <v>1</v>
      </c>
      <c r="H31" s="13" t="s">
        <v>13</v>
      </c>
      <c r="I31" s="13" t="s">
        <v>1</v>
      </c>
      <c r="J31" s="13" t="s">
        <v>13</v>
      </c>
      <c r="K31" s="13" t="s">
        <v>1</v>
      </c>
      <c r="L31" s="13" t="s">
        <v>13</v>
      </c>
      <c r="M31" s="13" t="s">
        <v>1</v>
      </c>
      <c r="N31" s="13" t="s">
        <v>13</v>
      </c>
      <c r="O31" s="13" t="s">
        <v>1</v>
      </c>
      <c r="P31" s="13" t="s">
        <v>13</v>
      </c>
      <c r="Q31" s="13" t="s">
        <v>1</v>
      </c>
      <c r="R31" s="13" t="s">
        <v>13</v>
      </c>
      <c r="S31" s="13" t="s">
        <v>1</v>
      </c>
      <c r="T31" s="13" t="s">
        <v>13</v>
      </c>
      <c r="U31" s="13" t="s">
        <v>1</v>
      </c>
      <c r="V31" s="13" t="s">
        <v>13</v>
      </c>
      <c r="W31" s="13" t="s">
        <v>1</v>
      </c>
      <c r="X31" s="13" t="s">
        <v>13</v>
      </c>
      <c r="Y31" s="13" t="s">
        <v>1</v>
      </c>
      <c r="Z31" s="13" t="s">
        <v>13</v>
      </c>
      <c r="AA31" s="13" t="s">
        <v>1</v>
      </c>
      <c r="AB31" s="13" t="s">
        <v>13</v>
      </c>
      <c r="AC31" s="13" t="s">
        <v>1</v>
      </c>
      <c r="AD31" s="13" t="s">
        <v>13</v>
      </c>
      <c r="AE31" s="13" t="s">
        <v>1</v>
      </c>
      <c r="AF31" s="13" t="s">
        <v>13</v>
      </c>
      <c r="AG31" s="13" t="s">
        <v>1</v>
      </c>
      <c r="AH31" s="13" t="s">
        <v>13</v>
      </c>
      <c r="AI31" s="13" t="s">
        <v>1</v>
      </c>
      <c r="AJ31" s="13" t="s">
        <v>13</v>
      </c>
      <c r="AK31" s="13" t="s">
        <v>1</v>
      </c>
      <c r="AL31" s="13" t="s">
        <v>13</v>
      </c>
      <c r="AM31" s="13" t="s">
        <v>1</v>
      </c>
      <c r="AN31" s="13" t="s">
        <v>13</v>
      </c>
      <c r="AO31" s="13" t="s">
        <v>1</v>
      </c>
      <c r="AP31" s="14" t="s">
        <v>13</v>
      </c>
      <c r="AQ31" s="13" t="s">
        <v>1</v>
      </c>
      <c r="AR31" s="13" t="s">
        <v>13</v>
      </c>
      <c r="AS31" s="13" t="s">
        <v>1</v>
      </c>
      <c r="AT31" s="13" t="s">
        <v>13</v>
      </c>
      <c r="AU31" s="13" t="s">
        <v>1</v>
      </c>
      <c r="AV31" s="13" t="s">
        <v>13</v>
      </c>
      <c r="AW31" s="13" t="s">
        <v>1</v>
      </c>
      <c r="AX31" s="13" t="s">
        <v>13</v>
      </c>
      <c r="AY31" s="13" t="s">
        <v>1</v>
      </c>
      <c r="AZ31" s="13" t="s">
        <v>13</v>
      </c>
      <c r="BA31" s="13" t="s">
        <v>1</v>
      </c>
      <c r="BB31" s="13" t="s">
        <v>13</v>
      </c>
      <c r="BC31" s="13" t="s">
        <v>1</v>
      </c>
      <c r="BD31" s="13" t="s">
        <v>13</v>
      </c>
      <c r="BE31" s="13" t="s">
        <v>1</v>
      </c>
      <c r="BF31" s="13"/>
      <c r="BG31" s="13"/>
      <c r="BH31" s="13"/>
      <c r="BI31" s="13"/>
    </row>
    <row r="32" spans="1:61">
      <c r="A32" s="7" t="s">
        <v>39</v>
      </c>
      <c r="B32" s="13" t="s">
        <v>13</v>
      </c>
      <c r="C32" s="13" t="s">
        <v>1</v>
      </c>
      <c r="D32" s="13" t="s">
        <v>13</v>
      </c>
      <c r="E32" s="13" t="s">
        <v>1</v>
      </c>
      <c r="F32" s="13" t="s">
        <v>13</v>
      </c>
      <c r="G32" s="13" t="s">
        <v>1</v>
      </c>
      <c r="H32" s="13" t="s">
        <v>13</v>
      </c>
      <c r="I32" s="13" t="s">
        <v>1</v>
      </c>
      <c r="J32" s="13" t="s">
        <v>13</v>
      </c>
      <c r="K32" s="13" t="s">
        <v>1</v>
      </c>
      <c r="L32" s="13" t="s">
        <v>13</v>
      </c>
      <c r="M32" s="13" t="s">
        <v>1</v>
      </c>
      <c r="N32" s="13" t="s">
        <v>13</v>
      </c>
      <c r="O32" s="13" t="s">
        <v>1</v>
      </c>
      <c r="P32" s="13" t="s">
        <v>13</v>
      </c>
      <c r="Q32" s="13" t="s">
        <v>1</v>
      </c>
      <c r="R32" s="13" t="s">
        <v>13</v>
      </c>
      <c r="S32" s="13" t="s">
        <v>1</v>
      </c>
      <c r="T32" s="13" t="s">
        <v>13</v>
      </c>
      <c r="U32" s="13" t="s">
        <v>1</v>
      </c>
      <c r="V32" s="13" t="s">
        <v>13</v>
      </c>
      <c r="W32" s="13" t="s">
        <v>1</v>
      </c>
      <c r="X32" s="13" t="s">
        <v>13</v>
      </c>
      <c r="Y32" s="13" t="s">
        <v>1</v>
      </c>
      <c r="Z32" s="13" t="s">
        <v>13</v>
      </c>
      <c r="AA32" s="13" t="s">
        <v>1</v>
      </c>
      <c r="AB32" s="13" t="s">
        <v>13</v>
      </c>
      <c r="AC32" s="13" t="s">
        <v>1</v>
      </c>
      <c r="AD32" s="13" t="s">
        <v>13</v>
      </c>
      <c r="AE32" s="13" t="s">
        <v>1</v>
      </c>
      <c r="AF32" s="13" t="s">
        <v>13</v>
      </c>
      <c r="AG32" s="13" t="s">
        <v>1</v>
      </c>
      <c r="AH32" s="13" t="s">
        <v>13</v>
      </c>
      <c r="AI32" s="13" t="s">
        <v>1</v>
      </c>
      <c r="AJ32" s="13" t="s">
        <v>13</v>
      </c>
      <c r="AK32" s="13" t="s">
        <v>1</v>
      </c>
      <c r="AL32" s="13" t="s">
        <v>13</v>
      </c>
      <c r="AM32" s="13" t="s">
        <v>1</v>
      </c>
      <c r="AN32" s="13" t="s">
        <v>13</v>
      </c>
      <c r="AO32" s="13" t="s">
        <v>1</v>
      </c>
      <c r="AP32" s="14">
        <v>360.67</v>
      </c>
      <c r="AQ32" s="13" t="s">
        <v>1</v>
      </c>
      <c r="AR32" s="13">
        <v>382.71</v>
      </c>
      <c r="AS32" s="13" t="s">
        <v>1</v>
      </c>
      <c r="AT32" s="13">
        <v>381.77</v>
      </c>
      <c r="AU32" s="13" t="s">
        <v>1</v>
      </c>
      <c r="AV32" s="13">
        <v>368.7</v>
      </c>
      <c r="AW32" s="13" t="s">
        <v>1</v>
      </c>
      <c r="AX32" s="13">
        <v>380.96</v>
      </c>
      <c r="AY32" s="13" t="s">
        <v>1</v>
      </c>
      <c r="AZ32" s="13">
        <v>404.96</v>
      </c>
      <c r="BA32" s="13" t="s">
        <v>1</v>
      </c>
      <c r="BB32" s="13">
        <v>401.1</v>
      </c>
      <c r="BC32" s="13" t="s">
        <v>1</v>
      </c>
      <c r="BD32" s="13">
        <v>352.56</v>
      </c>
      <c r="BE32" s="13" t="s">
        <v>1</v>
      </c>
      <c r="BF32" s="13"/>
      <c r="BG32" s="13"/>
      <c r="BH32" s="13"/>
      <c r="BI32" s="13"/>
    </row>
    <row r="33" spans="1:61">
      <c r="A33" s="7" t="s">
        <v>40</v>
      </c>
      <c r="B33" s="13" t="s">
        <v>13</v>
      </c>
      <c r="C33" s="13" t="s">
        <v>1</v>
      </c>
      <c r="D33" s="13" t="s">
        <v>13</v>
      </c>
      <c r="E33" s="13" t="s">
        <v>1</v>
      </c>
      <c r="F33" s="13" t="s">
        <v>13</v>
      </c>
      <c r="G33" s="13" t="s">
        <v>1</v>
      </c>
      <c r="H33" s="13" t="s">
        <v>13</v>
      </c>
      <c r="I33" s="13" t="s">
        <v>1</v>
      </c>
      <c r="J33" s="13" t="s">
        <v>13</v>
      </c>
      <c r="K33" s="13" t="s">
        <v>1</v>
      </c>
      <c r="L33" s="13" t="s">
        <v>13</v>
      </c>
      <c r="M33" s="13" t="s">
        <v>1</v>
      </c>
      <c r="N33" s="13" t="s">
        <v>13</v>
      </c>
      <c r="O33" s="13" t="s">
        <v>1</v>
      </c>
      <c r="P33" s="13" t="s">
        <v>13</v>
      </c>
      <c r="Q33" s="13" t="s">
        <v>1</v>
      </c>
      <c r="R33" s="13" t="s">
        <v>13</v>
      </c>
      <c r="S33" s="13" t="s">
        <v>1</v>
      </c>
      <c r="T33" s="13" t="s">
        <v>13</v>
      </c>
      <c r="U33" s="13" t="s">
        <v>1</v>
      </c>
      <c r="V33" s="13">
        <v>264.3</v>
      </c>
      <c r="W33" s="13" t="s">
        <v>1</v>
      </c>
      <c r="X33" s="13">
        <v>244.5</v>
      </c>
      <c r="Y33" s="13" t="s">
        <v>1</v>
      </c>
      <c r="Z33" s="13">
        <v>257.5</v>
      </c>
      <c r="AA33" s="13" t="s">
        <v>1</v>
      </c>
      <c r="AB33" s="13">
        <v>293.39999999999998</v>
      </c>
      <c r="AC33" s="13" t="s">
        <v>1</v>
      </c>
      <c r="AD33" s="13">
        <v>230.6</v>
      </c>
      <c r="AE33" s="13" t="s">
        <v>1</v>
      </c>
      <c r="AF33" s="13">
        <v>231.1</v>
      </c>
      <c r="AG33" s="13" t="s">
        <v>1</v>
      </c>
      <c r="AH33" s="13">
        <v>251.1</v>
      </c>
      <c r="AI33" s="13" t="s">
        <v>1</v>
      </c>
      <c r="AJ33" s="13">
        <v>287</v>
      </c>
      <c r="AK33" s="13" t="s">
        <v>1</v>
      </c>
      <c r="AL33" s="13">
        <v>243.2</v>
      </c>
      <c r="AM33" s="13" t="s">
        <v>1</v>
      </c>
      <c r="AN33" s="13">
        <v>266</v>
      </c>
      <c r="AO33" s="13" t="s">
        <v>1</v>
      </c>
      <c r="AP33" s="14">
        <v>286</v>
      </c>
      <c r="AQ33" s="13" t="s">
        <v>1</v>
      </c>
      <c r="AR33" s="13">
        <v>280</v>
      </c>
      <c r="AS33" s="13" t="s">
        <v>1</v>
      </c>
      <c r="AT33" s="13">
        <v>262</v>
      </c>
      <c r="AU33" s="13" t="s">
        <v>1</v>
      </c>
      <c r="AV33" s="13">
        <v>245</v>
      </c>
      <c r="AW33" s="13" t="s">
        <v>1</v>
      </c>
      <c r="AX33" s="13">
        <v>280</v>
      </c>
      <c r="AY33" s="13" t="s">
        <v>1</v>
      </c>
      <c r="AZ33" s="13">
        <v>282</v>
      </c>
      <c r="BA33" s="13" t="s">
        <v>1</v>
      </c>
      <c r="BB33" s="13">
        <v>277.2</v>
      </c>
      <c r="BC33" s="13" t="s">
        <v>1</v>
      </c>
      <c r="BD33" s="13">
        <v>281.62</v>
      </c>
      <c r="BE33" s="13" t="s">
        <v>1</v>
      </c>
      <c r="BF33" s="13"/>
      <c r="BG33" s="13"/>
      <c r="BH33" s="13"/>
      <c r="BI33" s="13"/>
    </row>
    <row r="34" spans="1:61">
      <c r="A34" s="7" t="s">
        <v>41</v>
      </c>
      <c r="B34" s="13" t="s">
        <v>13</v>
      </c>
      <c r="C34" s="13" t="s">
        <v>1</v>
      </c>
      <c r="D34" s="13" t="s">
        <v>13</v>
      </c>
      <c r="E34" s="13" t="s">
        <v>1</v>
      </c>
      <c r="F34" s="13" t="s">
        <v>13</v>
      </c>
      <c r="G34" s="13" t="s">
        <v>1</v>
      </c>
      <c r="H34" s="13" t="s">
        <v>13</v>
      </c>
      <c r="I34" s="13" t="s">
        <v>1</v>
      </c>
      <c r="J34" s="13" t="s">
        <v>13</v>
      </c>
      <c r="K34" s="13" t="s">
        <v>1</v>
      </c>
      <c r="L34" s="13" t="s">
        <v>13</v>
      </c>
      <c r="M34" s="13" t="s">
        <v>1</v>
      </c>
      <c r="N34" s="13" t="s">
        <v>13</v>
      </c>
      <c r="O34" s="13" t="s">
        <v>1</v>
      </c>
      <c r="P34" s="13" t="s">
        <v>13</v>
      </c>
      <c r="Q34" s="13" t="s">
        <v>1</v>
      </c>
      <c r="R34" s="13" t="s">
        <v>13</v>
      </c>
      <c r="S34" s="13" t="s">
        <v>1</v>
      </c>
      <c r="T34" s="13" t="s">
        <v>13</v>
      </c>
      <c r="U34" s="13" t="s">
        <v>1</v>
      </c>
      <c r="V34" s="13" t="s">
        <v>13</v>
      </c>
      <c r="W34" s="13" t="s">
        <v>1</v>
      </c>
      <c r="X34" s="13" t="s">
        <v>13</v>
      </c>
      <c r="Y34" s="13" t="s">
        <v>1</v>
      </c>
      <c r="Z34" s="13" t="s">
        <v>13</v>
      </c>
      <c r="AA34" s="13" t="s">
        <v>1</v>
      </c>
      <c r="AB34" s="13" t="s">
        <v>13</v>
      </c>
      <c r="AC34" s="13" t="s">
        <v>1</v>
      </c>
      <c r="AD34" s="13" t="s">
        <v>13</v>
      </c>
      <c r="AE34" s="13" t="s">
        <v>1</v>
      </c>
      <c r="AF34" s="13" t="s">
        <v>13</v>
      </c>
      <c r="AG34" s="13" t="s">
        <v>1</v>
      </c>
      <c r="AH34" s="13" t="s">
        <v>13</v>
      </c>
      <c r="AI34" s="13" t="s">
        <v>1</v>
      </c>
      <c r="AJ34" s="13" t="s">
        <v>13</v>
      </c>
      <c r="AK34" s="13" t="s">
        <v>1</v>
      </c>
      <c r="AL34" s="13" t="s">
        <v>13</v>
      </c>
      <c r="AM34" s="13" t="s">
        <v>1</v>
      </c>
      <c r="AN34" s="13" t="s">
        <v>13</v>
      </c>
      <c r="AO34" s="13" t="s">
        <v>1</v>
      </c>
      <c r="AP34" s="14" t="s">
        <v>13</v>
      </c>
      <c r="AQ34" s="13" t="s">
        <v>1</v>
      </c>
      <c r="AR34" s="13" t="s">
        <v>13</v>
      </c>
      <c r="AS34" s="13" t="s">
        <v>1</v>
      </c>
      <c r="AT34" s="13" t="s">
        <v>13</v>
      </c>
      <c r="AU34" s="13" t="s">
        <v>1</v>
      </c>
      <c r="AV34" s="13" t="s">
        <v>13</v>
      </c>
      <c r="AW34" s="13" t="s">
        <v>1</v>
      </c>
      <c r="AX34" s="13" t="s">
        <v>13</v>
      </c>
      <c r="AY34" s="13" t="s">
        <v>1</v>
      </c>
      <c r="AZ34" s="13" t="s">
        <v>13</v>
      </c>
      <c r="BA34" s="13" t="s">
        <v>1</v>
      </c>
      <c r="BB34" s="13" t="s">
        <v>13</v>
      </c>
      <c r="BC34" s="13" t="s">
        <v>1</v>
      </c>
      <c r="BD34" s="13" t="s">
        <v>13</v>
      </c>
      <c r="BE34" s="13" t="s">
        <v>1</v>
      </c>
      <c r="BF34" s="13"/>
      <c r="BG34" s="13"/>
      <c r="BH34" s="13"/>
      <c r="BI34" s="13"/>
    </row>
    <row r="35" spans="1:61">
      <c r="A35" s="7"/>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4"/>
      <c r="AQ35" s="13"/>
      <c r="AR35" s="13"/>
      <c r="AS35" s="13"/>
      <c r="AT35" s="13"/>
      <c r="AU35" s="13"/>
      <c r="AV35" s="13"/>
      <c r="AW35" s="13"/>
      <c r="AX35" s="13"/>
      <c r="AY35" s="13"/>
      <c r="AZ35" s="13"/>
      <c r="BA35" s="13"/>
      <c r="BB35" s="13"/>
      <c r="BC35" s="13"/>
      <c r="BD35" s="13"/>
      <c r="BE35" s="13"/>
      <c r="BF35" s="13"/>
      <c r="BG35" s="13"/>
      <c r="BH35" s="13"/>
      <c r="BI35" s="13"/>
    </row>
    <row r="36" spans="1:61">
      <c r="A36" s="7"/>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4"/>
      <c r="AQ36" s="13"/>
      <c r="AR36" s="13"/>
      <c r="AS36" s="13"/>
      <c r="AT36" s="13"/>
      <c r="AU36" s="13"/>
      <c r="AV36" s="13"/>
      <c r="AW36" s="13"/>
      <c r="AX36" s="13"/>
      <c r="AY36" s="13"/>
      <c r="AZ36" s="13"/>
      <c r="BA36" s="13"/>
      <c r="BB36" s="13"/>
      <c r="BC36" s="13"/>
      <c r="BD36" s="13"/>
      <c r="BE36" s="13"/>
      <c r="BF36" s="13"/>
      <c r="BG36" s="13"/>
      <c r="BH36" s="13"/>
      <c r="BI36" s="13"/>
    </row>
    <row r="37" spans="1:61">
      <c r="A37" s="7" t="s">
        <v>42</v>
      </c>
      <c r="B37" s="13" t="s">
        <v>13</v>
      </c>
      <c r="C37" s="13" t="s">
        <v>1</v>
      </c>
      <c r="D37" s="13" t="s">
        <v>13</v>
      </c>
      <c r="E37" s="13" t="s">
        <v>1</v>
      </c>
      <c r="F37" s="13" t="s">
        <v>13</v>
      </c>
      <c r="G37" s="13" t="s">
        <v>1</v>
      </c>
      <c r="H37" s="13" t="s">
        <v>13</v>
      </c>
      <c r="I37" s="13" t="s">
        <v>1</v>
      </c>
      <c r="J37" s="13" t="s">
        <v>13</v>
      </c>
      <c r="K37" s="13" t="s">
        <v>1</v>
      </c>
      <c r="L37" s="13" t="s">
        <v>13</v>
      </c>
      <c r="M37" s="13" t="s">
        <v>1</v>
      </c>
      <c r="N37" s="13" t="s">
        <v>13</v>
      </c>
      <c r="O37" s="13" t="s">
        <v>1</v>
      </c>
      <c r="P37" s="13" t="s">
        <v>13</v>
      </c>
      <c r="Q37" s="13" t="s">
        <v>1</v>
      </c>
      <c r="R37" s="13" t="s">
        <v>13</v>
      </c>
      <c r="S37" s="13" t="s">
        <v>1</v>
      </c>
      <c r="T37" s="13" t="s">
        <v>13</v>
      </c>
      <c r="U37" s="13" t="s">
        <v>1</v>
      </c>
      <c r="V37" s="13" t="s">
        <v>13</v>
      </c>
      <c r="W37" s="13" t="s">
        <v>1</v>
      </c>
      <c r="X37" s="13" t="s">
        <v>13</v>
      </c>
      <c r="Y37" s="13" t="s">
        <v>1</v>
      </c>
      <c r="Z37" s="13" t="s">
        <v>13</v>
      </c>
      <c r="AA37" s="13" t="s">
        <v>1</v>
      </c>
      <c r="AB37" s="13" t="s">
        <v>13</v>
      </c>
      <c r="AC37" s="13" t="s">
        <v>1</v>
      </c>
      <c r="AD37" s="13" t="s">
        <v>13</v>
      </c>
      <c r="AE37" s="13" t="s">
        <v>1</v>
      </c>
      <c r="AF37" s="13" t="s">
        <v>13</v>
      </c>
      <c r="AG37" s="13" t="s">
        <v>1</v>
      </c>
      <c r="AH37" s="13" t="s">
        <v>13</v>
      </c>
      <c r="AI37" s="13" t="s">
        <v>1</v>
      </c>
      <c r="AJ37" s="13" t="s">
        <v>13</v>
      </c>
      <c r="AK37" s="13" t="s">
        <v>1</v>
      </c>
      <c r="AL37" s="13" t="s">
        <v>13</v>
      </c>
      <c r="AM37" s="13" t="s">
        <v>1</v>
      </c>
      <c r="AN37" s="13" t="s">
        <v>13</v>
      </c>
      <c r="AO37" s="13" t="s">
        <v>1</v>
      </c>
      <c r="AP37" s="14" t="s">
        <v>13</v>
      </c>
      <c r="AQ37" s="13" t="s">
        <v>1</v>
      </c>
      <c r="AR37" s="13" t="s">
        <v>13</v>
      </c>
      <c r="AS37" s="13" t="s">
        <v>1</v>
      </c>
      <c r="AT37" s="13" t="s">
        <v>13</v>
      </c>
      <c r="AU37" s="13" t="s">
        <v>1</v>
      </c>
      <c r="AV37" s="13" t="s">
        <v>13</v>
      </c>
      <c r="AW37" s="13" t="s">
        <v>1</v>
      </c>
      <c r="AX37" s="13" t="s">
        <v>13</v>
      </c>
      <c r="AY37" s="13" t="s">
        <v>1</v>
      </c>
      <c r="AZ37" s="13" t="s">
        <v>13</v>
      </c>
      <c r="BA37" s="13" t="s">
        <v>1</v>
      </c>
      <c r="BB37" s="13" t="s">
        <v>13</v>
      </c>
      <c r="BC37" s="13" t="s">
        <v>1</v>
      </c>
      <c r="BD37" s="13" t="s">
        <v>13</v>
      </c>
      <c r="BE37" s="13" t="s">
        <v>1</v>
      </c>
      <c r="BF37" s="13"/>
      <c r="BG37" s="13"/>
      <c r="BH37" s="13"/>
      <c r="BI37" s="13"/>
    </row>
    <row r="38" spans="1:61">
      <c r="A38" s="7" t="s">
        <v>43</v>
      </c>
      <c r="B38" s="13" t="s">
        <v>13</v>
      </c>
      <c r="C38" s="13" t="s">
        <v>1</v>
      </c>
      <c r="D38" s="13" t="s">
        <v>13</v>
      </c>
      <c r="E38" s="13" t="s">
        <v>1</v>
      </c>
      <c r="F38" s="13" t="s">
        <v>13</v>
      </c>
      <c r="G38" s="13" t="s">
        <v>1</v>
      </c>
      <c r="H38" s="13" t="s">
        <v>13</v>
      </c>
      <c r="I38" s="13" t="s">
        <v>1</v>
      </c>
      <c r="J38" s="13" t="s">
        <v>13</v>
      </c>
      <c r="K38" s="13" t="s">
        <v>1</v>
      </c>
      <c r="L38" s="13" t="s">
        <v>13</v>
      </c>
      <c r="M38" s="13" t="s">
        <v>1</v>
      </c>
      <c r="N38" s="13" t="s">
        <v>13</v>
      </c>
      <c r="O38" s="13" t="s">
        <v>1</v>
      </c>
      <c r="P38" s="13" t="s">
        <v>13</v>
      </c>
      <c r="Q38" s="13" t="s">
        <v>1</v>
      </c>
      <c r="R38" s="13" t="s">
        <v>13</v>
      </c>
      <c r="S38" s="13" t="s">
        <v>1</v>
      </c>
      <c r="T38" s="13" t="s">
        <v>13</v>
      </c>
      <c r="U38" s="13" t="s">
        <v>1</v>
      </c>
      <c r="V38" s="13" t="s">
        <v>13</v>
      </c>
      <c r="W38" s="13" t="s">
        <v>1</v>
      </c>
      <c r="X38" s="13" t="s">
        <v>13</v>
      </c>
      <c r="Y38" s="13" t="s">
        <v>1</v>
      </c>
      <c r="Z38" s="13" t="s">
        <v>13</v>
      </c>
      <c r="AA38" s="13" t="s">
        <v>1</v>
      </c>
      <c r="AB38" s="13" t="s">
        <v>13</v>
      </c>
      <c r="AC38" s="13" t="s">
        <v>1</v>
      </c>
      <c r="AD38" s="13" t="s">
        <v>13</v>
      </c>
      <c r="AE38" s="13" t="s">
        <v>1</v>
      </c>
      <c r="AF38" s="13" t="s">
        <v>13</v>
      </c>
      <c r="AG38" s="13" t="s">
        <v>1</v>
      </c>
      <c r="AH38" s="13" t="s">
        <v>13</v>
      </c>
      <c r="AI38" s="13" t="s">
        <v>1</v>
      </c>
      <c r="AJ38" s="13">
        <v>754.18</v>
      </c>
      <c r="AK38" s="13" t="s">
        <v>1</v>
      </c>
      <c r="AL38" s="13">
        <v>759.85</v>
      </c>
      <c r="AM38" s="13" t="s">
        <v>1</v>
      </c>
      <c r="AN38" s="13">
        <v>764.11</v>
      </c>
      <c r="AO38" s="13" t="s">
        <v>1</v>
      </c>
      <c r="AP38" s="14">
        <v>767.72</v>
      </c>
      <c r="AQ38" s="13" t="s">
        <v>1</v>
      </c>
      <c r="AR38" s="13">
        <v>700.22</v>
      </c>
      <c r="AS38" s="13" t="s">
        <v>1</v>
      </c>
      <c r="AT38" s="13">
        <v>758.77</v>
      </c>
      <c r="AU38" s="13" t="s">
        <v>1</v>
      </c>
      <c r="AV38" s="13">
        <v>702.84</v>
      </c>
      <c r="AW38" s="13" t="s">
        <v>1</v>
      </c>
      <c r="AX38" s="13">
        <v>791.4</v>
      </c>
      <c r="AY38" s="13" t="s">
        <v>1</v>
      </c>
      <c r="AZ38" s="13">
        <v>841.21</v>
      </c>
      <c r="BA38" s="13" t="s">
        <v>1</v>
      </c>
      <c r="BB38" s="13">
        <v>703.02</v>
      </c>
      <c r="BC38" s="13" t="s">
        <v>1</v>
      </c>
      <c r="BD38" s="13">
        <v>701.73</v>
      </c>
      <c r="BE38" s="13" t="s">
        <v>1</v>
      </c>
      <c r="BF38" s="13"/>
      <c r="BG38" s="13"/>
      <c r="BH38" s="13"/>
      <c r="BI38" s="13"/>
    </row>
    <row r="39" spans="1:61">
      <c r="A39" s="7" t="s">
        <v>44</v>
      </c>
      <c r="B39" s="13" t="s">
        <v>13</v>
      </c>
      <c r="C39" s="13" t="s">
        <v>1</v>
      </c>
      <c r="D39" s="13" t="s">
        <v>13</v>
      </c>
      <c r="E39" s="13" t="s">
        <v>1</v>
      </c>
      <c r="F39" s="13" t="s">
        <v>13</v>
      </c>
      <c r="G39" s="13" t="s">
        <v>1</v>
      </c>
      <c r="H39" s="13" t="s">
        <v>13</v>
      </c>
      <c r="I39" s="13" t="s">
        <v>1</v>
      </c>
      <c r="J39" s="13" t="s">
        <v>13</v>
      </c>
      <c r="K39" s="13" t="s">
        <v>1</v>
      </c>
      <c r="L39" s="13" t="s">
        <v>13</v>
      </c>
      <c r="M39" s="13" t="s">
        <v>1</v>
      </c>
      <c r="N39" s="13" t="s">
        <v>13</v>
      </c>
      <c r="O39" s="13" t="s">
        <v>1</v>
      </c>
      <c r="P39" s="13" t="s">
        <v>13</v>
      </c>
      <c r="Q39" s="13" t="s">
        <v>1</v>
      </c>
      <c r="R39" s="13" t="s">
        <v>13</v>
      </c>
      <c r="S39" s="13" t="s">
        <v>1</v>
      </c>
      <c r="T39" s="13" t="s">
        <v>13</v>
      </c>
      <c r="U39" s="13" t="s">
        <v>1</v>
      </c>
      <c r="V39" s="13" t="s">
        <v>13</v>
      </c>
      <c r="W39" s="13" t="s">
        <v>1</v>
      </c>
      <c r="X39" s="13" t="s">
        <v>13</v>
      </c>
      <c r="Y39" s="13" t="s">
        <v>1</v>
      </c>
      <c r="Z39" s="13" t="s">
        <v>13</v>
      </c>
      <c r="AA39" s="13" t="s">
        <v>1</v>
      </c>
      <c r="AB39" s="13" t="s">
        <v>13</v>
      </c>
      <c r="AC39" s="13" t="s">
        <v>1</v>
      </c>
      <c r="AD39" s="13" t="s">
        <v>13</v>
      </c>
      <c r="AE39" s="13" t="s">
        <v>1</v>
      </c>
      <c r="AF39" s="13">
        <v>1410</v>
      </c>
      <c r="AG39" s="13" t="s">
        <v>1</v>
      </c>
      <c r="AH39" s="13" t="s">
        <v>13</v>
      </c>
      <c r="AI39" s="13" t="s">
        <v>1</v>
      </c>
      <c r="AJ39" s="13" t="s">
        <v>13</v>
      </c>
      <c r="AK39" s="13" t="s">
        <v>1</v>
      </c>
      <c r="AL39" s="13">
        <v>1401</v>
      </c>
      <c r="AM39" s="13" t="s">
        <v>1</v>
      </c>
      <c r="AN39" s="13" t="s">
        <v>13</v>
      </c>
      <c r="AO39" s="13" t="s">
        <v>1</v>
      </c>
      <c r="AP39" s="14" t="s">
        <v>13</v>
      </c>
      <c r="AQ39" s="13" t="s">
        <v>1</v>
      </c>
      <c r="AR39" s="13" t="s">
        <v>13</v>
      </c>
      <c r="AS39" s="13" t="s">
        <v>1</v>
      </c>
      <c r="AT39" s="13" t="s">
        <v>13</v>
      </c>
      <c r="AU39" s="13" t="s">
        <v>1</v>
      </c>
      <c r="AV39" s="13" t="s">
        <v>13</v>
      </c>
      <c r="AW39" s="13" t="s">
        <v>1</v>
      </c>
      <c r="AX39" s="13">
        <v>1350</v>
      </c>
      <c r="AY39" s="13" t="s">
        <v>1</v>
      </c>
      <c r="AZ39" s="13" t="s">
        <v>13</v>
      </c>
      <c r="BA39" s="13" t="s">
        <v>1</v>
      </c>
      <c r="BB39" s="13" t="s">
        <v>13</v>
      </c>
      <c r="BC39" s="13" t="s">
        <v>1</v>
      </c>
      <c r="BD39" s="13" t="s">
        <v>13</v>
      </c>
      <c r="BE39" s="13" t="s">
        <v>1</v>
      </c>
      <c r="BF39" s="13"/>
      <c r="BG39" s="13"/>
      <c r="BH39" s="13"/>
      <c r="BI39" s="13"/>
    </row>
    <row r="41" spans="1:61">
      <c r="A41" s="15" t="s">
        <v>45</v>
      </c>
    </row>
    <row r="42" spans="1:61">
      <c r="A42" s="15" t="s">
        <v>13</v>
      </c>
      <c r="B42" s="1" t="s">
        <v>46</v>
      </c>
    </row>
    <row r="43" spans="1:61">
      <c r="A43" s="15" t="s">
        <v>47</v>
      </c>
    </row>
    <row r="44" spans="1:61">
      <c r="A44" s="15" t="s">
        <v>24</v>
      </c>
      <c r="B44" s="1" t="s">
        <v>48</v>
      </c>
    </row>
    <row r="45" spans="1:61">
      <c r="A45" s="15" t="s">
        <v>30</v>
      </c>
      <c r="B45" s="1" t="s">
        <v>49</v>
      </c>
    </row>
    <row r="47" spans="1:61">
      <c r="A47" s="15" t="s">
        <v>113</v>
      </c>
    </row>
    <row r="48" spans="1:61">
      <c r="A48" s="16" t="s">
        <v>114</v>
      </c>
    </row>
  </sheetData>
  <mergeCells count="30">
    <mergeCell ref="B6:C6"/>
    <mergeCell ref="Z6:AA6"/>
    <mergeCell ref="D6:E6"/>
    <mergeCell ref="F6:G6"/>
    <mergeCell ref="H6:I6"/>
    <mergeCell ref="J6:K6"/>
    <mergeCell ref="L6:M6"/>
    <mergeCell ref="N6:O6"/>
    <mergeCell ref="P6:Q6"/>
    <mergeCell ref="R6:S6"/>
    <mergeCell ref="T6:U6"/>
    <mergeCell ref="V6:W6"/>
    <mergeCell ref="X6:Y6"/>
    <mergeCell ref="AX6:AY6"/>
    <mergeCell ref="AB6:AC6"/>
    <mergeCell ref="AD6:AE6"/>
    <mergeCell ref="AF6:AG6"/>
    <mergeCell ref="AH6:AI6"/>
    <mergeCell ref="AJ6:AK6"/>
    <mergeCell ref="AL6:AM6"/>
    <mergeCell ref="AN6:AO6"/>
    <mergeCell ref="AP6:AQ6"/>
    <mergeCell ref="AR6:AS6"/>
    <mergeCell ref="AT6:AU6"/>
    <mergeCell ref="AV6:AW6"/>
    <mergeCell ref="AZ6:BA6"/>
    <mergeCell ref="BB6:BC6"/>
    <mergeCell ref="BD6:BE6"/>
    <mergeCell ref="BF6:BG6"/>
    <mergeCell ref="BH6:BI6"/>
  </mergeCells>
  <hyperlinks>
    <hyperlink ref="A48" r:id="rId1" xr:uid="{10D8D10B-3A10-471C-A099-396B8421A75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BDBC4-858D-4DC0-920E-AFB1454C7F1D}">
  <dimension ref="A1:EP125"/>
  <sheetViews>
    <sheetView tabSelected="1" topLeftCell="BH1" zoomScale="70" zoomScaleNormal="70" workbookViewId="0">
      <selection activeCell="BV34" sqref="BV34"/>
    </sheetView>
  </sheetViews>
  <sheetFormatPr baseColWidth="10" defaultColWidth="8.89453125" defaultRowHeight="14.4"/>
  <cols>
    <col min="1" max="1" width="40.68359375" style="1" customWidth="1"/>
    <col min="2" max="2" width="16.1015625" style="1" bestFit="1" customWidth="1"/>
    <col min="3" max="3" width="17.41796875" style="1" bestFit="1" customWidth="1"/>
    <col min="4" max="4" width="11.5234375" style="1" bestFit="1" customWidth="1"/>
    <col min="5" max="5" width="12.41796875" style="1" bestFit="1" customWidth="1"/>
    <col min="6" max="6" width="12.20703125" style="1" bestFit="1" customWidth="1"/>
    <col min="7" max="7" width="14" style="1" customWidth="1"/>
    <col min="8" max="8" width="16.1015625" style="1" customWidth="1"/>
    <col min="9" max="9" width="17.41796875" style="1" bestFit="1" customWidth="1"/>
    <col min="10" max="10" width="11.3125" style="1" bestFit="1" customWidth="1"/>
    <col min="11" max="11" width="12.41796875" style="1" bestFit="1" customWidth="1"/>
    <col min="12" max="12" width="12.20703125" style="1" bestFit="1" customWidth="1"/>
    <col min="13" max="13" width="13.1015625" style="1" customWidth="1"/>
    <col min="14" max="14" width="16.1015625" style="1" customWidth="1"/>
    <col min="15" max="15" width="17.41796875" style="1" bestFit="1" customWidth="1"/>
    <col min="16" max="16" width="11.3125" style="1" customWidth="1"/>
    <col min="17" max="17" width="12.41796875" style="1" customWidth="1"/>
    <col min="18" max="18" width="12.20703125" style="1" bestFit="1" customWidth="1"/>
    <col min="19" max="19" width="13.20703125" style="1" customWidth="1"/>
    <col min="20" max="20" width="16.1015625" style="1" customWidth="1"/>
    <col min="21" max="21" width="17.41796875" style="1" bestFit="1" customWidth="1"/>
    <col min="22" max="22" width="11.3125" style="1" customWidth="1"/>
    <col min="23" max="23" width="12.41796875" style="1" bestFit="1" customWidth="1"/>
    <col min="24" max="24" width="12.20703125" style="1" bestFit="1" customWidth="1"/>
    <col min="25" max="25" width="12.41796875" style="1" bestFit="1" customWidth="1"/>
    <col min="26" max="26" width="16.1015625" style="1" bestFit="1" customWidth="1"/>
    <col min="27" max="27" width="17.41796875" style="1" bestFit="1" customWidth="1"/>
    <col min="28" max="28" width="11.3125" style="1" bestFit="1" customWidth="1"/>
    <col min="29" max="29" width="12.41796875" style="1" bestFit="1" customWidth="1"/>
    <col min="30" max="30" width="12.20703125" style="1" bestFit="1" customWidth="1"/>
    <col min="31" max="31" width="12.41796875" style="1" bestFit="1" customWidth="1"/>
    <col min="32" max="32" width="16.1015625" style="1" bestFit="1" customWidth="1"/>
    <col min="33" max="33" width="17.41796875" style="1" bestFit="1" customWidth="1"/>
    <col min="34" max="34" width="11.3125" style="1" bestFit="1" customWidth="1"/>
    <col min="35" max="35" width="12.41796875" style="1" bestFit="1" customWidth="1"/>
    <col min="36" max="36" width="12.20703125" style="1" bestFit="1" customWidth="1"/>
    <col min="37" max="37" width="12.41796875" style="1" bestFit="1" customWidth="1"/>
    <col min="38" max="38" width="16.1015625" style="1" customWidth="1"/>
    <col min="39" max="39" width="17.41796875" style="1" bestFit="1" customWidth="1"/>
    <col min="40" max="40" width="11.3125" style="1" bestFit="1" customWidth="1"/>
    <col min="41" max="41" width="12.41796875" style="1" bestFit="1" customWidth="1"/>
    <col min="42" max="42" width="12.20703125" style="1" bestFit="1" customWidth="1"/>
    <col min="43" max="43" width="12.41796875" style="1" bestFit="1" customWidth="1"/>
    <col min="44" max="44" width="16.1015625" style="1" bestFit="1" customWidth="1"/>
    <col min="45" max="45" width="17.41796875" style="1" bestFit="1" customWidth="1"/>
    <col min="46" max="46" width="11.3125" style="1" bestFit="1" customWidth="1"/>
    <col min="47" max="47" width="12.41796875" style="1" bestFit="1" customWidth="1"/>
    <col min="48" max="48" width="12.20703125" style="1" bestFit="1" customWidth="1"/>
    <col min="49" max="49" width="12.41796875" style="1" bestFit="1" customWidth="1"/>
    <col min="50" max="50" width="16.1015625" style="1" bestFit="1" customWidth="1"/>
    <col min="51" max="51" width="17.41796875" style="1" bestFit="1" customWidth="1"/>
    <col min="52" max="52" width="11.3125" style="1" bestFit="1" customWidth="1"/>
    <col min="53" max="53" width="12.41796875" style="1" bestFit="1" customWidth="1"/>
    <col min="54" max="54" width="12.20703125" style="1" bestFit="1" customWidth="1"/>
    <col min="55" max="55" width="12.41796875" style="1" bestFit="1" customWidth="1"/>
    <col min="56" max="56" width="16.1015625" style="1" customWidth="1"/>
    <col min="57" max="57" width="17.41796875" style="1" bestFit="1" customWidth="1"/>
    <col min="58" max="58" width="11.3125" style="1" bestFit="1" customWidth="1"/>
    <col min="59" max="59" width="12.41796875" style="1" bestFit="1" customWidth="1"/>
    <col min="60" max="60" width="12.20703125" style="1" bestFit="1" customWidth="1"/>
    <col min="61" max="61" width="12.41796875" style="1" bestFit="1" customWidth="1"/>
    <col min="62" max="62" width="16.1015625" style="1" bestFit="1" customWidth="1"/>
    <col min="63" max="63" width="17.41796875" style="1" bestFit="1" customWidth="1"/>
    <col min="64" max="64" width="11.3125" style="1" bestFit="1" customWidth="1"/>
    <col min="65" max="65" width="12.41796875" style="1" bestFit="1" customWidth="1"/>
    <col min="66" max="66" width="12.20703125" style="1" bestFit="1" customWidth="1"/>
    <col min="67" max="67" width="12.41796875" style="1" bestFit="1" customWidth="1"/>
    <col min="68" max="68" width="16.1015625" style="1" bestFit="1" customWidth="1"/>
    <col min="69" max="69" width="17.41796875" style="1" bestFit="1" customWidth="1"/>
    <col min="70" max="70" width="11.3125" style="1" bestFit="1" customWidth="1"/>
    <col min="71" max="71" width="12.41796875" style="1" bestFit="1" customWidth="1"/>
    <col min="72" max="72" width="12.20703125" style="1" bestFit="1" customWidth="1"/>
    <col min="73" max="73" width="12.41796875" style="1" bestFit="1" customWidth="1"/>
    <col min="74" max="79" width="12.41796875" style="1" customWidth="1"/>
    <col min="80" max="82" width="8.89453125" style="1"/>
    <col min="83" max="83" width="48.41796875" style="1" customWidth="1"/>
    <col min="84" max="95" width="12.3125" style="1" customWidth="1"/>
    <col min="96" max="96" width="11.1015625" style="1" bestFit="1" customWidth="1"/>
    <col min="97" max="98" width="8.89453125" style="1" customWidth="1"/>
    <col min="99" max="99" width="27.7890625" style="1" bestFit="1" customWidth="1"/>
    <col min="100" max="112" width="12" style="1" bestFit="1" customWidth="1"/>
    <col min="113" max="113" width="12.89453125" style="1" customWidth="1"/>
    <col min="114" max="117" width="8.89453125" style="1"/>
    <col min="118" max="118" width="27.7890625" style="1" bestFit="1" customWidth="1"/>
    <col min="119" max="133" width="8.89453125" style="1"/>
    <col min="134" max="134" width="27.7890625" style="1" bestFit="1" customWidth="1"/>
    <col min="135" max="16384" width="8.89453125" style="1"/>
  </cols>
  <sheetData>
    <row r="1" spans="1:146" ht="14.7" thickBot="1">
      <c r="A1" s="101"/>
      <c r="B1" s="320">
        <v>2011</v>
      </c>
      <c r="C1" s="321"/>
      <c r="D1" s="321"/>
      <c r="E1" s="321"/>
      <c r="F1" s="321"/>
      <c r="G1" s="322"/>
      <c r="H1" s="320">
        <v>2012</v>
      </c>
      <c r="I1" s="321"/>
      <c r="J1" s="321"/>
      <c r="K1" s="321"/>
      <c r="L1" s="321"/>
      <c r="M1" s="322"/>
      <c r="N1" s="320">
        <v>2013</v>
      </c>
      <c r="O1" s="321"/>
      <c r="P1" s="321"/>
      <c r="Q1" s="321"/>
      <c r="R1" s="321"/>
      <c r="S1" s="322"/>
      <c r="T1" s="320">
        <v>2014</v>
      </c>
      <c r="U1" s="321"/>
      <c r="V1" s="321"/>
      <c r="W1" s="321"/>
      <c r="X1" s="321"/>
      <c r="Y1" s="322"/>
      <c r="Z1" s="320">
        <v>2015</v>
      </c>
      <c r="AA1" s="321"/>
      <c r="AB1" s="321"/>
      <c r="AC1" s="321"/>
      <c r="AD1" s="321"/>
      <c r="AE1" s="322"/>
      <c r="AF1" s="320">
        <v>2016</v>
      </c>
      <c r="AG1" s="321"/>
      <c r="AH1" s="321"/>
      <c r="AI1" s="321"/>
      <c r="AJ1" s="321"/>
      <c r="AK1" s="322"/>
      <c r="AL1" s="320">
        <v>2017</v>
      </c>
      <c r="AM1" s="321"/>
      <c r="AN1" s="321"/>
      <c r="AO1" s="321"/>
      <c r="AP1" s="321"/>
      <c r="AQ1" s="322"/>
      <c r="AR1" s="320">
        <v>2018</v>
      </c>
      <c r="AS1" s="321"/>
      <c r="AT1" s="321"/>
      <c r="AU1" s="321"/>
      <c r="AV1" s="321"/>
      <c r="AW1" s="322"/>
      <c r="AX1" s="320">
        <v>2019</v>
      </c>
      <c r="AY1" s="321"/>
      <c r="AZ1" s="321"/>
      <c r="BA1" s="321"/>
      <c r="BB1" s="321"/>
      <c r="BC1" s="322"/>
      <c r="BD1" s="320">
        <v>2020</v>
      </c>
      <c r="BE1" s="321"/>
      <c r="BF1" s="321"/>
      <c r="BG1" s="321"/>
      <c r="BH1" s="321"/>
      <c r="BI1" s="322"/>
      <c r="BJ1" s="320">
        <v>2021</v>
      </c>
      <c r="BK1" s="321"/>
      <c r="BL1" s="321"/>
      <c r="BM1" s="321"/>
      <c r="BN1" s="321"/>
      <c r="BO1" s="322"/>
      <c r="BP1" s="320">
        <v>2022</v>
      </c>
      <c r="BQ1" s="321"/>
      <c r="BR1" s="321"/>
      <c r="BS1" s="321"/>
      <c r="BT1" s="321"/>
      <c r="BU1" s="322"/>
      <c r="BV1" s="320">
        <v>2023</v>
      </c>
      <c r="BW1" s="321"/>
      <c r="BX1" s="321"/>
      <c r="BY1" s="321"/>
      <c r="BZ1" s="321"/>
      <c r="CA1" s="322"/>
    </row>
    <row r="2" spans="1:146" ht="40.799999999999997" customHeight="1">
      <c r="A2" s="323" t="s">
        <v>681</v>
      </c>
      <c r="B2" s="100" t="s">
        <v>642</v>
      </c>
      <c r="C2" s="98" t="s">
        <v>553</v>
      </c>
      <c r="D2" s="98" t="s">
        <v>556</v>
      </c>
      <c r="E2" s="98" t="s">
        <v>638</v>
      </c>
      <c r="F2" s="98" t="s">
        <v>679</v>
      </c>
      <c r="G2" s="99" t="s">
        <v>165</v>
      </c>
      <c r="H2" s="100" t="s">
        <v>642</v>
      </c>
      <c r="I2" s="98" t="s">
        <v>553</v>
      </c>
      <c r="J2" s="98" t="s">
        <v>556</v>
      </c>
      <c r="K2" s="98" t="s">
        <v>638</v>
      </c>
      <c r="L2" s="98" t="s">
        <v>679</v>
      </c>
      <c r="M2" s="99" t="s">
        <v>165</v>
      </c>
      <c r="N2" s="100" t="s">
        <v>642</v>
      </c>
      <c r="O2" s="98" t="s">
        <v>553</v>
      </c>
      <c r="P2" s="98" t="s">
        <v>556</v>
      </c>
      <c r="Q2" s="98" t="s">
        <v>638</v>
      </c>
      <c r="R2" s="98" t="s">
        <v>679</v>
      </c>
      <c r="S2" s="99" t="s">
        <v>165</v>
      </c>
      <c r="T2" s="100" t="s">
        <v>642</v>
      </c>
      <c r="U2" s="98" t="s">
        <v>553</v>
      </c>
      <c r="V2" s="98" t="s">
        <v>556</v>
      </c>
      <c r="W2" s="98" t="s">
        <v>638</v>
      </c>
      <c r="X2" s="98" t="s">
        <v>679</v>
      </c>
      <c r="Y2" s="99" t="s">
        <v>165</v>
      </c>
      <c r="Z2" s="100" t="s">
        <v>642</v>
      </c>
      <c r="AA2" s="98" t="s">
        <v>553</v>
      </c>
      <c r="AB2" s="98" t="s">
        <v>556</v>
      </c>
      <c r="AC2" s="98" t="s">
        <v>638</v>
      </c>
      <c r="AD2" s="98" t="s">
        <v>679</v>
      </c>
      <c r="AE2" s="99" t="s">
        <v>165</v>
      </c>
      <c r="AF2" s="100" t="s">
        <v>642</v>
      </c>
      <c r="AG2" s="98" t="s">
        <v>553</v>
      </c>
      <c r="AH2" s="98" t="s">
        <v>556</v>
      </c>
      <c r="AI2" s="98" t="s">
        <v>638</v>
      </c>
      <c r="AJ2" s="98" t="s">
        <v>679</v>
      </c>
      <c r="AK2" s="99" t="s">
        <v>165</v>
      </c>
      <c r="AL2" s="100" t="s">
        <v>642</v>
      </c>
      <c r="AM2" s="98" t="s">
        <v>553</v>
      </c>
      <c r="AN2" s="98" t="s">
        <v>556</v>
      </c>
      <c r="AO2" s="98" t="s">
        <v>638</v>
      </c>
      <c r="AP2" s="98" t="s">
        <v>679</v>
      </c>
      <c r="AQ2" s="99" t="s">
        <v>165</v>
      </c>
      <c r="AR2" s="100" t="s">
        <v>642</v>
      </c>
      <c r="AS2" s="98" t="s">
        <v>553</v>
      </c>
      <c r="AT2" s="98" t="s">
        <v>556</v>
      </c>
      <c r="AU2" s="98" t="s">
        <v>638</v>
      </c>
      <c r="AV2" s="98" t="s">
        <v>679</v>
      </c>
      <c r="AW2" s="99" t="s">
        <v>165</v>
      </c>
      <c r="AX2" s="100" t="s">
        <v>642</v>
      </c>
      <c r="AY2" s="98" t="s">
        <v>553</v>
      </c>
      <c r="AZ2" s="98" t="s">
        <v>556</v>
      </c>
      <c r="BA2" s="98" t="s">
        <v>638</v>
      </c>
      <c r="BB2" s="98" t="s">
        <v>679</v>
      </c>
      <c r="BC2" s="99" t="s">
        <v>165</v>
      </c>
      <c r="BD2" s="100" t="s">
        <v>642</v>
      </c>
      <c r="BE2" s="98" t="s">
        <v>553</v>
      </c>
      <c r="BF2" s="98" t="s">
        <v>556</v>
      </c>
      <c r="BG2" s="98" t="s">
        <v>638</v>
      </c>
      <c r="BH2" s="98" t="s">
        <v>679</v>
      </c>
      <c r="BI2" s="99" t="s">
        <v>165</v>
      </c>
      <c r="BJ2" s="100" t="s">
        <v>642</v>
      </c>
      <c r="BK2" s="98" t="s">
        <v>553</v>
      </c>
      <c r="BL2" s="98" t="s">
        <v>556</v>
      </c>
      <c r="BM2" s="98" t="s">
        <v>638</v>
      </c>
      <c r="BN2" s="98" t="s">
        <v>679</v>
      </c>
      <c r="BO2" s="99" t="s">
        <v>165</v>
      </c>
      <c r="BP2" s="100" t="s">
        <v>642</v>
      </c>
      <c r="BQ2" s="98" t="s">
        <v>553</v>
      </c>
      <c r="BR2" s="98" t="s">
        <v>556</v>
      </c>
      <c r="BS2" s="98" t="s">
        <v>638</v>
      </c>
      <c r="BT2" s="98" t="s">
        <v>679</v>
      </c>
      <c r="BU2" s="99" t="s">
        <v>165</v>
      </c>
      <c r="BV2" s="100" t="s">
        <v>642</v>
      </c>
      <c r="BW2" s="98" t="s">
        <v>553</v>
      </c>
      <c r="BX2" s="98" t="s">
        <v>556</v>
      </c>
      <c r="BY2" s="98" t="s">
        <v>638</v>
      </c>
      <c r="BZ2" s="98" t="s">
        <v>679</v>
      </c>
      <c r="CA2" s="99" t="s">
        <v>165</v>
      </c>
    </row>
    <row r="3" spans="1:146" ht="37.200000000000003" customHeight="1" thickBot="1">
      <c r="A3" s="324"/>
      <c r="B3" s="89" t="s">
        <v>641</v>
      </c>
      <c r="C3" s="90" t="s">
        <v>641</v>
      </c>
      <c r="D3" s="90" t="s">
        <v>641</v>
      </c>
      <c r="E3" s="90" t="s">
        <v>641</v>
      </c>
      <c r="F3" s="90" t="s">
        <v>641</v>
      </c>
      <c r="G3" s="91" t="s">
        <v>641</v>
      </c>
      <c r="H3" s="89" t="s">
        <v>641</v>
      </c>
      <c r="I3" s="90" t="s">
        <v>641</v>
      </c>
      <c r="J3" s="90" t="s">
        <v>641</v>
      </c>
      <c r="K3" s="90" t="s">
        <v>641</v>
      </c>
      <c r="L3" s="90" t="s">
        <v>641</v>
      </c>
      <c r="M3" s="91" t="s">
        <v>641</v>
      </c>
      <c r="N3" s="89" t="s">
        <v>641</v>
      </c>
      <c r="O3" s="90" t="s">
        <v>641</v>
      </c>
      <c r="P3" s="90" t="s">
        <v>641</v>
      </c>
      <c r="Q3" s="90" t="s">
        <v>641</v>
      </c>
      <c r="R3" s="90" t="s">
        <v>641</v>
      </c>
      <c r="S3" s="91" t="s">
        <v>641</v>
      </c>
      <c r="T3" s="89" t="s">
        <v>641</v>
      </c>
      <c r="U3" s="90" t="s">
        <v>641</v>
      </c>
      <c r="V3" s="90" t="s">
        <v>641</v>
      </c>
      <c r="W3" s="90" t="s">
        <v>641</v>
      </c>
      <c r="X3" s="90" t="s">
        <v>641</v>
      </c>
      <c r="Y3" s="91" t="s">
        <v>641</v>
      </c>
      <c r="Z3" s="89" t="s">
        <v>641</v>
      </c>
      <c r="AA3" s="90" t="s">
        <v>641</v>
      </c>
      <c r="AB3" s="90" t="s">
        <v>641</v>
      </c>
      <c r="AC3" s="90" t="s">
        <v>641</v>
      </c>
      <c r="AD3" s="90" t="s">
        <v>641</v>
      </c>
      <c r="AE3" s="91" t="s">
        <v>641</v>
      </c>
      <c r="AF3" s="89" t="s">
        <v>641</v>
      </c>
      <c r="AG3" s="90" t="s">
        <v>641</v>
      </c>
      <c r="AH3" s="90" t="s">
        <v>641</v>
      </c>
      <c r="AI3" s="90" t="s">
        <v>641</v>
      </c>
      <c r="AJ3" s="90" t="s">
        <v>641</v>
      </c>
      <c r="AK3" s="91" t="s">
        <v>641</v>
      </c>
      <c r="AL3" s="89" t="s">
        <v>641</v>
      </c>
      <c r="AM3" s="90" t="s">
        <v>641</v>
      </c>
      <c r="AN3" s="90" t="s">
        <v>641</v>
      </c>
      <c r="AO3" s="90" t="s">
        <v>641</v>
      </c>
      <c r="AP3" s="90" t="s">
        <v>641</v>
      </c>
      <c r="AQ3" s="91" t="s">
        <v>641</v>
      </c>
      <c r="AR3" s="89" t="s">
        <v>641</v>
      </c>
      <c r="AS3" s="90" t="s">
        <v>641</v>
      </c>
      <c r="AT3" s="90" t="s">
        <v>641</v>
      </c>
      <c r="AU3" s="90" t="s">
        <v>641</v>
      </c>
      <c r="AV3" s="90" t="s">
        <v>641</v>
      </c>
      <c r="AW3" s="91" t="s">
        <v>641</v>
      </c>
      <c r="AX3" s="89" t="s">
        <v>641</v>
      </c>
      <c r="AY3" s="90" t="s">
        <v>641</v>
      </c>
      <c r="AZ3" s="90" t="s">
        <v>641</v>
      </c>
      <c r="BA3" s="90" t="s">
        <v>641</v>
      </c>
      <c r="BB3" s="90" t="s">
        <v>641</v>
      </c>
      <c r="BC3" s="91" t="s">
        <v>641</v>
      </c>
      <c r="BD3" s="89" t="s">
        <v>641</v>
      </c>
      <c r="BE3" s="90" t="s">
        <v>641</v>
      </c>
      <c r="BF3" s="90" t="s">
        <v>641</v>
      </c>
      <c r="BG3" s="90" t="s">
        <v>641</v>
      </c>
      <c r="BH3" s="90" t="s">
        <v>641</v>
      </c>
      <c r="BI3" s="91" t="s">
        <v>641</v>
      </c>
      <c r="BJ3" s="89" t="s">
        <v>641</v>
      </c>
      <c r="BK3" s="90" t="s">
        <v>641</v>
      </c>
      <c r="BL3" s="90" t="s">
        <v>641</v>
      </c>
      <c r="BM3" s="90" t="s">
        <v>641</v>
      </c>
      <c r="BN3" s="90" t="s">
        <v>641</v>
      </c>
      <c r="BO3" s="91" t="s">
        <v>641</v>
      </c>
      <c r="BP3" s="89" t="s">
        <v>641</v>
      </c>
      <c r="BQ3" s="90" t="s">
        <v>641</v>
      </c>
      <c r="BR3" s="90" t="s">
        <v>641</v>
      </c>
      <c r="BS3" s="90" t="s">
        <v>641</v>
      </c>
      <c r="BT3" s="90" t="s">
        <v>641</v>
      </c>
      <c r="BU3" s="91" t="s">
        <v>641</v>
      </c>
      <c r="BV3" s="89" t="s">
        <v>641</v>
      </c>
      <c r="BW3" s="90" t="s">
        <v>641</v>
      </c>
      <c r="BX3" s="90" t="s">
        <v>641</v>
      </c>
      <c r="BY3" s="90" t="s">
        <v>641</v>
      </c>
      <c r="BZ3" s="90" t="s">
        <v>641</v>
      </c>
      <c r="CA3" s="91" t="s">
        <v>641</v>
      </c>
      <c r="CU3" s="165" t="s">
        <v>1077</v>
      </c>
      <c r="CV3" s="238" t="s">
        <v>0</v>
      </c>
      <c r="CW3" s="238" t="s">
        <v>2</v>
      </c>
      <c r="CX3" s="238" t="s">
        <v>3</v>
      </c>
      <c r="CY3" s="238" t="s">
        <v>4</v>
      </c>
      <c r="CZ3" s="238" t="s">
        <v>5</v>
      </c>
      <c r="DA3" s="238" t="s">
        <v>6</v>
      </c>
      <c r="DB3" s="238" t="s">
        <v>7</v>
      </c>
      <c r="DC3" s="238" t="s">
        <v>8</v>
      </c>
      <c r="DD3" s="238" t="s">
        <v>9</v>
      </c>
      <c r="DE3" s="238" t="s">
        <v>10</v>
      </c>
      <c r="DF3" s="238" t="s">
        <v>11</v>
      </c>
      <c r="DG3" s="238" t="s">
        <v>12</v>
      </c>
      <c r="DH3" s="238" t="s">
        <v>101</v>
      </c>
      <c r="DI3" s="238" t="s">
        <v>102</v>
      </c>
      <c r="DN3" s="165" t="s">
        <v>1077</v>
      </c>
      <c r="DO3" s="238" t="s">
        <v>0</v>
      </c>
      <c r="DP3" s="238" t="s">
        <v>2</v>
      </c>
      <c r="DQ3" s="238" t="s">
        <v>3</v>
      </c>
      <c r="DR3" s="238" t="s">
        <v>4</v>
      </c>
      <c r="DS3" s="238" t="s">
        <v>5</v>
      </c>
      <c r="DT3" s="238" t="s">
        <v>6</v>
      </c>
      <c r="DU3" s="238" t="s">
        <v>7</v>
      </c>
      <c r="DV3" s="238" t="s">
        <v>8</v>
      </c>
      <c r="DW3" s="238" t="s">
        <v>9</v>
      </c>
      <c r="DX3" s="238" t="s">
        <v>10</v>
      </c>
      <c r="DY3" s="238" t="s">
        <v>11</v>
      </c>
      <c r="DZ3" s="238" t="s">
        <v>12</v>
      </c>
      <c r="ED3" s="261" t="s">
        <v>1161</v>
      </c>
      <c r="EE3" s="238">
        <v>2011</v>
      </c>
      <c r="EF3" s="238">
        <v>2012</v>
      </c>
      <c r="EG3" s="238">
        <v>2013</v>
      </c>
      <c r="EH3" s="238">
        <v>2014</v>
      </c>
      <c r="EI3" s="238">
        <v>2015</v>
      </c>
      <c r="EJ3" s="238">
        <v>2016</v>
      </c>
      <c r="EK3" s="238">
        <v>2017</v>
      </c>
      <c r="EL3" s="238">
        <v>2018</v>
      </c>
      <c r="EM3" s="238">
        <v>2019</v>
      </c>
      <c r="EN3" s="238">
        <v>2020</v>
      </c>
      <c r="EO3" s="238">
        <v>2021</v>
      </c>
      <c r="EP3" s="238">
        <v>2022</v>
      </c>
    </row>
    <row r="4" spans="1:146">
      <c r="A4" s="102" t="s">
        <v>993</v>
      </c>
      <c r="B4" s="64">
        <f>SUM(B5:B31)</f>
        <v>2642267.1338639427</v>
      </c>
      <c r="C4" s="61">
        <f t="shared" ref="C4:F4" si="0">SUM(C5:C31)</f>
        <v>1219653.3048365458</v>
      </c>
      <c r="D4" s="61">
        <f t="shared" si="0"/>
        <v>618764.42609791458</v>
      </c>
      <c r="E4" s="61">
        <f t="shared" si="0"/>
        <v>2188843.2795661385</v>
      </c>
      <c r="F4" s="57">
        <f t="shared" si="0"/>
        <v>754771.34063545801</v>
      </c>
      <c r="G4" s="109">
        <f>SUM(B4:F4)</f>
        <v>7424299.4849999994</v>
      </c>
      <c r="H4" s="64">
        <f>SUM(H5:H31)</f>
        <v>2492586.1740986598</v>
      </c>
      <c r="I4" s="61">
        <f t="shared" ref="I4" si="1">SUM(I5:I31)</f>
        <v>1272676.5601923161</v>
      </c>
      <c r="J4" s="61">
        <f t="shared" ref="J4" si="2">SUM(J5:J31)</f>
        <v>572186.43720797077</v>
      </c>
      <c r="K4" s="61">
        <f t="shared" ref="K4" si="3">SUM(K5:K31)</f>
        <v>2203562.2980053658</v>
      </c>
      <c r="L4" s="57">
        <f t="shared" ref="L4" si="4">SUM(L5:L31)</f>
        <v>665935.42049568798</v>
      </c>
      <c r="M4" s="109">
        <f>SUM(H4:L4)</f>
        <v>7206946.8900000006</v>
      </c>
      <c r="N4" s="64">
        <f>SUM(N5:N31)</f>
        <v>2387610.4047221872</v>
      </c>
      <c r="O4" s="61">
        <f t="shared" ref="O4" si="5">SUM(O5:O31)</f>
        <v>1182758.7810888318</v>
      </c>
      <c r="P4" s="61">
        <f t="shared" ref="P4" si="6">SUM(P5:P31)</f>
        <v>498390.52404519584</v>
      </c>
      <c r="Q4" s="61">
        <f t="shared" ref="Q4" si="7">SUM(Q5:Q31)</f>
        <v>2125355.7871135049</v>
      </c>
      <c r="R4" s="57">
        <f t="shared" ref="R4" si="8">SUM(R5:R31)</f>
        <v>696734.95103027986</v>
      </c>
      <c r="S4" s="109">
        <f>SUM(N4:R4)</f>
        <v>6890850.4479999999</v>
      </c>
      <c r="T4" s="64">
        <f>SUM(T5:T31)</f>
        <v>2423928.046342006</v>
      </c>
      <c r="U4" s="61">
        <f t="shared" ref="U4" si="9">SUM(U5:U31)</f>
        <v>1220031.4864747461</v>
      </c>
      <c r="V4" s="61">
        <f t="shared" ref="V4" si="10">SUM(V5:V31)</f>
        <v>500256.3215492568</v>
      </c>
      <c r="W4" s="61">
        <f t="shared" ref="W4" si="11">SUM(W5:W31)</f>
        <v>2177336.0064875158</v>
      </c>
      <c r="X4" s="57">
        <f t="shared" ref="X4" si="12">SUM(X5:X31)</f>
        <v>756703.48714647605</v>
      </c>
      <c r="Y4" s="109">
        <f>SUM(T4:X4)</f>
        <v>7078255.3480000012</v>
      </c>
      <c r="Z4" s="64">
        <f>SUM(Z5:Z31)</f>
        <v>2449254.2855217531</v>
      </c>
      <c r="AA4" s="61">
        <f t="shared" ref="AA4" si="13">SUM(AA5:AA31)</f>
        <v>1158255.8255550766</v>
      </c>
      <c r="AB4" s="61">
        <f t="shared" ref="AB4" si="14">SUM(AB5:AB31)</f>
        <v>470241.04622779164</v>
      </c>
      <c r="AC4" s="61">
        <f t="shared" ref="AC4" si="15">SUM(AC5:AC31)</f>
        <v>2216745.787535029</v>
      </c>
      <c r="AD4" s="57">
        <f t="shared" ref="AD4" si="16">SUM(AD5:AD31)</f>
        <v>903497.9088518779</v>
      </c>
      <c r="AE4" s="109">
        <f>SUM(Z4:AD4)</f>
        <v>7197994.8536915286</v>
      </c>
      <c r="AF4" s="64">
        <f>SUM(AF5:AF31)</f>
        <v>2424529.6</v>
      </c>
      <c r="AG4" s="61">
        <f t="shared" ref="AG4" si="17">SUM(AG5:AG31)</f>
        <v>1245287.7</v>
      </c>
      <c r="AH4" s="61">
        <f t="shared" ref="AH4" si="18">SUM(AH5:AH31)</f>
        <v>533393.42500000005</v>
      </c>
      <c r="AI4" s="61">
        <f t="shared" ref="AI4" si="19">SUM(AI5:AI31)</f>
        <v>2279283.2999999998</v>
      </c>
      <c r="AJ4" s="57">
        <f t="shared" ref="AJ4" si="20">SUM(AJ5:AJ31)</f>
        <v>898318</v>
      </c>
      <c r="AK4" s="109">
        <f>SUM(AF4:AJ4)</f>
        <v>7380812.0249999994</v>
      </c>
      <c r="AL4" s="64">
        <f>SUM(AL5:AL31)</f>
        <v>2322564.5459378911</v>
      </c>
      <c r="AM4" s="61">
        <f t="shared" ref="AM4" si="21">SUM(AM5:AM31)</f>
        <v>1406135.5513554218</v>
      </c>
      <c r="AN4" s="61">
        <f t="shared" ref="AN4" si="22">SUM(AN5:AN31)</f>
        <v>503072.85371155711</v>
      </c>
      <c r="AO4" s="61">
        <f t="shared" ref="AO4" si="23">SUM(AO5:AO31)</f>
        <v>2289392.724698795</v>
      </c>
      <c r="AP4" s="57">
        <f t="shared" ref="AP4" si="24">SUM(AP5:AP31)</f>
        <v>907027.63483850379</v>
      </c>
      <c r="AQ4" s="109">
        <f>SUM(AL4:AP4)</f>
        <v>7428193.310542169</v>
      </c>
      <c r="AR4" s="64">
        <f>SUM(AR5:AR31)</f>
        <v>2516985.2961403728</v>
      </c>
      <c r="AS4" s="61">
        <f t="shared" ref="AS4" si="25">SUM(AS5:AS31)</f>
        <v>1809831.21875</v>
      </c>
      <c r="AT4" s="61">
        <f t="shared" ref="AT4" si="26">SUM(AT5:AT31)</f>
        <v>446800.98662904854</v>
      </c>
      <c r="AU4" s="61">
        <f t="shared" ref="AU4" si="27">SUM(AU5:AU31)</f>
        <v>2265148.7749999999</v>
      </c>
      <c r="AV4" s="57">
        <f t="shared" ref="AV4" si="28">SUM(AV5:AV31)</f>
        <v>918287.49848057865</v>
      </c>
      <c r="AW4" s="109">
        <f>SUM(AR4:AV4)</f>
        <v>7957053.7750000004</v>
      </c>
      <c r="AX4" s="64">
        <f>SUM(AX5:AX31)</f>
        <v>2591180.2070983094</v>
      </c>
      <c r="AY4" s="61">
        <f t="shared" ref="AY4" si="29">SUM(AY5:AY31)</f>
        <v>1610668.1969444447</v>
      </c>
      <c r="AZ4" s="61">
        <f t="shared" ref="AZ4" si="30">SUM(AZ5:AZ31)</f>
        <v>380535.83676638175</v>
      </c>
      <c r="BA4" s="61">
        <f t="shared" ref="BA4" si="31">SUM(BA5:BA31)</f>
        <v>2311173.7989686606</v>
      </c>
      <c r="BB4" s="57">
        <f t="shared" ref="BB4" si="32">SUM(BB5:BB31)</f>
        <v>889085.74412818579</v>
      </c>
      <c r="BC4" s="109">
        <f>SUM(AX4:BB4)</f>
        <v>7782643.783905983</v>
      </c>
      <c r="BD4" s="64">
        <f>SUM(BD5:BD31)</f>
        <v>2361175.4515</v>
      </c>
      <c r="BE4" s="61">
        <f t="shared" ref="BE4" si="33">SUM(BE5:BE31)</f>
        <v>1482823.3735</v>
      </c>
      <c r="BF4" s="61">
        <f t="shared" ref="BF4" si="34">SUM(BF5:BF31)</f>
        <v>362306.76</v>
      </c>
      <c r="BG4" s="61">
        <f t="shared" ref="BG4" si="35">SUM(BG5:BG31)</f>
        <v>2421402.915</v>
      </c>
      <c r="BH4" s="57">
        <f t="shared" ref="BH4" si="36">SUM(BH5:BH31)</f>
        <v>846888.82499999995</v>
      </c>
      <c r="BI4" s="109">
        <f>SUM(BD4:BH4)</f>
        <v>7474597.3250000002</v>
      </c>
      <c r="BJ4" s="64">
        <f>SUM(BJ5:BJ31)</f>
        <v>2350582.2710000002</v>
      </c>
      <c r="BK4" s="61">
        <f t="shared" ref="BK4" si="37">SUM(BK5:BK31)</f>
        <v>1466585.6740000001</v>
      </c>
      <c r="BL4" s="61">
        <f t="shared" ref="BL4" si="38">SUM(BL5:BL31)</f>
        <v>334504.18799999997</v>
      </c>
      <c r="BM4" s="61">
        <f t="shared" ref="BM4" si="39">SUM(BM5:BM31)</f>
        <v>2385083.5</v>
      </c>
      <c r="BN4" s="57">
        <f t="shared" ref="BN4" si="40">SUM(BN5:BN31)</f>
        <v>878414.74199999997</v>
      </c>
      <c r="BO4" s="109">
        <f>SUM(BJ4:BN4)</f>
        <v>7415170.375</v>
      </c>
      <c r="BP4" s="64">
        <f>SUM(BP5:BP31)</f>
        <v>2312999.1977499998</v>
      </c>
      <c r="BQ4" s="61">
        <f t="shared" ref="BQ4" si="41">SUM(BQ5:BQ31)</f>
        <v>1606838.8698055556</v>
      </c>
      <c r="BR4" s="61">
        <f t="shared" ref="BR4" si="42">SUM(BR5:BR31)</f>
        <v>299955.42164387467</v>
      </c>
      <c r="BS4" s="61">
        <f t="shared" ref="BS4" si="43">SUM(BS5:BS31)</f>
        <v>2324370.3681595442</v>
      </c>
      <c r="BT4" s="57">
        <f t="shared" ref="BT4" si="44">SUM(BT5:BT31)</f>
        <v>870760.95011965802</v>
      </c>
      <c r="BU4" s="109">
        <f>SUM(BP4:BT4)</f>
        <v>7414924.8074786318</v>
      </c>
      <c r="BV4" s="64">
        <f>SUM(BV5:BV31)</f>
        <v>212899</v>
      </c>
      <c r="BW4" s="61">
        <f t="shared" ref="BW4:BZ4" si="45">SUM(BW5:BW31)</f>
        <v>84031</v>
      </c>
      <c r="BX4" s="61">
        <f t="shared" si="45"/>
        <v>0</v>
      </c>
      <c r="BY4" s="61">
        <f t="shared" si="45"/>
        <v>1320434</v>
      </c>
      <c r="BZ4" s="57">
        <f t="shared" si="45"/>
        <v>12533</v>
      </c>
      <c r="CA4" s="109">
        <f>SUM(BV4:BZ4)</f>
        <v>1629897</v>
      </c>
      <c r="CB4" s="148"/>
      <c r="CU4" s="4" t="s">
        <v>993</v>
      </c>
      <c r="CV4" s="8">
        <v>440260395</v>
      </c>
      <c r="CW4" s="8">
        <v>440905193</v>
      </c>
      <c r="CX4" s="8">
        <v>441891288</v>
      </c>
      <c r="CY4" s="8">
        <v>442587743</v>
      </c>
      <c r="CZ4" s="8">
        <v>443449432</v>
      </c>
      <c r="DA4" s="8">
        <v>444320240</v>
      </c>
      <c r="DB4" s="8">
        <v>444971276</v>
      </c>
      <c r="DC4" s="8">
        <v>445982766</v>
      </c>
      <c r="DD4" s="8">
        <v>446575621</v>
      </c>
      <c r="DE4" s="8">
        <v>446919518</v>
      </c>
      <c r="DF4" s="8">
        <v>445854953</v>
      </c>
      <c r="DG4" s="8">
        <v>447320232</v>
      </c>
      <c r="DH4" s="8">
        <v>449004837</v>
      </c>
      <c r="DI4" s="8"/>
      <c r="DN4" s="4" t="s">
        <v>993</v>
      </c>
      <c r="DO4" s="77" t="s">
        <v>13</v>
      </c>
      <c r="DP4" s="77" t="s">
        <v>13</v>
      </c>
      <c r="DQ4" s="77" t="s">
        <v>13</v>
      </c>
      <c r="DR4" s="77" t="s">
        <v>13</v>
      </c>
      <c r="DS4" s="77" t="s">
        <v>13</v>
      </c>
      <c r="DT4" s="77" t="s">
        <v>13</v>
      </c>
      <c r="DU4" s="77" t="s">
        <v>13</v>
      </c>
      <c r="DV4" s="77" t="s">
        <v>13</v>
      </c>
      <c r="DW4" s="77" t="s">
        <v>13</v>
      </c>
      <c r="DX4" s="77" t="s">
        <v>13</v>
      </c>
      <c r="DY4" s="77" t="s">
        <v>13</v>
      </c>
      <c r="DZ4" s="77" t="s">
        <v>13</v>
      </c>
      <c r="ED4" s="4" t="s">
        <v>993</v>
      </c>
      <c r="EE4" s="77" t="s">
        <v>13</v>
      </c>
      <c r="EF4" s="77" t="s">
        <v>13</v>
      </c>
      <c r="EG4" s="77" t="s">
        <v>13</v>
      </c>
      <c r="EH4" s="77" t="s">
        <v>13</v>
      </c>
      <c r="EI4" s="77" t="s">
        <v>13</v>
      </c>
      <c r="EJ4" s="77" t="s">
        <v>13</v>
      </c>
      <c r="EK4" s="77" t="s">
        <v>13</v>
      </c>
      <c r="EL4" s="77" t="s">
        <v>13</v>
      </c>
      <c r="EM4" s="77" t="s">
        <v>13</v>
      </c>
      <c r="EN4" s="77" t="s">
        <v>13</v>
      </c>
      <c r="EO4" s="77" t="s">
        <v>13</v>
      </c>
      <c r="EP4" s="77" t="s">
        <v>13</v>
      </c>
    </row>
    <row r="5" spans="1:146">
      <c r="A5" s="103" t="s">
        <v>14</v>
      </c>
      <c r="B5" s="65">
        <v>18500</v>
      </c>
      <c r="C5" s="62">
        <v>0</v>
      </c>
      <c r="D5" s="62">
        <v>0</v>
      </c>
      <c r="E5" s="62">
        <v>91570</v>
      </c>
      <c r="F5" s="62">
        <v>43520</v>
      </c>
      <c r="G5" s="67">
        <f t="shared" ref="G5:G36" si="46">SUM(B5:F5)</f>
        <v>153590</v>
      </c>
      <c r="H5" s="65">
        <v>19300</v>
      </c>
      <c r="I5" s="62">
        <v>0</v>
      </c>
      <c r="J5" s="62">
        <v>0</v>
      </c>
      <c r="K5" s="62">
        <v>128770.00000000001</v>
      </c>
      <c r="L5" s="62">
        <v>5990</v>
      </c>
      <c r="M5" s="67">
        <f t="shared" ref="M5:M36" si="47">SUM(H5:L5)</f>
        <v>154060</v>
      </c>
      <c r="N5" s="65">
        <v>20070</v>
      </c>
      <c r="O5" s="62">
        <v>20</v>
      </c>
      <c r="P5" s="62">
        <v>0</v>
      </c>
      <c r="Q5" s="62">
        <v>131710</v>
      </c>
      <c r="R5" s="62">
        <v>2950</v>
      </c>
      <c r="S5" s="67">
        <f t="shared" ref="S5:S36" si="48">SUM(N5:R5)</f>
        <v>154750</v>
      </c>
      <c r="T5" s="65">
        <v>25770</v>
      </c>
      <c r="U5" s="62">
        <v>0</v>
      </c>
      <c r="V5" s="62">
        <v>0</v>
      </c>
      <c r="W5" s="62">
        <v>128020.00000000001</v>
      </c>
      <c r="X5" s="62">
        <v>4140</v>
      </c>
      <c r="Y5" s="67">
        <f t="shared" ref="Y5:Y36" si="49">SUM(T5:X5)</f>
        <v>157930</v>
      </c>
      <c r="Z5" s="65">
        <v>24930</v>
      </c>
      <c r="AA5" s="62">
        <v>0</v>
      </c>
      <c r="AB5" s="62">
        <v>0</v>
      </c>
      <c r="AC5" s="62">
        <v>125640</v>
      </c>
      <c r="AD5" s="62">
        <v>3560</v>
      </c>
      <c r="AE5" s="67">
        <f t="shared" ref="AE5:AE36" si="50">SUM(Z5:AD5)</f>
        <v>154130</v>
      </c>
      <c r="AF5" s="65">
        <v>29650</v>
      </c>
      <c r="AG5" s="62">
        <v>0</v>
      </c>
      <c r="AH5" s="62">
        <v>0</v>
      </c>
      <c r="AI5" s="62">
        <v>126800</v>
      </c>
      <c r="AJ5" s="62">
        <v>3100</v>
      </c>
      <c r="AK5" s="67">
        <f t="shared" ref="AK5:AK36" si="51">SUM(AF5:AJ5)</f>
        <v>159550</v>
      </c>
      <c r="AL5" s="65">
        <v>30620</v>
      </c>
      <c r="AM5" s="62">
        <v>0</v>
      </c>
      <c r="AN5" s="62">
        <v>0</v>
      </c>
      <c r="AO5" s="62">
        <v>118970</v>
      </c>
      <c r="AP5" s="62">
        <v>3970</v>
      </c>
      <c r="AQ5" s="67">
        <f t="shared" ref="AQ5:AQ36" si="52">SUM(AL5:AP5)</f>
        <v>153560</v>
      </c>
      <c r="AR5" s="65">
        <v>32159.999999999996</v>
      </c>
      <c r="AS5" s="62">
        <v>0</v>
      </c>
      <c r="AT5" s="62">
        <v>0</v>
      </c>
      <c r="AU5" s="62">
        <v>118320</v>
      </c>
      <c r="AV5" s="62">
        <v>5290</v>
      </c>
      <c r="AW5" s="67">
        <f t="shared" ref="AW5:AW36" si="53">SUM(AR5:AV5)</f>
        <v>155770</v>
      </c>
      <c r="AX5" s="65">
        <v>35820</v>
      </c>
      <c r="AY5" s="62">
        <v>0</v>
      </c>
      <c r="AZ5" s="62">
        <v>0</v>
      </c>
      <c r="BA5" s="62">
        <v>115380</v>
      </c>
      <c r="BB5" s="62">
        <v>2950</v>
      </c>
      <c r="BC5" s="67">
        <f t="shared" ref="BC5:BC36" si="54">SUM(AX5:BB5)</f>
        <v>154150</v>
      </c>
      <c r="BD5" s="65">
        <v>35950</v>
      </c>
      <c r="BE5" s="62">
        <v>0</v>
      </c>
      <c r="BF5" s="62">
        <v>0</v>
      </c>
      <c r="BG5" s="62">
        <v>116840</v>
      </c>
      <c r="BH5" s="62">
        <v>2920</v>
      </c>
      <c r="BI5" s="67">
        <f t="shared" ref="BI5:BI36" si="55">SUM(BD5:BH5)</f>
        <v>155710</v>
      </c>
      <c r="BJ5" s="65">
        <v>39320</v>
      </c>
      <c r="BK5" s="62">
        <v>0</v>
      </c>
      <c r="BL5" s="62">
        <v>0</v>
      </c>
      <c r="BM5" s="62">
        <v>123800</v>
      </c>
      <c r="BN5" s="62">
        <v>2880</v>
      </c>
      <c r="BO5" s="67">
        <f t="shared" ref="BO5:BO36" si="56">SUM(BJ5:BN5)</f>
        <v>166000</v>
      </c>
      <c r="BP5" s="65">
        <v>39320</v>
      </c>
      <c r="BQ5" s="62">
        <v>0</v>
      </c>
      <c r="BR5" s="62">
        <v>0</v>
      </c>
      <c r="BS5" s="62">
        <v>118530</v>
      </c>
      <c r="BT5" s="62">
        <v>3390</v>
      </c>
      <c r="BU5" s="67">
        <f t="shared" ref="BU5:BU36" si="57">SUM(BP5:BT5)</f>
        <v>161240</v>
      </c>
      <c r="BV5" s="65"/>
      <c r="BW5" s="62"/>
      <c r="BX5" s="62"/>
      <c r="BY5" s="62"/>
      <c r="BZ5" s="62"/>
      <c r="CA5" s="67">
        <f t="shared" ref="CA5:CA30" si="58">SUM(BV5:BZ5)</f>
        <v>0</v>
      </c>
      <c r="CB5" s="148" t="s">
        <v>1088</v>
      </c>
      <c r="CE5" s="1" t="str">
        <f>"Sewage sludge generation in " &amp; $CE$8 &amp; " (2011 - 2022)"</f>
        <v>Sewage sludge generation in Belgium (2011 - 2022)</v>
      </c>
      <c r="CU5" s="7" t="s">
        <v>14</v>
      </c>
      <c r="CV5" s="8">
        <v>11038264</v>
      </c>
      <c r="CW5" s="8">
        <v>11106932</v>
      </c>
      <c r="CX5" s="8">
        <v>11159407</v>
      </c>
      <c r="CY5" s="8">
        <v>11209057</v>
      </c>
      <c r="CZ5" s="8">
        <v>11274196</v>
      </c>
      <c r="DA5" s="8">
        <v>11331422</v>
      </c>
      <c r="DB5" s="8">
        <v>11375158</v>
      </c>
      <c r="DC5" s="8">
        <v>11427054</v>
      </c>
      <c r="DD5" s="8">
        <v>11488980</v>
      </c>
      <c r="DE5" s="8">
        <v>11538604</v>
      </c>
      <c r="DF5" s="8">
        <v>11586195</v>
      </c>
      <c r="DG5" s="8">
        <v>11680210</v>
      </c>
      <c r="DH5" s="8">
        <v>11787423</v>
      </c>
      <c r="DI5" s="8" t="s">
        <v>13</v>
      </c>
      <c r="DN5" s="7" t="s">
        <v>14</v>
      </c>
      <c r="DO5" s="77">
        <v>97.1</v>
      </c>
      <c r="DP5" s="77">
        <v>92.85</v>
      </c>
      <c r="DQ5" s="77">
        <v>93.9</v>
      </c>
      <c r="DR5" s="77">
        <v>94.58</v>
      </c>
      <c r="DS5" s="77">
        <v>95.23</v>
      </c>
      <c r="DT5" s="77">
        <v>96.98</v>
      </c>
      <c r="DU5" s="77">
        <v>97.29</v>
      </c>
      <c r="DV5" s="77">
        <v>97.07</v>
      </c>
      <c r="DW5" s="77">
        <v>97.06</v>
      </c>
      <c r="DX5" s="77">
        <v>97.81</v>
      </c>
      <c r="DY5" s="77">
        <v>97.95</v>
      </c>
      <c r="DZ5" s="77">
        <v>97.95</v>
      </c>
      <c r="ED5" s="7" t="s">
        <v>14</v>
      </c>
      <c r="EE5" s="77">
        <v>0.83599999999999997</v>
      </c>
      <c r="EF5" s="77">
        <v>0.83499999999999996</v>
      </c>
      <c r="EG5" s="77">
        <v>0.84199999999999997</v>
      </c>
      <c r="EH5" s="77">
        <v>0.84399999999999997</v>
      </c>
      <c r="EI5" s="77">
        <v>0.85099999999999998</v>
      </c>
      <c r="EJ5" s="77">
        <v>0.85199999999999998</v>
      </c>
      <c r="EK5" s="77">
        <v>0.85699999999999998</v>
      </c>
      <c r="EL5" s="77">
        <v>0.85799999999999998</v>
      </c>
      <c r="EM5" s="77">
        <v>0.86699999999999999</v>
      </c>
      <c r="EN5" s="77">
        <v>0.86399999999999999</v>
      </c>
      <c r="EO5" s="77">
        <v>0.876</v>
      </c>
      <c r="EP5" s="77">
        <v>0.878</v>
      </c>
    </row>
    <row r="6" spans="1:146">
      <c r="A6" s="103" t="s">
        <v>15</v>
      </c>
      <c r="B6" s="65">
        <v>17600</v>
      </c>
      <c r="C6" s="62">
        <v>1100</v>
      </c>
      <c r="D6" s="62">
        <v>7100</v>
      </c>
      <c r="E6" s="62">
        <v>0</v>
      </c>
      <c r="F6" s="62">
        <v>5400</v>
      </c>
      <c r="G6" s="67">
        <f t="shared" si="46"/>
        <v>31200</v>
      </c>
      <c r="H6" s="65">
        <v>21200</v>
      </c>
      <c r="I6" s="62">
        <v>5500</v>
      </c>
      <c r="J6" s="62">
        <v>6600</v>
      </c>
      <c r="K6" s="62">
        <v>0</v>
      </c>
      <c r="L6" s="62">
        <v>8300</v>
      </c>
      <c r="M6" s="67">
        <f t="shared" si="47"/>
        <v>41600</v>
      </c>
      <c r="N6" s="65">
        <v>16700</v>
      </c>
      <c r="O6" s="62">
        <v>2300</v>
      </c>
      <c r="P6" s="62">
        <v>10500</v>
      </c>
      <c r="Q6" s="62">
        <v>0</v>
      </c>
      <c r="R6" s="62">
        <v>700</v>
      </c>
      <c r="S6" s="67">
        <f t="shared" si="48"/>
        <v>30200</v>
      </c>
      <c r="T6" s="65">
        <v>16400</v>
      </c>
      <c r="U6" s="62">
        <v>800</v>
      </c>
      <c r="V6" s="62">
        <v>8500</v>
      </c>
      <c r="W6" s="62">
        <v>0</v>
      </c>
      <c r="X6" s="62">
        <v>7000</v>
      </c>
      <c r="Y6" s="67">
        <f t="shared" si="49"/>
        <v>32700</v>
      </c>
      <c r="Z6" s="65">
        <v>30400</v>
      </c>
      <c r="AA6" s="62">
        <v>3400</v>
      </c>
      <c r="AB6" s="62">
        <v>8500</v>
      </c>
      <c r="AC6" s="62">
        <v>0</v>
      </c>
      <c r="AD6" s="62">
        <v>4800</v>
      </c>
      <c r="AE6" s="67">
        <f t="shared" si="50"/>
        <v>47100</v>
      </c>
      <c r="AF6" s="65">
        <v>26200</v>
      </c>
      <c r="AG6" s="62">
        <v>3300</v>
      </c>
      <c r="AH6" s="62">
        <v>6200</v>
      </c>
      <c r="AI6" s="62">
        <v>0</v>
      </c>
      <c r="AJ6" s="62">
        <v>11400</v>
      </c>
      <c r="AK6" s="67">
        <f t="shared" si="51"/>
        <v>47100</v>
      </c>
      <c r="AL6" s="65">
        <v>22500</v>
      </c>
      <c r="AM6" s="62">
        <v>3800</v>
      </c>
      <c r="AN6" s="62">
        <v>6800</v>
      </c>
      <c r="AO6" s="62">
        <v>0</v>
      </c>
      <c r="AP6" s="62">
        <v>12200</v>
      </c>
      <c r="AQ6" s="67">
        <f t="shared" si="52"/>
        <v>45300</v>
      </c>
      <c r="AR6" s="65">
        <v>29800</v>
      </c>
      <c r="AS6" s="62">
        <v>2900</v>
      </c>
      <c r="AT6" s="62">
        <v>3700</v>
      </c>
      <c r="AU6" s="62">
        <v>0</v>
      </c>
      <c r="AV6" s="62">
        <v>5900</v>
      </c>
      <c r="AW6" s="67">
        <f t="shared" si="53"/>
        <v>42300</v>
      </c>
      <c r="AX6" s="65">
        <v>25660</v>
      </c>
      <c r="AY6" s="62">
        <v>2850</v>
      </c>
      <c r="AZ6" s="62">
        <v>1880</v>
      </c>
      <c r="BA6" s="62">
        <v>0</v>
      </c>
      <c r="BB6" s="62">
        <v>2910</v>
      </c>
      <c r="BC6" s="67">
        <f t="shared" si="54"/>
        <v>33300</v>
      </c>
      <c r="BD6" s="65">
        <v>16930</v>
      </c>
      <c r="BE6" s="62">
        <v>3590</v>
      </c>
      <c r="BF6" s="62">
        <v>1600</v>
      </c>
      <c r="BG6" s="62">
        <v>0</v>
      </c>
      <c r="BH6" s="62">
        <v>6230</v>
      </c>
      <c r="BI6" s="67">
        <f t="shared" si="55"/>
        <v>28350</v>
      </c>
      <c r="BJ6" s="65">
        <v>18490</v>
      </c>
      <c r="BK6" s="62">
        <v>4490</v>
      </c>
      <c r="BL6" s="62">
        <v>1580</v>
      </c>
      <c r="BM6" s="62">
        <v>0</v>
      </c>
      <c r="BN6" s="62">
        <v>2850</v>
      </c>
      <c r="BO6" s="67">
        <f t="shared" si="56"/>
        <v>27410</v>
      </c>
      <c r="BP6" s="130">
        <v>18490</v>
      </c>
      <c r="BQ6" s="19">
        <v>4490</v>
      </c>
      <c r="BR6" s="19">
        <v>1580</v>
      </c>
      <c r="BS6" s="19">
        <v>0</v>
      </c>
      <c r="BT6" s="19">
        <v>2850</v>
      </c>
      <c r="BU6" s="131">
        <f t="shared" si="57"/>
        <v>27410</v>
      </c>
      <c r="BV6" s="130"/>
      <c r="BW6" s="19"/>
      <c r="BX6" s="19"/>
      <c r="BY6" s="19"/>
      <c r="BZ6" s="19"/>
      <c r="CA6" s="131">
        <f t="shared" si="58"/>
        <v>0</v>
      </c>
      <c r="CB6" s="148" t="s">
        <v>1099</v>
      </c>
      <c r="CU6" s="7" t="s">
        <v>15</v>
      </c>
      <c r="CV6" s="8">
        <v>7348328</v>
      </c>
      <c r="CW6" s="8">
        <v>7305888</v>
      </c>
      <c r="CX6" s="8">
        <v>7160005</v>
      </c>
      <c r="CY6" s="8">
        <v>7073572</v>
      </c>
      <c r="CZ6" s="8">
        <v>6984225</v>
      </c>
      <c r="DA6" s="8">
        <v>6894139</v>
      </c>
      <c r="DB6" s="8">
        <v>6803468</v>
      </c>
      <c r="DC6" s="8">
        <v>6710798</v>
      </c>
      <c r="DD6" s="8">
        <v>6616726</v>
      </c>
      <c r="DE6" s="8">
        <v>6550696</v>
      </c>
      <c r="DF6" s="8">
        <v>6507301</v>
      </c>
      <c r="DG6" s="8">
        <v>6465097</v>
      </c>
      <c r="DH6" s="8">
        <v>6446596</v>
      </c>
      <c r="DI6" s="8" t="s">
        <v>13</v>
      </c>
      <c r="DN6" s="7" t="s">
        <v>15</v>
      </c>
      <c r="DO6" s="77">
        <v>81.72</v>
      </c>
      <c r="DP6" s="77">
        <v>81.73</v>
      </c>
      <c r="DQ6" s="77">
        <v>81.739999999999995</v>
      </c>
      <c r="DR6" s="77">
        <v>81.88</v>
      </c>
      <c r="DS6" s="77">
        <v>86.8</v>
      </c>
      <c r="DT6" s="77">
        <v>87.45</v>
      </c>
      <c r="DU6" s="77">
        <v>87.39</v>
      </c>
      <c r="DV6" s="77">
        <v>87.73</v>
      </c>
      <c r="DW6" s="77">
        <v>88.19</v>
      </c>
      <c r="DX6" s="77">
        <v>90.4</v>
      </c>
      <c r="DY6" s="77">
        <v>92</v>
      </c>
      <c r="DZ6" s="77" t="s">
        <v>13</v>
      </c>
      <c r="ED6" s="7" t="s">
        <v>15</v>
      </c>
      <c r="EE6" s="77">
        <v>0.7</v>
      </c>
      <c r="EF6" s="77">
        <v>0.70699999999999996</v>
      </c>
      <c r="EG6" s="77">
        <v>0.71</v>
      </c>
      <c r="EH6" s="77">
        <v>0.70899999999999996</v>
      </c>
      <c r="EI6" s="77">
        <v>0.71099999999999997</v>
      </c>
      <c r="EJ6" s="77">
        <v>0.70499999999999996</v>
      </c>
      <c r="EK6" s="77">
        <v>0.70199999999999996</v>
      </c>
      <c r="EL6" s="77">
        <v>0.70699999999999996</v>
      </c>
      <c r="EM6" s="77">
        <v>0.70699999999999996</v>
      </c>
      <c r="EN6" s="77">
        <v>0.70099999999999996</v>
      </c>
      <c r="EO6" s="77">
        <v>0.69699999999999995</v>
      </c>
      <c r="EP6" s="77">
        <v>0.70299999999999996</v>
      </c>
    </row>
    <row r="7" spans="1:146">
      <c r="A7" s="103" t="s">
        <v>16</v>
      </c>
      <c r="B7" s="65">
        <v>108200</v>
      </c>
      <c r="C7" s="62">
        <v>72500</v>
      </c>
      <c r="D7" s="62">
        <v>14000</v>
      </c>
      <c r="E7" s="62">
        <v>6700</v>
      </c>
      <c r="F7" s="62">
        <v>16400</v>
      </c>
      <c r="G7" s="67">
        <f t="shared" si="46"/>
        <v>217800</v>
      </c>
      <c r="H7" s="65">
        <v>72400</v>
      </c>
      <c r="I7" s="62">
        <v>153700</v>
      </c>
      <c r="J7" s="62">
        <v>13400</v>
      </c>
      <c r="K7" s="62">
        <v>7700</v>
      </c>
      <c r="L7" s="62">
        <v>16200</v>
      </c>
      <c r="M7" s="67">
        <f t="shared" si="47"/>
        <v>263400</v>
      </c>
      <c r="N7" s="65">
        <v>81100</v>
      </c>
      <c r="O7" s="62">
        <v>138900</v>
      </c>
      <c r="P7" s="62">
        <v>17700</v>
      </c>
      <c r="Q7" s="62">
        <v>5900</v>
      </c>
      <c r="R7" s="62">
        <v>16600</v>
      </c>
      <c r="S7" s="67">
        <f t="shared" si="48"/>
        <v>260200</v>
      </c>
      <c r="T7" s="65">
        <v>80020</v>
      </c>
      <c r="U7" s="62">
        <v>137800</v>
      </c>
      <c r="V7" s="62">
        <v>14360</v>
      </c>
      <c r="W7" s="62">
        <v>6410</v>
      </c>
      <c r="X7" s="62" t="s">
        <v>13</v>
      </c>
      <c r="Y7" s="67">
        <f t="shared" si="49"/>
        <v>238590</v>
      </c>
      <c r="Z7" s="65">
        <v>101640</v>
      </c>
      <c r="AA7" s="62">
        <v>72890</v>
      </c>
      <c r="AB7" s="62">
        <v>21460</v>
      </c>
      <c r="AC7" s="62">
        <v>14240</v>
      </c>
      <c r="AD7" s="62" t="s">
        <v>13</v>
      </c>
      <c r="AE7" s="67">
        <f t="shared" si="50"/>
        <v>210230</v>
      </c>
      <c r="AF7" s="65">
        <v>98510</v>
      </c>
      <c r="AG7" s="62">
        <v>67740</v>
      </c>
      <c r="AH7" s="62">
        <v>21560</v>
      </c>
      <c r="AI7" s="62">
        <v>18910</v>
      </c>
      <c r="AJ7" s="62" t="s">
        <v>13</v>
      </c>
      <c r="AK7" s="67">
        <f t="shared" si="51"/>
        <v>206720</v>
      </c>
      <c r="AL7" s="65">
        <v>102940</v>
      </c>
      <c r="AM7" s="62">
        <v>73060</v>
      </c>
      <c r="AN7" s="62">
        <v>22280</v>
      </c>
      <c r="AO7" s="62">
        <v>24990</v>
      </c>
      <c r="AP7" s="62" t="s">
        <v>13</v>
      </c>
      <c r="AQ7" s="67">
        <f t="shared" si="52"/>
        <v>223270</v>
      </c>
      <c r="AR7" s="65">
        <v>108310</v>
      </c>
      <c r="AS7" s="62">
        <v>78010</v>
      </c>
      <c r="AT7" s="62">
        <v>19560</v>
      </c>
      <c r="AU7" s="62">
        <v>22330</v>
      </c>
      <c r="AV7" s="62" t="s">
        <v>13</v>
      </c>
      <c r="AW7" s="67">
        <f t="shared" si="53"/>
        <v>228210</v>
      </c>
      <c r="AX7" s="65">
        <v>114310</v>
      </c>
      <c r="AY7" s="62">
        <v>66960</v>
      </c>
      <c r="AZ7" s="62">
        <v>19060</v>
      </c>
      <c r="BA7" s="62">
        <v>20750</v>
      </c>
      <c r="BB7" s="62" t="s">
        <v>13</v>
      </c>
      <c r="BC7" s="67">
        <f t="shared" si="54"/>
        <v>221080</v>
      </c>
      <c r="BD7" s="65">
        <v>84810</v>
      </c>
      <c r="BE7" s="62">
        <v>92780</v>
      </c>
      <c r="BF7" s="62">
        <v>17610</v>
      </c>
      <c r="BG7" s="62">
        <v>23910</v>
      </c>
      <c r="BH7" s="62" t="s">
        <v>13</v>
      </c>
      <c r="BI7" s="67">
        <f t="shared" si="55"/>
        <v>219110</v>
      </c>
      <c r="BJ7" s="65">
        <v>88510</v>
      </c>
      <c r="BK7" s="62">
        <v>99250</v>
      </c>
      <c r="BL7" s="62">
        <v>19900</v>
      </c>
      <c r="BM7" s="62">
        <v>27430</v>
      </c>
      <c r="BN7" s="62" t="s">
        <v>13</v>
      </c>
      <c r="BO7" s="67">
        <f t="shared" si="56"/>
        <v>235090</v>
      </c>
      <c r="BP7" s="65">
        <v>85230</v>
      </c>
      <c r="BQ7" s="62">
        <v>112590</v>
      </c>
      <c r="BR7" s="62">
        <v>19230</v>
      </c>
      <c r="BS7" s="62">
        <v>26720</v>
      </c>
      <c r="BT7" s="62" t="s">
        <v>13</v>
      </c>
      <c r="BU7" s="67">
        <f t="shared" si="57"/>
        <v>243770</v>
      </c>
      <c r="BV7" s="65"/>
      <c r="BW7" s="62"/>
      <c r="BX7" s="62"/>
      <c r="BY7" s="62"/>
      <c r="BZ7" s="62"/>
      <c r="CA7" s="67">
        <f t="shared" si="58"/>
        <v>0</v>
      </c>
      <c r="CB7" s="148" t="s">
        <v>1089</v>
      </c>
      <c r="CE7" s="1" t="s">
        <v>1074</v>
      </c>
      <c r="CU7" s="7" t="s">
        <v>16</v>
      </c>
      <c r="CV7" s="8">
        <v>10496088</v>
      </c>
      <c r="CW7" s="8">
        <v>10510785</v>
      </c>
      <c r="CX7" s="8">
        <v>10514272</v>
      </c>
      <c r="CY7" s="8">
        <v>10525347</v>
      </c>
      <c r="CZ7" s="8">
        <v>10546059</v>
      </c>
      <c r="DA7" s="8">
        <v>10566332</v>
      </c>
      <c r="DB7" s="8">
        <v>10594438</v>
      </c>
      <c r="DC7" s="8">
        <v>10629928</v>
      </c>
      <c r="DD7" s="8">
        <v>10671870</v>
      </c>
      <c r="DE7" s="8">
        <v>10697858</v>
      </c>
      <c r="DF7" s="8">
        <v>10505772</v>
      </c>
      <c r="DG7" s="8">
        <v>10672118</v>
      </c>
      <c r="DH7" s="8">
        <v>10864042</v>
      </c>
      <c r="DI7" s="8" t="s">
        <v>13</v>
      </c>
      <c r="DK7" s="1" t="s">
        <v>1</v>
      </c>
      <c r="DM7" s="1" t="s">
        <v>1</v>
      </c>
      <c r="DN7" s="7" t="s">
        <v>16</v>
      </c>
      <c r="DO7" s="77">
        <v>80.599999999999994</v>
      </c>
      <c r="DP7" s="77">
        <v>78.099999999999994</v>
      </c>
      <c r="DQ7" s="77">
        <v>80</v>
      </c>
      <c r="DR7" s="77">
        <v>79.900000000000006</v>
      </c>
      <c r="DS7" s="77">
        <v>80.8</v>
      </c>
      <c r="DT7" s="77">
        <v>81.3</v>
      </c>
      <c r="DU7" s="77">
        <v>82.3</v>
      </c>
      <c r="DV7" s="77">
        <v>82.3</v>
      </c>
      <c r="DW7" s="77">
        <v>82.6</v>
      </c>
      <c r="DX7" s="77">
        <v>83.4</v>
      </c>
      <c r="DY7" s="77">
        <v>84.7</v>
      </c>
      <c r="DZ7" s="77">
        <v>84.9</v>
      </c>
      <c r="ED7" s="7" t="s">
        <v>16</v>
      </c>
      <c r="EE7" s="77">
        <v>0.82799999999999996</v>
      </c>
      <c r="EF7" s="77">
        <v>0.83</v>
      </c>
      <c r="EG7" s="77">
        <v>0.83599999999999997</v>
      </c>
      <c r="EH7" s="77">
        <v>0.84099999999999997</v>
      </c>
      <c r="EI7" s="77">
        <v>0.84299999999999997</v>
      </c>
      <c r="EJ7" s="77">
        <v>0.84499999999999997</v>
      </c>
      <c r="EK7" s="77">
        <v>0.85</v>
      </c>
      <c r="EL7" s="77">
        <v>0.84899999999999998</v>
      </c>
      <c r="EM7" s="77">
        <v>0.85099999999999998</v>
      </c>
      <c r="EN7" s="77">
        <v>0.84699999999999998</v>
      </c>
      <c r="EO7" s="77">
        <v>0.84399999999999997</v>
      </c>
      <c r="EP7" s="77">
        <v>0.84799999999999998</v>
      </c>
    </row>
    <row r="8" spans="1:146">
      <c r="A8" s="235" t="s">
        <v>17</v>
      </c>
      <c r="B8" s="65">
        <v>81000</v>
      </c>
      <c r="C8" s="62">
        <v>11000</v>
      </c>
      <c r="D8" s="62">
        <v>3000</v>
      </c>
      <c r="E8" s="62">
        <v>38000</v>
      </c>
      <c r="F8" s="62" t="s">
        <v>13</v>
      </c>
      <c r="G8" s="67">
        <f t="shared" si="46"/>
        <v>133000</v>
      </c>
      <c r="H8" s="65">
        <v>80000</v>
      </c>
      <c r="I8" s="62">
        <v>12000</v>
      </c>
      <c r="J8" s="62">
        <v>1000</v>
      </c>
      <c r="K8" s="62">
        <v>38000</v>
      </c>
      <c r="L8" s="62" t="s">
        <v>13</v>
      </c>
      <c r="M8" s="67">
        <f t="shared" si="47"/>
        <v>131000</v>
      </c>
      <c r="N8" s="65">
        <v>80000</v>
      </c>
      <c r="O8" s="62">
        <v>12000</v>
      </c>
      <c r="P8" s="62">
        <v>1000</v>
      </c>
      <c r="Q8" s="62">
        <v>35000</v>
      </c>
      <c r="R8" s="62" t="s">
        <v>13</v>
      </c>
      <c r="S8" s="67">
        <f t="shared" si="48"/>
        <v>128000</v>
      </c>
      <c r="T8" s="65">
        <v>87000</v>
      </c>
      <c r="U8" s="130">
        <v>11000</v>
      </c>
      <c r="V8" s="62">
        <v>1000</v>
      </c>
      <c r="W8" s="19">
        <v>33000</v>
      </c>
      <c r="X8" s="62" t="s">
        <v>13</v>
      </c>
      <c r="Y8" s="67">
        <f t="shared" si="49"/>
        <v>132000</v>
      </c>
      <c r="Z8" s="65">
        <v>85000</v>
      </c>
      <c r="AA8" s="19">
        <v>8000</v>
      </c>
      <c r="AB8" s="62">
        <v>1000</v>
      </c>
      <c r="AC8" s="19">
        <v>37000</v>
      </c>
      <c r="AD8" s="19" t="s">
        <v>13</v>
      </c>
      <c r="AE8" s="131">
        <f t="shared" si="50"/>
        <v>131000</v>
      </c>
      <c r="AF8" s="130">
        <v>84000</v>
      </c>
      <c r="AG8" s="19">
        <v>12000</v>
      </c>
      <c r="AH8" s="19">
        <v>1000</v>
      </c>
      <c r="AI8" s="19">
        <v>35000</v>
      </c>
      <c r="AJ8" s="19" t="s">
        <v>13</v>
      </c>
      <c r="AK8" s="131">
        <f t="shared" si="51"/>
        <v>132000</v>
      </c>
      <c r="AL8" s="130">
        <v>77000</v>
      </c>
      <c r="AM8" s="19">
        <v>22000</v>
      </c>
      <c r="AN8" s="19">
        <v>1000</v>
      </c>
      <c r="AO8" s="19">
        <v>18000</v>
      </c>
      <c r="AP8" s="19" t="s">
        <v>13</v>
      </c>
      <c r="AQ8" s="131">
        <f t="shared" si="52"/>
        <v>118000</v>
      </c>
      <c r="AR8" s="130">
        <v>86000</v>
      </c>
      <c r="AS8" s="19">
        <v>4000</v>
      </c>
      <c r="AT8" s="19">
        <v>0</v>
      </c>
      <c r="AU8" s="19">
        <v>2000</v>
      </c>
      <c r="AV8" s="19">
        <v>0</v>
      </c>
      <c r="AW8" s="131">
        <f t="shared" si="53"/>
        <v>92000</v>
      </c>
      <c r="AX8" s="130">
        <v>100000</v>
      </c>
      <c r="AY8" s="19">
        <v>4000</v>
      </c>
      <c r="AZ8" s="19">
        <v>0</v>
      </c>
      <c r="BA8" s="19">
        <v>2000</v>
      </c>
      <c r="BB8" s="19">
        <v>0</v>
      </c>
      <c r="BC8" s="131">
        <f t="shared" si="54"/>
        <v>106000</v>
      </c>
      <c r="BD8" s="130">
        <v>99000</v>
      </c>
      <c r="BE8" s="19">
        <v>4000</v>
      </c>
      <c r="BF8" s="19">
        <v>0</v>
      </c>
      <c r="BG8" s="19">
        <v>2000</v>
      </c>
      <c r="BH8" s="19">
        <v>0</v>
      </c>
      <c r="BI8" s="131">
        <f t="shared" si="55"/>
        <v>105000</v>
      </c>
      <c r="BJ8" s="130">
        <v>84000</v>
      </c>
      <c r="BK8" s="19">
        <v>3000</v>
      </c>
      <c r="BL8" s="19">
        <v>0</v>
      </c>
      <c r="BM8" s="19">
        <v>2000</v>
      </c>
      <c r="BN8" s="19" t="s">
        <v>13</v>
      </c>
      <c r="BO8" s="131">
        <f t="shared" si="56"/>
        <v>89000</v>
      </c>
      <c r="BP8" s="130">
        <v>74000</v>
      </c>
      <c r="BQ8" s="19">
        <v>3000</v>
      </c>
      <c r="BR8" s="19">
        <v>0</v>
      </c>
      <c r="BS8" s="19">
        <v>3000</v>
      </c>
      <c r="BT8" s="19" t="s">
        <v>13</v>
      </c>
      <c r="BU8" s="131">
        <f t="shared" si="57"/>
        <v>80000</v>
      </c>
      <c r="BV8" s="130"/>
      <c r="BW8" s="19"/>
      <c r="BX8" s="19"/>
      <c r="BY8" s="19"/>
      <c r="BZ8" s="19"/>
      <c r="CA8" s="131">
        <f t="shared" si="58"/>
        <v>0</v>
      </c>
      <c r="CB8" s="148" t="s">
        <v>1103</v>
      </c>
      <c r="CE8" s="50" t="s">
        <v>14</v>
      </c>
      <c r="CU8" s="237" t="s">
        <v>17</v>
      </c>
      <c r="CV8" s="8">
        <v>5570572</v>
      </c>
      <c r="CW8" s="8">
        <v>5591572</v>
      </c>
      <c r="CX8" s="8">
        <v>5614932</v>
      </c>
      <c r="CY8" s="8">
        <v>5643475</v>
      </c>
      <c r="CZ8" s="8">
        <v>5683483</v>
      </c>
      <c r="DA8" s="8">
        <v>5728010</v>
      </c>
      <c r="DB8" s="8">
        <v>5764980</v>
      </c>
      <c r="DC8" s="8">
        <v>5793636</v>
      </c>
      <c r="DD8" s="8">
        <v>5814422</v>
      </c>
      <c r="DE8" s="8">
        <v>5831404</v>
      </c>
      <c r="DF8" s="8">
        <v>5856733</v>
      </c>
      <c r="DG8" s="8">
        <v>5903037</v>
      </c>
      <c r="DH8" s="8">
        <v>5946952</v>
      </c>
      <c r="DI8" s="8" t="s">
        <v>13</v>
      </c>
      <c r="DN8" s="237" t="s">
        <v>17</v>
      </c>
      <c r="DO8" s="77">
        <v>100</v>
      </c>
      <c r="DP8" s="77">
        <v>100</v>
      </c>
      <c r="DQ8" s="77">
        <v>100</v>
      </c>
      <c r="DR8" s="77">
        <v>100</v>
      </c>
      <c r="DS8" s="77">
        <v>100</v>
      </c>
      <c r="DT8" s="77">
        <v>100</v>
      </c>
      <c r="DU8" s="77">
        <v>100</v>
      </c>
      <c r="DV8" s="77">
        <v>100</v>
      </c>
      <c r="DW8" s="77">
        <v>100</v>
      </c>
      <c r="DX8" s="77">
        <v>100</v>
      </c>
      <c r="DY8" s="77">
        <v>100</v>
      </c>
      <c r="DZ8" s="77">
        <v>100</v>
      </c>
      <c r="ED8" s="237" t="s">
        <v>17</v>
      </c>
      <c r="EE8" s="77" t="e">
        <v>#N/A</v>
      </c>
      <c r="EF8" s="77" t="e">
        <v>#N/A</v>
      </c>
      <c r="EG8" s="77" t="e">
        <v>#N/A</v>
      </c>
      <c r="EH8" s="77">
        <v>0.876</v>
      </c>
      <c r="EI8" s="77">
        <v>0.88100000000000001</v>
      </c>
      <c r="EJ8" s="77">
        <v>0.88700000000000001</v>
      </c>
      <c r="EK8" s="77">
        <v>0.88700000000000001</v>
      </c>
      <c r="EL8" s="77">
        <v>0.88500000000000001</v>
      </c>
      <c r="EM8" s="77">
        <v>0.89100000000000001</v>
      </c>
      <c r="EN8" s="77">
        <v>0.89100000000000001</v>
      </c>
      <c r="EO8" s="77">
        <v>0.89500000000000002</v>
      </c>
      <c r="EP8" s="77">
        <v>0.89800000000000002</v>
      </c>
    </row>
    <row r="9" spans="1:146">
      <c r="A9" s="235" t="s">
        <v>18</v>
      </c>
      <c r="B9" s="128">
        <v>567187</v>
      </c>
      <c r="C9" s="19">
        <v>315508</v>
      </c>
      <c r="D9" s="19">
        <v>0</v>
      </c>
      <c r="E9" s="19">
        <v>1067431</v>
      </c>
      <c r="F9" s="19" t="s">
        <v>13</v>
      </c>
      <c r="G9" s="131">
        <f t="shared" si="46"/>
        <v>1950126</v>
      </c>
      <c r="H9" s="128">
        <v>544065</v>
      </c>
      <c r="I9" s="19">
        <v>293546</v>
      </c>
      <c r="J9" s="19">
        <v>0</v>
      </c>
      <c r="K9" s="19">
        <v>1008830</v>
      </c>
      <c r="L9" s="19" t="s">
        <v>13</v>
      </c>
      <c r="M9" s="131">
        <f t="shared" si="47"/>
        <v>1846441</v>
      </c>
      <c r="N9" s="128">
        <v>491327</v>
      </c>
      <c r="O9" s="19">
        <v>264404</v>
      </c>
      <c r="P9" s="19">
        <v>0</v>
      </c>
      <c r="Q9" s="19">
        <v>1034771</v>
      </c>
      <c r="R9" s="19">
        <v>4232</v>
      </c>
      <c r="S9" s="131">
        <f t="shared" si="48"/>
        <v>1794734</v>
      </c>
      <c r="T9" s="128">
        <v>470882</v>
      </c>
      <c r="U9" s="19">
        <v>251534</v>
      </c>
      <c r="V9" s="19">
        <v>0</v>
      </c>
      <c r="W9" s="19">
        <v>1077930</v>
      </c>
      <c r="X9" s="19">
        <v>2642</v>
      </c>
      <c r="Y9" s="131">
        <f t="shared" si="49"/>
        <v>1802988</v>
      </c>
      <c r="Z9" s="128">
        <v>427736</v>
      </c>
      <c r="AA9" s="19">
        <v>223674</v>
      </c>
      <c r="AB9" s="19">
        <v>0</v>
      </c>
      <c r="AC9" s="19">
        <v>1148679</v>
      </c>
      <c r="AD9" s="19">
        <v>2998</v>
      </c>
      <c r="AE9" s="131">
        <f t="shared" si="50"/>
        <v>1803087</v>
      </c>
      <c r="AF9" s="128">
        <v>423497</v>
      </c>
      <c r="AG9" s="19">
        <v>200503</v>
      </c>
      <c r="AH9" s="19">
        <v>0</v>
      </c>
      <c r="AI9" s="19">
        <v>1142893</v>
      </c>
      <c r="AJ9" s="19">
        <v>6293</v>
      </c>
      <c r="AK9" s="131">
        <f t="shared" si="51"/>
        <v>1773186</v>
      </c>
      <c r="AL9" s="128">
        <v>311905</v>
      </c>
      <c r="AM9" s="19">
        <v>204253</v>
      </c>
      <c r="AN9" s="19">
        <v>0</v>
      </c>
      <c r="AO9" s="19">
        <v>1190156</v>
      </c>
      <c r="AP9" s="19">
        <v>6871</v>
      </c>
      <c r="AQ9" s="131">
        <f t="shared" si="52"/>
        <v>1713185</v>
      </c>
      <c r="AR9" s="128">
        <v>280325</v>
      </c>
      <c r="AS9" s="19">
        <v>155821</v>
      </c>
      <c r="AT9" s="19">
        <v>0</v>
      </c>
      <c r="AU9" s="19">
        <v>1295188</v>
      </c>
      <c r="AV9" s="19">
        <v>15896</v>
      </c>
      <c r="AW9" s="131">
        <f t="shared" si="53"/>
        <v>1747230</v>
      </c>
      <c r="AX9" s="128">
        <v>287484</v>
      </c>
      <c r="AY9" s="19">
        <v>146239</v>
      </c>
      <c r="AZ9" s="19">
        <v>0</v>
      </c>
      <c r="BA9" s="19">
        <v>1293246</v>
      </c>
      <c r="BB9" s="19">
        <v>13120</v>
      </c>
      <c r="BC9" s="131">
        <f t="shared" si="54"/>
        <v>1740089</v>
      </c>
      <c r="BD9" s="128">
        <v>263161</v>
      </c>
      <c r="BE9" s="19">
        <v>128048</v>
      </c>
      <c r="BF9" s="19">
        <v>0</v>
      </c>
      <c r="BG9" s="19">
        <v>1336397</v>
      </c>
      <c r="BH9" s="19">
        <v>16134</v>
      </c>
      <c r="BI9" s="131">
        <f t="shared" si="55"/>
        <v>1743740</v>
      </c>
      <c r="BJ9" s="128">
        <v>226747</v>
      </c>
      <c r="BK9" s="19">
        <v>108894</v>
      </c>
      <c r="BL9" s="19">
        <v>0</v>
      </c>
      <c r="BM9" s="19">
        <v>1364890</v>
      </c>
      <c r="BN9" s="19">
        <v>17272</v>
      </c>
      <c r="BO9" s="131">
        <f t="shared" si="56"/>
        <v>1717803</v>
      </c>
      <c r="BP9" s="128">
        <v>231112</v>
      </c>
      <c r="BQ9" s="19">
        <v>91749.000000000015</v>
      </c>
      <c r="BR9" s="19">
        <v>0</v>
      </c>
      <c r="BS9" s="19">
        <v>1336621</v>
      </c>
      <c r="BT9" s="19">
        <v>7601</v>
      </c>
      <c r="BU9" s="131">
        <f t="shared" si="57"/>
        <v>1667083</v>
      </c>
      <c r="BV9" s="130">
        <v>212899</v>
      </c>
      <c r="BW9" s="19">
        <v>84031</v>
      </c>
      <c r="BX9" s="19">
        <v>0</v>
      </c>
      <c r="BY9" s="19">
        <v>1320434</v>
      </c>
      <c r="BZ9" s="19">
        <v>12533</v>
      </c>
      <c r="CA9" s="131">
        <f t="shared" si="58"/>
        <v>1629897</v>
      </c>
      <c r="CB9" s="148" t="s">
        <v>1090</v>
      </c>
      <c r="CE9" s="158" t="s">
        <v>1169</v>
      </c>
      <c r="CF9" s="169">
        <v>2011</v>
      </c>
      <c r="CG9" s="169">
        <v>2012</v>
      </c>
      <c r="CH9" s="169">
        <v>2013</v>
      </c>
      <c r="CI9" s="169">
        <v>2014</v>
      </c>
      <c r="CJ9" s="169">
        <v>2015</v>
      </c>
      <c r="CK9" s="169">
        <v>2016</v>
      </c>
      <c r="CL9" s="169">
        <v>2017</v>
      </c>
      <c r="CM9" s="169">
        <v>2018</v>
      </c>
      <c r="CN9" s="169">
        <v>2019</v>
      </c>
      <c r="CO9" s="169">
        <v>2020</v>
      </c>
      <c r="CP9" s="169">
        <v>2021</v>
      </c>
      <c r="CQ9" s="169">
        <v>2022</v>
      </c>
      <c r="CR9" s="169">
        <v>2023</v>
      </c>
      <c r="CU9" s="237" t="s">
        <v>18</v>
      </c>
      <c r="CV9" s="8">
        <v>80274983</v>
      </c>
      <c r="CW9" s="8">
        <v>80425823</v>
      </c>
      <c r="CX9" s="8">
        <v>80645605</v>
      </c>
      <c r="CY9" s="8">
        <v>80982500</v>
      </c>
      <c r="CZ9" s="8">
        <v>81686611</v>
      </c>
      <c r="DA9" s="8">
        <v>82348669</v>
      </c>
      <c r="DB9" s="8">
        <v>82657002</v>
      </c>
      <c r="DC9" s="8">
        <v>82905782</v>
      </c>
      <c r="DD9" s="8">
        <v>83092962</v>
      </c>
      <c r="DE9" s="8">
        <v>83160871</v>
      </c>
      <c r="DF9" s="8">
        <v>83196078</v>
      </c>
      <c r="DG9" s="8">
        <v>83797985</v>
      </c>
      <c r="DH9" s="8">
        <v>83901923</v>
      </c>
      <c r="DI9" s="8" t="s">
        <v>13</v>
      </c>
      <c r="DN9" s="237" t="s">
        <v>18</v>
      </c>
      <c r="DO9" s="77">
        <v>100</v>
      </c>
      <c r="DP9" s="77">
        <v>99.99</v>
      </c>
      <c r="DQ9" s="77">
        <v>99.99</v>
      </c>
      <c r="DR9" s="77">
        <v>100</v>
      </c>
      <c r="DS9" s="77">
        <v>100</v>
      </c>
      <c r="DT9" s="77">
        <v>100</v>
      </c>
      <c r="DU9" s="77">
        <v>100</v>
      </c>
      <c r="DV9" s="77">
        <v>100</v>
      </c>
      <c r="DW9" s="77">
        <v>100</v>
      </c>
      <c r="DX9" s="77" t="s">
        <v>13</v>
      </c>
      <c r="DY9" s="77" t="s">
        <v>13</v>
      </c>
      <c r="DZ9" s="77" t="s">
        <v>13</v>
      </c>
      <c r="ED9" s="237" t="s">
        <v>18</v>
      </c>
      <c r="EE9" s="77">
        <v>0.87</v>
      </c>
      <c r="EF9" s="77">
        <v>0.871</v>
      </c>
      <c r="EG9" s="77">
        <v>0.87</v>
      </c>
      <c r="EH9" s="77">
        <v>0.872</v>
      </c>
      <c r="EI9" s="77">
        <v>0.872</v>
      </c>
      <c r="EJ9" s="77">
        <v>0.87</v>
      </c>
      <c r="EK9" s="77">
        <v>0.874</v>
      </c>
      <c r="EL9" s="77">
        <v>0.872</v>
      </c>
      <c r="EM9" s="77">
        <v>0.879</v>
      </c>
      <c r="EN9" s="77">
        <v>0.874</v>
      </c>
      <c r="EO9" s="77">
        <v>0.872</v>
      </c>
      <c r="EP9" s="77">
        <v>0.88100000000000001</v>
      </c>
    </row>
    <row r="10" spans="1:146">
      <c r="A10" s="103" t="s">
        <v>19</v>
      </c>
      <c r="B10" s="65">
        <v>800</v>
      </c>
      <c r="C10" s="62">
        <v>15200</v>
      </c>
      <c r="D10" s="62">
        <v>2100</v>
      </c>
      <c r="E10" s="62" t="s">
        <v>13</v>
      </c>
      <c r="F10" s="62" t="s">
        <v>13</v>
      </c>
      <c r="G10" s="67">
        <f t="shared" si="46"/>
        <v>18100</v>
      </c>
      <c r="H10" s="65">
        <v>500</v>
      </c>
      <c r="I10" s="62">
        <v>14800</v>
      </c>
      <c r="J10" s="62">
        <v>6500</v>
      </c>
      <c r="K10" s="62" t="s">
        <v>13</v>
      </c>
      <c r="L10" s="62" t="s">
        <v>13</v>
      </c>
      <c r="M10" s="67">
        <f t="shared" si="47"/>
        <v>21800</v>
      </c>
      <c r="N10" s="65">
        <v>2000</v>
      </c>
      <c r="O10" s="62">
        <v>12470</v>
      </c>
      <c r="P10" s="62">
        <v>840</v>
      </c>
      <c r="Q10" s="62" t="s">
        <v>13</v>
      </c>
      <c r="R10" s="62" t="s">
        <v>13</v>
      </c>
      <c r="S10" s="67">
        <f t="shared" si="48"/>
        <v>15310</v>
      </c>
      <c r="T10" s="65">
        <v>930</v>
      </c>
      <c r="U10" s="62">
        <v>16120.000000000002</v>
      </c>
      <c r="V10" s="62">
        <v>1320</v>
      </c>
      <c r="W10" s="62" t="s">
        <v>13</v>
      </c>
      <c r="X10" s="62" t="s">
        <v>13</v>
      </c>
      <c r="Y10" s="67">
        <f t="shared" si="49"/>
        <v>18370</v>
      </c>
      <c r="Z10" s="65">
        <v>3290</v>
      </c>
      <c r="AA10" s="62">
        <v>13190</v>
      </c>
      <c r="AB10" s="62">
        <v>1440</v>
      </c>
      <c r="AC10" s="62" t="s">
        <v>13</v>
      </c>
      <c r="AD10" s="62" t="s">
        <v>13</v>
      </c>
      <c r="AE10" s="67">
        <f t="shared" si="50"/>
        <v>17920</v>
      </c>
      <c r="AF10" s="65">
        <v>2120</v>
      </c>
      <c r="AG10" s="62">
        <v>12210</v>
      </c>
      <c r="AH10" s="62">
        <v>2790</v>
      </c>
      <c r="AI10" s="62" t="s">
        <v>13</v>
      </c>
      <c r="AJ10" s="62" t="s">
        <v>13</v>
      </c>
      <c r="AK10" s="67">
        <f t="shared" si="51"/>
        <v>17120</v>
      </c>
      <c r="AL10" s="65">
        <v>2770</v>
      </c>
      <c r="AM10" s="62">
        <v>14000</v>
      </c>
      <c r="AN10" s="62">
        <v>2360</v>
      </c>
      <c r="AO10" s="62" t="s">
        <v>13</v>
      </c>
      <c r="AP10" s="62" t="s">
        <v>13</v>
      </c>
      <c r="AQ10" s="67">
        <f t="shared" si="52"/>
        <v>19130</v>
      </c>
      <c r="AR10" s="65">
        <v>3250</v>
      </c>
      <c r="AS10" s="62">
        <v>14570</v>
      </c>
      <c r="AT10" s="62">
        <v>2310</v>
      </c>
      <c r="AU10" s="62" t="s">
        <v>13</v>
      </c>
      <c r="AV10" s="62" t="s">
        <v>13</v>
      </c>
      <c r="AW10" s="67">
        <f t="shared" si="53"/>
        <v>20130</v>
      </c>
      <c r="AX10" s="65">
        <v>12080</v>
      </c>
      <c r="AY10" s="62">
        <v>3310</v>
      </c>
      <c r="AZ10" s="62">
        <v>1480</v>
      </c>
      <c r="BA10" s="62" t="s">
        <v>13</v>
      </c>
      <c r="BB10" s="62" t="s">
        <v>13</v>
      </c>
      <c r="BC10" s="67">
        <f t="shared" si="54"/>
        <v>16870</v>
      </c>
      <c r="BD10" s="65">
        <v>10380</v>
      </c>
      <c r="BE10" s="62">
        <v>5650</v>
      </c>
      <c r="BF10" s="62">
        <v>2029.9999999999998</v>
      </c>
      <c r="BG10" s="62" t="s">
        <v>13</v>
      </c>
      <c r="BH10" s="62" t="s">
        <v>13</v>
      </c>
      <c r="BI10" s="67">
        <f t="shared" si="55"/>
        <v>18060</v>
      </c>
      <c r="BJ10" s="65">
        <v>13740</v>
      </c>
      <c r="BK10" s="62">
        <v>3590</v>
      </c>
      <c r="BL10" s="62">
        <v>2100</v>
      </c>
      <c r="BM10" s="62" t="s">
        <v>13</v>
      </c>
      <c r="BN10" s="62" t="s">
        <v>13</v>
      </c>
      <c r="BO10" s="67">
        <f t="shared" si="56"/>
        <v>19430</v>
      </c>
      <c r="BP10" s="65">
        <v>13990</v>
      </c>
      <c r="BQ10" s="62">
        <v>2790</v>
      </c>
      <c r="BR10" s="62">
        <v>2340</v>
      </c>
      <c r="BS10" s="62" t="s">
        <v>13</v>
      </c>
      <c r="BT10" s="62" t="s">
        <v>13</v>
      </c>
      <c r="BU10" s="67">
        <f t="shared" si="57"/>
        <v>19120</v>
      </c>
      <c r="BV10" s="65"/>
      <c r="BW10" s="62"/>
      <c r="BX10" s="62"/>
      <c r="BY10" s="62"/>
      <c r="BZ10" s="62"/>
      <c r="CA10" s="67">
        <f t="shared" si="58"/>
        <v>0</v>
      </c>
      <c r="CB10" s="148" t="s">
        <v>1104</v>
      </c>
      <c r="CE10" s="7" t="s">
        <v>554</v>
      </c>
      <c r="CF10" s="17">
        <f>INDEX(B4:B36, MATCH($CE$8, $A$4:$A$36, 0))</f>
        <v>18500</v>
      </c>
      <c r="CG10" s="17">
        <f>INDEX(H4:H36, MATCH($CE$8, $A$4:$A$36, 0))</f>
        <v>19300</v>
      </c>
      <c r="CH10" s="17">
        <f>INDEX(N4:N36, MATCH($CE$8, $A$4:$A$36, 0))</f>
        <v>20070</v>
      </c>
      <c r="CI10" s="17">
        <f>INDEX(T4:T36, MATCH($CE$8, $A$4:$A$36, 0))</f>
        <v>25770</v>
      </c>
      <c r="CJ10" s="17">
        <f>INDEX(Z4:Z36, MATCH($CE$8, $A$4:$A$36, 0))</f>
        <v>24930</v>
      </c>
      <c r="CK10" s="17">
        <f>INDEX(AF4:AF36, MATCH($CE$8, $A$4:$A$36, 0))</f>
        <v>29650</v>
      </c>
      <c r="CL10" s="17">
        <f>INDEX(AL4:AL36, MATCH($CE$8, $A$4:$A$36, 0))</f>
        <v>30620</v>
      </c>
      <c r="CM10" s="17">
        <f>INDEX(AR4:AR36, MATCH($CE$8, $A$4:$A$36, 0))</f>
        <v>32159.999999999996</v>
      </c>
      <c r="CN10" s="17">
        <f>INDEX(AX4:AX36, MATCH($CE$8, $A$4:$A$36, 0))</f>
        <v>35820</v>
      </c>
      <c r="CO10" s="17">
        <f>INDEX(BD4:BD36, MATCH($CE$8, $A$4:$A$36, 0))</f>
        <v>35950</v>
      </c>
      <c r="CP10" s="17">
        <f>INDEX(BJ4:BJ36, MATCH($CE$8, $A$4:$A$36, 0))</f>
        <v>39320</v>
      </c>
      <c r="CQ10" s="17">
        <f>INDEX(BP4:BP36, MATCH($CE$8, $A$4:$A$36, 0))</f>
        <v>39320</v>
      </c>
      <c r="CR10" s="17">
        <f>INDEX(BV4:BV36, MATCH($CE$8, $A$4:$A$36, 0))</f>
        <v>0</v>
      </c>
      <c r="CU10" s="7" t="s">
        <v>19</v>
      </c>
      <c r="CV10" s="8">
        <v>1327439</v>
      </c>
      <c r="CW10" s="8">
        <v>1322696</v>
      </c>
      <c r="CX10" s="8">
        <v>1317997</v>
      </c>
      <c r="CY10" s="8">
        <v>1314545</v>
      </c>
      <c r="CZ10" s="8">
        <v>1315407</v>
      </c>
      <c r="DA10" s="8">
        <v>1315790</v>
      </c>
      <c r="DB10" s="8">
        <v>1317384</v>
      </c>
      <c r="DC10" s="8">
        <v>1321977</v>
      </c>
      <c r="DD10" s="8">
        <v>1326898</v>
      </c>
      <c r="DE10" s="8">
        <v>1329522</v>
      </c>
      <c r="DF10" s="8">
        <v>1330932</v>
      </c>
      <c r="DG10" s="8">
        <v>1348840</v>
      </c>
      <c r="DH10" s="8">
        <v>1370286</v>
      </c>
      <c r="DI10" s="8" t="s">
        <v>13</v>
      </c>
      <c r="DN10" s="7" t="s">
        <v>19</v>
      </c>
      <c r="DO10" s="77">
        <v>87</v>
      </c>
      <c r="DP10" s="77">
        <v>87</v>
      </c>
      <c r="DQ10" s="77">
        <v>87</v>
      </c>
      <c r="DR10" s="77">
        <v>87</v>
      </c>
      <c r="DS10" s="77">
        <v>88</v>
      </c>
      <c r="DT10" s="77">
        <v>88</v>
      </c>
      <c r="DU10" s="77">
        <v>88</v>
      </c>
      <c r="DV10" s="77" t="s">
        <v>13</v>
      </c>
      <c r="DW10" s="77" t="s">
        <v>13</v>
      </c>
      <c r="DX10" s="77" t="s">
        <v>13</v>
      </c>
      <c r="DY10" s="77" t="s">
        <v>13</v>
      </c>
      <c r="DZ10" s="77" t="s">
        <v>13</v>
      </c>
      <c r="ED10" s="7" t="s">
        <v>19</v>
      </c>
      <c r="EE10" s="77">
        <v>0.80200000000000005</v>
      </c>
      <c r="EF10" s="77">
        <v>0.80400000000000005</v>
      </c>
      <c r="EG10" s="77">
        <v>0.81100000000000005</v>
      </c>
      <c r="EH10" s="77">
        <v>0.79900000000000004</v>
      </c>
      <c r="EI10" s="77">
        <v>0.80200000000000005</v>
      </c>
      <c r="EJ10" s="77">
        <v>0.80400000000000005</v>
      </c>
      <c r="EK10" s="77">
        <v>0.82099999999999995</v>
      </c>
      <c r="EL10" s="77">
        <v>0.82799999999999996</v>
      </c>
      <c r="EM10" s="77">
        <v>0.83299999999999996</v>
      </c>
      <c r="EN10" s="77">
        <v>0.83</v>
      </c>
      <c r="EO10" s="77">
        <v>0.82899999999999996</v>
      </c>
      <c r="EP10" s="77">
        <v>0.83499999999999996</v>
      </c>
    </row>
    <row r="11" spans="1:146">
      <c r="A11" s="103" t="s">
        <v>20</v>
      </c>
      <c r="B11" s="65">
        <v>57700</v>
      </c>
      <c r="C11" s="62">
        <v>27650</v>
      </c>
      <c r="D11" s="62">
        <v>300</v>
      </c>
      <c r="E11" s="62">
        <v>0</v>
      </c>
      <c r="F11" s="62">
        <v>0</v>
      </c>
      <c r="G11" s="67">
        <f t="shared" si="46"/>
        <v>85650</v>
      </c>
      <c r="H11" s="65">
        <v>68330</v>
      </c>
      <c r="I11" s="19">
        <v>18495</v>
      </c>
      <c r="J11" s="62">
        <v>0</v>
      </c>
      <c r="K11" s="62">
        <v>0</v>
      </c>
      <c r="L11" s="62">
        <v>0</v>
      </c>
      <c r="M11" s="67">
        <f t="shared" si="47"/>
        <v>86825</v>
      </c>
      <c r="N11" s="65">
        <v>52000</v>
      </c>
      <c r="O11" s="62">
        <v>9340</v>
      </c>
      <c r="P11" s="62" t="s">
        <v>13</v>
      </c>
      <c r="Q11" s="62">
        <v>0</v>
      </c>
      <c r="R11" s="62">
        <v>340</v>
      </c>
      <c r="S11" s="67">
        <f t="shared" si="48"/>
        <v>61680</v>
      </c>
      <c r="T11" s="65">
        <v>42480</v>
      </c>
      <c r="U11" s="62">
        <v>9270</v>
      </c>
      <c r="V11" s="62">
        <v>360</v>
      </c>
      <c r="W11" s="62">
        <v>0</v>
      </c>
      <c r="X11" s="62">
        <v>1430</v>
      </c>
      <c r="Y11" s="67">
        <f t="shared" si="49"/>
        <v>53540</v>
      </c>
      <c r="Z11" s="65">
        <v>46700</v>
      </c>
      <c r="AA11" s="62">
        <v>10950</v>
      </c>
      <c r="AB11" s="62">
        <v>90</v>
      </c>
      <c r="AC11" s="62">
        <v>0</v>
      </c>
      <c r="AD11" s="62">
        <v>650</v>
      </c>
      <c r="AE11" s="67">
        <f t="shared" si="50"/>
        <v>58390</v>
      </c>
      <c r="AF11" s="65">
        <v>45340</v>
      </c>
      <c r="AG11" s="62">
        <v>9610</v>
      </c>
      <c r="AH11" s="62">
        <v>100</v>
      </c>
      <c r="AI11" s="62">
        <v>0</v>
      </c>
      <c r="AJ11" s="62">
        <v>960</v>
      </c>
      <c r="AK11" s="67">
        <f t="shared" si="51"/>
        <v>56010</v>
      </c>
      <c r="AL11" s="65">
        <v>46490</v>
      </c>
      <c r="AM11" s="62">
        <v>10070</v>
      </c>
      <c r="AN11" s="62">
        <v>90</v>
      </c>
      <c r="AO11" s="62">
        <v>0</v>
      </c>
      <c r="AP11" s="62">
        <v>2130</v>
      </c>
      <c r="AQ11" s="67">
        <f t="shared" si="52"/>
        <v>58780</v>
      </c>
      <c r="AR11" s="65">
        <v>44000</v>
      </c>
      <c r="AS11" s="62">
        <v>10610</v>
      </c>
      <c r="AT11" s="62">
        <v>90</v>
      </c>
      <c r="AU11" s="62">
        <v>0</v>
      </c>
      <c r="AV11" s="62">
        <v>530</v>
      </c>
      <c r="AW11" s="67">
        <f t="shared" si="53"/>
        <v>55230</v>
      </c>
      <c r="AX11" s="65">
        <v>52140</v>
      </c>
      <c r="AY11" s="62">
        <v>6100</v>
      </c>
      <c r="AZ11" s="62">
        <v>120</v>
      </c>
      <c r="BA11" s="62">
        <v>0</v>
      </c>
      <c r="BB11" s="62">
        <v>280</v>
      </c>
      <c r="BC11" s="67">
        <f t="shared" si="54"/>
        <v>58640</v>
      </c>
      <c r="BD11" s="65">
        <v>51790</v>
      </c>
      <c r="BE11" s="62">
        <v>6500</v>
      </c>
      <c r="BF11" s="62">
        <v>70</v>
      </c>
      <c r="BG11" s="62">
        <v>0</v>
      </c>
      <c r="BH11" s="62">
        <v>80</v>
      </c>
      <c r="BI11" s="67">
        <f t="shared" si="55"/>
        <v>58440</v>
      </c>
      <c r="BJ11" s="65">
        <v>55180</v>
      </c>
      <c r="BK11" s="62">
        <v>5150</v>
      </c>
      <c r="BL11" s="62">
        <v>0</v>
      </c>
      <c r="BM11" s="62">
        <v>0</v>
      </c>
      <c r="BN11" s="62">
        <v>130</v>
      </c>
      <c r="BO11" s="67">
        <f t="shared" si="56"/>
        <v>60460</v>
      </c>
      <c r="BP11" s="65">
        <v>55540</v>
      </c>
      <c r="BQ11" s="62">
        <v>4210</v>
      </c>
      <c r="BR11" s="62">
        <v>0</v>
      </c>
      <c r="BS11" s="62">
        <v>0</v>
      </c>
      <c r="BT11" s="62">
        <v>0</v>
      </c>
      <c r="BU11" s="67">
        <f t="shared" si="57"/>
        <v>59750</v>
      </c>
      <c r="BV11" s="65"/>
      <c r="BW11" s="62"/>
      <c r="BX11" s="62"/>
      <c r="BY11" s="62"/>
      <c r="BZ11" s="62"/>
      <c r="CA11" s="67">
        <f t="shared" si="58"/>
        <v>0</v>
      </c>
      <c r="CB11" s="148" t="s">
        <v>1105</v>
      </c>
      <c r="CE11" s="7" t="s">
        <v>553</v>
      </c>
      <c r="CF11" s="17">
        <f>INDEX(C4:C36, MATCH($CE$8, $A$4:$A$36, 0))</f>
        <v>0</v>
      </c>
      <c r="CG11" s="17">
        <f>INDEX(I4:I36, MATCH($CE$8, $A$4:$A$36, 0))</f>
        <v>0</v>
      </c>
      <c r="CH11" s="17">
        <f>INDEX(O4:O36, MATCH($CE$8, $A$4:$A$36, 0))</f>
        <v>20</v>
      </c>
      <c r="CI11" s="17">
        <f>INDEX(U4:U36, MATCH($CE$8, $A$4:$A$36, 0))</f>
        <v>0</v>
      </c>
      <c r="CJ11" s="17">
        <f>INDEX(AA4:AA36, MATCH($CE$8, $A$4:$A$36, 0))</f>
        <v>0</v>
      </c>
      <c r="CK11" s="17">
        <f>INDEX(AG4:AG36, MATCH($CE$8, $A$4:$A$36, 0))</f>
        <v>0</v>
      </c>
      <c r="CL11" s="17">
        <f>INDEX(AM4:AM36, MATCH($CE$8, $A$4:$A$36, 0))</f>
        <v>0</v>
      </c>
      <c r="CM11" s="17">
        <f>INDEX(AS4:AS36, MATCH($CE$8, $A$4:$A$36, 0))</f>
        <v>0</v>
      </c>
      <c r="CN11" s="17">
        <f>INDEX(AY4:AY36, MATCH($CE$8, $A$4:$A$36, 0))</f>
        <v>0</v>
      </c>
      <c r="CO11" s="17">
        <f>INDEX(BE4:BE36, MATCH($CE$8, $A$4:$A$36, 0))</f>
        <v>0</v>
      </c>
      <c r="CP11" s="17">
        <f>INDEX(BK4:BK36, MATCH($CE$8, $A$4:$A$36, 0))</f>
        <v>0</v>
      </c>
      <c r="CQ11" s="17">
        <f>INDEX(BQ4:BQ36, MATCH($CE$8, $A$4:$A$36, 0))</f>
        <v>0</v>
      </c>
      <c r="CR11" s="17">
        <f>INDEX(BW4:BW36, MATCH($CE$8, $A$4:$A$36, 0))</f>
        <v>0</v>
      </c>
      <c r="CU11" s="7" t="s">
        <v>20</v>
      </c>
      <c r="CV11" s="8">
        <v>4580084</v>
      </c>
      <c r="CW11" s="8">
        <v>4599533</v>
      </c>
      <c r="CX11" s="8">
        <v>4623816</v>
      </c>
      <c r="CY11" s="8">
        <v>4657740</v>
      </c>
      <c r="CZ11" s="8">
        <v>4701957</v>
      </c>
      <c r="DA11" s="8">
        <v>4762722</v>
      </c>
      <c r="DB11" s="8">
        <v>4827445</v>
      </c>
      <c r="DC11" s="8">
        <v>4898022</v>
      </c>
      <c r="DD11" s="8">
        <v>4976456</v>
      </c>
      <c r="DE11" s="8">
        <v>5039747</v>
      </c>
      <c r="DF11" s="8">
        <v>5110585</v>
      </c>
      <c r="DG11" s="8">
        <v>5212836</v>
      </c>
      <c r="DH11" s="8">
        <v>5307600</v>
      </c>
      <c r="DI11" s="8" t="s">
        <v>13</v>
      </c>
      <c r="DN11" s="7" t="s">
        <v>20</v>
      </c>
      <c r="DO11" s="77">
        <v>92.71</v>
      </c>
      <c r="DP11" s="77">
        <v>92.93</v>
      </c>
      <c r="DQ11" s="77">
        <v>93.13</v>
      </c>
      <c r="DR11" s="77">
        <v>93.34</v>
      </c>
      <c r="DS11" s="77">
        <v>93.54</v>
      </c>
      <c r="DT11" s="77">
        <v>93.74</v>
      </c>
      <c r="DU11" s="77">
        <v>94.49</v>
      </c>
      <c r="DV11" s="77">
        <v>95.08</v>
      </c>
      <c r="DW11" s="77">
        <v>95.44</v>
      </c>
      <c r="DX11" s="77">
        <v>95.93</v>
      </c>
      <c r="DY11" s="77">
        <v>96.51</v>
      </c>
      <c r="DZ11" s="77">
        <v>96.86</v>
      </c>
      <c r="ED11" s="7" t="s">
        <v>20</v>
      </c>
      <c r="EE11" s="77">
        <v>0.82599999999999996</v>
      </c>
      <c r="EF11" s="77">
        <v>0.82599999999999996</v>
      </c>
      <c r="EG11" s="77">
        <v>0.83299999999999996</v>
      </c>
      <c r="EH11" s="77">
        <v>0.84099999999999997</v>
      </c>
      <c r="EI11" s="77">
        <v>0.85299999999999998</v>
      </c>
      <c r="EJ11" s="77">
        <v>0.85799999999999998</v>
      </c>
      <c r="EK11" s="77">
        <v>0.86099999999999999</v>
      </c>
      <c r="EL11" s="77">
        <v>0.87</v>
      </c>
      <c r="EM11" s="77">
        <v>0.877</v>
      </c>
      <c r="EN11" s="77">
        <v>0.88100000000000001</v>
      </c>
      <c r="EO11" s="77">
        <v>0.88700000000000001</v>
      </c>
      <c r="EP11" s="77">
        <v>0.88600000000000001</v>
      </c>
    </row>
    <row r="12" spans="1:146">
      <c r="A12" s="103" t="s">
        <v>21</v>
      </c>
      <c r="B12" s="65">
        <v>6000</v>
      </c>
      <c r="C12" s="62" t="s">
        <v>13</v>
      </c>
      <c r="D12" s="62">
        <v>79800</v>
      </c>
      <c r="E12" s="62">
        <v>36300</v>
      </c>
      <c r="F12" s="62">
        <v>24900</v>
      </c>
      <c r="G12" s="67">
        <f t="shared" si="46"/>
        <v>147000</v>
      </c>
      <c r="H12" s="65">
        <v>14200</v>
      </c>
      <c r="I12" s="62" t="s">
        <v>13</v>
      </c>
      <c r="J12" s="62">
        <v>40300</v>
      </c>
      <c r="K12" s="62">
        <v>39350</v>
      </c>
      <c r="L12" s="62">
        <v>24770</v>
      </c>
      <c r="M12" s="67">
        <f t="shared" si="47"/>
        <v>118620</v>
      </c>
      <c r="N12" s="65">
        <v>22570</v>
      </c>
      <c r="O12" s="62" t="s">
        <v>13</v>
      </c>
      <c r="P12" s="62">
        <v>37050</v>
      </c>
      <c r="Q12" s="62">
        <v>41720</v>
      </c>
      <c r="R12" s="62">
        <v>11710</v>
      </c>
      <c r="S12" s="67">
        <f t="shared" si="48"/>
        <v>113050</v>
      </c>
      <c r="T12" s="65">
        <v>22790</v>
      </c>
      <c r="U12" s="62" t="s">
        <v>13</v>
      </c>
      <c r="V12" s="62">
        <v>39030</v>
      </c>
      <c r="W12" s="62">
        <v>38520</v>
      </c>
      <c r="X12" s="62">
        <v>15780</v>
      </c>
      <c r="Y12" s="67">
        <f t="shared" si="49"/>
        <v>116120</v>
      </c>
      <c r="Z12" s="65">
        <v>21530</v>
      </c>
      <c r="AA12" s="62" t="s">
        <v>13</v>
      </c>
      <c r="AB12" s="62">
        <v>34030</v>
      </c>
      <c r="AC12" s="62">
        <v>38360</v>
      </c>
      <c r="AD12" s="62">
        <v>25850</v>
      </c>
      <c r="AE12" s="67">
        <f t="shared" si="50"/>
        <v>119770</v>
      </c>
      <c r="AF12" s="65">
        <v>21530</v>
      </c>
      <c r="AG12" s="62" t="s">
        <v>13</v>
      </c>
      <c r="AH12" s="62">
        <v>34030</v>
      </c>
      <c r="AI12" s="62">
        <v>38360</v>
      </c>
      <c r="AJ12" s="62">
        <v>25850</v>
      </c>
      <c r="AK12" s="67">
        <f t="shared" si="51"/>
        <v>119770</v>
      </c>
      <c r="AL12" s="65">
        <v>10190</v>
      </c>
      <c r="AM12" s="62" t="s">
        <v>13</v>
      </c>
      <c r="AN12" s="62">
        <v>36830</v>
      </c>
      <c r="AO12" s="62">
        <v>37710</v>
      </c>
      <c r="AP12" s="62">
        <v>18560</v>
      </c>
      <c r="AQ12" s="67">
        <f t="shared" si="52"/>
        <v>103290</v>
      </c>
      <c r="AR12" s="65">
        <v>10190</v>
      </c>
      <c r="AS12" s="62" t="s">
        <v>13</v>
      </c>
      <c r="AT12" s="62">
        <v>36830</v>
      </c>
      <c r="AU12" s="62">
        <v>37710</v>
      </c>
      <c r="AV12" s="62">
        <v>18560</v>
      </c>
      <c r="AW12" s="67">
        <f t="shared" si="53"/>
        <v>103290</v>
      </c>
      <c r="AX12" s="65">
        <v>10190</v>
      </c>
      <c r="AY12" s="62" t="s">
        <v>13</v>
      </c>
      <c r="AZ12" s="62">
        <v>36830</v>
      </c>
      <c r="BA12" s="62">
        <v>37710</v>
      </c>
      <c r="BB12" s="62">
        <v>18560</v>
      </c>
      <c r="BC12" s="67">
        <f t="shared" si="54"/>
        <v>103290</v>
      </c>
      <c r="BD12" s="65">
        <v>4750</v>
      </c>
      <c r="BE12" s="62">
        <v>19630</v>
      </c>
      <c r="BF12" s="62">
        <v>25720</v>
      </c>
      <c r="BG12" s="62">
        <v>36920</v>
      </c>
      <c r="BH12" s="62">
        <v>11540</v>
      </c>
      <c r="BI12" s="67">
        <f t="shared" si="55"/>
        <v>98560</v>
      </c>
      <c r="BJ12" s="65">
        <v>4750</v>
      </c>
      <c r="BK12" s="62">
        <v>19630</v>
      </c>
      <c r="BL12" s="62">
        <v>25720</v>
      </c>
      <c r="BM12" s="62">
        <v>36920</v>
      </c>
      <c r="BN12" s="62">
        <v>11540</v>
      </c>
      <c r="BO12" s="67">
        <f t="shared" si="56"/>
        <v>98560</v>
      </c>
      <c r="BP12" s="130">
        <v>4750</v>
      </c>
      <c r="BQ12" s="19">
        <v>19630</v>
      </c>
      <c r="BR12" s="19">
        <v>25720</v>
      </c>
      <c r="BS12" s="19">
        <v>36920</v>
      </c>
      <c r="BT12" s="19">
        <v>11540</v>
      </c>
      <c r="BU12" s="131">
        <f t="shared" si="57"/>
        <v>98560</v>
      </c>
      <c r="BV12" s="130"/>
      <c r="BW12" s="19"/>
      <c r="BX12" s="19"/>
      <c r="BY12" s="19"/>
      <c r="BZ12" s="19"/>
      <c r="CA12" s="131">
        <f t="shared" si="58"/>
        <v>0</v>
      </c>
      <c r="CB12" s="148" t="s">
        <v>1106</v>
      </c>
      <c r="CE12" s="7" t="s">
        <v>555</v>
      </c>
      <c r="CF12" s="17">
        <f>INDEX(E4:E36, MATCH($CE$8, $A$4:$A$36, 0))</f>
        <v>91570</v>
      </c>
      <c r="CG12" s="17">
        <f>INDEX(K4:K36, MATCH($CE$8, $A$4:$A$36, 0))</f>
        <v>128770.00000000001</v>
      </c>
      <c r="CH12" s="17">
        <f>INDEX(Q4:Q36, MATCH($CE$8, $A$4:$A$36, 0))</f>
        <v>131710</v>
      </c>
      <c r="CI12" s="17">
        <f>INDEX(W4:W36, MATCH($CE$8, $A$4:$A$36, 0))</f>
        <v>128020.00000000001</v>
      </c>
      <c r="CJ12" s="17">
        <f>INDEX(AC4:AC36, MATCH($CE$8, $A$4:$A$36, 0))</f>
        <v>125640</v>
      </c>
      <c r="CK12" s="17">
        <f>INDEX(AI4:AI36, MATCH($CE$8, $A$4:$A$36, 0))</f>
        <v>126800</v>
      </c>
      <c r="CL12" s="17">
        <f>INDEX(AO4:AO36, MATCH($CE$8, $A$4:$A$36, 0))</f>
        <v>118970</v>
      </c>
      <c r="CM12" s="17">
        <f>INDEX(AU4:AU36, MATCH($CE$8, $A$4:$A$36, 0))</f>
        <v>118320</v>
      </c>
      <c r="CN12" s="17">
        <f>INDEX(BA4:BA36, MATCH($CE$8, $A$4:$A$36, 0))</f>
        <v>115380</v>
      </c>
      <c r="CO12" s="17">
        <f>INDEX(BG4:BG36, MATCH($CE$8, $A$4:$A$36, 0))</f>
        <v>116840</v>
      </c>
      <c r="CP12" s="17">
        <f>INDEX(BM4:BM36, MATCH($CE$8, $A$4:$A$36, 0))</f>
        <v>123800</v>
      </c>
      <c r="CQ12" s="17">
        <f>INDEX(BS4:BS36, MATCH($CE$8, $A$4:$A$36, 0))</f>
        <v>118530</v>
      </c>
      <c r="CR12" s="17">
        <f>INDEX(BY4:BY36, MATCH($CE$8, $A$4:$A$36, 0))</f>
        <v>0</v>
      </c>
      <c r="CU12" s="7" t="s">
        <v>21</v>
      </c>
      <c r="CV12" s="8">
        <v>11104899</v>
      </c>
      <c r="CW12" s="8">
        <v>11045011</v>
      </c>
      <c r="CX12" s="8">
        <v>10965211</v>
      </c>
      <c r="CY12" s="8">
        <v>10892413</v>
      </c>
      <c r="CZ12" s="8">
        <v>10820883</v>
      </c>
      <c r="DA12" s="8">
        <v>10775971</v>
      </c>
      <c r="DB12" s="8">
        <v>10754679</v>
      </c>
      <c r="DC12" s="8">
        <v>10732882</v>
      </c>
      <c r="DD12" s="8">
        <v>10721582</v>
      </c>
      <c r="DE12" s="8">
        <v>10698599</v>
      </c>
      <c r="DF12" s="8">
        <v>10569207</v>
      </c>
      <c r="DG12" s="8">
        <v>10436882</v>
      </c>
      <c r="DH12" s="8">
        <v>10405588</v>
      </c>
      <c r="DI12" s="8" t="s">
        <v>13</v>
      </c>
      <c r="DN12" s="7" t="s">
        <v>21</v>
      </c>
      <c r="DO12" s="77">
        <v>88.1</v>
      </c>
      <c r="DP12" s="77">
        <v>92.04</v>
      </c>
      <c r="DQ12" s="77">
        <v>92.8</v>
      </c>
      <c r="DR12" s="77">
        <v>92.8</v>
      </c>
      <c r="DS12" s="77">
        <v>93.4</v>
      </c>
      <c r="DT12" s="77">
        <v>93.4</v>
      </c>
      <c r="DU12" s="77">
        <v>94.8</v>
      </c>
      <c r="DV12" s="77">
        <v>94.8</v>
      </c>
      <c r="DW12" s="77">
        <v>94.2</v>
      </c>
      <c r="DX12" s="77">
        <v>94.7</v>
      </c>
      <c r="DY12" s="77">
        <v>94.7</v>
      </c>
      <c r="DZ12" s="77">
        <v>94.9</v>
      </c>
      <c r="ED12" s="7" t="s">
        <v>21</v>
      </c>
      <c r="EE12" s="77">
        <v>0.76100000000000001</v>
      </c>
      <c r="EF12" s="77">
        <v>0.76200000000000001</v>
      </c>
      <c r="EG12" s="77">
        <v>0.76500000000000001</v>
      </c>
      <c r="EH12" s="77">
        <v>0.76500000000000001</v>
      </c>
      <c r="EI12" s="77">
        <v>0.76800000000000002</v>
      </c>
      <c r="EJ12" s="77">
        <v>0.76600000000000001</v>
      </c>
      <c r="EK12" s="77">
        <v>0.77300000000000002</v>
      </c>
      <c r="EL12" s="77">
        <v>0.78800000000000003</v>
      </c>
      <c r="EM12" s="77">
        <v>0.79500000000000004</v>
      </c>
      <c r="EN12" s="77">
        <v>0.79</v>
      </c>
      <c r="EO12" s="77">
        <v>0.78700000000000003</v>
      </c>
      <c r="EP12" s="77">
        <v>0.80100000000000005</v>
      </c>
    </row>
    <row r="13" spans="1:146">
      <c r="A13" s="235" t="s">
        <v>22</v>
      </c>
      <c r="B13" s="104">
        <v>958800</v>
      </c>
      <c r="C13" s="62" t="s">
        <v>13</v>
      </c>
      <c r="D13" s="62">
        <v>193400</v>
      </c>
      <c r="E13" s="62">
        <v>179400</v>
      </c>
      <c r="F13" s="62" t="s">
        <v>13</v>
      </c>
      <c r="G13" s="67">
        <f t="shared" si="46"/>
        <v>1331600</v>
      </c>
      <c r="H13" s="104">
        <v>848200</v>
      </c>
      <c r="I13" s="62" t="s">
        <v>13</v>
      </c>
      <c r="J13" s="62">
        <v>217000</v>
      </c>
      <c r="K13" s="62">
        <v>168200</v>
      </c>
      <c r="L13" s="62" t="s">
        <v>13</v>
      </c>
      <c r="M13" s="67">
        <f t="shared" si="47"/>
        <v>1233400</v>
      </c>
      <c r="N13" s="104">
        <v>868400</v>
      </c>
      <c r="O13" s="62" t="s">
        <v>13</v>
      </c>
      <c r="P13" s="62">
        <v>132400</v>
      </c>
      <c r="Q13" s="62">
        <v>121800</v>
      </c>
      <c r="R13" s="62" t="s">
        <v>13</v>
      </c>
      <c r="S13" s="67">
        <f t="shared" si="48"/>
        <v>1122600</v>
      </c>
      <c r="T13" s="104">
        <v>901400</v>
      </c>
      <c r="U13" s="62" t="s">
        <v>13</v>
      </c>
      <c r="V13" s="62">
        <v>127800</v>
      </c>
      <c r="W13" s="62">
        <v>102400</v>
      </c>
      <c r="X13" s="62" t="s">
        <v>13</v>
      </c>
      <c r="Y13" s="67">
        <f t="shared" si="49"/>
        <v>1131600</v>
      </c>
      <c r="Z13" s="104">
        <v>923900</v>
      </c>
      <c r="AA13" s="62" t="s">
        <v>13</v>
      </c>
      <c r="AB13" s="62">
        <v>118700</v>
      </c>
      <c r="AC13" s="62">
        <v>110000</v>
      </c>
      <c r="AD13" s="62" t="s">
        <v>13</v>
      </c>
      <c r="AE13" s="67">
        <f t="shared" si="50"/>
        <v>1152600</v>
      </c>
      <c r="AF13" s="104">
        <v>941600</v>
      </c>
      <c r="AG13" s="62" t="s">
        <v>13</v>
      </c>
      <c r="AH13" s="62">
        <v>120900</v>
      </c>
      <c r="AI13" s="62">
        <v>111900</v>
      </c>
      <c r="AJ13" s="62" t="s">
        <v>13</v>
      </c>
      <c r="AK13" s="67">
        <f t="shared" si="51"/>
        <v>1174400</v>
      </c>
      <c r="AL13" s="104">
        <v>997100</v>
      </c>
      <c r="AM13" s="62" t="s">
        <v>13</v>
      </c>
      <c r="AN13" s="62">
        <v>105800</v>
      </c>
      <c r="AO13" s="62">
        <v>89100</v>
      </c>
      <c r="AP13" s="62" t="s">
        <v>13</v>
      </c>
      <c r="AQ13" s="67">
        <f t="shared" si="52"/>
        <v>1192000</v>
      </c>
      <c r="AR13" s="104">
        <v>1052700</v>
      </c>
      <c r="AS13" s="62" t="s">
        <v>13</v>
      </c>
      <c r="AT13" s="62">
        <v>90700</v>
      </c>
      <c r="AU13" s="62">
        <v>67000</v>
      </c>
      <c r="AV13" s="62" t="s">
        <v>13</v>
      </c>
      <c r="AW13" s="67">
        <f t="shared" si="53"/>
        <v>1210400</v>
      </c>
      <c r="AX13" s="130">
        <v>1020124.343</v>
      </c>
      <c r="AY13" s="19" t="s">
        <v>13</v>
      </c>
      <c r="AZ13" s="19">
        <v>70760.069999999992</v>
      </c>
      <c r="BA13" s="19">
        <v>88450.087999999989</v>
      </c>
      <c r="BB13" s="19" t="s">
        <v>13</v>
      </c>
      <c r="BC13" s="131">
        <f t="shared" si="54"/>
        <v>1179334.5009999999</v>
      </c>
      <c r="BD13" s="130">
        <v>987470.91999999993</v>
      </c>
      <c r="BE13" s="19" t="s">
        <v>13</v>
      </c>
      <c r="BF13" s="19">
        <v>51669.99</v>
      </c>
      <c r="BG13" s="19">
        <v>109081.09</v>
      </c>
      <c r="BH13" s="19" t="s">
        <v>13</v>
      </c>
      <c r="BI13" s="131">
        <f t="shared" si="55"/>
        <v>1148222</v>
      </c>
      <c r="BJ13" s="130">
        <v>968338.83600000001</v>
      </c>
      <c r="BK13" s="19" t="s">
        <v>13</v>
      </c>
      <c r="BL13" s="19">
        <v>85674.288</v>
      </c>
      <c r="BM13" s="19">
        <v>100626.87599999999</v>
      </c>
      <c r="BN13" s="19" t="s">
        <v>13</v>
      </c>
      <c r="BO13" s="131">
        <f t="shared" si="56"/>
        <v>1154640</v>
      </c>
      <c r="BP13" s="130">
        <v>948932.70299999998</v>
      </c>
      <c r="BQ13" s="19" t="s">
        <v>13</v>
      </c>
      <c r="BR13" s="19">
        <v>120053.397</v>
      </c>
      <c r="BS13" s="19">
        <v>92071.899000000005</v>
      </c>
      <c r="BT13" s="19" t="s">
        <v>13</v>
      </c>
      <c r="BU13" s="131">
        <f t="shared" si="57"/>
        <v>1161057.9990000001</v>
      </c>
      <c r="BV13" s="130"/>
      <c r="BW13" s="19"/>
      <c r="BX13" s="19"/>
      <c r="BY13" s="19"/>
      <c r="BZ13" s="19"/>
      <c r="CA13" s="131">
        <f t="shared" si="58"/>
        <v>0</v>
      </c>
      <c r="CB13" s="148" t="s">
        <v>1091</v>
      </c>
      <c r="CE13" s="7" t="s">
        <v>635</v>
      </c>
      <c r="CF13" s="17">
        <f>INDEX(D4:D36, MATCH($CE$8, $A$4:$A$36, 0))</f>
        <v>0</v>
      </c>
      <c r="CG13" s="17">
        <f>INDEX(J4:J36, MATCH($CE$8, $A$4:$A$36, 0))</f>
        <v>0</v>
      </c>
      <c r="CH13" s="17">
        <f>INDEX(P4:P36, MATCH($CE$8, $A$4:$A$36, 0))</f>
        <v>0</v>
      </c>
      <c r="CI13" s="17">
        <f>INDEX(V4:V36, MATCH($CE$8, $A$4:$A$36, 0))</f>
        <v>0</v>
      </c>
      <c r="CJ13" s="17">
        <f>INDEX(AB4:AB36, MATCH($CE$8, $A$4:$A$36, 0))</f>
        <v>0</v>
      </c>
      <c r="CK13" s="17">
        <f>INDEX(AH4:AH36, MATCH($CE$8, $A$4:$A$36, 0))</f>
        <v>0</v>
      </c>
      <c r="CL13" s="17">
        <f>INDEX(AN4:AN36, MATCH($CE$8, $A$4:$A$36, 0))</f>
        <v>0</v>
      </c>
      <c r="CM13" s="17">
        <f>INDEX(AT4:AT36, MATCH($CE$8, $A$4:$A$36, 0))</f>
        <v>0</v>
      </c>
      <c r="CN13" s="17">
        <f>INDEX(AZ4:AZ36, MATCH($CE$8, $A$4:$A$36, 0))</f>
        <v>0</v>
      </c>
      <c r="CO13" s="17">
        <f>INDEX(BF4:BF36, MATCH($CE$8, $A$4:$A$36, 0))</f>
        <v>0</v>
      </c>
      <c r="CP13" s="17">
        <f>INDEX(BL4:BL36, MATCH($CE$8, $A$4:$A$36, 0))</f>
        <v>0</v>
      </c>
      <c r="CQ13" s="17">
        <f>INDEX(BR4:BR36, MATCH($CE$8, $A$4:$A$36, 0))</f>
        <v>0</v>
      </c>
      <c r="CR13" s="17">
        <f>INDEX(BX4:BX36, MATCH($CE$8, $A$4:$A$36, 0))</f>
        <v>0</v>
      </c>
      <c r="CU13" s="237" t="s">
        <v>22</v>
      </c>
      <c r="CV13" s="8">
        <v>46742697</v>
      </c>
      <c r="CW13" s="8">
        <v>46773055</v>
      </c>
      <c r="CX13" s="8">
        <v>46604197</v>
      </c>
      <c r="CY13" s="8">
        <v>46460733</v>
      </c>
      <c r="CZ13" s="8">
        <v>46422303</v>
      </c>
      <c r="DA13" s="8">
        <v>46458139</v>
      </c>
      <c r="DB13" s="8">
        <v>46571232</v>
      </c>
      <c r="DC13" s="8">
        <v>46782011</v>
      </c>
      <c r="DD13" s="8">
        <v>47118501</v>
      </c>
      <c r="DE13" s="8">
        <v>47359424</v>
      </c>
      <c r="DF13" s="8">
        <v>47443821</v>
      </c>
      <c r="DG13" s="8">
        <v>47786102</v>
      </c>
      <c r="DH13" s="8">
        <v>48347910</v>
      </c>
      <c r="DI13" s="8" t="s">
        <v>13</v>
      </c>
      <c r="DN13" s="237" t="s">
        <v>22</v>
      </c>
      <c r="DO13" s="77">
        <v>94.05</v>
      </c>
      <c r="DP13" s="77">
        <v>90.1</v>
      </c>
      <c r="DQ13" s="77">
        <v>88.57</v>
      </c>
      <c r="DR13" s="77">
        <v>87.03</v>
      </c>
      <c r="DS13" s="77">
        <v>88.2</v>
      </c>
      <c r="DT13" s="77">
        <v>89.37</v>
      </c>
      <c r="DU13" s="77">
        <v>89.81</v>
      </c>
      <c r="DV13" s="77">
        <v>90.24</v>
      </c>
      <c r="DW13" s="77">
        <v>89.76</v>
      </c>
      <c r="DX13" s="77">
        <v>89.27</v>
      </c>
      <c r="DY13" s="77">
        <v>89.27</v>
      </c>
      <c r="DZ13" s="77" t="s">
        <v>13</v>
      </c>
      <c r="ED13" s="237" t="s">
        <v>22</v>
      </c>
      <c r="EE13" s="77" t="e">
        <v>#N/A</v>
      </c>
      <c r="EF13" s="77" t="e">
        <v>#N/A</v>
      </c>
      <c r="EG13" s="77" t="e">
        <v>#N/A</v>
      </c>
      <c r="EH13" s="77">
        <v>0.748</v>
      </c>
      <c r="EI13" s="77">
        <v>0.752</v>
      </c>
      <c r="EJ13" s="77">
        <v>0.75800000000000001</v>
      </c>
      <c r="EK13" s="77">
        <v>0.76700000000000002</v>
      </c>
      <c r="EL13" s="77">
        <v>0.77600000000000002</v>
      </c>
      <c r="EM13" s="77">
        <v>0.78100000000000003</v>
      </c>
      <c r="EN13" s="77">
        <v>0.77600000000000002</v>
      </c>
      <c r="EO13" s="77">
        <v>0.78</v>
      </c>
      <c r="EP13" s="77">
        <v>0.79600000000000004</v>
      </c>
    </row>
    <row r="14" spans="1:146">
      <c r="A14" s="235" t="s">
        <v>159</v>
      </c>
      <c r="B14" s="65">
        <v>443000</v>
      </c>
      <c r="C14" s="62">
        <v>253000</v>
      </c>
      <c r="D14" s="62">
        <v>46000</v>
      </c>
      <c r="E14" s="62">
        <v>199000</v>
      </c>
      <c r="F14" s="62">
        <v>33000</v>
      </c>
      <c r="G14" s="67">
        <f t="shared" si="46"/>
        <v>974000</v>
      </c>
      <c r="H14" s="65">
        <v>417000</v>
      </c>
      <c r="I14" s="62">
        <v>245000</v>
      </c>
      <c r="J14" s="62">
        <v>42000</v>
      </c>
      <c r="K14" s="62">
        <v>208000</v>
      </c>
      <c r="L14" s="62">
        <v>38000</v>
      </c>
      <c r="M14" s="67">
        <f t="shared" si="47"/>
        <v>950000</v>
      </c>
      <c r="N14" s="65">
        <v>369000</v>
      </c>
      <c r="O14" s="62">
        <v>244000</v>
      </c>
      <c r="P14" s="62">
        <v>31000</v>
      </c>
      <c r="Q14" s="62">
        <v>161000</v>
      </c>
      <c r="R14" s="62">
        <v>22000</v>
      </c>
      <c r="S14" s="67">
        <f t="shared" si="48"/>
        <v>827000</v>
      </c>
      <c r="T14" s="65">
        <v>421000</v>
      </c>
      <c r="U14" s="62">
        <v>305000</v>
      </c>
      <c r="V14" s="62">
        <v>31000</v>
      </c>
      <c r="W14" s="62">
        <v>171000</v>
      </c>
      <c r="X14" s="62">
        <v>58000</v>
      </c>
      <c r="Y14" s="67">
        <f t="shared" si="49"/>
        <v>986000</v>
      </c>
      <c r="Z14" s="65">
        <v>378000</v>
      </c>
      <c r="AA14" s="62">
        <v>278000</v>
      </c>
      <c r="AB14" s="62">
        <v>8000</v>
      </c>
      <c r="AC14" s="62">
        <v>138000</v>
      </c>
      <c r="AD14" s="62">
        <v>31000</v>
      </c>
      <c r="AE14" s="67">
        <f t="shared" si="50"/>
        <v>833000</v>
      </c>
      <c r="AF14" s="65">
        <v>351000</v>
      </c>
      <c r="AG14" s="62">
        <v>287000</v>
      </c>
      <c r="AH14" s="62">
        <v>6000</v>
      </c>
      <c r="AI14" s="62">
        <v>136000</v>
      </c>
      <c r="AJ14" s="62">
        <v>21000</v>
      </c>
      <c r="AK14" s="67">
        <f t="shared" si="51"/>
        <v>801000</v>
      </c>
      <c r="AL14" s="65">
        <v>299000</v>
      </c>
      <c r="AM14" s="62">
        <v>318000</v>
      </c>
      <c r="AN14" s="62">
        <v>13000</v>
      </c>
      <c r="AO14" s="62">
        <v>149000</v>
      </c>
      <c r="AP14" s="62">
        <v>30000</v>
      </c>
      <c r="AQ14" s="67">
        <f t="shared" si="52"/>
        <v>809000</v>
      </c>
      <c r="AR14" s="130">
        <v>424380</v>
      </c>
      <c r="AS14" s="19">
        <v>821870</v>
      </c>
      <c r="AT14" s="19">
        <v>6485</v>
      </c>
      <c r="AU14" s="19">
        <v>114771</v>
      </c>
      <c r="AV14" s="19" t="s">
        <v>13</v>
      </c>
      <c r="AW14" s="131">
        <f t="shared" si="53"/>
        <v>1367506</v>
      </c>
      <c r="AX14" s="130">
        <v>465450</v>
      </c>
      <c r="AY14" s="19">
        <v>548938</v>
      </c>
      <c r="AZ14" s="19">
        <v>7698</v>
      </c>
      <c r="BA14" s="19">
        <v>213086</v>
      </c>
      <c r="BB14" s="19" t="s">
        <v>13</v>
      </c>
      <c r="BC14" s="131">
        <f t="shared" si="54"/>
        <v>1235172</v>
      </c>
      <c r="BD14" s="65">
        <v>330820</v>
      </c>
      <c r="BE14" s="62">
        <v>443430</v>
      </c>
      <c r="BF14" s="62">
        <v>5810</v>
      </c>
      <c r="BG14" s="62">
        <v>182460</v>
      </c>
      <c r="BH14" s="62">
        <v>31550</v>
      </c>
      <c r="BI14" s="67">
        <f t="shared" si="55"/>
        <v>994070</v>
      </c>
      <c r="BJ14" s="65">
        <v>365680</v>
      </c>
      <c r="BK14" s="62">
        <v>423380</v>
      </c>
      <c r="BL14" s="62">
        <v>5580</v>
      </c>
      <c r="BM14" s="62">
        <v>157370</v>
      </c>
      <c r="BN14" s="62">
        <v>27700</v>
      </c>
      <c r="BO14" s="67">
        <f t="shared" si="56"/>
        <v>979710</v>
      </c>
      <c r="BP14" s="65">
        <v>333890</v>
      </c>
      <c r="BQ14" s="62">
        <v>526800</v>
      </c>
      <c r="BR14" s="62">
        <v>2800</v>
      </c>
      <c r="BS14" s="62">
        <v>137630</v>
      </c>
      <c r="BT14" s="62">
        <v>27160</v>
      </c>
      <c r="BU14" s="67">
        <f t="shared" si="57"/>
        <v>1028280</v>
      </c>
      <c r="BV14" s="65"/>
      <c r="BW14" s="62"/>
      <c r="BX14" s="62"/>
      <c r="BY14" s="62"/>
      <c r="BZ14" s="62"/>
      <c r="CA14" s="67">
        <f t="shared" si="58"/>
        <v>0</v>
      </c>
      <c r="CB14" s="148" t="s">
        <v>1092</v>
      </c>
      <c r="CE14" s="7" t="s">
        <v>634</v>
      </c>
      <c r="CF14" s="17">
        <f>INDEX(F4:F36, MATCH($CE$8, $A$4:$A$36, 0))</f>
        <v>43520</v>
      </c>
      <c r="CG14" s="17">
        <f>INDEX(L4:L36, MATCH($CE$8, $A$4:$A$36, 0))</f>
        <v>5990</v>
      </c>
      <c r="CH14" s="17">
        <f>INDEX(R4:R36, MATCH($CE$8, $A$4:$A$36, 0))</f>
        <v>2950</v>
      </c>
      <c r="CI14" s="17">
        <f>INDEX(X4:X36, MATCH($CE$8, $A$4:$A$36, 0))</f>
        <v>4140</v>
      </c>
      <c r="CJ14" s="17">
        <f>INDEX(AD4:AD36, MATCH($CE$8, $A$4:$A$36, 0))</f>
        <v>3560</v>
      </c>
      <c r="CK14" s="17">
        <f>INDEX(AJ4:AJ36, MATCH($CE$8, $A$4:$A$36, 0))</f>
        <v>3100</v>
      </c>
      <c r="CL14" s="17">
        <f>INDEX(AP4:AP36, MATCH($CE$8, $A$4:$A$36, 0))</f>
        <v>3970</v>
      </c>
      <c r="CM14" s="17">
        <f>INDEX(AV4:AV36, MATCH($CE$8, $A$4:$A$36, 0))</f>
        <v>5290</v>
      </c>
      <c r="CN14" s="17">
        <f>INDEX(BB4:BB36, MATCH($CE$8, $A$4:$A$36, 0))</f>
        <v>2950</v>
      </c>
      <c r="CO14" s="17">
        <f>INDEX(BH4:BH36, MATCH($CE$8, $A$4:$A$36, 0))</f>
        <v>2920</v>
      </c>
      <c r="CP14" s="17">
        <f>INDEX(BN4:BN36, MATCH($CE$8, $A$4:$A$36, 0))</f>
        <v>2880</v>
      </c>
      <c r="CQ14" s="17">
        <f>INDEX(BT4:BT36, MATCH($CE$8, $A$4:$A$36, 0))</f>
        <v>3390</v>
      </c>
      <c r="CR14" s="17">
        <f>INDEX(BZ4:BZ36, MATCH($CE$8, $A$4:$A$36, 0))</f>
        <v>0</v>
      </c>
      <c r="CU14" s="237" t="s">
        <v>159</v>
      </c>
      <c r="CV14" s="8">
        <v>65127852</v>
      </c>
      <c r="CW14" s="8">
        <v>65438667</v>
      </c>
      <c r="CX14" s="8">
        <v>65771309</v>
      </c>
      <c r="CY14" s="8">
        <v>66312067</v>
      </c>
      <c r="CZ14" s="8">
        <v>66548272</v>
      </c>
      <c r="DA14" s="8">
        <v>66724104</v>
      </c>
      <c r="DB14" s="8">
        <v>66918020</v>
      </c>
      <c r="DC14" s="8">
        <v>67158348</v>
      </c>
      <c r="DD14" s="8">
        <v>67382061</v>
      </c>
      <c r="DE14" s="8">
        <v>67601110</v>
      </c>
      <c r="DF14" s="8">
        <v>67842811</v>
      </c>
      <c r="DG14" s="8">
        <v>68065015</v>
      </c>
      <c r="DH14" s="8">
        <v>68287487</v>
      </c>
      <c r="DI14" s="8" t="s">
        <v>13</v>
      </c>
      <c r="DN14" s="237" t="s">
        <v>159</v>
      </c>
      <c r="DO14" s="77">
        <v>100</v>
      </c>
      <c r="DP14" s="77">
        <v>100</v>
      </c>
      <c r="DQ14" s="77">
        <v>100.1</v>
      </c>
      <c r="DR14" s="77">
        <v>100</v>
      </c>
      <c r="DS14" s="77">
        <v>100</v>
      </c>
      <c r="DT14" s="77">
        <v>100</v>
      </c>
      <c r="DU14" s="77">
        <v>100</v>
      </c>
      <c r="DV14" s="77">
        <v>100</v>
      </c>
      <c r="DW14" s="77">
        <v>100</v>
      </c>
      <c r="DX14" s="77">
        <v>100</v>
      </c>
      <c r="DY14" s="77">
        <v>100</v>
      </c>
      <c r="DZ14" s="77">
        <v>100</v>
      </c>
      <c r="ED14" s="237" t="s">
        <v>159</v>
      </c>
      <c r="EE14" s="77">
        <v>0.79500000000000004</v>
      </c>
      <c r="EF14" s="77">
        <v>0.79800000000000004</v>
      </c>
      <c r="EG14" s="77">
        <v>0.80600000000000005</v>
      </c>
      <c r="EH14" s="77">
        <v>0.80600000000000005</v>
      </c>
      <c r="EI14" s="77">
        <v>0.80800000000000005</v>
      </c>
      <c r="EJ14" s="77">
        <v>0.81100000000000005</v>
      </c>
      <c r="EK14" s="77">
        <v>0.80900000000000005</v>
      </c>
      <c r="EL14" s="77">
        <v>0.80900000000000005</v>
      </c>
      <c r="EM14" s="77">
        <v>0.81</v>
      </c>
      <c r="EN14" s="77">
        <v>0.81100000000000005</v>
      </c>
      <c r="EO14" s="77">
        <v>0.82</v>
      </c>
      <c r="EP14" s="77">
        <v>0.82</v>
      </c>
    </row>
    <row r="15" spans="1:146">
      <c r="A15" s="235" t="s">
        <v>23</v>
      </c>
      <c r="B15" s="130">
        <v>1007.2700000000001</v>
      </c>
      <c r="C15" s="62" t="s">
        <v>13</v>
      </c>
      <c r="D15" s="19">
        <v>16979.73</v>
      </c>
      <c r="E15" s="62" t="s">
        <v>13</v>
      </c>
      <c r="F15" s="19">
        <v>17.989999999999998</v>
      </c>
      <c r="G15" s="131">
        <f t="shared" si="46"/>
        <v>18004.990000000002</v>
      </c>
      <c r="H15" s="130">
        <v>1007.2700000000001</v>
      </c>
      <c r="I15" s="62">
        <v>1440</v>
      </c>
      <c r="J15" s="19">
        <v>16979.73</v>
      </c>
      <c r="K15" s="62">
        <v>0</v>
      </c>
      <c r="L15" s="19">
        <v>17.989999999999998</v>
      </c>
      <c r="M15" s="131">
        <f t="shared" si="47"/>
        <v>19444.990000000002</v>
      </c>
      <c r="N15" s="130">
        <v>974.88</v>
      </c>
      <c r="O15" s="62">
        <v>620</v>
      </c>
      <c r="P15" s="19">
        <v>16433.620000000003</v>
      </c>
      <c r="Q15" s="62">
        <v>0</v>
      </c>
      <c r="R15" s="62">
        <v>30</v>
      </c>
      <c r="S15" s="131">
        <f t="shared" si="48"/>
        <v>18058.500000000004</v>
      </c>
      <c r="T15" s="130">
        <v>942.48</v>
      </c>
      <c r="U15" s="62">
        <v>10</v>
      </c>
      <c r="V15" s="19">
        <v>15887.52</v>
      </c>
      <c r="W15" s="62">
        <v>0</v>
      </c>
      <c r="X15" s="62">
        <v>80</v>
      </c>
      <c r="Y15" s="131">
        <f t="shared" si="49"/>
        <v>16920</v>
      </c>
      <c r="Z15" s="130">
        <v>952</v>
      </c>
      <c r="AA15" s="62">
        <v>270</v>
      </c>
      <c r="AB15" s="19">
        <v>16047.999999999998</v>
      </c>
      <c r="AC15" s="62">
        <v>0</v>
      </c>
      <c r="AD15" s="19">
        <v>17</v>
      </c>
      <c r="AE15" s="131">
        <f t="shared" si="50"/>
        <v>17287</v>
      </c>
      <c r="AF15" s="130">
        <v>1196.5</v>
      </c>
      <c r="AG15" s="62">
        <v>260</v>
      </c>
      <c r="AH15" s="19">
        <v>20169.5</v>
      </c>
      <c r="AI15" s="62">
        <v>0</v>
      </c>
      <c r="AJ15" s="62">
        <v>20</v>
      </c>
      <c r="AK15" s="131">
        <f t="shared" si="51"/>
        <v>21646</v>
      </c>
      <c r="AL15" s="130">
        <v>1211.95</v>
      </c>
      <c r="AM15" s="62">
        <v>0</v>
      </c>
      <c r="AN15" s="19">
        <v>20430.050000000003</v>
      </c>
      <c r="AO15" s="62">
        <v>0</v>
      </c>
      <c r="AP15" s="62">
        <v>350</v>
      </c>
      <c r="AQ15" s="131">
        <f t="shared" si="52"/>
        <v>21992.000000000004</v>
      </c>
      <c r="AR15" s="130">
        <v>1227.4099999999999</v>
      </c>
      <c r="AS15" s="62">
        <v>150</v>
      </c>
      <c r="AT15" s="19">
        <v>20690.59</v>
      </c>
      <c r="AU15" s="62">
        <v>90</v>
      </c>
      <c r="AV15" s="62">
        <v>1390</v>
      </c>
      <c r="AW15" s="131">
        <f t="shared" si="53"/>
        <v>23548</v>
      </c>
      <c r="AX15" s="130">
        <v>1317.79</v>
      </c>
      <c r="AY15" s="62">
        <v>780</v>
      </c>
      <c r="AZ15" s="19">
        <v>22214.210000000003</v>
      </c>
      <c r="BA15" s="62">
        <v>40</v>
      </c>
      <c r="BB15" s="62">
        <v>1020</v>
      </c>
      <c r="BC15" s="131">
        <f t="shared" si="54"/>
        <v>25372.000000000004</v>
      </c>
      <c r="BD15" s="130">
        <v>1408.18</v>
      </c>
      <c r="BE15" s="62">
        <v>820</v>
      </c>
      <c r="BF15" s="19">
        <v>23737.82</v>
      </c>
      <c r="BG15" s="62">
        <v>10</v>
      </c>
      <c r="BH15" s="62">
        <v>3100</v>
      </c>
      <c r="BI15" s="131">
        <f t="shared" si="55"/>
        <v>29076</v>
      </c>
      <c r="BJ15" s="130">
        <v>702.072</v>
      </c>
      <c r="BK15" s="19">
        <v>7221.3119999999999</v>
      </c>
      <c r="BL15" s="19">
        <v>626.85</v>
      </c>
      <c r="BM15" s="19">
        <v>25.073999999999998</v>
      </c>
      <c r="BN15" s="19">
        <v>16498.691999999999</v>
      </c>
      <c r="BO15" s="131">
        <f t="shared" si="56"/>
        <v>25074</v>
      </c>
      <c r="BP15" s="130">
        <v>702.072</v>
      </c>
      <c r="BQ15" s="19">
        <v>7221.3119999999999</v>
      </c>
      <c r="BR15" s="19">
        <v>626.85</v>
      </c>
      <c r="BS15" s="62">
        <v>60</v>
      </c>
      <c r="BT15" s="19">
        <v>16498.691999999999</v>
      </c>
      <c r="BU15" s="131">
        <f t="shared" si="57"/>
        <v>25108.925999999999</v>
      </c>
      <c r="BV15" s="130"/>
      <c r="BW15" s="19"/>
      <c r="BX15" s="19"/>
      <c r="BY15" s="62"/>
      <c r="BZ15" s="19"/>
      <c r="CA15" s="131">
        <f t="shared" si="58"/>
        <v>0</v>
      </c>
      <c r="CB15" s="148" t="s">
        <v>1107</v>
      </c>
      <c r="CE15" s="7" t="s">
        <v>1076</v>
      </c>
      <c r="CF15" s="236">
        <f t="shared" ref="CF15:CQ15" si="59">SUM(CF10:CF14)</f>
        <v>153590</v>
      </c>
      <c r="CG15" s="236">
        <f t="shared" si="59"/>
        <v>154060</v>
      </c>
      <c r="CH15" s="236">
        <f t="shared" si="59"/>
        <v>154750</v>
      </c>
      <c r="CI15" s="236">
        <f t="shared" si="59"/>
        <v>157930</v>
      </c>
      <c r="CJ15" s="236">
        <f t="shared" si="59"/>
        <v>154130</v>
      </c>
      <c r="CK15" s="236">
        <f t="shared" si="59"/>
        <v>159550</v>
      </c>
      <c r="CL15" s="236">
        <f t="shared" si="59"/>
        <v>153560</v>
      </c>
      <c r="CM15" s="236">
        <f t="shared" si="59"/>
        <v>155770</v>
      </c>
      <c r="CN15" s="236">
        <f t="shared" si="59"/>
        <v>154150</v>
      </c>
      <c r="CO15" s="236">
        <f t="shared" si="59"/>
        <v>155710</v>
      </c>
      <c r="CP15" s="236">
        <f t="shared" si="59"/>
        <v>166000</v>
      </c>
      <c r="CQ15" s="236">
        <f t="shared" si="59"/>
        <v>161240</v>
      </c>
      <c r="CR15" s="236">
        <f t="shared" ref="CR15" si="60">SUM(CR10:CR14)</f>
        <v>0</v>
      </c>
      <c r="CU15" s="237" t="s">
        <v>23</v>
      </c>
      <c r="CV15" s="8">
        <v>4282921</v>
      </c>
      <c r="CW15" s="8">
        <v>4269062</v>
      </c>
      <c r="CX15" s="8">
        <v>4232718</v>
      </c>
      <c r="CY15" s="8">
        <v>4199274</v>
      </c>
      <c r="CZ15" s="8">
        <v>4156015</v>
      </c>
      <c r="DA15" s="8">
        <v>4104942</v>
      </c>
      <c r="DB15" s="8">
        <v>4046555</v>
      </c>
      <c r="DC15" s="8">
        <v>3991509</v>
      </c>
      <c r="DD15" s="8">
        <v>3951094</v>
      </c>
      <c r="DE15" s="8">
        <v>3913269</v>
      </c>
      <c r="DF15" s="8">
        <v>3877666</v>
      </c>
      <c r="DG15" s="8">
        <v>3856600</v>
      </c>
      <c r="DH15" s="8">
        <v>3856431</v>
      </c>
      <c r="DI15" s="8" t="s">
        <v>13</v>
      </c>
      <c r="DN15" s="237" t="s">
        <v>23</v>
      </c>
      <c r="DO15" s="77">
        <v>98.3</v>
      </c>
      <c r="DP15" s="77">
        <v>98.3</v>
      </c>
      <c r="DQ15" s="77">
        <v>98.3</v>
      </c>
      <c r="DR15" s="77">
        <v>98.3</v>
      </c>
      <c r="DS15" s="77">
        <v>98.3</v>
      </c>
      <c r="DT15" s="77">
        <v>98.3</v>
      </c>
      <c r="DU15" s="77">
        <v>98.3</v>
      </c>
      <c r="DV15" s="77">
        <v>98.3</v>
      </c>
      <c r="DW15" s="77">
        <v>98.3</v>
      </c>
      <c r="DX15" s="77">
        <v>98.3</v>
      </c>
      <c r="DY15" s="77">
        <v>96.49</v>
      </c>
      <c r="DZ15" s="77" t="s">
        <v>13</v>
      </c>
      <c r="ED15" s="237" t="s">
        <v>23</v>
      </c>
      <c r="EE15" s="77">
        <v>0.749</v>
      </c>
      <c r="EF15" s="77">
        <v>0.755</v>
      </c>
      <c r="EG15" s="77">
        <v>0.76300000000000001</v>
      </c>
      <c r="EH15" s="77">
        <v>0.76800000000000002</v>
      </c>
      <c r="EI15" s="77">
        <v>0.77</v>
      </c>
      <c r="EJ15" s="77">
        <v>0.77900000000000003</v>
      </c>
      <c r="EK15" s="77">
        <v>0.78400000000000003</v>
      </c>
      <c r="EL15" s="77">
        <v>0.79</v>
      </c>
      <c r="EM15" s="77">
        <v>0.79900000000000004</v>
      </c>
      <c r="EN15" s="77">
        <v>0.79700000000000004</v>
      </c>
      <c r="EO15" s="77">
        <v>0.80200000000000005</v>
      </c>
      <c r="EP15" s="77">
        <v>0.81699999999999995</v>
      </c>
    </row>
    <row r="16" spans="1:146">
      <c r="A16" s="235" t="s">
        <v>25</v>
      </c>
      <c r="B16" s="130">
        <v>52393.708450149803</v>
      </c>
      <c r="C16" s="19">
        <v>162806.80783654601</v>
      </c>
      <c r="D16" s="19">
        <v>62629.340925500699</v>
      </c>
      <c r="E16" s="19">
        <v>14351.792152345601</v>
      </c>
      <c r="F16" s="19">
        <v>176818.35063545799</v>
      </c>
      <c r="G16" s="131">
        <f t="shared" si="46"/>
        <v>469000.00000000012</v>
      </c>
      <c r="H16" s="130">
        <v>53175.704098659502</v>
      </c>
      <c r="I16" s="19">
        <v>165236.76019231603</v>
      </c>
      <c r="J16" s="19">
        <v>63564.107207970803</v>
      </c>
      <c r="K16" s="19">
        <v>14565.9980053657</v>
      </c>
      <c r="L16" s="19">
        <v>179457.43049568799</v>
      </c>
      <c r="M16" s="131">
        <f t="shared" si="47"/>
        <v>476000.00000000006</v>
      </c>
      <c r="N16" s="130">
        <v>45404.566484762399</v>
      </c>
      <c r="O16" s="19">
        <v>141088.93508883199</v>
      </c>
      <c r="P16" s="19">
        <v>54274.800506903397</v>
      </c>
      <c r="Q16" s="19">
        <v>12437.312040560601</v>
      </c>
      <c r="R16" s="19">
        <v>153231.38587894102</v>
      </c>
      <c r="S16" s="131">
        <f t="shared" si="48"/>
        <v>406436.99999999942</v>
      </c>
      <c r="T16" s="130">
        <v>45250.513342006001</v>
      </c>
      <c r="U16" s="19">
        <v>140610.23447474599</v>
      </c>
      <c r="V16" s="19">
        <v>54090.6515492568</v>
      </c>
      <c r="W16" s="19">
        <v>12395.1134875156</v>
      </c>
      <c r="X16" s="19">
        <v>152711.48714647599</v>
      </c>
      <c r="Y16" s="131">
        <f t="shared" si="49"/>
        <v>405058.00000000041</v>
      </c>
      <c r="Z16" s="130">
        <v>72862.425000000003</v>
      </c>
      <c r="AA16" s="19">
        <v>226410.75</v>
      </c>
      <c r="AB16" s="19">
        <v>87096.824999999997</v>
      </c>
      <c r="AC16" s="19">
        <v>19958.625</v>
      </c>
      <c r="AD16" s="19">
        <v>245896.2</v>
      </c>
      <c r="AE16" s="131">
        <f t="shared" si="50"/>
        <v>652224.82499999995</v>
      </c>
      <c r="AF16" s="130">
        <v>27206.100000000002</v>
      </c>
      <c r="AG16" s="19">
        <v>254504.7</v>
      </c>
      <c r="AH16" s="19">
        <v>84953.925000000003</v>
      </c>
      <c r="AI16" s="19">
        <v>26790.3</v>
      </c>
      <c r="AJ16" s="19">
        <v>264465</v>
      </c>
      <c r="AK16" s="131">
        <f t="shared" si="51"/>
        <v>657920.02499999991</v>
      </c>
      <c r="AL16" s="130">
        <v>19100.7</v>
      </c>
      <c r="AM16" s="19">
        <v>294481.8</v>
      </c>
      <c r="AN16" s="19">
        <v>76841.100000000006</v>
      </c>
      <c r="AO16" s="19">
        <v>32224.05</v>
      </c>
      <c r="AP16" s="19">
        <v>246480.52499999999</v>
      </c>
      <c r="AQ16" s="131">
        <f t="shared" si="52"/>
        <v>669128.17499999993</v>
      </c>
      <c r="AR16" s="130">
        <v>17070.075000000001</v>
      </c>
      <c r="AS16" s="19">
        <v>240056.55000000002</v>
      </c>
      <c r="AT16" s="19">
        <v>58797.675000000003</v>
      </c>
      <c r="AU16" s="19">
        <v>36359.775000000001</v>
      </c>
      <c r="AV16" s="19">
        <v>303695.32500000001</v>
      </c>
      <c r="AW16" s="131">
        <f t="shared" si="53"/>
        <v>655979.40000000014</v>
      </c>
      <c r="AX16" s="130">
        <v>20322.674999999999</v>
      </c>
      <c r="AY16" s="19">
        <v>263643.97500000003</v>
      </c>
      <c r="AZ16" s="19">
        <v>52163.775000000001</v>
      </c>
      <c r="BA16" s="19">
        <v>36459.450000000004</v>
      </c>
      <c r="BB16" s="19">
        <v>331767.45</v>
      </c>
      <c r="BC16" s="131">
        <f t="shared" si="54"/>
        <v>704357.32500000007</v>
      </c>
      <c r="BD16" s="130">
        <v>19657.575000000001</v>
      </c>
      <c r="BE16" s="19">
        <v>277022.7</v>
      </c>
      <c r="BF16" s="19">
        <v>57028.950000000004</v>
      </c>
      <c r="BG16" s="19">
        <v>32574.825000000004</v>
      </c>
      <c r="BH16" s="19">
        <v>299874.82500000001</v>
      </c>
      <c r="BI16" s="131">
        <f t="shared" si="55"/>
        <v>686158.875</v>
      </c>
      <c r="BJ16" s="130">
        <v>16355.475000000002</v>
      </c>
      <c r="BK16" s="19">
        <v>276062.85000000003</v>
      </c>
      <c r="BL16" s="19">
        <v>23863.05</v>
      </c>
      <c r="BM16" s="19">
        <v>37466.550000000003</v>
      </c>
      <c r="BN16" s="19">
        <v>300694.05</v>
      </c>
      <c r="BO16" s="131">
        <f t="shared" si="56"/>
        <v>654441.97499999998</v>
      </c>
      <c r="BP16" s="130">
        <v>19242.900000000001</v>
      </c>
      <c r="BQ16" s="19">
        <v>267505.65000000002</v>
      </c>
      <c r="BR16" s="19">
        <v>14292.9</v>
      </c>
      <c r="BS16" s="19">
        <v>37169.325000000004</v>
      </c>
      <c r="BT16" s="19">
        <v>332339.40000000002</v>
      </c>
      <c r="BU16" s="131">
        <f t="shared" si="57"/>
        <v>670550.17500000005</v>
      </c>
      <c r="BV16" s="130"/>
      <c r="BW16" s="19"/>
      <c r="BX16" s="19"/>
      <c r="BY16" s="19"/>
      <c r="BZ16" s="19"/>
      <c r="CA16" s="131">
        <f t="shared" si="58"/>
        <v>0</v>
      </c>
      <c r="CB16" s="148" t="s">
        <v>1093</v>
      </c>
      <c r="CE16" s="7" t="s">
        <v>1077</v>
      </c>
      <c r="CF16" s="10">
        <f t="shared" ref="CF16:CQ16" si="61">INDEX(CV4:CV36, MATCH($CE$8, $CU$4:$CU$36, 0))</f>
        <v>11038264</v>
      </c>
      <c r="CG16" s="10">
        <f t="shared" si="61"/>
        <v>11106932</v>
      </c>
      <c r="CH16" s="10">
        <f t="shared" si="61"/>
        <v>11159407</v>
      </c>
      <c r="CI16" s="10">
        <f t="shared" si="61"/>
        <v>11209057</v>
      </c>
      <c r="CJ16" s="10">
        <f t="shared" si="61"/>
        <v>11274196</v>
      </c>
      <c r="CK16" s="10">
        <f t="shared" si="61"/>
        <v>11331422</v>
      </c>
      <c r="CL16" s="10">
        <f t="shared" si="61"/>
        <v>11375158</v>
      </c>
      <c r="CM16" s="10">
        <f t="shared" si="61"/>
        <v>11427054</v>
      </c>
      <c r="CN16" s="10">
        <f t="shared" si="61"/>
        <v>11488980</v>
      </c>
      <c r="CO16" s="10">
        <f t="shared" si="61"/>
        <v>11538604</v>
      </c>
      <c r="CP16" s="10">
        <f t="shared" si="61"/>
        <v>11586195</v>
      </c>
      <c r="CQ16" s="10">
        <f t="shared" si="61"/>
        <v>11680210</v>
      </c>
      <c r="CR16" s="10">
        <f>INDEX(DH4:DH36, MATCH($CE$8, $CU$4:$CU$36, 0))</f>
        <v>11787423</v>
      </c>
      <c r="CU16" s="237" t="s">
        <v>25</v>
      </c>
      <c r="CV16" s="8">
        <v>59379449</v>
      </c>
      <c r="CW16" s="8">
        <v>59539717</v>
      </c>
      <c r="CX16" s="8">
        <v>60311613</v>
      </c>
      <c r="CY16" s="8">
        <v>60320707</v>
      </c>
      <c r="CZ16" s="8">
        <v>60229605</v>
      </c>
      <c r="DA16" s="8">
        <v>60115223</v>
      </c>
      <c r="DB16" s="8">
        <v>60002252</v>
      </c>
      <c r="DC16" s="8">
        <v>60148658</v>
      </c>
      <c r="DD16" s="8">
        <v>59729081</v>
      </c>
      <c r="DE16" s="8">
        <v>59438851</v>
      </c>
      <c r="DF16" s="8">
        <v>59133173</v>
      </c>
      <c r="DG16" s="8">
        <v>59013667</v>
      </c>
      <c r="DH16" s="8">
        <v>58993475</v>
      </c>
      <c r="DI16" s="8" t="s">
        <v>13</v>
      </c>
      <c r="DN16" s="237" t="s">
        <v>25</v>
      </c>
      <c r="DO16" s="77" t="s">
        <v>13</v>
      </c>
      <c r="DP16" s="77" t="s">
        <v>13</v>
      </c>
      <c r="DQ16" s="77" t="s">
        <v>13</v>
      </c>
      <c r="DR16" s="77" t="s">
        <v>13</v>
      </c>
      <c r="DS16" s="77" t="s">
        <v>13</v>
      </c>
      <c r="DT16" s="77" t="s">
        <v>13</v>
      </c>
      <c r="DU16" s="77" t="s">
        <v>13</v>
      </c>
      <c r="DV16" s="77" t="s">
        <v>13</v>
      </c>
      <c r="DW16" s="77" t="s">
        <v>13</v>
      </c>
      <c r="DX16" s="77" t="s">
        <v>13</v>
      </c>
      <c r="DY16" s="77" t="s">
        <v>13</v>
      </c>
      <c r="DZ16" s="77" t="s">
        <v>13</v>
      </c>
      <c r="ED16" s="237" t="s">
        <v>25</v>
      </c>
      <c r="EE16" s="77">
        <v>0.76900000000000002</v>
      </c>
      <c r="EF16" s="77">
        <v>0.77100000000000002</v>
      </c>
      <c r="EG16" s="77">
        <v>0.77400000000000002</v>
      </c>
      <c r="EH16" s="77">
        <v>0.76500000000000001</v>
      </c>
      <c r="EI16" s="77">
        <v>0.76700000000000002</v>
      </c>
      <c r="EJ16" s="77">
        <v>0.76600000000000001</v>
      </c>
      <c r="EK16" s="77">
        <v>0.77500000000000002</v>
      </c>
      <c r="EL16" s="77">
        <v>0.77900000000000003</v>
      </c>
      <c r="EM16" s="77">
        <v>0.78800000000000003</v>
      </c>
      <c r="EN16" s="77">
        <v>0.78600000000000003</v>
      </c>
      <c r="EO16" s="77">
        <v>0.79200000000000004</v>
      </c>
      <c r="EP16" s="77">
        <v>0.80200000000000005</v>
      </c>
    </row>
    <row r="17" spans="1:146">
      <c r="A17" s="103" t="s">
        <v>26</v>
      </c>
      <c r="B17" s="65">
        <v>3910</v>
      </c>
      <c r="C17" s="62">
        <v>0</v>
      </c>
      <c r="D17" s="62">
        <v>0</v>
      </c>
      <c r="E17" s="62">
        <v>0</v>
      </c>
      <c r="F17" s="62">
        <v>2900</v>
      </c>
      <c r="G17" s="67">
        <f t="shared" si="46"/>
        <v>6810</v>
      </c>
      <c r="H17" s="65">
        <v>2760</v>
      </c>
      <c r="I17" s="62">
        <v>0</v>
      </c>
      <c r="J17" s="62">
        <v>0</v>
      </c>
      <c r="K17" s="62">
        <v>0</v>
      </c>
      <c r="L17" s="62">
        <v>3780</v>
      </c>
      <c r="M17" s="67">
        <f t="shared" si="47"/>
        <v>6540</v>
      </c>
      <c r="N17" s="65">
        <v>2920</v>
      </c>
      <c r="O17" s="62">
        <v>0</v>
      </c>
      <c r="P17" s="62">
        <v>0</v>
      </c>
      <c r="Q17" s="62">
        <v>0</v>
      </c>
      <c r="R17" s="62">
        <v>3200</v>
      </c>
      <c r="S17" s="67">
        <f t="shared" si="48"/>
        <v>6120</v>
      </c>
      <c r="T17" s="65">
        <v>1390</v>
      </c>
      <c r="U17" s="62">
        <v>0</v>
      </c>
      <c r="V17" s="62">
        <v>0</v>
      </c>
      <c r="W17" s="62">
        <v>0</v>
      </c>
      <c r="X17" s="62">
        <v>4770</v>
      </c>
      <c r="Y17" s="67">
        <f t="shared" si="49"/>
        <v>6160</v>
      </c>
      <c r="Z17" s="65">
        <v>940</v>
      </c>
      <c r="AA17" s="62">
        <v>0</v>
      </c>
      <c r="AB17" s="62">
        <v>0</v>
      </c>
      <c r="AC17" s="62">
        <v>0</v>
      </c>
      <c r="AD17" s="62">
        <v>5760</v>
      </c>
      <c r="AE17" s="67">
        <f t="shared" si="50"/>
        <v>6700</v>
      </c>
      <c r="AF17" s="65">
        <v>1610</v>
      </c>
      <c r="AG17" s="62">
        <v>0</v>
      </c>
      <c r="AH17" s="62">
        <v>0</v>
      </c>
      <c r="AI17" s="62">
        <v>610</v>
      </c>
      <c r="AJ17" s="62">
        <v>5190</v>
      </c>
      <c r="AK17" s="67">
        <f t="shared" si="51"/>
        <v>7410</v>
      </c>
      <c r="AL17" s="65">
        <v>1080</v>
      </c>
      <c r="AM17" s="62">
        <v>3480</v>
      </c>
      <c r="AN17" s="62">
        <v>0</v>
      </c>
      <c r="AO17" s="62">
        <v>790</v>
      </c>
      <c r="AP17" s="62">
        <v>1830</v>
      </c>
      <c r="AQ17" s="67">
        <f t="shared" si="52"/>
        <v>7180</v>
      </c>
      <c r="AR17" s="65">
        <v>940</v>
      </c>
      <c r="AS17" s="62">
        <v>4860</v>
      </c>
      <c r="AT17" s="62">
        <v>0</v>
      </c>
      <c r="AU17" s="62">
        <v>270</v>
      </c>
      <c r="AV17" s="62">
        <v>2340</v>
      </c>
      <c r="AW17" s="67">
        <f t="shared" si="53"/>
        <v>8410</v>
      </c>
      <c r="AX17" s="65">
        <v>1020</v>
      </c>
      <c r="AY17" s="62">
        <v>4290</v>
      </c>
      <c r="AZ17" s="62">
        <v>0</v>
      </c>
      <c r="BA17" s="62">
        <v>480</v>
      </c>
      <c r="BB17" s="62">
        <v>2890</v>
      </c>
      <c r="BC17" s="67">
        <f t="shared" si="54"/>
        <v>8680</v>
      </c>
      <c r="BD17" s="65">
        <v>1010</v>
      </c>
      <c r="BE17" s="62">
        <v>4680</v>
      </c>
      <c r="BF17" s="62">
        <v>0</v>
      </c>
      <c r="BG17" s="62">
        <v>280</v>
      </c>
      <c r="BH17" s="62">
        <v>2240</v>
      </c>
      <c r="BI17" s="67">
        <f t="shared" si="55"/>
        <v>8210</v>
      </c>
      <c r="BJ17" s="65">
        <v>870</v>
      </c>
      <c r="BK17" s="62">
        <v>4550</v>
      </c>
      <c r="BL17" s="62">
        <v>0</v>
      </c>
      <c r="BM17" s="62">
        <v>460</v>
      </c>
      <c r="BN17" s="62">
        <v>2950</v>
      </c>
      <c r="BO17" s="67">
        <f t="shared" si="56"/>
        <v>8830</v>
      </c>
      <c r="BP17" s="65">
        <v>750</v>
      </c>
      <c r="BQ17" s="62">
        <v>4800</v>
      </c>
      <c r="BR17" s="62">
        <v>0</v>
      </c>
      <c r="BS17" s="62">
        <v>470</v>
      </c>
      <c r="BT17" s="62">
        <v>2290</v>
      </c>
      <c r="BU17" s="67">
        <f t="shared" si="57"/>
        <v>8310</v>
      </c>
      <c r="BV17" s="65"/>
      <c r="BW17" s="62"/>
      <c r="BX17" s="62"/>
      <c r="BY17" s="62"/>
      <c r="BZ17" s="62"/>
      <c r="CA17" s="67">
        <f t="shared" si="58"/>
        <v>0</v>
      </c>
      <c r="CB17" s="148" t="s">
        <v>1094</v>
      </c>
      <c r="CE17" s="7" t="s">
        <v>1078</v>
      </c>
      <c r="CF17" s="73">
        <f>INDEX(DO4:DO36, MATCH($CE$8, $DN$4:$DN$36, 0))</f>
        <v>97.1</v>
      </c>
      <c r="CG17" s="73">
        <f>INDEX(DP4:DP36, MATCH($CE$8, $DN$4:$DN$36, 0))</f>
        <v>92.85</v>
      </c>
      <c r="CH17" s="73">
        <f t="shared" ref="CH17:CR17" si="62">INDEX(DQ4:DQ36, MATCH($CE$8, $DN$4:$DN$36, 0))</f>
        <v>93.9</v>
      </c>
      <c r="CI17" s="73">
        <f t="shared" si="62"/>
        <v>94.58</v>
      </c>
      <c r="CJ17" s="73">
        <f t="shared" si="62"/>
        <v>95.23</v>
      </c>
      <c r="CK17" s="73">
        <f t="shared" si="62"/>
        <v>96.98</v>
      </c>
      <c r="CL17" s="73">
        <f t="shared" si="62"/>
        <v>97.29</v>
      </c>
      <c r="CM17" s="73">
        <f t="shared" si="62"/>
        <v>97.07</v>
      </c>
      <c r="CN17" s="73">
        <f t="shared" si="62"/>
        <v>97.06</v>
      </c>
      <c r="CO17" s="73">
        <f t="shared" si="62"/>
        <v>97.81</v>
      </c>
      <c r="CP17" s="73">
        <f t="shared" si="62"/>
        <v>97.95</v>
      </c>
      <c r="CQ17" s="73">
        <f t="shared" si="62"/>
        <v>97.95</v>
      </c>
      <c r="CR17" s="73">
        <f t="shared" si="62"/>
        <v>0</v>
      </c>
      <c r="CU17" s="7" t="s">
        <v>26</v>
      </c>
      <c r="CV17" s="8">
        <v>850881</v>
      </c>
      <c r="CW17" s="8">
        <v>863945</v>
      </c>
      <c r="CX17" s="8">
        <v>861939</v>
      </c>
      <c r="CY17" s="8">
        <v>852504</v>
      </c>
      <c r="CZ17" s="8">
        <v>847664</v>
      </c>
      <c r="DA17" s="8">
        <v>851561</v>
      </c>
      <c r="DB17" s="8">
        <v>859519</v>
      </c>
      <c r="DC17" s="8">
        <v>870068</v>
      </c>
      <c r="DD17" s="8">
        <v>881952</v>
      </c>
      <c r="DE17" s="8">
        <v>892006</v>
      </c>
      <c r="DF17" s="8">
        <v>900356</v>
      </c>
      <c r="DG17" s="8">
        <v>912703</v>
      </c>
      <c r="DH17" s="8">
        <v>927103</v>
      </c>
      <c r="DI17" s="8" t="s">
        <v>13</v>
      </c>
      <c r="DN17" s="7" t="s">
        <v>26</v>
      </c>
      <c r="DO17" s="77" t="s">
        <v>13</v>
      </c>
      <c r="DP17" s="77" t="s">
        <v>13</v>
      </c>
      <c r="DQ17" s="77" t="s">
        <v>13</v>
      </c>
      <c r="DR17" s="77" t="s">
        <v>13</v>
      </c>
      <c r="DS17" s="77" t="s">
        <v>13</v>
      </c>
      <c r="DT17" s="77" t="s">
        <v>13</v>
      </c>
      <c r="DU17" s="77" t="s">
        <v>13</v>
      </c>
      <c r="DV17" s="77">
        <v>82.65</v>
      </c>
      <c r="DW17" s="77">
        <v>83.07</v>
      </c>
      <c r="DX17" s="77">
        <v>83.48</v>
      </c>
      <c r="DY17" s="77" t="s">
        <v>13</v>
      </c>
      <c r="DZ17" s="77" t="s">
        <v>13</v>
      </c>
      <c r="ED17" s="7" t="s">
        <v>26</v>
      </c>
      <c r="EE17" s="77">
        <v>0.76500000000000001</v>
      </c>
      <c r="EF17" s="77">
        <v>0.76500000000000001</v>
      </c>
      <c r="EG17" s="77">
        <v>0.76400000000000001</v>
      </c>
      <c r="EH17" s="77">
        <v>0.76100000000000001</v>
      </c>
      <c r="EI17" s="77">
        <v>0.77500000000000002</v>
      </c>
      <c r="EJ17" s="77">
        <v>0.78500000000000003</v>
      </c>
      <c r="EK17" s="77">
        <v>0.8</v>
      </c>
      <c r="EL17" s="77">
        <v>0.81</v>
      </c>
      <c r="EM17" s="77">
        <v>0.81200000000000006</v>
      </c>
      <c r="EN17" s="77">
        <v>0.81799999999999995</v>
      </c>
      <c r="EO17" s="77">
        <v>0.81799999999999995</v>
      </c>
      <c r="EP17" s="77">
        <v>0.82699999999999996</v>
      </c>
    </row>
    <row r="18" spans="1:146">
      <c r="A18" s="103" t="s">
        <v>27</v>
      </c>
      <c r="B18" s="65">
        <v>8430</v>
      </c>
      <c r="C18" s="62">
        <v>1110</v>
      </c>
      <c r="D18" s="62">
        <v>1110</v>
      </c>
      <c r="E18" s="62">
        <v>0</v>
      </c>
      <c r="F18" s="62">
        <v>9250</v>
      </c>
      <c r="G18" s="67">
        <f t="shared" si="46"/>
        <v>19900</v>
      </c>
      <c r="H18" s="65">
        <v>7270</v>
      </c>
      <c r="I18" s="62">
        <v>2510</v>
      </c>
      <c r="J18" s="62">
        <v>170</v>
      </c>
      <c r="K18" s="62">
        <v>0</v>
      </c>
      <c r="L18" s="62">
        <v>10190</v>
      </c>
      <c r="M18" s="67">
        <f t="shared" si="47"/>
        <v>20140</v>
      </c>
      <c r="N18" s="65">
        <v>8090</v>
      </c>
      <c r="O18" s="62">
        <v>2420</v>
      </c>
      <c r="P18" s="62">
        <v>240</v>
      </c>
      <c r="Q18" s="62">
        <v>0</v>
      </c>
      <c r="R18" s="62">
        <v>12180</v>
      </c>
      <c r="S18" s="67">
        <f t="shared" si="48"/>
        <v>22930</v>
      </c>
      <c r="T18" s="65">
        <v>5940</v>
      </c>
      <c r="U18" s="62">
        <v>2470</v>
      </c>
      <c r="V18" s="62">
        <v>1170</v>
      </c>
      <c r="W18" s="62">
        <v>0</v>
      </c>
      <c r="X18" s="62">
        <v>12740</v>
      </c>
      <c r="Y18" s="67">
        <f t="shared" si="49"/>
        <v>22320</v>
      </c>
      <c r="Z18" s="65">
        <v>4500</v>
      </c>
      <c r="AA18" s="62">
        <v>5230</v>
      </c>
      <c r="AB18" s="62">
        <v>400</v>
      </c>
      <c r="AC18" s="62">
        <v>0</v>
      </c>
      <c r="AD18" s="62">
        <v>12350</v>
      </c>
      <c r="AE18" s="67">
        <f t="shared" si="50"/>
        <v>22480</v>
      </c>
      <c r="AF18" s="65">
        <v>4320</v>
      </c>
      <c r="AG18" s="62">
        <v>7760</v>
      </c>
      <c r="AH18" s="62">
        <v>20</v>
      </c>
      <c r="AI18" s="62">
        <v>0</v>
      </c>
      <c r="AJ18" s="62">
        <v>14550</v>
      </c>
      <c r="AK18" s="67">
        <f t="shared" si="51"/>
        <v>26650</v>
      </c>
      <c r="AL18" s="65">
        <v>3390</v>
      </c>
      <c r="AM18" s="62">
        <v>5730</v>
      </c>
      <c r="AN18" s="62">
        <v>20</v>
      </c>
      <c r="AO18" s="62">
        <v>100</v>
      </c>
      <c r="AP18" s="62">
        <v>16390</v>
      </c>
      <c r="AQ18" s="67">
        <f t="shared" si="52"/>
        <v>25630</v>
      </c>
      <c r="AR18" s="65">
        <v>4160</v>
      </c>
      <c r="AS18" s="62">
        <v>8820</v>
      </c>
      <c r="AT18" s="62">
        <v>70</v>
      </c>
      <c r="AU18" s="62">
        <v>0</v>
      </c>
      <c r="AV18" s="62">
        <v>12080</v>
      </c>
      <c r="AW18" s="67">
        <f t="shared" si="53"/>
        <v>25130</v>
      </c>
      <c r="AX18" s="65">
        <v>6830</v>
      </c>
      <c r="AY18" s="62">
        <v>5540</v>
      </c>
      <c r="AZ18" s="62">
        <v>0</v>
      </c>
      <c r="BA18" s="62">
        <v>0</v>
      </c>
      <c r="BB18" s="62">
        <v>12710</v>
      </c>
      <c r="BC18" s="67">
        <f t="shared" si="54"/>
        <v>25080</v>
      </c>
      <c r="BD18" s="65">
        <v>6160</v>
      </c>
      <c r="BE18" s="62">
        <v>4600</v>
      </c>
      <c r="BF18" s="62">
        <v>740</v>
      </c>
      <c r="BG18" s="62">
        <v>0</v>
      </c>
      <c r="BH18" s="62">
        <v>11780</v>
      </c>
      <c r="BI18" s="67">
        <f t="shared" si="55"/>
        <v>23280</v>
      </c>
      <c r="BJ18" s="65">
        <v>5560</v>
      </c>
      <c r="BK18" s="62">
        <v>1800</v>
      </c>
      <c r="BL18" s="62">
        <v>10</v>
      </c>
      <c r="BM18" s="62">
        <v>1800</v>
      </c>
      <c r="BN18" s="62">
        <v>9820</v>
      </c>
      <c r="BO18" s="67">
        <f t="shared" si="56"/>
        <v>18990</v>
      </c>
      <c r="BP18" s="65">
        <v>2610</v>
      </c>
      <c r="BQ18" s="62">
        <v>910</v>
      </c>
      <c r="BR18" s="62">
        <v>0</v>
      </c>
      <c r="BS18" s="62">
        <v>1470</v>
      </c>
      <c r="BT18" s="62">
        <v>15400</v>
      </c>
      <c r="BU18" s="67">
        <f t="shared" si="57"/>
        <v>20390</v>
      </c>
      <c r="BV18" s="65"/>
      <c r="BW18" s="62"/>
      <c r="BX18" s="62"/>
      <c r="BY18" s="62"/>
      <c r="BZ18" s="62"/>
      <c r="CA18" s="67">
        <f t="shared" si="58"/>
        <v>0</v>
      </c>
      <c r="CB18" s="148" t="s">
        <v>1100</v>
      </c>
      <c r="CE18" s="7" t="s">
        <v>1161</v>
      </c>
      <c r="CF18" s="262">
        <f>INDEX(EE4:EE36, MATCH($CE$8, $ED$4:$ED$36, 0))</f>
        <v>0.83599999999999997</v>
      </c>
      <c r="CG18" s="262">
        <f>INDEX(EF4:EF36, MATCH($CE$8, $ED$4:$ED$36, 0))</f>
        <v>0.83499999999999996</v>
      </c>
      <c r="CH18" s="262">
        <f t="shared" ref="CH18:CR18" si="63">INDEX(EG4:EG36, MATCH($CE$8, $ED$4:$ED$36, 0))</f>
        <v>0.84199999999999997</v>
      </c>
      <c r="CI18" s="262">
        <f t="shared" si="63"/>
        <v>0.84399999999999997</v>
      </c>
      <c r="CJ18" s="262">
        <f t="shared" si="63"/>
        <v>0.85099999999999998</v>
      </c>
      <c r="CK18" s="262">
        <f t="shared" si="63"/>
        <v>0.85199999999999998</v>
      </c>
      <c r="CL18" s="262">
        <f t="shared" si="63"/>
        <v>0.85699999999999998</v>
      </c>
      <c r="CM18" s="262">
        <f t="shared" si="63"/>
        <v>0.85799999999999998</v>
      </c>
      <c r="CN18" s="262">
        <f t="shared" si="63"/>
        <v>0.86699999999999999</v>
      </c>
      <c r="CO18" s="262">
        <f t="shared" si="63"/>
        <v>0.86399999999999999</v>
      </c>
      <c r="CP18" s="262">
        <f t="shared" si="63"/>
        <v>0.876</v>
      </c>
      <c r="CQ18" s="262">
        <f t="shared" si="63"/>
        <v>0.878</v>
      </c>
      <c r="CR18" s="262">
        <f t="shared" si="63"/>
        <v>0</v>
      </c>
      <c r="CU18" s="7" t="s">
        <v>27</v>
      </c>
      <c r="CV18" s="8">
        <v>2059709</v>
      </c>
      <c r="CW18" s="8">
        <v>2034319</v>
      </c>
      <c r="CX18" s="8">
        <v>2012647</v>
      </c>
      <c r="CY18" s="8">
        <v>1993782</v>
      </c>
      <c r="CZ18" s="8">
        <v>1977527</v>
      </c>
      <c r="DA18" s="8">
        <v>1959537</v>
      </c>
      <c r="DB18" s="8">
        <v>1942248</v>
      </c>
      <c r="DC18" s="8">
        <v>1927174</v>
      </c>
      <c r="DD18" s="8">
        <v>1913822</v>
      </c>
      <c r="DE18" s="8">
        <v>1900449</v>
      </c>
      <c r="DF18" s="8">
        <v>1884490</v>
      </c>
      <c r="DG18" s="8">
        <v>1879383</v>
      </c>
      <c r="DH18" s="8">
        <v>1877445</v>
      </c>
      <c r="DI18" s="8" t="s">
        <v>13</v>
      </c>
      <c r="DN18" s="7" t="s">
        <v>27</v>
      </c>
      <c r="DO18" s="77">
        <v>76.260000000000005</v>
      </c>
      <c r="DP18" s="77">
        <v>75.349999999999994</v>
      </c>
      <c r="DQ18" s="77">
        <v>76.099999999999994</v>
      </c>
      <c r="DR18" s="77">
        <v>75.7</v>
      </c>
      <c r="DS18" s="77">
        <v>77.22</v>
      </c>
      <c r="DT18" s="77">
        <v>77.349999999999994</v>
      </c>
      <c r="DU18" s="77">
        <v>81.81</v>
      </c>
      <c r="DV18" s="77">
        <v>79.900000000000006</v>
      </c>
      <c r="DW18" s="77">
        <v>82.21</v>
      </c>
      <c r="DX18" s="77">
        <v>81.08</v>
      </c>
      <c r="DY18" s="77">
        <v>80.849999999999994</v>
      </c>
      <c r="DZ18" s="77">
        <v>81.3</v>
      </c>
      <c r="ED18" s="7" t="s">
        <v>27</v>
      </c>
      <c r="EE18" s="77">
        <v>0.746</v>
      </c>
      <c r="EF18" s="77">
        <v>0.751</v>
      </c>
      <c r="EG18" s="77">
        <v>0.76200000000000001</v>
      </c>
      <c r="EH18" s="77">
        <v>0.76600000000000001</v>
      </c>
      <c r="EI18" s="77">
        <v>0.77100000000000002</v>
      </c>
      <c r="EJ18" s="77">
        <v>0.77900000000000003</v>
      </c>
      <c r="EK18" s="77">
        <v>0.78400000000000003</v>
      </c>
      <c r="EL18" s="77">
        <v>0.78600000000000003</v>
      </c>
      <c r="EM18" s="77">
        <v>0.79300000000000004</v>
      </c>
      <c r="EN18" s="77">
        <v>0.79600000000000004</v>
      </c>
      <c r="EO18" s="77">
        <v>0.78600000000000003</v>
      </c>
      <c r="EP18" s="77">
        <v>0.80200000000000005</v>
      </c>
    </row>
    <row r="19" spans="1:146">
      <c r="A19" s="103" t="s">
        <v>28</v>
      </c>
      <c r="B19" s="65">
        <v>10400</v>
      </c>
      <c r="C19" s="62">
        <v>10190</v>
      </c>
      <c r="D19" s="62">
        <v>470</v>
      </c>
      <c r="E19" s="62">
        <v>0</v>
      </c>
      <c r="F19" s="62">
        <v>540</v>
      </c>
      <c r="G19" s="67">
        <f t="shared" si="46"/>
        <v>21600</v>
      </c>
      <c r="H19" s="65">
        <v>7790</v>
      </c>
      <c r="I19" s="62">
        <v>12180</v>
      </c>
      <c r="J19" s="62">
        <v>0</v>
      </c>
      <c r="K19" s="62">
        <v>0</v>
      </c>
      <c r="L19" s="62">
        <v>0</v>
      </c>
      <c r="M19" s="67">
        <f t="shared" si="47"/>
        <v>19970</v>
      </c>
      <c r="N19" s="65">
        <v>7680</v>
      </c>
      <c r="O19" s="62">
        <v>10930</v>
      </c>
      <c r="P19" s="62">
        <v>0</v>
      </c>
      <c r="Q19" s="62">
        <v>0</v>
      </c>
      <c r="R19" s="62">
        <v>0</v>
      </c>
      <c r="S19" s="67">
        <f t="shared" si="48"/>
        <v>18610</v>
      </c>
      <c r="T19" s="65">
        <v>8540</v>
      </c>
      <c r="U19" s="62">
        <v>14630</v>
      </c>
      <c r="V19" s="62">
        <v>0</v>
      </c>
      <c r="W19" s="62">
        <v>0</v>
      </c>
      <c r="X19" s="62">
        <v>0</v>
      </c>
      <c r="Y19" s="67">
        <f t="shared" si="49"/>
        <v>23170</v>
      </c>
      <c r="Z19" s="65">
        <v>11220</v>
      </c>
      <c r="AA19" s="62">
        <v>15570</v>
      </c>
      <c r="AB19" s="62">
        <v>0</v>
      </c>
      <c r="AC19" s="62">
        <v>0</v>
      </c>
      <c r="AD19" s="62">
        <v>0</v>
      </c>
      <c r="AE19" s="67">
        <f t="shared" si="50"/>
        <v>26790</v>
      </c>
      <c r="AF19" s="65">
        <v>9700</v>
      </c>
      <c r="AG19" s="62">
        <v>13630</v>
      </c>
      <c r="AH19" s="62">
        <v>5620</v>
      </c>
      <c r="AI19" s="62">
        <v>0</v>
      </c>
      <c r="AJ19" s="62">
        <v>0</v>
      </c>
      <c r="AK19" s="67">
        <f t="shared" si="51"/>
        <v>28950</v>
      </c>
      <c r="AL19" s="65">
        <v>20820</v>
      </c>
      <c r="AM19" s="62">
        <v>16700</v>
      </c>
      <c r="AN19" s="62">
        <v>3210</v>
      </c>
      <c r="AO19" s="62">
        <v>150</v>
      </c>
      <c r="AP19" s="62">
        <v>0</v>
      </c>
      <c r="AQ19" s="67">
        <f t="shared" si="52"/>
        <v>40880</v>
      </c>
      <c r="AR19" s="65">
        <v>15890</v>
      </c>
      <c r="AS19" s="62">
        <v>17510</v>
      </c>
      <c r="AT19" s="62">
        <v>3400</v>
      </c>
      <c r="AU19" s="62">
        <v>1880</v>
      </c>
      <c r="AV19" s="62">
        <v>0</v>
      </c>
      <c r="AW19" s="67">
        <f t="shared" si="53"/>
        <v>38680</v>
      </c>
      <c r="AX19" s="65">
        <v>15050</v>
      </c>
      <c r="AY19" s="62">
        <v>16790</v>
      </c>
      <c r="AZ19" s="62">
        <v>3620</v>
      </c>
      <c r="BA19" s="62">
        <v>1840</v>
      </c>
      <c r="BB19" s="62">
        <v>0</v>
      </c>
      <c r="BC19" s="67">
        <f t="shared" si="54"/>
        <v>37300</v>
      </c>
      <c r="BD19" s="65">
        <v>12290</v>
      </c>
      <c r="BE19" s="62">
        <v>15200</v>
      </c>
      <c r="BF19" s="62">
        <v>1650</v>
      </c>
      <c r="BG19" s="62">
        <v>14430</v>
      </c>
      <c r="BH19" s="62">
        <v>800</v>
      </c>
      <c r="BI19" s="67">
        <f t="shared" si="55"/>
        <v>44370</v>
      </c>
      <c r="BJ19" s="65">
        <v>11640</v>
      </c>
      <c r="BK19" s="62">
        <v>16379.999999999998</v>
      </c>
      <c r="BL19" s="62">
        <v>880</v>
      </c>
      <c r="BM19" s="62">
        <v>14750</v>
      </c>
      <c r="BN19" s="62">
        <v>120</v>
      </c>
      <c r="BO19" s="67">
        <f t="shared" si="56"/>
        <v>43770</v>
      </c>
      <c r="BP19" s="65">
        <v>11280</v>
      </c>
      <c r="BQ19" s="62">
        <v>20240</v>
      </c>
      <c r="BR19" s="62">
        <v>0</v>
      </c>
      <c r="BS19" s="62">
        <v>11470</v>
      </c>
      <c r="BT19" s="62">
        <v>0</v>
      </c>
      <c r="BU19" s="67">
        <f t="shared" si="57"/>
        <v>42990</v>
      </c>
      <c r="BV19" s="65"/>
      <c r="BW19" s="62"/>
      <c r="BX19" s="62"/>
      <c r="BY19" s="62"/>
      <c r="BZ19" s="62"/>
      <c r="CA19" s="67">
        <f t="shared" si="58"/>
        <v>0</v>
      </c>
      <c r="CB19" s="148" t="s">
        <v>1108</v>
      </c>
      <c r="CQ19" s="148">
        <f>(CQ15-CF15)*100/CF15</f>
        <v>4.9807930203789308</v>
      </c>
      <c r="CU19" s="7" t="s">
        <v>28</v>
      </c>
      <c r="CV19" s="8">
        <v>3028115</v>
      </c>
      <c r="CW19" s="8">
        <v>2987773</v>
      </c>
      <c r="CX19" s="8">
        <v>2959884</v>
      </c>
      <c r="CY19" s="8">
        <v>2937253</v>
      </c>
      <c r="CZ19" s="8">
        <v>2911109</v>
      </c>
      <c r="DA19" s="8">
        <v>2877325</v>
      </c>
      <c r="DB19" s="8">
        <v>2842639</v>
      </c>
      <c r="DC19" s="8">
        <v>2819200</v>
      </c>
      <c r="DD19" s="8">
        <v>2811089</v>
      </c>
      <c r="DE19" s="8">
        <v>2810369</v>
      </c>
      <c r="DF19" s="8">
        <v>2808380</v>
      </c>
      <c r="DG19" s="8">
        <v>2831639</v>
      </c>
      <c r="DH19" s="8">
        <v>2871585</v>
      </c>
      <c r="DI19" s="8" t="s">
        <v>13</v>
      </c>
      <c r="DN19" s="7" t="s">
        <v>28</v>
      </c>
      <c r="DO19" s="77">
        <v>73.069999999999993</v>
      </c>
      <c r="DP19" s="77">
        <v>74.069999999999993</v>
      </c>
      <c r="DQ19" s="77">
        <v>74.180000000000007</v>
      </c>
      <c r="DR19" s="77">
        <v>75.41</v>
      </c>
      <c r="DS19" s="77">
        <v>76.66</v>
      </c>
      <c r="DT19" s="77">
        <v>77.48</v>
      </c>
      <c r="DU19" s="77">
        <v>77.599999999999994</v>
      </c>
      <c r="DV19" s="77">
        <v>78.78</v>
      </c>
      <c r="DW19" s="77">
        <v>79.44</v>
      </c>
      <c r="DX19" s="77">
        <v>79.44</v>
      </c>
      <c r="DY19" s="77">
        <v>79.77</v>
      </c>
      <c r="DZ19" s="77">
        <v>78.900000000000006</v>
      </c>
      <c r="ED19" s="7" t="s">
        <v>28</v>
      </c>
      <c r="EE19" s="77">
        <v>0.76500000000000001</v>
      </c>
      <c r="EF19" s="77">
        <v>0.77400000000000002</v>
      </c>
      <c r="EG19" s="77">
        <v>0.77100000000000002</v>
      </c>
      <c r="EH19" s="77">
        <v>0.77800000000000002</v>
      </c>
      <c r="EI19" s="77">
        <v>0.77100000000000002</v>
      </c>
      <c r="EJ19" s="77">
        <v>0.77700000000000002</v>
      </c>
      <c r="EK19" s="77">
        <v>0.78400000000000003</v>
      </c>
      <c r="EL19" s="77">
        <v>0.79200000000000004</v>
      </c>
      <c r="EM19" s="77">
        <v>0.8</v>
      </c>
      <c r="EN19" s="77">
        <v>0.8</v>
      </c>
      <c r="EO19" s="77">
        <v>0.79400000000000004</v>
      </c>
      <c r="EP19" s="77">
        <v>0.79500000000000004</v>
      </c>
    </row>
    <row r="20" spans="1:146">
      <c r="A20" s="235" t="s">
        <v>29</v>
      </c>
      <c r="B20" s="130">
        <v>3569.2829999999999</v>
      </c>
      <c r="C20" s="19">
        <v>3300.5970000000002</v>
      </c>
      <c r="D20" s="19">
        <v>0</v>
      </c>
      <c r="E20" s="19">
        <v>779.06500000000005</v>
      </c>
      <c r="F20" s="19">
        <v>0</v>
      </c>
      <c r="G20" s="131">
        <f t="shared" si="46"/>
        <v>7648.9449999999997</v>
      </c>
      <c r="H20" s="65">
        <v>4290</v>
      </c>
      <c r="I20" s="62">
        <v>3220</v>
      </c>
      <c r="J20" s="62">
        <v>0</v>
      </c>
      <c r="K20" s="62">
        <v>1030</v>
      </c>
      <c r="L20" s="62">
        <v>140</v>
      </c>
      <c r="M20" s="67">
        <f t="shared" si="47"/>
        <v>8680</v>
      </c>
      <c r="N20" s="130">
        <v>3453.2570000000001</v>
      </c>
      <c r="O20" s="19">
        <v>4238.9459999999999</v>
      </c>
      <c r="P20" s="19">
        <v>0</v>
      </c>
      <c r="Q20" s="19">
        <v>1314.82</v>
      </c>
      <c r="R20" s="19">
        <v>0</v>
      </c>
      <c r="S20" s="133">
        <f t="shared" si="48"/>
        <v>9007.0229999999992</v>
      </c>
      <c r="T20" s="130">
        <v>3118.5030000000002</v>
      </c>
      <c r="U20" s="19">
        <v>4080.0520000000001</v>
      </c>
      <c r="V20" s="19">
        <v>0</v>
      </c>
      <c r="W20" s="19">
        <v>1434.318</v>
      </c>
      <c r="X20" s="19">
        <v>0</v>
      </c>
      <c r="Y20" s="133">
        <f t="shared" si="49"/>
        <v>8632.8729999999996</v>
      </c>
      <c r="Z20" s="65">
        <v>3150</v>
      </c>
      <c r="AA20" s="62">
        <v>2210</v>
      </c>
      <c r="AB20" s="62">
        <v>0</v>
      </c>
      <c r="AC20" s="62">
        <v>760</v>
      </c>
      <c r="AD20" s="62">
        <v>3040</v>
      </c>
      <c r="AE20" s="67">
        <f t="shared" si="50"/>
        <v>9160</v>
      </c>
      <c r="AF20" s="65">
        <v>1550</v>
      </c>
      <c r="AG20" s="62">
        <v>2530</v>
      </c>
      <c r="AH20" s="62">
        <v>0</v>
      </c>
      <c r="AI20" s="62">
        <v>1010</v>
      </c>
      <c r="AJ20" s="62">
        <v>3830</v>
      </c>
      <c r="AK20" s="67">
        <f t="shared" si="51"/>
        <v>8920</v>
      </c>
      <c r="AL20" s="65">
        <v>1160</v>
      </c>
      <c r="AM20" s="62">
        <v>4560</v>
      </c>
      <c r="AN20" s="62">
        <v>0</v>
      </c>
      <c r="AO20" s="62">
        <v>1300</v>
      </c>
      <c r="AP20" s="62">
        <v>2310</v>
      </c>
      <c r="AQ20" s="67">
        <f t="shared" si="52"/>
        <v>9330</v>
      </c>
      <c r="AR20" s="65">
        <v>2000</v>
      </c>
      <c r="AS20" s="62">
        <v>1760</v>
      </c>
      <c r="AT20" s="62">
        <v>0</v>
      </c>
      <c r="AU20" s="62">
        <v>1140</v>
      </c>
      <c r="AV20" s="62">
        <v>4190</v>
      </c>
      <c r="AW20" s="67">
        <f t="shared" si="53"/>
        <v>9090</v>
      </c>
      <c r="AX20" s="65">
        <v>1770</v>
      </c>
      <c r="AY20" s="62">
        <v>1860</v>
      </c>
      <c r="AZ20" s="62">
        <v>0</v>
      </c>
      <c r="BA20" s="62">
        <v>1670</v>
      </c>
      <c r="BB20" s="62">
        <v>3590</v>
      </c>
      <c r="BC20" s="67">
        <f t="shared" si="54"/>
        <v>8890</v>
      </c>
      <c r="BD20" s="65">
        <v>1980</v>
      </c>
      <c r="BE20" s="62">
        <v>1440</v>
      </c>
      <c r="BF20" s="62">
        <v>0</v>
      </c>
      <c r="BG20" s="62">
        <v>3170</v>
      </c>
      <c r="BH20" s="62">
        <v>2880</v>
      </c>
      <c r="BI20" s="67">
        <f t="shared" si="55"/>
        <v>9470</v>
      </c>
      <c r="BJ20" s="65">
        <v>1310</v>
      </c>
      <c r="BK20" s="62">
        <v>1030</v>
      </c>
      <c r="BL20" s="62">
        <v>0</v>
      </c>
      <c r="BM20" s="62">
        <v>3040</v>
      </c>
      <c r="BN20" s="62">
        <v>3970</v>
      </c>
      <c r="BO20" s="67">
        <f t="shared" si="56"/>
        <v>9350</v>
      </c>
      <c r="BP20" s="65">
        <v>1250</v>
      </c>
      <c r="BQ20" s="62">
        <v>40</v>
      </c>
      <c r="BR20" s="62">
        <v>0</v>
      </c>
      <c r="BS20" s="62">
        <v>4620</v>
      </c>
      <c r="BT20" s="62">
        <v>6610</v>
      </c>
      <c r="BU20" s="67">
        <f t="shared" si="57"/>
        <v>12520</v>
      </c>
      <c r="BV20" s="65"/>
      <c r="BW20" s="62"/>
      <c r="BX20" s="62"/>
      <c r="BY20" s="62"/>
      <c r="BZ20" s="62"/>
      <c r="CA20" s="67">
        <f t="shared" si="58"/>
        <v>0</v>
      </c>
      <c r="CB20" s="148" t="s">
        <v>1095</v>
      </c>
      <c r="CU20" s="237" t="s">
        <v>29</v>
      </c>
      <c r="CV20" s="8">
        <v>518347</v>
      </c>
      <c r="CW20" s="8">
        <v>530946</v>
      </c>
      <c r="CX20" s="8">
        <v>543360</v>
      </c>
      <c r="CY20" s="8">
        <v>556319</v>
      </c>
      <c r="CZ20" s="8">
        <v>569604</v>
      </c>
      <c r="DA20" s="8">
        <v>582014</v>
      </c>
      <c r="DB20" s="8">
        <v>596336</v>
      </c>
      <c r="DC20" s="8">
        <v>607950</v>
      </c>
      <c r="DD20" s="8">
        <v>620001</v>
      </c>
      <c r="DE20" s="8">
        <v>630419</v>
      </c>
      <c r="DF20" s="8">
        <v>640064</v>
      </c>
      <c r="DG20" s="8">
        <v>653103</v>
      </c>
      <c r="DH20" s="8">
        <v>666430</v>
      </c>
      <c r="DI20" s="8" t="s">
        <v>13</v>
      </c>
      <c r="DN20" s="237" t="s">
        <v>29</v>
      </c>
      <c r="DO20" s="77">
        <v>100</v>
      </c>
      <c r="DP20" s="77">
        <v>100</v>
      </c>
      <c r="DQ20" s="77">
        <v>100</v>
      </c>
      <c r="DR20" s="77">
        <v>98.4</v>
      </c>
      <c r="DS20" s="77">
        <v>98.5</v>
      </c>
      <c r="DT20" s="77">
        <v>98.5</v>
      </c>
      <c r="DU20" s="77">
        <v>98.6</v>
      </c>
      <c r="DV20" s="77">
        <v>99.2</v>
      </c>
      <c r="DW20" s="77">
        <v>99.3</v>
      </c>
      <c r="DX20" s="77">
        <v>99.3</v>
      </c>
      <c r="DY20" s="77">
        <v>99.4</v>
      </c>
      <c r="DZ20" s="77">
        <v>99.5</v>
      </c>
      <c r="ED20" s="237" t="s">
        <v>29</v>
      </c>
      <c r="EE20" s="77">
        <v>0.83599999999999997</v>
      </c>
      <c r="EF20" s="77">
        <v>0.84</v>
      </c>
      <c r="EG20" s="77">
        <v>0.84299999999999997</v>
      </c>
      <c r="EH20" s="77">
        <v>0.84</v>
      </c>
      <c r="EI20" s="77">
        <v>0.83</v>
      </c>
      <c r="EJ20" s="77">
        <v>0.83099999999999996</v>
      </c>
      <c r="EK20" s="77">
        <v>0.83399999999999996</v>
      </c>
      <c r="EL20" s="77">
        <v>0.83299999999999996</v>
      </c>
      <c r="EM20" s="77">
        <v>0.83699999999999997</v>
      </c>
      <c r="EN20" s="77">
        <v>0.83799999999999997</v>
      </c>
      <c r="EO20" s="77">
        <v>0.84399999999999997</v>
      </c>
      <c r="EP20" s="77">
        <v>0.83899999999999997</v>
      </c>
    </row>
    <row r="21" spans="1:146">
      <c r="A21" s="103" t="s">
        <v>31</v>
      </c>
      <c r="B21" s="65">
        <v>16430</v>
      </c>
      <c r="C21" s="62">
        <v>83260</v>
      </c>
      <c r="D21" s="62">
        <v>32000</v>
      </c>
      <c r="E21" s="62">
        <v>23290</v>
      </c>
      <c r="F21" s="62">
        <v>2800</v>
      </c>
      <c r="G21" s="67">
        <f t="shared" si="46"/>
        <v>157780</v>
      </c>
      <c r="H21" s="65">
        <v>15770</v>
      </c>
      <c r="I21" s="62">
        <v>38210</v>
      </c>
      <c r="J21" s="62">
        <v>13690</v>
      </c>
      <c r="K21" s="62">
        <v>22990</v>
      </c>
      <c r="L21" s="62">
        <v>970</v>
      </c>
      <c r="M21" s="67">
        <f t="shared" si="47"/>
        <v>91630</v>
      </c>
      <c r="N21" s="65">
        <v>14560</v>
      </c>
      <c r="O21" s="62">
        <v>40690</v>
      </c>
      <c r="P21" s="62">
        <v>5660</v>
      </c>
      <c r="Q21" s="62">
        <v>24780</v>
      </c>
      <c r="R21" s="62">
        <v>530</v>
      </c>
      <c r="S21" s="67">
        <f t="shared" si="48"/>
        <v>86220</v>
      </c>
      <c r="T21" s="65">
        <v>5950</v>
      </c>
      <c r="U21" s="62">
        <v>55230</v>
      </c>
      <c r="V21" s="62">
        <v>3090</v>
      </c>
      <c r="W21" s="62">
        <v>41470</v>
      </c>
      <c r="X21" s="62">
        <v>0</v>
      </c>
      <c r="Y21" s="67">
        <f t="shared" si="49"/>
        <v>105740</v>
      </c>
      <c r="Z21" s="65">
        <v>9010</v>
      </c>
      <c r="AA21" s="62">
        <v>67590</v>
      </c>
      <c r="AB21" s="62">
        <v>2860</v>
      </c>
      <c r="AC21" s="62">
        <v>23020</v>
      </c>
      <c r="AD21" s="62">
        <v>0</v>
      </c>
      <c r="AE21" s="67">
        <f t="shared" si="50"/>
        <v>102480</v>
      </c>
      <c r="AF21" s="65">
        <v>25910</v>
      </c>
      <c r="AG21" s="62">
        <v>127780</v>
      </c>
      <c r="AH21" s="62">
        <v>2370</v>
      </c>
      <c r="AI21" s="62">
        <v>60530</v>
      </c>
      <c r="AJ21" s="62">
        <v>0</v>
      </c>
      <c r="AK21" s="67">
        <f t="shared" si="51"/>
        <v>216590</v>
      </c>
      <c r="AL21" s="65">
        <v>28200</v>
      </c>
      <c r="AM21" s="62">
        <v>148100</v>
      </c>
      <c r="AN21" s="62">
        <v>1270</v>
      </c>
      <c r="AO21" s="62">
        <v>64190</v>
      </c>
      <c r="AP21" s="62">
        <v>0</v>
      </c>
      <c r="AQ21" s="67">
        <f t="shared" si="52"/>
        <v>241760</v>
      </c>
      <c r="AR21" s="65">
        <v>34090</v>
      </c>
      <c r="AS21" s="62">
        <v>167070</v>
      </c>
      <c r="AT21" s="62">
        <v>1510</v>
      </c>
      <c r="AU21" s="62">
        <v>28800</v>
      </c>
      <c r="AV21" s="62">
        <v>0</v>
      </c>
      <c r="AW21" s="67">
        <f t="shared" si="53"/>
        <v>231470</v>
      </c>
      <c r="AX21" s="65">
        <v>43770</v>
      </c>
      <c r="AY21" s="62">
        <v>159850</v>
      </c>
      <c r="AZ21" s="62">
        <v>1280</v>
      </c>
      <c r="BA21" s="62">
        <v>12220</v>
      </c>
      <c r="BB21" s="62">
        <v>0</v>
      </c>
      <c r="BC21" s="67">
        <f t="shared" si="54"/>
        <v>217120</v>
      </c>
      <c r="BD21" s="65">
        <v>18010</v>
      </c>
      <c r="BE21" s="62">
        <v>138580</v>
      </c>
      <c r="BF21" s="62">
        <v>2980</v>
      </c>
      <c r="BG21" s="62">
        <v>20610</v>
      </c>
      <c r="BH21" s="62">
        <v>0</v>
      </c>
      <c r="BI21" s="67">
        <f t="shared" si="55"/>
        <v>180180</v>
      </c>
      <c r="BJ21" s="65">
        <v>21830</v>
      </c>
      <c r="BK21" s="62">
        <v>160600</v>
      </c>
      <c r="BL21" s="62">
        <v>2940</v>
      </c>
      <c r="BM21" s="62">
        <v>13660</v>
      </c>
      <c r="BN21" s="62">
        <v>0</v>
      </c>
      <c r="BO21" s="67">
        <f t="shared" si="56"/>
        <v>199030</v>
      </c>
      <c r="BP21" s="65">
        <v>10820</v>
      </c>
      <c r="BQ21" s="62">
        <v>193340</v>
      </c>
      <c r="BR21" s="62">
        <v>2760</v>
      </c>
      <c r="BS21" s="62">
        <v>10500</v>
      </c>
      <c r="BT21" s="62">
        <v>0</v>
      </c>
      <c r="BU21" s="67">
        <f t="shared" si="57"/>
        <v>217420</v>
      </c>
      <c r="BV21" s="65"/>
      <c r="BW21" s="62"/>
      <c r="BX21" s="62"/>
      <c r="BY21" s="62"/>
      <c r="BZ21" s="62"/>
      <c r="CA21" s="67">
        <f t="shared" si="58"/>
        <v>0</v>
      </c>
      <c r="CB21" s="148" t="s">
        <v>1096</v>
      </c>
      <c r="CU21" s="7" t="s">
        <v>31</v>
      </c>
      <c r="CV21" s="8">
        <v>9971727</v>
      </c>
      <c r="CW21" s="8">
        <v>9920362</v>
      </c>
      <c r="CX21" s="8">
        <v>9872734</v>
      </c>
      <c r="CY21" s="8">
        <v>9833038</v>
      </c>
      <c r="CZ21" s="8">
        <v>9797755</v>
      </c>
      <c r="DA21" s="8">
        <v>9759755</v>
      </c>
      <c r="DB21" s="8">
        <v>9726756</v>
      </c>
      <c r="DC21" s="8">
        <v>9706964</v>
      </c>
      <c r="DD21" s="8">
        <v>9694824</v>
      </c>
      <c r="DE21" s="8">
        <v>9670419</v>
      </c>
      <c r="DF21" s="8">
        <v>9630932</v>
      </c>
      <c r="DG21" s="8">
        <v>9605074</v>
      </c>
      <c r="DH21" s="8">
        <v>9592186</v>
      </c>
      <c r="DI21" s="8" t="s">
        <v>13</v>
      </c>
      <c r="DN21" s="7" t="s">
        <v>31</v>
      </c>
      <c r="DO21" s="77">
        <v>72.3</v>
      </c>
      <c r="DP21" s="77">
        <v>72.900000000000006</v>
      </c>
      <c r="DQ21" s="77">
        <v>72.760000000000005</v>
      </c>
      <c r="DR21" s="77">
        <v>73.599999999999994</v>
      </c>
      <c r="DS21" s="77">
        <v>76.59</v>
      </c>
      <c r="DT21" s="77">
        <v>78.180000000000007</v>
      </c>
      <c r="DU21" s="77">
        <v>79.19</v>
      </c>
      <c r="DV21" s="77">
        <v>80.430000000000007</v>
      </c>
      <c r="DW21" s="77">
        <v>80.34</v>
      </c>
      <c r="DX21" s="77">
        <v>81.02</v>
      </c>
      <c r="DY21" s="77">
        <v>82.02</v>
      </c>
      <c r="DZ21" s="77">
        <v>81.790000000000006</v>
      </c>
      <c r="ED21" s="7" t="s">
        <v>31</v>
      </c>
      <c r="EE21" s="77">
        <v>0.77</v>
      </c>
      <c r="EF21" s="77">
        <v>0.76600000000000001</v>
      </c>
      <c r="EG21" s="77">
        <v>0.77400000000000002</v>
      </c>
      <c r="EH21" s="77">
        <v>0.77300000000000002</v>
      </c>
      <c r="EI21" s="77">
        <v>0.78300000000000003</v>
      </c>
      <c r="EJ21" s="77">
        <v>0.78600000000000003</v>
      </c>
      <c r="EK21" s="77">
        <v>0.78800000000000003</v>
      </c>
      <c r="EL21" s="77">
        <v>0.79400000000000004</v>
      </c>
      <c r="EM21" s="77">
        <v>0.8</v>
      </c>
      <c r="EN21" s="77">
        <v>0.79600000000000004</v>
      </c>
      <c r="EO21" s="77">
        <v>0.79400000000000004</v>
      </c>
      <c r="EP21" s="77">
        <v>0.8</v>
      </c>
    </row>
    <row r="22" spans="1:146">
      <c r="A22" s="103" t="s">
        <v>32</v>
      </c>
      <c r="B22" s="65">
        <v>0</v>
      </c>
      <c r="C22" s="62">
        <v>0</v>
      </c>
      <c r="D22" s="62">
        <v>6060</v>
      </c>
      <c r="E22" s="62">
        <v>0</v>
      </c>
      <c r="F22" s="62">
        <v>0</v>
      </c>
      <c r="G22" s="67">
        <f t="shared" si="46"/>
        <v>6060</v>
      </c>
      <c r="H22" s="65">
        <v>0</v>
      </c>
      <c r="I22" s="62">
        <v>0</v>
      </c>
      <c r="J22" s="62">
        <v>10500</v>
      </c>
      <c r="K22" s="62">
        <v>0</v>
      </c>
      <c r="L22" s="62">
        <v>0</v>
      </c>
      <c r="M22" s="67">
        <f t="shared" si="47"/>
        <v>10500</v>
      </c>
      <c r="N22" s="65">
        <v>0</v>
      </c>
      <c r="O22" s="62">
        <v>0</v>
      </c>
      <c r="P22" s="62">
        <v>9640</v>
      </c>
      <c r="Q22" s="62">
        <v>0</v>
      </c>
      <c r="R22" s="62">
        <v>0</v>
      </c>
      <c r="S22" s="67">
        <f t="shared" si="48"/>
        <v>9640</v>
      </c>
      <c r="T22" s="65">
        <v>0</v>
      </c>
      <c r="U22" s="62">
        <v>0</v>
      </c>
      <c r="V22" s="62">
        <v>8500</v>
      </c>
      <c r="W22" s="62">
        <v>0</v>
      </c>
      <c r="X22" s="62">
        <v>0</v>
      </c>
      <c r="Y22" s="67">
        <f t="shared" si="49"/>
        <v>8500</v>
      </c>
      <c r="Z22" s="65">
        <v>0</v>
      </c>
      <c r="AA22" s="62">
        <v>0</v>
      </c>
      <c r="AB22" s="62">
        <v>8440</v>
      </c>
      <c r="AC22" s="62">
        <v>0</v>
      </c>
      <c r="AD22" s="62">
        <v>0</v>
      </c>
      <c r="AE22" s="67">
        <f t="shared" si="50"/>
        <v>8440</v>
      </c>
      <c r="AF22" s="65">
        <v>0</v>
      </c>
      <c r="AG22" s="62">
        <v>0</v>
      </c>
      <c r="AH22" s="62">
        <v>10770</v>
      </c>
      <c r="AI22" s="62">
        <v>0</v>
      </c>
      <c r="AJ22" s="62">
        <v>0</v>
      </c>
      <c r="AK22" s="67">
        <f t="shared" si="51"/>
        <v>10770</v>
      </c>
      <c r="AL22" s="65">
        <v>0</v>
      </c>
      <c r="AM22" s="62">
        <v>0</v>
      </c>
      <c r="AN22" s="62">
        <v>10300</v>
      </c>
      <c r="AO22" s="62">
        <v>0</v>
      </c>
      <c r="AP22" s="62">
        <v>0</v>
      </c>
      <c r="AQ22" s="67">
        <f t="shared" si="52"/>
        <v>10300</v>
      </c>
      <c r="AR22" s="65">
        <v>0</v>
      </c>
      <c r="AS22" s="62">
        <v>0</v>
      </c>
      <c r="AT22" s="62">
        <v>8280</v>
      </c>
      <c r="AU22" s="62">
        <v>0</v>
      </c>
      <c r="AV22" s="62">
        <v>0</v>
      </c>
      <c r="AW22" s="67">
        <f t="shared" si="53"/>
        <v>8280</v>
      </c>
      <c r="AX22" s="65">
        <v>0</v>
      </c>
      <c r="AY22" s="62">
        <v>0</v>
      </c>
      <c r="AZ22" s="62">
        <v>9690</v>
      </c>
      <c r="BA22" s="62">
        <v>0</v>
      </c>
      <c r="BB22" s="62">
        <v>0</v>
      </c>
      <c r="BC22" s="67">
        <f t="shared" si="54"/>
        <v>9690</v>
      </c>
      <c r="BD22" s="65">
        <v>0</v>
      </c>
      <c r="BE22" s="62">
        <v>0</v>
      </c>
      <c r="BF22" s="62">
        <v>10360</v>
      </c>
      <c r="BG22" s="62">
        <v>0</v>
      </c>
      <c r="BH22" s="62">
        <v>0</v>
      </c>
      <c r="BI22" s="67">
        <f t="shared" si="55"/>
        <v>10360</v>
      </c>
      <c r="BJ22" s="65">
        <v>0</v>
      </c>
      <c r="BK22" s="62">
        <v>0</v>
      </c>
      <c r="BL22" s="62">
        <v>10370</v>
      </c>
      <c r="BM22" s="62">
        <v>0</v>
      </c>
      <c r="BN22" s="62">
        <v>0</v>
      </c>
      <c r="BO22" s="67">
        <f t="shared" si="56"/>
        <v>10370</v>
      </c>
      <c r="BP22" s="65">
        <v>0</v>
      </c>
      <c r="BQ22" s="62">
        <v>0</v>
      </c>
      <c r="BR22" s="62">
        <v>9260</v>
      </c>
      <c r="BS22" s="62">
        <v>0</v>
      </c>
      <c r="BT22" s="62">
        <v>0</v>
      </c>
      <c r="BU22" s="67">
        <f t="shared" si="57"/>
        <v>9260</v>
      </c>
      <c r="BV22" s="65"/>
      <c r="BW22" s="62"/>
      <c r="BX22" s="62"/>
      <c r="BY22" s="62"/>
      <c r="BZ22" s="62"/>
      <c r="CA22" s="67">
        <f t="shared" si="58"/>
        <v>0</v>
      </c>
      <c r="CB22" s="148" t="s">
        <v>1101</v>
      </c>
      <c r="CU22" s="7" t="s">
        <v>32</v>
      </c>
      <c r="CV22" s="8">
        <v>416268</v>
      </c>
      <c r="CW22" s="8">
        <v>420028</v>
      </c>
      <c r="CX22" s="8">
        <v>424810</v>
      </c>
      <c r="CY22" s="8">
        <v>433481</v>
      </c>
      <c r="CZ22" s="8">
        <v>444220</v>
      </c>
      <c r="DA22" s="8">
        <v>454505</v>
      </c>
      <c r="DB22" s="8">
        <v>467106</v>
      </c>
      <c r="DC22" s="8">
        <v>483903</v>
      </c>
      <c r="DD22" s="8">
        <v>503912</v>
      </c>
      <c r="DE22" s="8">
        <v>515478</v>
      </c>
      <c r="DF22" s="8">
        <v>518137</v>
      </c>
      <c r="DG22" s="8">
        <v>531113</v>
      </c>
      <c r="DH22" s="8">
        <v>552747</v>
      </c>
      <c r="DI22" s="8" t="s">
        <v>13</v>
      </c>
      <c r="DN22" s="7" t="s">
        <v>32</v>
      </c>
      <c r="DO22" s="77">
        <v>100</v>
      </c>
      <c r="DP22" s="77">
        <v>100</v>
      </c>
      <c r="DQ22" s="77">
        <v>100</v>
      </c>
      <c r="DR22" s="77">
        <v>100</v>
      </c>
      <c r="DS22" s="77">
        <v>100</v>
      </c>
      <c r="DT22" s="77">
        <v>100</v>
      </c>
      <c r="DU22" s="77">
        <v>100</v>
      </c>
      <c r="DV22" s="77">
        <v>100</v>
      </c>
      <c r="DW22" s="77">
        <v>100</v>
      </c>
      <c r="DX22" s="77">
        <v>100</v>
      </c>
      <c r="DY22" s="77">
        <v>100</v>
      </c>
      <c r="DZ22" s="77">
        <v>100</v>
      </c>
      <c r="ED22" s="7" t="s">
        <v>32</v>
      </c>
      <c r="EE22" s="77">
        <v>0.78300000000000003</v>
      </c>
      <c r="EF22" s="77">
        <v>0.79100000000000004</v>
      </c>
      <c r="EG22" s="77">
        <v>0.79800000000000004</v>
      </c>
      <c r="EH22" s="77">
        <v>0.81</v>
      </c>
      <c r="EI22" s="77">
        <v>0.81299999999999994</v>
      </c>
      <c r="EJ22" s="77">
        <v>0.80800000000000005</v>
      </c>
      <c r="EK22" s="77">
        <v>0.82199999999999995</v>
      </c>
      <c r="EL22" s="77">
        <v>0.83</v>
      </c>
      <c r="EM22" s="77">
        <v>0.83399999999999996</v>
      </c>
      <c r="EN22" s="77">
        <v>0.82899999999999996</v>
      </c>
      <c r="EO22" s="77">
        <v>0.83699999999999997</v>
      </c>
      <c r="EP22" s="77">
        <v>0.83699999999999997</v>
      </c>
    </row>
    <row r="23" spans="1:146">
      <c r="A23" s="235" t="s">
        <v>766</v>
      </c>
      <c r="B23" s="65">
        <v>0</v>
      </c>
      <c r="C23" s="62">
        <v>0</v>
      </c>
      <c r="D23" s="62">
        <v>0</v>
      </c>
      <c r="E23" s="62">
        <v>331000</v>
      </c>
      <c r="F23" s="62">
        <v>300</v>
      </c>
      <c r="G23" s="67">
        <f t="shared" si="46"/>
        <v>331300</v>
      </c>
      <c r="H23" s="65">
        <v>0</v>
      </c>
      <c r="I23" s="62">
        <v>0</v>
      </c>
      <c r="J23" s="62">
        <v>0</v>
      </c>
      <c r="K23" s="62">
        <v>321100</v>
      </c>
      <c r="L23" s="62">
        <v>3500</v>
      </c>
      <c r="M23" s="67">
        <f t="shared" si="47"/>
        <v>324600</v>
      </c>
      <c r="N23" s="65">
        <v>0</v>
      </c>
      <c r="O23" s="62">
        <v>0</v>
      </c>
      <c r="P23" s="62">
        <v>0</v>
      </c>
      <c r="Q23" s="62">
        <v>315600</v>
      </c>
      <c r="R23" s="62">
        <v>100</v>
      </c>
      <c r="S23" s="67">
        <f t="shared" si="48"/>
        <v>315700</v>
      </c>
      <c r="T23" s="65">
        <v>0</v>
      </c>
      <c r="U23" s="62">
        <v>0</v>
      </c>
      <c r="V23" s="62">
        <v>0</v>
      </c>
      <c r="W23" s="62">
        <v>319700</v>
      </c>
      <c r="X23" s="62">
        <v>0</v>
      </c>
      <c r="Y23" s="67">
        <f t="shared" si="49"/>
        <v>319700</v>
      </c>
      <c r="Z23" s="65">
        <v>0</v>
      </c>
      <c r="AA23" s="62">
        <v>40</v>
      </c>
      <c r="AB23" s="62">
        <v>2060</v>
      </c>
      <c r="AC23" s="62">
        <v>322410</v>
      </c>
      <c r="AD23" s="62">
        <v>850</v>
      </c>
      <c r="AE23" s="67">
        <f t="shared" si="50"/>
        <v>325360</v>
      </c>
      <c r="AF23" s="65">
        <v>0</v>
      </c>
      <c r="AG23" s="62">
        <v>4180</v>
      </c>
      <c r="AH23" s="62">
        <v>1100</v>
      </c>
      <c r="AI23" s="62">
        <v>319850</v>
      </c>
      <c r="AJ23" s="62">
        <v>0</v>
      </c>
      <c r="AK23" s="67">
        <f t="shared" si="51"/>
        <v>325130</v>
      </c>
      <c r="AL23" s="130" t="s">
        <v>13</v>
      </c>
      <c r="AM23" s="19" t="s">
        <v>13</v>
      </c>
      <c r="AN23" s="19" t="s">
        <v>13</v>
      </c>
      <c r="AO23" s="19">
        <v>295415</v>
      </c>
      <c r="AP23" s="19" t="s">
        <v>13</v>
      </c>
      <c r="AQ23" s="131">
        <f t="shared" si="52"/>
        <v>295415</v>
      </c>
      <c r="AR23" s="65">
        <v>0</v>
      </c>
      <c r="AS23" s="62">
        <v>0</v>
      </c>
      <c r="AT23" s="62">
        <v>31910</v>
      </c>
      <c r="AU23" s="62">
        <v>270980</v>
      </c>
      <c r="AV23" s="62">
        <v>730</v>
      </c>
      <c r="AW23" s="67">
        <f t="shared" si="53"/>
        <v>303620</v>
      </c>
      <c r="AX23" s="130" t="s">
        <v>13</v>
      </c>
      <c r="AY23" s="19" t="s">
        <v>13</v>
      </c>
      <c r="AZ23" s="19" t="s">
        <v>13</v>
      </c>
      <c r="BA23" s="19">
        <v>282870</v>
      </c>
      <c r="BB23" s="19" t="s">
        <v>13</v>
      </c>
      <c r="BC23" s="131">
        <f t="shared" si="54"/>
        <v>282870</v>
      </c>
      <c r="BD23" s="65">
        <v>0</v>
      </c>
      <c r="BE23" s="62">
        <v>0</v>
      </c>
      <c r="BF23" s="62">
        <v>1480</v>
      </c>
      <c r="BG23" s="62">
        <v>294760</v>
      </c>
      <c r="BH23" s="62">
        <v>12120</v>
      </c>
      <c r="BI23" s="67">
        <f t="shared" si="55"/>
        <v>308360</v>
      </c>
      <c r="BJ23" s="130" t="s">
        <v>13</v>
      </c>
      <c r="BK23" s="19" t="s">
        <v>13</v>
      </c>
      <c r="BL23" s="19" t="s">
        <v>13</v>
      </c>
      <c r="BM23" s="19">
        <v>292595</v>
      </c>
      <c r="BN23" s="19" t="s">
        <v>13</v>
      </c>
      <c r="BO23" s="131">
        <f t="shared" si="56"/>
        <v>292595</v>
      </c>
      <c r="BP23" s="65">
        <v>0</v>
      </c>
      <c r="BQ23" s="62">
        <v>0</v>
      </c>
      <c r="BR23" s="62">
        <v>1490</v>
      </c>
      <c r="BS23" s="62">
        <v>290430</v>
      </c>
      <c r="BT23" s="62">
        <v>8119.9999999999991</v>
      </c>
      <c r="BU23" s="67">
        <f t="shared" si="57"/>
        <v>300040</v>
      </c>
      <c r="BV23" s="65"/>
      <c r="BW23" s="62"/>
      <c r="BX23" s="62"/>
      <c r="BY23" s="62"/>
      <c r="BZ23" s="62"/>
      <c r="CA23" s="67">
        <f t="shared" si="58"/>
        <v>0</v>
      </c>
      <c r="CB23" s="148" t="s">
        <v>1109</v>
      </c>
      <c r="CU23" s="237" t="s">
        <v>33</v>
      </c>
      <c r="CV23" s="8">
        <v>16693074</v>
      </c>
      <c r="CW23" s="8">
        <v>16754962</v>
      </c>
      <c r="CX23" s="8">
        <v>16804432</v>
      </c>
      <c r="CY23" s="8">
        <v>16865008</v>
      </c>
      <c r="CZ23" s="8">
        <v>16939923</v>
      </c>
      <c r="DA23" s="8">
        <v>17030314</v>
      </c>
      <c r="DB23" s="8">
        <v>17131296</v>
      </c>
      <c r="DC23" s="8">
        <v>17231624</v>
      </c>
      <c r="DD23" s="8">
        <v>17344874</v>
      </c>
      <c r="DE23" s="8">
        <v>17441500</v>
      </c>
      <c r="DF23" s="8">
        <v>17533044</v>
      </c>
      <c r="DG23" s="8">
        <v>17700982</v>
      </c>
      <c r="DH23" s="8">
        <v>17877117</v>
      </c>
      <c r="DI23" s="8" t="s">
        <v>13</v>
      </c>
      <c r="DN23" s="237" t="s">
        <v>33</v>
      </c>
      <c r="DO23" s="77">
        <v>100</v>
      </c>
      <c r="DP23" s="77">
        <v>100</v>
      </c>
      <c r="DQ23" s="77">
        <v>100</v>
      </c>
      <c r="DR23" s="77">
        <v>100</v>
      </c>
      <c r="DS23" s="77">
        <v>100</v>
      </c>
      <c r="DT23" s="77">
        <v>100</v>
      </c>
      <c r="DU23" s="77">
        <v>100</v>
      </c>
      <c r="DV23" s="77">
        <v>100</v>
      </c>
      <c r="DW23" s="77">
        <v>100</v>
      </c>
      <c r="DX23" s="77">
        <v>100</v>
      </c>
      <c r="DY23" s="77">
        <v>100</v>
      </c>
      <c r="DZ23" s="77">
        <v>100</v>
      </c>
      <c r="ED23" s="237" t="s">
        <v>33</v>
      </c>
      <c r="EE23" s="77">
        <v>0.86299999999999999</v>
      </c>
      <c r="EF23" s="77">
        <v>0.86299999999999999</v>
      </c>
      <c r="EG23" s="77">
        <v>0.86499999999999999</v>
      </c>
      <c r="EH23" s="77">
        <v>0.86499999999999999</v>
      </c>
      <c r="EI23" s="77">
        <v>0.86599999999999999</v>
      </c>
      <c r="EJ23" s="77">
        <v>0.86399999999999999</v>
      </c>
      <c r="EK23" s="77">
        <v>0.86799999999999999</v>
      </c>
      <c r="EL23" s="77">
        <v>0.86799999999999999</v>
      </c>
      <c r="EM23" s="77">
        <v>0.873</v>
      </c>
      <c r="EN23" s="77">
        <v>0.86799999999999999</v>
      </c>
      <c r="EO23" s="77">
        <v>0.878</v>
      </c>
      <c r="EP23" s="77">
        <v>0.88500000000000001</v>
      </c>
    </row>
    <row r="24" spans="1:146">
      <c r="A24" s="235" t="s">
        <v>34</v>
      </c>
      <c r="B24" s="130">
        <v>42149</v>
      </c>
      <c r="C24" s="19">
        <v>78613.5</v>
      </c>
      <c r="D24" s="19">
        <v>17228</v>
      </c>
      <c r="E24" s="19">
        <v>126565.5</v>
      </c>
      <c r="F24" s="19" t="s">
        <v>13</v>
      </c>
      <c r="G24" s="131">
        <f t="shared" si="46"/>
        <v>264556</v>
      </c>
      <c r="H24" s="65">
        <v>39900</v>
      </c>
      <c r="I24" s="62">
        <v>74200</v>
      </c>
      <c r="J24" s="62">
        <v>13600</v>
      </c>
      <c r="K24" s="62">
        <v>138600</v>
      </c>
      <c r="L24" s="62" t="s">
        <v>13</v>
      </c>
      <c r="M24" s="67">
        <f t="shared" si="47"/>
        <v>266300</v>
      </c>
      <c r="N24" s="130">
        <v>39783</v>
      </c>
      <c r="O24" s="19">
        <v>75967.5</v>
      </c>
      <c r="P24" s="19">
        <v>8412.5</v>
      </c>
      <c r="Q24" s="19">
        <v>128512.5</v>
      </c>
      <c r="R24" s="19" t="s">
        <v>13</v>
      </c>
      <c r="S24" s="131">
        <f t="shared" si="48"/>
        <v>252675.5</v>
      </c>
      <c r="T24" s="65">
        <v>39630</v>
      </c>
      <c r="U24" s="62">
        <v>51500</v>
      </c>
      <c r="V24" s="62">
        <v>3210</v>
      </c>
      <c r="W24" s="62">
        <v>118470</v>
      </c>
      <c r="X24" s="62">
        <v>26250</v>
      </c>
      <c r="Y24" s="67">
        <f t="shared" si="49"/>
        <v>239060</v>
      </c>
      <c r="Z24" s="130">
        <v>46861</v>
      </c>
      <c r="AA24" s="19">
        <v>15203</v>
      </c>
      <c r="AB24" s="19">
        <v>2500</v>
      </c>
      <c r="AC24" s="19">
        <v>123784</v>
      </c>
      <c r="AD24" s="19">
        <v>51371</v>
      </c>
      <c r="AE24" s="131">
        <f t="shared" si="50"/>
        <v>239719</v>
      </c>
      <c r="AF24" s="65">
        <v>48310</v>
      </c>
      <c r="AG24" s="62">
        <v>47940</v>
      </c>
      <c r="AH24" s="62">
        <v>60</v>
      </c>
      <c r="AI24" s="62">
        <v>127250</v>
      </c>
      <c r="AJ24" s="62">
        <v>14370</v>
      </c>
      <c r="AK24" s="67">
        <f t="shared" si="51"/>
        <v>237930</v>
      </c>
      <c r="AL24" s="130">
        <v>47549</v>
      </c>
      <c r="AM24" s="19">
        <v>45009</v>
      </c>
      <c r="AN24" s="19">
        <v>15</v>
      </c>
      <c r="AO24" s="19">
        <v>131331</v>
      </c>
      <c r="AP24" s="19">
        <v>13750</v>
      </c>
      <c r="AQ24" s="131">
        <f t="shared" si="52"/>
        <v>237654</v>
      </c>
      <c r="AR24" s="65">
        <v>48170</v>
      </c>
      <c r="AS24" s="62">
        <v>46290</v>
      </c>
      <c r="AT24" s="62">
        <v>260</v>
      </c>
      <c r="AU24" s="62">
        <v>125360</v>
      </c>
      <c r="AV24" s="62">
        <v>14400</v>
      </c>
      <c r="AW24" s="67">
        <f t="shared" si="53"/>
        <v>234480</v>
      </c>
      <c r="AX24" s="65">
        <v>49700</v>
      </c>
      <c r="AY24" s="62">
        <v>49830</v>
      </c>
      <c r="AZ24" s="62">
        <v>390</v>
      </c>
      <c r="BA24" s="62">
        <v>106570</v>
      </c>
      <c r="BB24" s="62">
        <v>27060</v>
      </c>
      <c r="BC24" s="67">
        <f t="shared" si="54"/>
        <v>233550</v>
      </c>
      <c r="BD24" s="65">
        <v>48360</v>
      </c>
      <c r="BE24" s="62">
        <v>43720</v>
      </c>
      <c r="BF24" s="62">
        <v>310</v>
      </c>
      <c r="BG24" s="62">
        <v>118860</v>
      </c>
      <c r="BH24" s="62">
        <v>16770</v>
      </c>
      <c r="BI24" s="67">
        <f t="shared" si="55"/>
        <v>228020</v>
      </c>
      <c r="BJ24" s="65">
        <v>47910</v>
      </c>
      <c r="BK24" s="62">
        <v>35100</v>
      </c>
      <c r="BL24" s="62">
        <v>420</v>
      </c>
      <c r="BM24" s="62">
        <v>87230</v>
      </c>
      <c r="BN24" s="62">
        <v>22970</v>
      </c>
      <c r="BO24" s="67">
        <f t="shared" si="56"/>
        <v>193630</v>
      </c>
      <c r="BP24" s="65">
        <v>50230</v>
      </c>
      <c r="BQ24" s="62">
        <v>38800</v>
      </c>
      <c r="BR24" s="62">
        <v>270</v>
      </c>
      <c r="BS24" s="62">
        <v>87610</v>
      </c>
      <c r="BT24" s="62">
        <v>19680</v>
      </c>
      <c r="BU24" s="67">
        <f t="shared" si="57"/>
        <v>196590</v>
      </c>
      <c r="BV24" s="65"/>
      <c r="BW24" s="62"/>
      <c r="BX24" s="62"/>
      <c r="BY24" s="62"/>
      <c r="BZ24" s="62"/>
      <c r="CA24" s="67">
        <f t="shared" si="58"/>
        <v>0</v>
      </c>
      <c r="CB24" s="148" t="s">
        <v>1110</v>
      </c>
      <c r="CU24" s="237" t="s">
        <v>34</v>
      </c>
      <c r="CV24" s="8">
        <v>8391643</v>
      </c>
      <c r="CW24" s="8">
        <v>8429991</v>
      </c>
      <c r="CX24" s="8">
        <v>8479823</v>
      </c>
      <c r="CY24" s="8">
        <v>8546356</v>
      </c>
      <c r="CZ24" s="8">
        <v>8642699</v>
      </c>
      <c r="DA24" s="8">
        <v>8736668</v>
      </c>
      <c r="DB24" s="8">
        <v>8797566</v>
      </c>
      <c r="DC24" s="8">
        <v>8840521</v>
      </c>
      <c r="DD24" s="8">
        <v>8879920</v>
      </c>
      <c r="DE24" s="8">
        <v>8916864</v>
      </c>
      <c r="DF24" s="8">
        <v>8955797</v>
      </c>
      <c r="DG24" s="8">
        <v>9041851</v>
      </c>
      <c r="DH24" s="8">
        <v>9131761</v>
      </c>
      <c r="DI24" s="8" t="s">
        <v>13</v>
      </c>
      <c r="DN24" s="237" t="s">
        <v>34</v>
      </c>
      <c r="DO24" s="77">
        <v>100</v>
      </c>
      <c r="DP24" s="77">
        <v>100</v>
      </c>
      <c r="DQ24" s="77">
        <v>100</v>
      </c>
      <c r="DR24" s="77">
        <v>100</v>
      </c>
      <c r="DS24" s="77">
        <v>100</v>
      </c>
      <c r="DT24" s="77">
        <v>100</v>
      </c>
      <c r="DU24" s="77">
        <v>100</v>
      </c>
      <c r="DV24" s="77">
        <v>100</v>
      </c>
      <c r="DW24" s="77">
        <v>100</v>
      </c>
      <c r="DX24" s="77">
        <v>100</v>
      </c>
      <c r="DY24" s="77">
        <v>100</v>
      </c>
      <c r="DZ24" s="77">
        <v>100</v>
      </c>
      <c r="ED24" s="237" t="s">
        <v>34</v>
      </c>
      <c r="EE24" s="77">
        <v>0.83799999999999997</v>
      </c>
      <c r="EF24" s="77">
        <v>0.83899999999999997</v>
      </c>
      <c r="EG24" s="77">
        <v>0.83599999999999997</v>
      </c>
      <c r="EH24" s="77">
        <v>0.84299999999999997</v>
      </c>
      <c r="EI24" s="77">
        <v>0.84399999999999997</v>
      </c>
      <c r="EJ24" s="77">
        <v>0.84499999999999997</v>
      </c>
      <c r="EK24" s="77">
        <v>0.84499999999999997</v>
      </c>
      <c r="EL24" s="77">
        <v>0.85199999999999998</v>
      </c>
      <c r="EM24" s="77">
        <v>0.85199999999999998</v>
      </c>
      <c r="EN24" s="77">
        <v>0.85099999999999998</v>
      </c>
      <c r="EO24" s="77">
        <v>0.85499999999999998</v>
      </c>
      <c r="EP24" s="77">
        <v>0.85899999999999999</v>
      </c>
    </row>
    <row r="25" spans="1:146">
      <c r="A25" s="103" t="s">
        <v>35</v>
      </c>
      <c r="B25" s="65">
        <v>116200</v>
      </c>
      <c r="C25" s="62">
        <v>31000</v>
      </c>
      <c r="D25" s="62">
        <v>51400</v>
      </c>
      <c r="E25" s="62">
        <v>41600</v>
      </c>
      <c r="F25" s="62">
        <v>278900</v>
      </c>
      <c r="G25" s="67">
        <f t="shared" si="46"/>
        <v>519100</v>
      </c>
      <c r="H25" s="65">
        <v>115000</v>
      </c>
      <c r="I25" s="62">
        <v>33300</v>
      </c>
      <c r="J25" s="62">
        <v>46800</v>
      </c>
      <c r="K25" s="62">
        <v>56600</v>
      </c>
      <c r="L25" s="62">
        <v>281600</v>
      </c>
      <c r="M25" s="67">
        <f t="shared" si="47"/>
        <v>533300</v>
      </c>
      <c r="N25" s="65">
        <v>105400</v>
      </c>
      <c r="O25" s="62">
        <v>32600</v>
      </c>
      <c r="P25" s="62">
        <v>31400</v>
      </c>
      <c r="Q25" s="62">
        <v>72900</v>
      </c>
      <c r="R25" s="62">
        <v>298000</v>
      </c>
      <c r="S25" s="67">
        <f t="shared" si="48"/>
        <v>540300</v>
      </c>
      <c r="T25" s="65">
        <v>107200</v>
      </c>
      <c r="U25" s="62">
        <v>46300</v>
      </c>
      <c r="V25" s="62">
        <v>31500</v>
      </c>
      <c r="W25" s="62">
        <v>84200</v>
      </c>
      <c r="X25" s="62">
        <v>286700</v>
      </c>
      <c r="Y25" s="67">
        <f t="shared" si="49"/>
        <v>555900</v>
      </c>
      <c r="Z25" s="65">
        <v>107500</v>
      </c>
      <c r="AA25" s="62">
        <v>47100</v>
      </c>
      <c r="AB25" s="62">
        <v>40500</v>
      </c>
      <c r="AC25" s="62">
        <v>79300</v>
      </c>
      <c r="AD25" s="62">
        <v>293600</v>
      </c>
      <c r="AE25" s="67">
        <f t="shared" si="50"/>
        <v>568000</v>
      </c>
      <c r="AF25" s="65">
        <v>116030</v>
      </c>
      <c r="AG25" s="62">
        <v>31820</v>
      </c>
      <c r="AH25" s="62">
        <v>20670</v>
      </c>
      <c r="AI25" s="62">
        <v>101140</v>
      </c>
      <c r="AJ25" s="62">
        <v>298670</v>
      </c>
      <c r="AK25" s="67">
        <f t="shared" si="51"/>
        <v>568330</v>
      </c>
      <c r="AL25" s="65">
        <v>108520</v>
      </c>
      <c r="AM25" s="62">
        <v>25900</v>
      </c>
      <c r="AN25" s="62">
        <v>15250</v>
      </c>
      <c r="AO25" s="62">
        <v>106160</v>
      </c>
      <c r="AP25" s="62">
        <v>328640</v>
      </c>
      <c r="AQ25" s="67">
        <f t="shared" si="52"/>
        <v>584470</v>
      </c>
      <c r="AR25" s="65">
        <v>118330</v>
      </c>
      <c r="AS25" s="62">
        <v>25200</v>
      </c>
      <c r="AT25" s="62">
        <v>10640</v>
      </c>
      <c r="AU25" s="62">
        <v>111540</v>
      </c>
      <c r="AV25" s="62">
        <v>317360</v>
      </c>
      <c r="AW25" s="67">
        <f t="shared" si="53"/>
        <v>583070</v>
      </c>
      <c r="AX25" s="65">
        <v>123780</v>
      </c>
      <c r="AY25" s="62">
        <v>30550</v>
      </c>
      <c r="AZ25" s="62">
        <v>9370</v>
      </c>
      <c r="BA25" s="62">
        <v>70170</v>
      </c>
      <c r="BB25" s="62">
        <v>340780</v>
      </c>
      <c r="BC25" s="67">
        <f t="shared" si="54"/>
        <v>574650</v>
      </c>
      <c r="BD25" s="65">
        <v>137770</v>
      </c>
      <c r="BE25" s="62">
        <v>29460</v>
      </c>
      <c r="BF25" s="62">
        <v>6950</v>
      </c>
      <c r="BG25" s="62">
        <v>98580</v>
      </c>
      <c r="BH25" s="62">
        <v>296100</v>
      </c>
      <c r="BI25" s="67">
        <f t="shared" si="55"/>
        <v>568860</v>
      </c>
      <c r="BJ25" s="65">
        <v>156000</v>
      </c>
      <c r="BK25" s="62">
        <v>21410</v>
      </c>
      <c r="BL25" s="62">
        <v>6030</v>
      </c>
      <c r="BM25" s="62">
        <v>93550</v>
      </c>
      <c r="BN25" s="62">
        <v>307760</v>
      </c>
      <c r="BO25" s="67">
        <f t="shared" si="56"/>
        <v>584750</v>
      </c>
      <c r="BP25" s="65">
        <v>157600</v>
      </c>
      <c r="BQ25" s="62">
        <v>22780</v>
      </c>
      <c r="BR25" s="62">
        <v>8200</v>
      </c>
      <c r="BS25" s="62">
        <v>105230</v>
      </c>
      <c r="BT25" s="62">
        <v>286850</v>
      </c>
      <c r="BU25" s="67">
        <f t="shared" si="57"/>
        <v>580660</v>
      </c>
      <c r="BV25" s="65"/>
      <c r="BW25" s="62"/>
      <c r="BX25" s="62"/>
      <c r="BY25" s="62"/>
      <c r="BZ25" s="62"/>
      <c r="CA25" s="67">
        <f t="shared" si="58"/>
        <v>0</v>
      </c>
      <c r="CB25" s="148" t="s">
        <v>1111</v>
      </c>
      <c r="CU25" s="7" t="s">
        <v>35</v>
      </c>
      <c r="CV25" s="8">
        <v>38063255</v>
      </c>
      <c r="CW25" s="8">
        <v>38063164</v>
      </c>
      <c r="CX25" s="8">
        <v>38040196</v>
      </c>
      <c r="CY25" s="8">
        <v>38011735</v>
      </c>
      <c r="CZ25" s="8">
        <v>37986412</v>
      </c>
      <c r="DA25" s="8">
        <v>37970087</v>
      </c>
      <c r="DB25" s="8">
        <v>37974826</v>
      </c>
      <c r="DC25" s="8">
        <v>37974750</v>
      </c>
      <c r="DD25" s="8">
        <v>37965475</v>
      </c>
      <c r="DE25" s="8">
        <v>37899070</v>
      </c>
      <c r="DF25" s="8">
        <v>36981559</v>
      </c>
      <c r="DG25" s="8">
        <v>36821749</v>
      </c>
      <c r="DH25" s="8">
        <v>36687353</v>
      </c>
      <c r="DI25" s="8" t="s">
        <v>13</v>
      </c>
      <c r="DN25" s="7" t="s">
        <v>35</v>
      </c>
      <c r="DO25" s="77">
        <v>90.7</v>
      </c>
      <c r="DP25" s="77">
        <v>93.8</v>
      </c>
      <c r="DQ25" s="77">
        <v>95.2</v>
      </c>
      <c r="DR25" s="77">
        <v>93.8</v>
      </c>
      <c r="DS25" s="77">
        <v>94.2</v>
      </c>
      <c r="DT25" s="77">
        <v>94.79</v>
      </c>
      <c r="DU25" s="77">
        <v>94.96</v>
      </c>
      <c r="DV25" s="77">
        <v>95.98</v>
      </c>
      <c r="DW25" s="77">
        <v>96.2</v>
      </c>
      <c r="DX25" s="77">
        <v>96.59</v>
      </c>
      <c r="DY25" s="77">
        <v>96.92</v>
      </c>
      <c r="DZ25" s="77">
        <v>97.43</v>
      </c>
      <c r="ED25" s="7" t="s">
        <v>35</v>
      </c>
      <c r="EE25" s="77">
        <v>0.76400000000000001</v>
      </c>
      <c r="EF25" s="77">
        <v>0.76700000000000002</v>
      </c>
      <c r="EG25" s="77">
        <v>0.77600000000000002</v>
      </c>
      <c r="EH25" s="77">
        <v>0.78300000000000003</v>
      </c>
      <c r="EI25" s="77">
        <v>0.78800000000000003</v>
      </c>
      <c r="EJ25" s="77">
        <v>0.79600000000000004</v>
      </c>
      <c r="EK25" s="77">
        <v>0.80200000000000005</v>
      </c>
      <c r="EL25" s="77">
        <v>0.80200000000000005</v>
      </c>
      <c r="EM25" s="77">
        <v>0.80400000000000005</v>
      </c>
      <c r="EN25" s="77">
        <v>0.79100000000000004</v>
      </c>
      <c r="EO25" s="77">
        <v>0.79100000000000004</v>
      </c>
      <c r="EP25" s="77">
        <v>0.79700000000000004</v>
      </c>
    </row>
    <row r="26" spans="1:146">
      <c r="A26" s="235" t="s">
        <v>36</v>
      </c>
      <c r="B26" s="130">
        <v>79016.772413793107</v>
      </c>
      <c r="C26" s="19" t="s">
        <v>13</v>
      </c>
      <c r="D26" s="19">
        <v>8866.0551724137931</v>
      </c>
      <c r="E26" s="19">
        <v>77.772413793103453</v>
      </c>
      <c r="F26" s="19" t="s">
        <v>13</v>
      </c>
      <c r="G26" s="131">
        <f t="shared" si="46"/>
        <v>87960.6</v>
      </c>
      <c r="H26" s="65">
        <v>101600</v>
      </c>
      <c r="I26" s="62" t="s">
        <v>13</v>
      </c>
      <c r="J26" s="62">
        <v>11400</v>
      </c>
      <c r="K26" s="62">
        <v>100</v>
      </c>
      <c r="L26" s="62" t="s">
        <v>13</v>
      </c>
      <c r="M26" s="67">
        <f t="shared" si="47"/>
        <v>113100</v>
      </c>
      <c r="N26" s="130">
        <v>60568.601237424453</v>
      </c>
      <c r="O26" s="19" t="s">
        <v>13</v>
      </c>
      <c r="P26" s="19">
        <v>6818.3035382924754</v>
      </c>
      <c r="Q26" s="19">
        <v>42.005072944297083</v>
      </c>
      <c r="R26" s="19">
        <v>27586.565151338764</v>
      </c>
      <c r="S26" s="131">
        <f t="shared" si="48"/>
        <v>95015.475000000006</v>
      </c>
      <c r="T26" s="65">
        <v>32350</v>
      </c>
      <c r="U26" s="62" t="s">
        <v>13</v>
      </c>
      <c r="V26" s="62">
        <v>3670</v>
      </c>
      <c r="W26" s="62" t="s">
        <v>13</v>
      </c>
      <c r="X26" s="62">
        <v>49880</v>
      </c>
      <c r="Y26" s="67">
        <f t="shared" si="49"/>
        <v>85900</v>
      </c>
      <c r="Z26" s="130">
        <v>27092.860521753129</v>
      </c>
      <c r="AA26" s="19" t="s">
        <v>13</v>
      </c>
      <c r="AB26" s="19">
        <v>4716.6049311759962</v>
      </c>
      <c r="AC26" s="19" t="s">
        <v>13</v>
      </c>
      <c r="AD26" s="19">
        <v>78067.934547070865</v>
      </c>
      <c r="AE26" s="131">
        <f t="shared" si="50"/>
        <v>109877.4</v>
      </c>
      <c r="AF26" s="65">
        <v>13890</v>
      </c>
      <c r="AG26" s="62" t="s">
        <v>13</v>
      </c>
      <c r="AH26" s="62">
        <v>5140</v>
      </c>
      <c r="AI26" s="62" t="s">
        <v>13</v>
      </c>
      <c r="AJ26" s="62">
        <v>100150</v>
      </c>
      <c r="AK26" s="67">
        <f t="shared" si="51"/>
        <v>119180</v>
      </c>
      <c r="AL26" s="130">
        <v>10767.895937891006</v>
      </c>
      <c r="AM26" s="19">
        <v>54414.787499999999</v>
      </c>
      <c r="AN26" s="19">
        <v>2607.559133243833</v>
      </c>
      <c r="AO26" s="19" t="s">
        <v>13</v>
      </c>
      <c r="AP26" s="19">
        <v>53131.507428865159</v>
      </c>
      <c r="AQ26" s="131">
        <f t="shared" si="52"/>
        <v>120921.75</v>
      </c>
      <c r="AR26" s="130">
        <v>11222.811140372847</v>
      </c>
      <c r="AS26" s="19">
        <v>56713.668749999997</v>
      </c>
      <c r="AT26" s="19">
        <v>2717.721629048498</v>
      </c>
      <c r="AU26" s="19" t="s">
        <v>13</v>
      </c>
      <c r="AV26" s="19">
        <v>55376.173480578655</v>
      </c>
      <c r="AW26" s="131">
        <f t="shared" si="53"/>
        <v>126030.37499999999</v>
      </c>
      <c r="AX26" s="130">
        <v>7931.3990983098911</v>
      </c>
      <c r="AY26" s="19">
        <v>115973.97749999999</v>
      </c>
      <c r="AZ26" s="19" t="s">
        <v>13</v>
      </c>
      <c r="BA26" s="19" t="s">
        <v>13</v>
      </c>
      <c r="BB26" s="19">
        <v>4954.5984016901002</v>
      </c>
      <c r="BC26" s="131">
        <f t="shared" si="54"/>
        <v>128859.97499999999</v>
      </c>
      <c r="BD26" s="130">
        <v>20027.7765</v>
      </c>
      <c r="BE26" s="19">
        <v>97782.67349999999</v>
      </c>
      <c r="BF26" s="19" t="s">
        <v>13</v>
      </c>
      <c r="BG26" s="19" t="s">
        <v>13</v>
      </c>
      <c r="BH26" s="19" t="s">
        <v>13</v>
      </c>
      <c r="BI26" s="131">
        <f t="shared" si="55"/>
        <v>117810.44999999998</v>
      </c>
      <c r="BJ26" s="130">
        <v>21648.888000000003</v>
      </c>
      <c r="BK26" s="19">
        <v>105697.51200000002</v>
      </c>
      <c r="BL26" s="19" t="s">
        <v>13</v>
      </c>
      <c r="BM26" s="19" t="s">
        <v>13</v>
      </c>
      <c r="BN26" s="19" t="s">
        <v>13</v>
      </c>
      <c r="BO26" s="131">
        <f t="shared" si="56"/>
        <v>127346.40000000002</v>
      </c>
      <c r="BP26" s="130">
        <v>23919.522750000004</v>
      </c>
      <c r="BQ26" s="19">
        <v>116783.55225000001</v>
      </c>
      <c r="BR26" s="19" t="s">
        <v>13</v>
      </c>
      <c r="BS26" s="19" t="s">
        <v>13</v>
      </c>
      <c r="BT26" s="19" t="s">
        <v>13</v>
      </c>
      <c r="BU26" s="131">
        <f t="shared" si="57"/>
        <v>140703.07500000001</v>
      </c>
      <c r="BV26" s="130"/>
      <c r="BW26" s="19"/>
      <c r="BX26" s="19"/>
      <c r="BY26" s="19"/>
      <c r="BZ26" s="19"/>
      <c r="CA26" s="131">
        <f t="shared" si="58"/>
        <v>0</v>
      </c>
      <c r="CB26" s="148" t="s">
        <v>1102</v>
      </c>
      <c r="CU26" s="237" t="s">
        <v>36</v>
      </c>
      <c r="CV26" s="8">
        <v>10557560</v>
      </c>
      <c r="CW26" s="8">
        <v>10514844</v>
      </c>
      <c r="CX26" s="8">
        <v>10473991</v>
      </c>
      <c r="CY26" s="8">
        <v>10419607</v>
      </c>
      <c r="CZ26" s="8">
        <v>10381838</v>
      </c>
      <c r="DA26" s="8">
        <v>10356516</v>
      </c>
      <c r="DB26" s="8">
        <v>10340124</v>
      </c>
      <c r="DC26" s="8">
        <v>10334633</v>
      </c>
      <c r="DD26" s="8">
        <v>10354446</v>
      </c>
      <c r="DE26" s="8">
        <v>10373508</v>
      </c>
      <c r="DF26" s="8">
        <v>10407707</v>
      </c>
      <c r="DG26" s="8">
        <v>10468869</v>
      </c>
      <c r="DH26" s="8">
        <v>10578174</v>
      </c>
      <c r="DI26" s="8" t="s">
        <v>13</v>
      </c>
      <c r="DN26" s="237" t="s">
        <v>36</v>
      </c>
      <c r="DO26" s="77" t="s">
        <v>13</v>
      </c>
      <c r="DP26" s="77" t="s">
        <v>13</v>
      </c>
      <c r="DQ26" s="77" t="s">
        <v>13</v>
      </c>
      <c r="DR26" s="77" t="s">
        <v>13</v>
      </c>
      <c r="DS26" s="77" t="s">
        <v>13</v>
      </c>
      <c r="DT26" s="77" t="s">
        <v>13</v>
      </c>
      <c r="DU26" s="77" t="s">
        <v>13</v>
      </c>
      <c r="DV26" s="77" t="s">
        <v>13</v>
      </c>
      <c r="DW26" s="77" t="s">
        <v>13</v>
      </c>
      <c r="DX26" s="77" t="s">
        <v>13</v>
      </c>
      <c r="DY26" s="77" t="s">
        <v>13</v>
      </c>
      <c r="DZ26" s="77" t="s">
        <v>13</v>
      </c>
      <c r="ED26" s="237" t="s">
        <v>36</v>
      </c>
      <c r="EE26" s="77">
        <v>0.71599999999999997</v>
      </c>
      <c r="EF26" s="77">
        <v>0.71199999999999997</v>
      </c>
      <c r="EG26" s="77">
        <v>0.71899999999999997</v>
      </c>
      <c r="EH26" s="77">
        <v>0.72399999999999998</v>
      </c>
      <c r="EI26" s="77">
        <v>0.73099999999999998</v>
      </c>
      <c r="EJ26" s="77">
        <v>0.73699999999999999</v>
      </c>
      <c r="EK26" s="77">
        <v>0.745</v>
      </c>
      <c r="EL26" s="77">
        <v>0.752</v>
      </c>
      <c r="EM26" s="77">
        <v>0.76</v>
      </c>
      <c r="EN26" s="77">
        <v>0.76500000000000001</v>
      </c>
      <c r="EO26" s="77">
        <v>0.76300000000000001</v>
      </c>
      <c r="EP26" s="77">
        <v>0.77400000000000002</v>
      </c>
    </row>
    <row r="27" spans="1:146">
      <c r="A27" s="103" t="s">
        <v>37</v>
      </c>
      <c r="B27" s="65">
        <v>1800</v>
      </c>
      <c r="C27" s="62">
        <v>200</v>
      </c>
      <c r="D27" s="62">
        <v>53900</v>
      </c>
      <c r="E27" s="62">
        <v>0</v>
      </c>
      <c r="F27" s="62">
        <v>1500</v>
      </c>
      <c r="G27" s="67">
        <f t="shared" si="46"/>
        <v>57400</v>
      </c>
      <c r="H27" s="65">
        <v>2200</v>
      </c>
      <c r="I27" s="62">
        <v>1300</v>
      </c>
      <c r="J27" s="62">
        <v>43000</v>
      </c>
      <c r="K27" s="62">
        <v>400</v>
      </c>
      <c r="L27" s="62">
        <v>1400</v>
      </c>
      <c r="M27" s="67">
        <f t="shared" si="47"/>
        <v>48300</v>
      </c>
      <c r="N27" s="65">
        <v>8000</v>
      </c>
      <c r="O27" s="62">
        <v>300</v>
      </c>
      <c r="P27" s="62">
        <v>117700</v>
      </c>
      <c r="Q27" s="19">
        <v>820.00000000000011</v>
      </c>
      <c r="R27" s="62">
        <v>46500</v>
      </c>
      <c r="S27" s="67">
        <f t="shared" si="48"/>
        <v>173320</v>
      </c>
      <c r="T27" s="65">
        <v>13050</v>
      </c>
      <c r="U27" s="62">
        <v>200</v>
      </c>
      <c r="V27" s="62">
        <v>145140</v>
      </c>
      <c r="W27" s="62">
        <v>1240</v>
      </c>
      <c r="X27" s="62">
        <v>32700.000000000004</v>
      </c>
      <c r="Y27" s="67">
        <f t="shared" si="49"/>
        <v>192330</v>
      </c>
      <c r="Z27" s="65">
        <v>10640</v>
      </c>
      <c r="AA27" s="19">
        <v>270</v>
      </c>
      <c r="AB27" s="62">
        <v>104230</v>
      </c>
      <c r="AC27" s="62">
        <v>500</v>
      </c>
      <c r="AD27" s="62">
        <v>40910</v>
      </c>
      <c r="AE27" s="67">
        <f t="shared" si="50"/>
        <v>156550</v>
      </c>
      <c r="AF27" s="65">
        <v>17560</v>
      </c>
      <c r="AG27" s="62">
        <v>340</v>
      </c>
      <c r="AH27" s="62">
        <v>177610</v>
      </c>
      <c r="AI27" s="62">
        <v>380</v>
      </c>
      <c r="AJ27" s="62">
        <v>44490</v>
      </c>
      <c r="AK27" s="67">
        <f t="shared" si="51"/>
        <v>240380</v>
      </c>
      <c r="AL27" s="65">
        <v>35000</v>
      </c>
      <c r="AM27" s="62">
        <v>1760</v>
      </c>
      <c r="AN27" s="62">
        <v>168450</v>
      </c>
      <c r="AO27" s="62">
        <v>20</v>
      </c>
      <c r="AP27" s="62">
        <v>78090</v>
      </c>
      <c r="AQ27" s="67">
        <f t="shared" si="52"/>
        <v>283320</v>
      </c>
      <c r="AR27" s="65">
        <v>46390</v>
      </c>
      <c r="AS27" s="62">
        <v>4150</v>
      </c>
      <c r="AT27" s="62">
        <v>128310</v>
      </c>
      <c r="AU27" s="62">
        <v>720</v>
      </c>
      <c r="AV27" s="62">
        <v>68180</v>
      </c>
      <c r="AW27" s="67">
        <f t="shared" si="53"/>
        <v>247750</v>
      </c>
      <c r="AX27" s="65">
        <v>43560</v>
      </c>
      <c r="AY27" s="62">
        <v>12190</v>
      </c>
      <c r="AZ27" s="62">
        <v>130020.00000000001</v>
      </c>
      <c r="BA27" s="62">
        <v>1140</v>
      </c>
      <c r="BB27" s="62">
        <v>43670</v>
      </c>
      <c r="BC27" s="67">
        <f t="shared" si="54"/>
        <v>230580</v>
      </c>
      <c r="BD27" s="65">
        <v>54120</v>
      </c>
      <c r="BE27" s="62">
        <v>5030</v>
      </c>
      <c r="BF27" s="62">
        <v>140690</v>
      </c>
      <c r="BG27" s="62">
        <v>2150</v>
      </c>
      <c r="BH27" s="62">
        <v>52220</v>
      </c>
      <c r="BI27" s="67">
        <f t="shared" si="55"/>
        <v>254210</v>
      </c>
      <c r="BJ27" s="65">
        <v>40440</v>
      </c>
      <c r="BK27" s="62">
        <v>2270</v>
      </c>
      <c r="BL27" s="62">
        <v>140780</v>
      </c>
      <c r="BM27" s="62">
        <v>960</v>
      </c>
      <c r="BN27" s="62">
        <v>79890</v>
      </c>
      <c r="BO27" s="67">
        <f t="shared" si="56"/>
        <v>264340</v>
      </c>
      <c r="BP27" s="65">
        <v>63080</v>
      </c>
      <c r="BQ27" s="62">
        <v>1780</v>
      </c>
      <c r="BR27" s="62">
        <v>77420</v>
      </c>
      <c r="BS27" s="62">
        <v>560</v>
      </c>
      <c r="BT27" s="62">
        <v>64379.999999999993</v>
      </c>
      <c r="BU27" s="67">
        <f t="shared" si="57"/>
        <v>207220</v>
      </c>
      <c r="BV27" s="65"/>
      <c r="BW27" s="62"/>
      <c r="BX27" s="62"/>
      <c r="BY27" s="62"/>
      <c r="BZ27" s="62"/>
      <c r="CA27" s="67">
        <f t="shared" si="58"/>
        <v>0</v>
      </c>
      <c r="CB27" s="148" t="s">
        <v>1097</v>
      </c>
      <c r="CU27" s="7" t="s">
        <v>37</v>
      </c>
      <c r="CV27" s="8">
        <v>20147528</v>
      </c>
      <c r="CW27" s="8">
        <v>20058035</v>
      </c>
      <c r="CX27" s="8">
        <v>19983693</v>
      </c>
      <c r="CY27" s="8">
        <v>19908979</v>
      </c>
      <c r="CZ27" s="8">
        <v>19815616</v>
      </c>
      <c r="DA27" s="8">
        <v>19702267</v>
      </c>
      <c r="DB27" s="8">
        <v>19588715</v>
      </c>
      <c r="DC27" s="8">
        <v>19473970</v>
      </c>
      <c r="DD27" s="8">
        <v>19371648</v>
      </c>
      <c r="DE27" s="8">
        <v>19265250</v>
      </c>
      <c r="DF27" s="8">
        <v>19122059</v>
      </c>
      <c r="DG27" s="8">
        <v>19048502</v>
      </c>
      <c r="DH27" s="8">
        <v>19059479</v>
      </c>
      <c r="DI27" s="8" t="s">
        <v>13</v>
      </c>
      <c r="DN27" s="7" t="s">
        <v>37</v>
      </c>
      <c r="DO27" s="77">
        <v>41.6</v>
      </c>
      <c r="DP27" s="77">
        <v>45</v>
      </c>
      <c r="DQ27" s="77">
        <v>46.2</v>
      </c>
      <c r="DR27" s="77">
        <v>47</v>
      </c>
      <c r="DS27" s="77">
        <v>47.8</v>
      </c>
      <c r="DT27" s="77">
        <v>49.7</v>
      </c>
      <c r="DU27" s="77">
        <v>51.5</v>
      </c>
      <c r="DV27" s="77">
        <v>53.4</v>
      </c>
      <c r="DW27" s="77">
        <v>54.9</v>
      </c>
      <c r="DX27" s="77">
        <v>56.6</v>
      </c>
      <c r="DY27" s="77">
        <v>58.3</v>
      </c>
      <c r="DZ27" s="77">
        <v>59.97</v>
      </c>
      <c r="ED27" s="7" t="s">
        <v>37</v>
      </c>
      <c r="EE27" s="77">
        <v>0.71599999999999997</v>
      </c>
      <c r="EF27" s="77">
        <v>0.70599999999999996</v>
      </c>
      <c r="EG27" s="77">
        <v>0.70899999999999996</v>
      </c>
      <c r="EH27" s="77">
        <v>0.70799999999999996</v>
      </c>
      <c r="EI27" s="77">
        <v>0.70299999999999996</v>
      </c>
      <c r="EJ27" s="77">
        <v>0.71499999999999997</v>
      </c>
      <c r="EK27" s="77">
        <v>0.73</v>
      </c>
      <c r="EL27" s="77">
        <v>0.73</v>
      </c>
      <c r="EM27" s="77">
        <v>0.73899999999999999</v>
      </c>
      <c r="EN27" s="77">
        <v>0.73599999999999999</v>
      </c>
      <c r="EO27" s="77">
        <v>0.73</v>
      </c>
      <c r="EP27" s="77">
        <v>0.73899999999999999</v>
      </c>
    </row>
    <row r="28" spans="1:146">
      <c r="A28" s="103" t="s">
        <v>38</v>
      </c>
      <c r="B28" s="65">
        <v>0</v>
      </c>
      <c r="C28" s="62">
        <v>1900</v>
      </c>
      <c r="D28" s="62">
        <v>2000</v>
      </c>
      <c r="E28" s="62">
        <v>15000</v>
      </c>
      <c r="F28" s="62">
        <v>7500</v>
      </c>
      <c r="G28" s="67">
        <f t="shared" si="46"/>
        <v>26400</v>
      </c>
      <c r="H28" s="65">
        <v>0</v>
      </c>
      <c r="I28" s="62">
        <v>1900</v>
      </c>
      <c r="J28" s="62">
        <v>1100</v>
      </c>
      <c r="K28" s="62">
        <v>13000</v>
      </c>
      <c r="L28" s="62">
        <v>9700</v>
      </c>
      <c r="M28" s="67">
        <f t="shared" si="47"/>
        <v>25700</v>
      </c>
      <c r="N28" s="65">
        <v>0</v>
      </c>
      <c r="O28" s="62">
        <v>2700</v>
      </c>
      <c r="P28" s="62">
        <v>500</v>
      </c>
      <c r="Q28" s="62">
        <v>14400</v>
      </c>
      <c r="R28" s="62">
        <v>9300</v>
      </c>
      <c r="S28" s="67">
        <f t="shared" si="48"/>
        <v>26900</v>
      </c>
      <c r="T28" s="65">
        <v>200</v>
      </c>
      <c r="U28" s="62">
        <v>1500</v>
      </c>
      <c r="V28" s="62">
        <v>300</v>
      </c>
      <c r="W28" s="62">
        <v>15000</v>
      </c>
      <c r="X28" s="62">
        <v>11000</v>
      </c>
      <c r="Y28" s="67">
        <f t="shared" si="49"/>
        <v>28000</v>
      </c>
      <c r="Z28" s="65">
        <v>0</v>
      </c>
      <c r="AA28" s="62">
        <v>600</v>
      </c>
      <c r="AB28" s="62">
        <v>200</v>
      </c>
      <c r="AC28" s="62">
        <v>15100</v>
      </c>
      <c r="AD28" s="62">
        <v>13000</v>
      </c>
      <c r="AE28" s="67">
        <f t="shared" si="50"/>
        <v>28900</v>
      </c>
      <c r="AF28" s="65">
        <v>500</v>
      </c>
      <c r="AG28" s="62">
        <v>1000</v>
      </c>
      <c r="AH28" s="62">
        <v>200</v>
      </c>
      <c r="AI28" s="62">
        <v>15900</v>
      </c>
      <c r="AJ28" s="62">
        <v>15100</v>
      </c>
      <c r="AK28" s="67">
        <f t="shared" si="51"/>
        <v>32700</v>
      </c>
      <c r="AL28" s="65">
        <v>0</v>
      </c>
      <c r="AM28" s="62">
        <v>400</v>
      </c>
      <c r="AN28" s="62">
        <v>300</v>
      </c>
      <c r="AO28" s="62">
        <v>12400</v>
      </c>
      <c r="AP28" s="62">
        <v>23500</v>
      </c>
      <c r="AQ28" s="67">
        <f t="shared" si="52"/>
        <v>36600</v>
      </c>
      <c r="AR28" s="65">
        <v>0</v>
      </c>
      <c r="AS28" s="62">
        <v>600</v>
      </c>
      <c r="AT28" s="62">
        <v>300</v>
      </c>
      <c r="AU28" s="62">
        <v>10600</v>
      </c>
      <c r="AV28" s="62">
        <v>26600</v>
      </c>
      <c r="AW28" s="67">
        <f t="shared" si="53"/>
        <v>38100</v>
      </c>
      <c r="AX28" s="65">
        <v>0</v>
      </c>
      <c r="AY28" s="62">
        <v>600</v>
      </c>
      <c r="AZ28" s="62">
        <v>500</v>
      </c>
      <c r="BA28" s="62">
        <v>9600</v>
      </c>
      <c r="BB28" s="62">
        <v>24100</v>
      </c>
      <c r="BC28" s="67">
        <f t="shared" si="54"/>
        <v>34800</v>
      </c>
      <c r="BD28" s="65">
        <v>0</v>
      </c>
      <c r="BE28" s="62">
        <v>400</v>
      </c>
      <c r="BF28" s="62">
        <v>600</v>
      </c>
      <c r="BG28" s="62">
        <v>11200</v>
      </c>
      <c r="BH28" s="62">
        <v>18800</v>
      </c>
      <c r="BI28" s="67">
        <f t="shared" si="55"/>
        <v>31000</v>
      </c>
      <c r="BJ28" s="65">
        <v>0</v>
      </c>
      <c r="BK28" s="62">
        <v>1270</v>
      </c>
      <c r="BL28" s="62">
        <v>830</v>
      </c>
      <c r="BM28" s="62">
        <v>8380</v>
      </c>
      <c r="BN28" s="62">
        <v>17010</v>
      </c>
      <c r="BO28" s="67">
        <f t="shared" si="56"/>
        <v>27490</v>
      </c>
      <c r="BP28" s="65">
        <v>0</v>
      </c>
      <c r="BQ28" s="62">
        <v>220</v>
      </c>
      <c r="BR28" s="62">
        <v>670</v>
      </c>
      <c r="BS28" s="62">
        <v>5990</v>
      </c>
      <c r="BT28" s="62">
        <v>19240</v>
      </c>
      <c r="BU28" s="67">
        <f t="shared" si="57"/>
        <v>26120</v>
      </c>
      <c r="BV28" s="65"/>
      <c r="BW28" s="62"/>
      <c r="BX28" s="62"/>
      <c r="BY28" s="62"/>
      <c r="BZ28" s="62"/>
      <c r="CA28" s="67">
        <f t="shared" si="58"/>
        <v>0</v>
      </c>
      <c r="CB28" s="148" t="s">
        <v>1112</v>
      </c>
      <c r="CU28" s="7" t="s">
        <v>38</v>
      </c>
      <c r="CV28" s="8">
        <v>2052843</v>
      </c>
      <c r="CW28" s="8">
        <v>2057159</v>
      </c>
      <c r="CX28" s="8">
        <v>2059953</v>
      </c>
      <c r="CY28" s="8">
        <v>2061980</v>
      </c>
      <c r="CZ28" s="8">
        <v>2063531</v>
      </c>
      <c r="DA28" s="8">
        <v>2065042</v>
      </c>
      <c r="DB28" s="8">
        <v>2066388</v>
      </c>
      <c r="DC28" s="8">
        <v>2073894</v>
      </c>
      <c r="DD28" s="8">
        <v>2088385</v>
      </c>
      <c r="DE28" s="8">
        <v>2102419</v>
      </c>
      <c r="DF28" s="8">
        <v>2108079</v>
      </c>
      <c r="DG28" s="8">
        <v>2112076</v>
      </c>
      <c r="DH28" s="8">
        <v>2120461</v>
      </c>
      <c r="DI28" s="8" t="s">
        <v>13</v>
      </c>
      <c r="DN28" s="7" t="s">
        <v>38</v>
      </c>
      <c r="DO28" s="77">
        <v>89.6</v>
      </c>
      <c r="DP28" s="77">
        <v>88.9</v>
      </c>
      <c r="DQ28" s="77">
        <v>90.3</v>
      </c>
      <c r="DR28" s="77">
        <v>90.5</v>
      </c>
      <c r="DS28" s="77">
        <v>91.7</v>
      </c>
      <c r="DT28" s="77">
        <v>90.26</v>
      </c>
      <c r="DU28" s="77">
        <v>93.6</v>
      </c>
      <c r="DV28" s="77">
        <v>96.59</v>
      </c>
      <c r="DW28" s="77">
        <v>98.03</v>
      </c>
      <c r="DX28" s="77">
        <v>98.49</v>
      </c>
      <c r="DY28" s="77">
        <v>96.5</v>
      </c>
      <c r="DZ28" s="77">
        <v>96.14</v>
      </c>
      <c r="ED28" s="7" t="s">
        <v>38</v>
      </c>
      <c r="EE28" s="77">
        <v>0.83899999999999997</v>
      </c>
      <c r="EF28" s="77">
        <v>0.83799999999999997</v>
      </c>
      <c r="EG28" s="77">
        <v>0.84599999999999997</v>
      </c>
      <c r="EH28" s="77">
        <v>0.85099999999999998</v>
      </c>
      <c r="EI28" s="77">
        <v>0.85399999999999998</v>
      </c>
      <c r="EJ28" s="77">
        <v>0.86099999999999999</v>
      </c>
      <c r="EK28" s="77">
        <v>0.86499999999999999</v>
      </c>
      <c r="EL28" s="77">
        <v>0.871</v>
      </c>
      <c r="EM28" s="77">
        <v>0.872</v>
      </c>
      <c r="EN28" s="77">
        <v>0.86499999999999999</v>
      </c>
      <c r="EO28" s="77">
        <v>0.871</v>
      </c>
      <c r="EP28" s="77">
        <v>0.88200000000000001</v>
      </c>
    </row>
    <row r="29" spans="1:146">
      <c r="A29" s="103" t="s">
        <v>39</v>
      </c>
      <c r="B29" s="65">
        <v>360</v>
      </c>
      <c r="C29" s="62">
        <v>37600</v>
      </c>
      <c r="D29" s="62">
        <v>8250</v>
      </c>
      <c r="E29" s="62">
        <v>0</v>
      </c>
      <c r="F29" s="62">
        <v>12510</v>
      </c>
      <c r="G29" s="67">
        <f t="shared" si="46"/>
        <v>58720</v>
      </c>
      <c r="H29" s="65">
        <v>1250</v>
      </c>
      <c r="I29" s="62">
        <v>36830</v>
      </c>
      <c r="J29" s="62">
        <v>7810</v>
      </c>
      <c r="K29" s="62">
        <v>3200</v>
      </c>
      <c r="L29" s="62">
        <v>9620</v>
      </c>
      <c r="M29" s="67">
        <f t="shared" si="47"/>
        <v>58710</v>
      </c>
      <c r="N29" s="65">
        <v>520</v>
      </c>
      <c r="O29" s="62">
        <v>35210</v>
      </c>
      <c r="P29" s="62">
        <v>6640</v>
      </c>
      <c r="Q29" s="62">
        <v>5010</v>
      </c>
      <c r="R29" s="62">
        <v>10050</v>
      </c>
      <c r="S29" s="67">
        <f t="shared" si="48"/>
        <v>57430</v>
      </c>
      <c r="T29" s="65">
        <v>0</v>
      </c>
      <c r="U29" s="62">
        <v>26050</v>
      </c>
      <c r="V29" s="62">
        <v>4310</v>
      </c>
      <c r="W29" s="62">
        <v>16040</v>
      </c>
      <c r="X29" s="62">
        <v>10480</v>
      </c>
      <c r="Y29" s="67">
        <f t="shared" si="49"/>
        <v>56880</v>
      </c>
      <c r="Z29" s="65">
        <v>0</v>
      </c>
      <c r="AA29" s="62">
        <v>24870</v>
      </c>
      <c r="AB29" s="62">
        <v>4640</v>
      </c>
      <c r="AC29" s="62">
        <v>16910</v>
      </c>
      <c r="AD29" s="62">
        <v>9820</v>
      </c>
      <c r="AE29" s="67">
        <f t="shared" si="50"/>
        <v>56240</v>
      </c>
      <c r="AF29" s="65">
        <v>0</v>
      </c>
      <c r="AG29" s="62">
        <v>25180</v>
      </c>
      <c r="AH29" s="62">
        <v>7310</v>
      </c>
      <c r="AI29" s="62">
        <v>11040</v>
      </c>
      <c r="AJ29" s="62">
        <v>9520</v>
      </c>
      <c r="AK29" s="67">
        <f t="shared" si="51"/>
        <v>53050</v>
      </c>
      <c r="AL29" s="65">
        <v>0</v>
      </c>
      <c r="AM29" s="62">
        <v>24620</v>
      </c>
      <c r="AN29" s="62">
        <v>7860</v>
      </c>
      <c r="AO29" s="62">
        <v>12240</v>
      </c>
      <c r="AP29" s="62">
        <v>9800</v>
      </c>
      <c r="AQ29" s="67">
        <f t="shared" si="52"/>
        <v>54520</v>
      </c>
      <c r="AR29" s="65">
        <v>0</v>
      </c>
      <c r="AS29" s="62">
        <v>25450</v>
      </c>
      <c r="AT29" s="62">
        <v>11270</v>
      </c>
      <c r="AU29" s="62">
        <v>11680</v>
      </c>
      <c r="AV29" s="62">
        <v>7530</v>
      </c>
      <c r="AW29" s="67">
        <f t="shared" si="53"/>
        <v>55930</v>
      </c>
      <c r="AX29" s="65">
        <v>0</v>
      </c>
      <c r="AY29" s="62">
        <v>25620</v>
      </c>
      <c r="AZ29" s="62">
        <v>9680</v>
      </c>
      <c r="BA29" s="62">
        <v>12930</v>
      </c>
      <c r="BB29" s="62">
        <v>6600</v>
      </c>
      <c r="BC29" s="67">
        <f t="shared" si="54"/>
        <v>54830</v>
      </c>
      <c r="BD29" s="65">
        <v>0</v>
      </c>
      <c r="BE29" s="62">
        <v>26400</v>
      </c>
      <c r="BF29" s="62">
        <v>7030</v>
      </c>
      <c r="BG29" s="62">
        <v>11930</v>
      </c>
      <c r="BH29" s="62">
        <v>10160</v>
      </c>
      <c r="BI29" s="67">
        <f t="shared" si="55"/>
        <v>55520</v>
      </c>
      <c r="BJ29" s="65">
        <v>0</v>
      </c>
      <c r="BK29" s="62">
        <v>27770</v>
      </c>
      <c r="BL29" s="62">
        <v>4720</v>
      </c>
      <c r="BM29" s="62">
        <v>12750</v>
      </c>
      <c r="BN29" s="62">
        <v>9520</v>
      </c>
      <c r="BO29" s="67">
        <f t="shared" si="56"/>
        <v>54760</v>
      </c>
      <c r="BP29" s="65">
        <v>0</v>
      </c>
      <c r="BQ29" s="62">
        <v>28800</v>
      </c>
      <c r="BR29" s="62">
        <v>11210</v>
      </c>
      <c r="BS29" s="62">
        <v>10330</v>
      </c>
      <c r="BT29" s="62">
        <v>4710</v>
      </c>
      <c r="BU29" s="67">
        <f t="shared" si="57"/>
        <v>55050</v>
      </c>
      <c r="BV29" s="65"/>
      <c r="BW29" s="62"/>
      <c r="BX29" s="62"/>
      <c r="BY29" s="62"/>
      <c r="BZ29" s="62"/>
      <c r="CA29" s="67">
        <f t="shared" si="58"/>
        <v>0</v>
      </c>
      <c r="CB29" s="148" t="s">
        <v>1113</v>
      </c>
      <c r="CU29" s="7" t="s">
        <v>39</v>
      </c>
      <c r="CV29" s="8">
        <v>5398384</v>
      </c>
      <c r="CW29" s="8">
        <v>5407579</v>
      </c>
      <c r="CX29" s="8">
        <v>5413393</v>
      </c>
      <c r="CY29" s="8">
        <v>5418649</v>
      </c>
      <c r="CZ29" s="8">
        <v>5423801</v>
      </c>
      <c r="DA29" s="8">
        <v>5430798</v>
      </c>
      <c r="DB29" s="8">
        <v>5439232</v>
      </c>
      <c r="DC29" s="8">
        <v>5446771</v>
      </c>
      <c r="DD29" s="8">
        <v>5454147</v>
      </c>
      <c r="DE29" s="8">
        <v>5458827</v>
      </c>
      <c r="DF29" s="8">
        <v>5447247</v>
      </c>
      <c r="DG29" s="8">
        <v>5431752</v>
      </c>
      <c r="DH29" s="8">
        <v>5426740</v>
      </c>
      <c r="DI29" s="8" t="s">
        <v>13</v>
      </c>
      <c r="DN29" s="7" t="s">
        <v>39</v>
      </c>
      <c r="DO29" s="77" t="s">
        <v>13</v>
      </c>
      <c r="DP29" s="77" t="s">
        <v>13</v>
      </c>
      <c r="DQ29" s="77" t="s">
        <v>13</v>
      </c>
      <c r="DR29" s="77" t="s">
        <v>13</v>
      </c>
      <c r="DS29" s="77" t="s">
        <v>13</v>
      </c>
      <c r="DT29" s="77" t="s">
        <v>13</v>
      </c>
      <c r="DU29" s="77" t="s">
        <v>13</v>
      </c>
      <c r="DV29" s="77" t="s">
        <v>13</v>
      </c>
      <c r="DW29" s="77" t="s">
        <v>13</v>
      </c>
      <c r="DX29" s="77" t="s">
        <v>13</v>
      </c>
      <c r="DY29" s="77" t="s">
        <v>13</v>
      </c>
      <c r="DZ29" s="77" t="s">
        <v>13</v>
      </c>
      <c r="ED29" s="7" t="s">
        <v>39</v>
      </c>
      <c r="EE29" s="77">
        <v>0.78900000000000003</v>
      </c>
      <c r="EF29" s="77">
        <v>0.78900000000000003</v>
      </c>
      <c r="EG29" s="77">
        <v>0.79300000000000004</v>
      </c>
      <c r="EH29" s="77">
        <v>0.79</v>
      </c>
      <c r="EI29" s="77">
        <v>0.79800000000000004</v>
      </c>
      <c r="EJ29" s="77">
        <v>0.8</v>
      </c>
      <c r="EK29" s="77">
        <v>0.80800000000000005</v>
      </c>
      <c r="EL29" s="77">
        <v>0.81299999999999994</v>
      </c>
      <c r="EM29" s="77">
        <v>0.81100000000000005</v>
      </c>
      <c r="EN29" s="77">
        <v>0.81399999999999995</v>
      </c>
      <c r="EO29" s="77">
        <v>0.80500000000000005</v>
      </c>
      <c r="EP29" s="77">
        <v>0.80800000000000005</v>
      </c>
    </row>
    <row r="30" spans="1:146">
      <c r="A30" s="235" t="s">
        <v>40</v>
      </c>
      <c r="B30" s="130">
        <v>7414.0999999999995</v>
      </c>
      <c r="C30" s="19">
        <v>46304.400000000009</v>
      </c>
      <c r="D30" s="19">
        <v>4836.3</v>
      </c>
      <c r="E30" s="19">
        <v>15813.15</v>
      </c>
      <c r="F30" s="19">
        <v>73625</v>
      </c>
      <c r="G30" s="131">
        <f t="shared" si="46"/>
        <v>147992.95000000001</v>
      </c>
      <c r="H30" s="130">
        <v>7078.1999999999989</v>
      </c>
      <c r="I30" s="19">
        <v>92608.800000000017</v>
      </c>
      <c r="J30" s="19">
        <v>9672.6</v>
      </c>
      <c r="K30" s="19">
        <v>31626.3</v>
      </c>
      <c r="L30" s="19">
        <v>0</v>
      </c>
      <c r="M30" s="131">
        <f t="shared" si="47"/>
        <v>140985.90000000002</v>
      </c>
      <c r="N30" s="130">
        <v>29489.1</v>
      </c>
      <c r="O30" s="19">
        <v>88754.400000000009</v>
      </c>
      <c r="P30" s="19">
        <v>4836.3</v>
      </c>
      <c r="Q30" s="19">
        <v>15813.15</v>
      </c>
      <c r="R30" s="19">
        <v>8200</v>
      </c>
      <c r="S30" s="131">
        <f t="shared" si="48"/>
        <v>147092.95000000001</v>
      </c>
      <c r="T30" s="130">
        <v>40694.550000000003</v>
      </c>
      <c r="U30" s="19">
        <v>86827.200000000012</v>
      </c>
      <c r="V30" s="19">
        <v>2418.15</v>
      </c>
      <c r="W30" s="19">
        <v>7906.5749999999998</v>
      </c>
      <c r="X30" s="19">
        <v>12300</v>
      </c>
      <c r="Y30" s="131">
        <f t="shared" si="49"/>
        <v>150146.47500000001</v>
      </c>
      <c r="Z30" s="130">
        <v>51900</v>
      </c>
      <c r="AA30" s="19">
        <v>84900</v>
      </c>
      <c r="AB30" s="19">
        <v>0</v>
      </c>
      <c r="AC30" s="19">
        <v>0</v>
      </c>
      <c r="AD30" s="19">
        <v>16400</v>
      </c>
      <c r="AE30" s="131">
        <f t="shared" si="50"/>
        <v>153200</v>
      </c>
      <c r="AF30" s="65">
        <v>63800</v>
      </c>
      <c r="AG30" s="62">
        <v>80400</v>
      </c>
      <c r="AH30" s="62">
        <v>1720</v>
      </c>
      <c r="AI30" s="62">
        <v>720</v>
      </c>
      <c r="AJ30" s="62">
        <v>360</v>
      </c>
      <c r="AK30" s="67">
        <f t="shared" si="51"/>
        <v>147000</v>
      </c>
      <c r="AL30" s="65">
        <v>74050</v>
      </c>
      <c r="AM30" s="62">
        <v>80220</v>
      </c>
      <c r="AN30" s="62">
        <v>5400</v>
      </c>
      <c r="AO30" s="62">
        <v>1170</v>
      </c>
      <c r="AP30" s="62">
        <v>360</v>
      </c>
      <c r="AQ30" s="67">
        <f t="shared" si="52"/>
        <v>161200</v>
      </c>
      <c r="AR30" s="65">
        <v>64080</v>
      </c>
      <c r="AS30" s="62">
        <v>69420</v>
      </c>
      <c r="AT30" s="62">
        <v>6670</v>
      </c>
      <c r="AU30" s="62">
        <v>5610</v>
      </c>
      <c r="AV30" s="62">
        <v>840</v>
      </c>
      <c r="AW30" s="67">
        <f t="shared" si="53"/>
        <v>146620</v>
      </c>
      <c r="AX30" s="65">
        <v>64069.999999999993</v>
      </c>
      <c r="AY30" s="62">
        <v>93580</v>
      </c>
      <c r="AZ30" s="62">
        <v>1760</v>
      </c>
      <c r="BA30" s="62">
        <v>660</v>
      </c>
      <c r="BB30" s="62">
        <v>120</v>
      </c>
      <c r="BC30" s="67">
        <f t="shared" si="54"/>
        <v>160190</v>
      </c>
      <c r="BD30" s="65">
        <v>59020</v>
      </c>
      <c r="BE30" s="62">
        <v>86760</v>
      </c>
      <c r="BF30" s="62">
        <v>2540</v>
      </c>
      <c r="BG30" s="62">
        <v>40</v>
      </c>
      <c r="BH30" s="62">
        <v>5290</v>
      </c>
      <c r="BI30" s="67">
        <f t="shared" si="55"/>
        <v>153650</v>
      </c>
      <c r="BJ30" s="65">
        <v>59560</v>
      </c>
      <c r="BK30" s="62">
        <v>95440</v>
      </c>
      <c r="BL30" s="62">
        <v>780</v>
      </c>
      <c r="BM30" s="62">
        <v>80</v>
      </c>
      <c r="BN30" s="62">
        <v>4640</v>
      </c>
      <c r="BO30" s="67">
        <f t="shared" si="56"/>
        <v>160500</v>
      </c>
      <c r="BP30" s="130">
        <v>59560</v>
      </c>
      <c r="BQ30" s="19">
        <v>95440</v>
      </c>
      <c r="BR30" s="19">
        <v>780</v>
      </c>
      <c r="BS30" s="19">
        <v>80</v>
      </c>
      <c r="BT30" s="19">
        <v>4640</v>
      </c>
      <c r="BU30" s="131">
        <f t="shared" si="57"/>
        <v>160500</v>
      </c>
      <c r="BV30" s="130"/>
      <c r="BW30" s="19"/>
      <c r="BX30" s="19"/>
      <c r="BY30" s="19"/>
      <c r="BZ30" s="19"/>
      <c r="CA30" s="131">
        <f t="shared" si="58"/>
        <v>0</v>
      </c>
      <c r="CB30" s="148" t="s">
        <v>1098</v>
      </c>
      <c r="CU30" s="237" t="s">
        <v>40</v>
      </c>
      <c r="CV30" s="8">
        <v>5388272</v>
      </c>
      <c r="CW30" s="8">
        <v>5413971</v>
      </c>
      <c r="CX30" s="8">
        <v>5438972</v>
      </c>
      <c r="CY30" s="8">
        <v>5461512</v>
      </c>
      <c r="CZ30" s="8">
        <v>5479531</v>
      </c>
      <c r="DA30" s="8">
        <v>5495303</v>
      </c>
      <c r="DB30" s="8">
        <v>5508214</v>
      </c>
      <c r="DC30" s="8">
        <v>5515525</v>
      </c>
      <c r="DD30" s="8">
        <v>5521606</v>
      </c>
      <c r="DE30" s="8">
        <v>5529543</v>
      </c>
      <c r="DF30" s="8">
        <v>5541017</v>
      </c>
      <c r="DG30" s="8">
        <v>5556106</v>
      </c>
      <c r="DH30" s="8">
        <v>5583911</v>
      </c>
      <c r="DI30" s="8" t="s">
        <v>13</v>
      </c>
      <c r="DN30" s="237" t="s">
        <v>40</v>
      </c>
      <c r="DO30" s="77">
        <v>100</v>
      </c>
      <c r="DP30" s="77">
        <v>100</v>
      </c>
      <c r="DQ30" s="77">
        <v>100</v>
      </c>
      <c r="DR30" s="77">
        <v>100</v>
      </c>
      <c r="DS30" s="77">
        <v>100</v>
      </c>
      <c r="DT30" s="77">
        <v>100</v>
      </c>
      <c r="DU30" s="77">
        <v>100</v>
      </c>
      <c r="DV30" s="77">
        <v>100</v>
      </c>
      <c r="DW30" s="77">
        <v>100</v>
      </c>
      <c r="DX30" s="77">
        <v>100</v>
      </c>
      <c r="DY30" s="77">
        <v>100</v>
      </c>
      <c r="DZ30" s="77">
        <v>100</v>
      </c>
      <c r="ED30" s="237" t="s">
        <v>40</v>
      </c>
      <c r="EE30" s="77">
        <v>0.86099999999999999</v>
      </c>
      <c r="EF30" s="77">
        <v>0.86099999999999999</v>
      </c>
      <c r="EG30" s="77">
        <v>0.872</v>
      </c>
      <c r="EH30" s="77">
        <v>0.874</v>
      </c>
      <c r="EI30" s="77">
        <v>0.878</v>
      </c>
      <c r="EJ30" s="77">
        <v>0.879</v>
      </c>
      <c r="EK30" s="77">
        <v>0.88100000000000001</v>
      </c>
      <c r="EL30" s="77">
        <v>0.88200000000000001</v>
      </c>
      <c r="EM30" s="77">
        <v>0.88500000000000001</v>
      </c>
      <c r="EN30" s="77">
        <v>0.88400000000000001</v>
      </c>
      <c r="EO30" s="77">
        <v>0.88900000000000001</v>
      </c>
      <c r="EP30" s="77">
        <v>0.88600000000000001</v>
      </c>
    </row>
    <row r="31" spans="1:146">
      <c r="A31" s="235" t="s">
        <v>41</v>
      </c>
      <c r="B31" s="65">
        <v>40400</v>
      </c>
      <c r="C31" s="19">
        <v>67410</v>
      </c>
      <c r="D31" s="19">
        <v>7335</v>
      </c>
      <c r="E31" s="19">
        <v>1965</v>
      </c>
      <c r="F31" s="19">
        <v>64890</v>
      </c>
      <c r="G31" s="131">
        <f t="shared" si="46"/>
        <v>182000</v>
      </c>
      <c r="H31" s="65">
        <v>48300</v>
      </c>
      <c r="I31" s="62">
        <v>66700</v>
      </c>
      <c r="J31" s="62">
        <v>7100</v>
      </c>
      <c r="K31" s="62">
        <v>1500</v>
      </c>
      <c r="L31" s="62">
        <v>72300</v>
      </c>
      <c r="M31" s="67">
        <f t="shared" si="47"/>
        <v>195900</v>
      </c>
      <c r="N31" s="65">
        <v>57600</v>
      </c>
      <c r="O31" s="19">
        <v>63805</v>
      </c>
      <c r="P31" s="19">
        <v>5345</v>
      </c>
      <c r="Q31" s="19">
        <v>1825</v>
      </c>
      <c r="R31" s="19">
        <v>69295</v>
      </c>
      <c r="S31" s="131">
        <f t="shared" si="48"/>
        <v>197870</v>
      </c>
      <c r="T31" s="65">
        <v>51000</v>
      </c>
      <c r="U31" s="62">
        <v>59100</v>
      </c>
      <c r="V31" s="62">
        <v>3600</v>
      </c>
      <c r="W31" s="62">
        <v>2200</v>
      </c>
      <c r="X31" s="62">
        <v>68100</v>
      </c>
      <c r="Y31" s="67">
        <f t="shared" si="49"/>
        <v>184000</v>
      </c>
      <c r="Z31" s="65">
        <v>59500</v>
      </c>
      <c r="AA31" s="19">
        <v>57888.075555076524</v>
      </c>
      <c r="AB31" s="19">
        <v>3329.6162966156498</v>
      </c>
      <c r="AC31" s="19">
        <v>3084.162535029101</v>
      </c>
      <c r="AD31" s="19">
        <v>63557.77430480707</v>
      </c>
      <c r="AE31" s="131">
        <f t="shared" si="50"/>
        <v>187359.62869152834</v>
      </c>
      <c r="AF31" s="65">
        <v>69500</v>
      </c>
      <c r="AG31" s="62">
        <v>55600</v>
      </c>
      <c r="AH31" s="62">
        <v>3100</v>
      </c>
      <c r="AI31" s="62">
        <v>4200</v>
      </c>
      <c r="AJ31" s="62">
        <v>59000</v>
      </c>
      <c r="AK31" s="67">
        <f t="shared" si="51"/>
        <v>191400</v>
      </c>
      <c r="AL31" s="130">
        <v>71200</v>
      </c>
      <c r="AM31" s="19">
        <v>55576.963855421687</v>
      </c>
      <c r="AN31" s="19">
        <v>2959.1445783132531</v>
      </c>
      <c r="AO31" s="19">
        <v>3976.6746987951806</v>
      </c>
      <c r="AP31" s="19">
        <v>58664.602409638552</v>
      </c>
      <c r="AQ31" s="131">
        <f t="shared" si="52"/>
        <v>192377.38554216869</v>
      </c>
      <c r="AR31" s="65">
        <v>82300</v>
      </c>
      <c r="AS31" s="62">
        <v>54000</v>
      </c>
      <c r="AT31" s="62">
        <v>2300</v>
      </c>
      <c r="AU31" s="62">
        <v>2800</v>
      </c>
      <c r="AV31" s="62">
        <v>57400</v>
      </c>
      <c r="AW31" s="67">
        <f t="shared" si="53"/>
        <v>198800</v>
      </c>
      <c r="AX31" s="65">
        <v>88800</v>
      </c>
      <c r="AY31" s="19">
        <v>51173.244444444441</v>
      </c>
      <c r="AZ31" s="19">
        <v>2019.7817663817664</v>
      </c>
      <c r="BA31" s="19">
        <v>3902.2609686609685</v>
      </c>
      <c r="BB31" s="19">
        <v>52003.695726495724</v>
      </c>
      <c r="BC31" s="131">
        <f t="shared" si="54"/>
        <v>197898.98290598288</v>
      </c>
      <c r="BD31" s="65">
        <v>96300</v>
      </c>
      <c r="BE31" s="62">
        <v>47300</v>
      </c>
      <c r="BF31" s="62">
        <v>1700</v>
      </c>
      <c r="BG31" s="62">
        <v>5200</v>
      </c>
      <c r="BH31" s="62">
        <v>46300</v>
      </c>
      <c r="BI31" s="67">
        <f t="shared" si="55"/>
        <v>196800</v>
      </c>
      <c r="BJ31" s="65">
        <v>102000</v>
      </c>
      <c r="BK31" s="62">
        <v>42600</v>
      </c>
      <c r="BL31" s="62">
        <v>1700</v>
      </c>
      <c r="BM31" s="62">
        <v>5300</v>
      </c>
      <c r="BN31" s="62">
        <v>40200</v>
      </c>
      <c r="BO31" s="67">
        <f t="shared" si="56"/>
        <v>191800</v>
      </c>
      <c r="BP31" s="65">
        <v>106700</v>
      </c>
      <c r="BQ31" s="19">
        <v>42919.35555555555</v>
      </c>
      <c r="BR31" s="19">
        <v>1252.274643874644</v>
      </c>
      <c r="BS31" s="19">
        <v>6888.1441595441593</v>
      </c>
      <c r="BT31" s="19">
        <v>37461.858119658122</v>
      </c>
      <c r="BU31" s="131">
        <v>195221.6324786325</v>
      </c>
      <c r="BV31" s="65"/>
      <c r="BW31" s="19"/>
      <c r="BX31" s="19"/>
      <c r="BY31" s="19"/>
      <c r="BZ31" s="19"/>
      <c r="CA31" s="131">
        <v>0</v>
      </c>
      <c r="CB31" s="148" t="s">
        <v>1114</v>
      </c>
      <c r="CU31" s="237" t="s">
        <v>41</v>
      </c>
      <c r="CV31" s="8">
        <v>9449213</v>
      </c>
      <c r="CW31" s="8">
        <v>9519374</v>
      </c>
      <c r="CX31" s="8">
        <v>9600379</v>
      </c>
      <c r="CY31" s="8">
        <v>9696110</v>
      </c>
      <c r="CZ31" s="8">
        <v>9799186</v>
      </c>
      <c r="DA31" s="8">
        <v>9923085</v>
      </c>
      <c r="DB31" s="8">
        <v>10057698</v>
      </c>
      <c r="DC31" s="8">
        <v>10175214</v>
      </c>
      <c r="DD31" s="8">
        <v>10278887</v>
      </c>
      <c r="DE31" s="8">
        <v>10353442</v>
      </c>
      <c r="DF31" s="8">
        <v>10415811</v>
      </c>
      <c r="DG31" s="8">
        <v>10486941</v>
      </c>
      <c r="DH31" s="8">
        <v>10536632</v>
      </c>
      <c r="DI31" s="8" t="s">
        <v>13</v>
      </c>
      <c r="DN31" s="237" t="s">
        <v>41</v>
      </c>
      <c r="DO31" s="77">
        <v>100</v>
      </c>
      <c r="DP31" s="77">
        <v>100</v>
      </c>
      <c r="DQ31" s="77">
        <v>100</v>
      </c>
      <c r="DR31" s="77">
        <v>100</v>
      </c>
      <c r="DS31" s="77">
        <v>100</v>
      </c>
      <c r="DT31" s="77">
        <v>100</v>
      </c>
      <c r="DU31" s="77">
        <v>100</v>
      </c>
      <c r="DV31" s="77">
        <v>100</v>
      </c>
      <c r="DW31" s="77">
        <v>100</v>
      </c>
      <c r="DX31" s="77">
        <v>100</v>
      </c>
      <c r="DY31" s="77">
        <v>100</v>
      </c>
      <c r="DZ31" s="77" t="s">
        <v>13</v>
      </c>
      <c r="ED31" s="237" t="s">
        <v>41</v>
      </c>
      <c r="EE31" s="77">
        <v>0.85099999999999998</v>
      </c>
      <c r="EF31" s="77">
        <v>0.85099999999999998</v>
      </c>
      <c r="EG31" s="77">
        <v>0.86499999999999999</v>
      </c>
      <c r="EH31" s="77">
        <v>0.87</v>
      </c>
      <c r="EI31" s="77">
        <v>0.86799999999999999</v>
      </c>
      <c r="EJ31" s="77">
        <v>0.86899999999999999</v>
      </c>
      <c r="EK31" s="77">
        <v>0.873</v>
      </c>
      <c r="EL31" s="77">
        <v>0.873</v>
      </c>
      <c r="EM31" s="77">
        <v>0.877</v>
      </c>
      <c r="EN31" s="77">
        <v>0.878</v>
      </c>
      <c r="EO31" s="77">
        <v>0.88</v>
      </c>
      <c r="EP31" s="77">
        <v>0.878</v>
      </c>
    </row>
    <row r="32" spans="1:146">
      <c r="A32" s="103"/>
      <c r="B32" s="65"/>
      <c r="C32" s="62"/>
      <c r="D32" s="62"/>
      <c r="E32" s="62"/>
      <c r="F32" s="62"/>
      <c r="G32" s="67"/>
      <c r="H32" s="65"/>
      <c r="I32" s="62"/>
      <c r="J32" s="62"/>
      <c r="K32" s="62"/>
      <c r="L32" s="62"/>
      <c r="M32" s="67"/>
      <c r="N32" s="65"/>
      <c r="O32" s="62"/>
      <c r="P32" s="62"/>
      <c r="Q32" s="62"/>
      <c r="R32" s="62"/>
      <c r="S32" s="67"/>
      <c r="T32" s="65"/>
      <c r="U32" s="62"/>
      <c r="V32" s="62"/>
      <c r="W32" s="62"/>
      <c r="X32" s="62"/>
      <c r="Y32" s="67"/>
      <c r="Z32" s="65"/>
      <c r="AA32" s="62"/>
      <c r="AB32" s="62"/>
      <c r="AC32" s="62"/>
      <c r="AD32" s="62"/>
      <c r="AE32" s="67"/>
      <c r="AF32" s="65"/>
      <c r="AG32" s="62"/>
      <c r="AH32" s="62"/>
      <c r="AI32" s="62"/>
      <c r="AJ32" s="62"/>
      <c r="AK32" s="67"/>
      <c r="AL32" s="65"/>
      <c r="AM32" s="62"/>
      <c r="AN32" s="62"/>
      <c r="AO32" s="62"/>
      <c r="AP32" s="62"/>
      <c r="AQ32" s="67"/>
      <c r="AR32" s="65"/>
      <c r="AS32" s="62"/>
      <c r="AT32" s="62"/>
      <c r="AU32" s="62"/>
      <c r="AV32" s="62"/>
      <c r="AW32" s="67"/>
      <c r="AX32" s="65"/>
      <c r="AY32" s="62"/>
      <c r="AZ32" s="62"/>
      <c r="BA32" s="62"/>
      <c r="BB32" s="62"/>
      <c r="BC32" s="67"/>
      <c r="BD32" s="65"/>
      <c r="BE32" s="62"/>
      <c r="BF32" s="62"/>
      <c r="BG32" s="62"/>
      <c r="BH32" s="62"/>
      <c r="BI32" s="67"/>
      <c r="BJ32" s="65"/>
      <c r="BK32" s="62"/>
      <c r="BL32" s="62"/>
      <c r="BM32" s="62"/>
      <c r="BN32" s="62"/>
      <c r="BO32" s="67"/>
      <c r="BP32" s="65"/>
      <c r="BQ32" s="62"/>
      <c r="BR32" s="62"/>
      <c r="BS32" s="62"/>
      <c r="BT32" s="62"/>
      <c r="BU32" s="67"/>
      <c r="BV32" s="65"/>
      <c r="BW32" s="62"/>
      <c r="BX32" s="62"/>
      <c r="BY32" s="62"/>
      <c r="BZ32" s="62"/>
      <c r="CA32" s="67"/>
      <c r="CU32" s="7"/>
      <c r="CV32" s="8"/>
      <c r="CW32" s="8"/>
      <c r="CX32" s="8"/>
      <c r="CY32" s="8"/>
      <c r="CZ32" s="8"/>
      <c r="DA32" s="8"/>
      <c r="DB32" s="8"/>
      <c r="DC32" s="8"/>
      <c r="DD32" s="8"/>
      <c r="DE32" s="8"/>
      <c r="DF32" s="8"/>
      <c r="DG32" s="8"/>
      <c r="DH32" s="8"/>
      <c r="DI32" s="8"/>
      <c r="DN32" s="7"/>
      <c r="DO32" s="77"/>
      <c r="DP32" s="77"/>
      <c r="DQ32" s="77"/>
      <c r="DR32" s="77"/>
      <c r="DS32" s="77"/>
      <c r="DT32" s="77"/>
      <c r="DU32" s="77"/>
      <c r="DV32" s="77"/>
      <c r="DW32" s="77"/>
      <c r="DX32" s="77"/>
      <c r="DY32" s="77"/>
      <c r="DZ32" s="77"/>
      <c r="ED32" s="7"/>
      <c r="EE32" s="77"/>
      <c r="EF32" s="77"/>
      <c r="EG32" s="77"/>
      <c r="EH32" s="77"/>
      <c r="EI32" s="77"/>
      <c r="EJ32" s="77"/>
      <c r="EK32" s="77"/>
      <c r="EL32" s="77"/>
      <c r="EM32" s="77"/>
      <c r="EN32" s="77"/>
      <c r="EO32" s="77"/>
      <c r="EP32" s="77"/>
    </row>
    <row r="33" spans="1:146">
      <c r="A33" s="103" t="s">
        <v>1230</v>
      </c>
      <c r="B33" s="65"/>
      <c r="C33" s="62"/>
      <c r="D33" s="62"/>
      <c r="E33" s="62"/>
      <c r="F33" s="62"/>
      <c r="G33" s="67"/>
      <c r="H33" s="65"/>
      <c r="I33" s="62"/>
      <c r="J33" s="62"/>
      <c r="K33" s="62"/>
      <c r="L33" s="62"/>
      <c r="M33" s="67"/>
      <c r="N33" s="65"/>
      <c r="O33" s="62"/>
      <c r="P33" s="62"/>
      <c r="Q33" s="62"/>
      <c r="R33" s="62"/>
      <c r="S33" s="67"/>
      <c r="T33" s="65"/>
      <c r="U33" s="62"/>
      <c r="V33" s="62"/>
      <c r="W33" s="62"/>
      <c r="X33" s="62"/>
      <c r="Y33" s="67"/>
      <c r="Z33" s="65"/>
      <c r="AA33" s="62"/>
      <c r="AB33" s="62"/>
      <c r="AC33" s="62"/>
      <c r="AD33" s="62"/>
      <c r="AE33" s="67"/>
      <c r="AF33" s="65"/>
      <c r="AG33" s="62"/>
      <c r="AH33" s="62"/>
      <c r="AI33" s="62"/>
      <c r="AJ33" s="62"/>
      <c r="AK33" s="67"/>
      <c r="AL33" s="65"/>
      <c r="AM33" s="62"/>
      <c r="AN33" s="62"/>
      <c r="AO33" s="62"/>
      <c r="AP33" s="62"/>
      <c r="AQ33" s="67"/>
      <c r="AR33" s="65"/>
      <c r="AS33" s="62"/>
      <c r="AT33" s="62"/>
      <c r="AU33" s="62"/>
      <c r="AV33" s="62"/>
      <c r="AW33" s="67"/>
      <c r="AX33" s="65"/>
      <c r="AY33" s="62"/>
      <c r="AZ33" s="62"/>
      <c r="BA33" s="62"/>
      <c r="BB33" s="62"/>
      <c r="BC33" s="67"/>
      <c r="BD33" s="65"/>
      <c r="BE33" s="62"/>
      <c r="BF33" s="62"/>
      <c r="BG33" s="62"/>
      <c r="BH33" s="62"/>
      <c r="BI33" s="67"/>
      <c r="BJ33" s="65"/>
      <c r="BK33" s="62"/>
      <c r="BL33" s="62"/>
      <c r="BM33" s="62"/>
      <c r="BN33" s="62"/>
      <c r="BO33" s="67"/>
      <c r="BP33" s="65"/>
      <c r="BQ33" s="62"/>
      <c r="BR33" s="62"/>
      <c r="BS33" s="62"/>
      <c r="BT33" s="62"/>
      <c r="BU33" s="67"/>
      <c r="BV33" s="65"/>
      <c r="BW33" s="62"/>
      <c r="BX33" s="62"/>
      <c r="BY33" s="62"/>
      <c r="BZ33" s="62"/>
      <c r="CA33" s="67"/>
      <c r="CU33" s="7"/>
      <c r="CV33" s="8"/>
      <c r="CW33" s="8"/>
      <c r="CX33" s="8"/>
      <c r="CY33" s="8"/>
      <c r="CZ33" s="8"/>
      <c r="DA33" s="8"/>
      <c r="DB33" s="8"/>
      <c r="DC33" s="8"/>
      <c r="DD33" s="8"/>
      <c r="DE33" s="8"/>
      <c r="DF33" s="8"/>
      <c r="DG33" s="8"/>
      <c r="DH33" s="8"/>
      <c r="DI33" s="8"/>
      <c r="DN33" s="7"/>
      <c r="DO33" s="77"/>
      <c r="DP33" s="77"/>
      <c r="DQ33" s="77"/>
      <c r="DR33" s="77"/>
      <c r="DS33" s="77"/>
      <c r="DT33" s="77"/>
      <c r="DU33" s="77"/>
      <c r="DV33" s="77"/>
      <c r="DW33" s="77"/>
      <c r="DX33" s="77"/>
      <c r="DY33" s="77"/>
      <c r="DZ33" s="77"/>
      <c r="ED33" s="7"/>
      <c r="EE33" s="77"/>
      <c r="EF33" s="77"/>
      <c r="EG33" s="77"/>
      <c r="EH33" s="77"/>
      <c r="EI33" s="77"/>
      <c r="EJ33" s="77"/>
      <c r="EK33" s="77"/>
      <c r="EL33" s="77"/>
      <c r="EM33" s="77"/>
      <c r="EN33" s="77"/>
      <c r="EO33" s="77"/>
      <c r="EP33" s="77"/>
    </row>
    <row r="34" spans="1:146">
      <c r="A34" s="235" t="s">
        <v>767</v>
      </c>
      <c r="B34" s="65" t="s">
        <v>13</v>
      </c>
      <c r="C34" s="62" t="s">
        <v>13</v>
      </c>
      <c r="D34" s="62" t="s">
        <v>13</v>
      </c>
      <c r="E34" s="62" t="s">
        <v>13</v>
      </c>
      <c r="F34" s="62" t="s">
        <v>13</v>
      </c>
      <c r="G34" s="67">
        <f t="shared" si="46"/>
        <v>0</v>
      </c>
      <c r="H34" s="65">
        <v>844400</v>
      </c>
      <c r="I34" s="62" t="s">
        <v>13</v>
      </c>
      <c r="J34" s="62">
        <v>4700</v>
      </c>
      <c r="K34" s="62">
        <v>228900</v>
      </c>
      <c r="L34" s="62">
        <v>400</v>
      </c>
      <c r="M34" s="67">
        <f t="shared" si="47"/>
        <v>1078400</v>
      </c>
      <c r="N34" s="65" t="s">
        <v>13</v>
      </c>
      <c r="O34" s="62" t="s">
        <v>13</v>
      </c>
      <c r="P34" s="62" t="s">
        <v>13</v>
      </c>
      <c r="Q34" s="62" t="s">
        <v>13</v>
      </c>
      <c r="R34" s="62" t="s">
        <v>13</v>
      </c>
      <c r="S34" s="67">
        <f t="shared" si="48"/>
        <v>0</v>
      </c>
      <c r="T34" s="65" t="s">
        <v>13</v>
      </c>
      <c r="U34" s="62" t="s">
        <v>13</v>
      </c>
      <c r="V34" s="62" t="s">
        <v>13</v>
      </c>
      <c r="W34" s="62" t="s">
        <v>13</v>
      </c>
      <c r="X34" s="62" t="s">
        <v>13</v>
      </c>
      <c r="Y34" s="67">
        <f t="shared" si="49"/>
        <v>0</v>
      </c>
      <c r="Z34" s="65" t="s">
        <v>13</v>
      </c>
      <c r="AA34" s="62" t="s">
        <v>13</v>
      </c>
      <c r="AB34" s="62" t="s">
        <v>13</v>
      </c>
      <c r="AC34" s="62" t="s">
        <v>13</v>
      </c>
      <c r="AD34" s="62" t="s">
        <v>13</v>
      </c>
      <c r="AE34" s="67">
        <f t="shared" si="50"/>
        <v>0</v>
      </c>
      <c r="AF34" s="65" t="s">
        <v>13</v>
      </c>
      <c r="AG34" s="62" t="s">
        <v>13</v>
      </c>
      <c r="AH34" s="62" t="s">
        <v>13</v>
      </c>
      <c r="AI34" s="62" t="s">
        <v>13</v>
      </c>
      <c r="AJ34" s="62" t="s">
        <v>13</v>
      </c>
      <c r="AK34" s="67">
        <f t="shared" si="51"/>
        <v>0</v>
      </c>
      <c r="AL34" s="65" t="s">
        <v>13</v>
      </c>
      <c r="AM34" s="62" t="s">
        <v>13</v>
      </c>
      <c r="AN34" s="62" t="s">
        <v>13</v>
      </c>
      <c r="AO34" s="62" t="s">
        <v>13</v>
      </c>
      <c r="AP34" s="62" t="s">
        <v>13</v>
      </c>
      <c r="AQ34" s="67">
        <f t="shared" si="52"/>
        <v>0</v>
      </c>
      <c r="AR34" s="65" t="s">
        <v>13</v>
      </c>
      <c r="AS34" s="62" t="s">
        <v>13</v>
      </c>
      <c r="AT34" s="62" t="s">
        <v>13</v>
      </c>
      <c r="AU34" s="62" t="s">
        <v>13</v>
      </c>
      <c r="AV34" s="62" t="s">
        <v>13</v>
      </c>
      <c r="AW34" s="67">
        <f t="shared" si="53"/>
        <v>0</v>
      </c>
      <c r="AX34" s="65" t="s">
        <v>13</v>
      </c>
      <c r="AY34" s="62" t="s">
        <v>13</v>
      </c>
      <c r="AZ34" s="62" t="s">
        <v>13</v>
      </c>
      <c r="BA34" s="62" t="s">
        <v>13</v>
      </c>
      <c r="BB34" s="62" t="s">
        <v>13</v>
      </c>
      <c r="BC34" s="67">
        <f t="shared" si="54"/>
        <v>0</v>
      </c>
      <c r="BD34" s="65" t="s">
        <v>13</v>
      </c>
      <c r="BE34" s="62" t="s">
        <v>13</v>
      </c>
      <c r="BF34" s="62" t="s">
        <v>13</v>
      </c>
      <c r="BG34" s="62" t="s">
        <v>13</v>
      </c>
      <c r="BH34" s="62" t="s">
        <v>13</v>
      </c>
      <c r="BI34" s="67">
        <f t="shared" si="55"/>
        <v>0</v>
      </c>
      <c r="BJ34" s="65" t="s">
        <v>13</v>
      </c>
      <c r="BK34" s="62" t="s">
        <v>13</v>
      </c>
      <c r="BL34" s="62" t="s">
        <v>13</v>
      </c>
      <c r="BM34" s="62" t="s">
        <v>13</v>
      </c>
      <c r="BN34" s="62" t="s">
        <v>13</v>
      </c>
      <c r="BO34" s="67">
        <f t="shared" si="56"/>
        <v>0</v>
      </c>
      <c r="BP34" s="65" t="s">
        <v>13</v>
      </c>
      <c r="BQ34" s="62" t="s">
        <v>13</v>
      </c>
      <c r="BR34" s="62" t="s">
        <v>13</v>
      </c>
      <c r="BS34" s="62" t="s">
        <v>13</v>
      </c>
      <c r="BT34" s="62" t="s">
        <v>13</v>
      </c>
      <c r="BU34" s="67">
        <f t="shared" si="57"/>
        <v>0</v>
      </c>
      <c r="BV34" s="130"/>
      <c r="BW34" s="19"/>
      <c r="BX34" s="19"/>
      <c r="BY34" s="19"/>
      <c r="BZ34" s="19"/>
      <c r="CA34" s="131">
        <f t="shared" ref="CA34:CA36" si="64">SUM(BV34:BZ34)</f>
        <v>0</v>
      </c>
      <c r="CB34" s="106" t="s">
        <v>1276</v>
      </c>
      <c r="CU34" s="7" t="s">
        <v>42</v>
      </c>
      <c r="CV34" s="8">
        <v>319014</v>
      </c>
      <c r="CW34" s="8">
        <v>320716</v>
      </c>
      <c r="CX34" s="8">
        <v>323764</v>
      </c>
      <c r="CY34" s="8">
        <v>327386</v>
      </c>
      <c r="CZ34" s="8">
        <v>330815</v>
      </c>
      <c r="DA34" s="8">
        <v>335439</v>
      </c>
      <c r="DB34" s="8">
        <v>343400</v>
      </c>
      <c r="DC34" s="8">
        <v>352721</v>
      </c>
      <c r="DD34" s="8">
        <v>360563</v>
      </c>
      <c r="DE34" s="8">
        <v>366463</v>
      </c>
      <c r="DF34" s="8">
        <v>372520</v>
      </c>
      <c r="DG34" s="8">
        <v>382003</v>
      </c>
      <c r="DH34" s="8">
        <v>393349</v>
      </c>
      <c r="DI34" s="8" t="s">
        <v>13</v>
      </c>
      <c r="DN34" s="7" t="s">
        <v>42</v>
      </c>
      <c r="DO34" s="77" t="s">
        <v>13</v>
      </c>
      <c r="DP34" s="77" t="s">
        <v>13</v>
      </c>
      <c r="DQ34" s="77" t="s">
        <v>13</v>
      </c>
      <c r="DR34" s="77" t="s">
        <v>13</v>
      </c>
      <c r="DS34" s="77" t="s">
        <v>13</v>
      </c>
      <c r="DT34" s="77" t="s">
        <v>13</v>
      </c>
      <c r="DU34" s="77" t="s">
        <v>13</v>
      </c>
      <c r="DV34" s="77" t="s">
        <v>13</v>
      </c>
      <c r="DW34" s="77" t="s">
        <v>13</v>
      </c>
      <c r="DX34" s="77" t="s">
        <v>13</v>
      </c>
      <c r="DY34" s="77" t="s">
        <v>13</v>
      </c>
      <c r="DZ34" s="77" t="s">
        <v>13</v>
      </c>
      <c r="ED34" s="7" t="s">
        <v>42</v>
      </c>
      <c r="EE34" s="77">
        <v>0.88200000000000001</v>
      </c>
      <c r="EF34" s="77">
        <v>0.88400000000000001</v>
      </c>
      <c r="EG34" s="77">
        <v>0.88700000000000001</v>
      </c>
      <c r="EH34" s="77">
        <v>0.89600000000000002</v>
      </c>
      <c r="EI34" s="77">
        <v>0.89200000000000002</v>
      </c>
      <c r="EJ34" s="77">
        <v>0.89900000000000002</v>
      </c>
      <c r="EK34" s="77">
        <v>0.9</v>
      </c>
      <c r="EL34" s="77">
        <v>0.90900000000000003</v>
      </c>
      <c r="EM34" s="77">
        <v>0.90900000000000003</v>
      </c>
      <c r="EN34" s="77">
        <v>0.90700000000000003</v>
      </c>
      <c r="EO34" s="77">
        <v>0.90800000000000003</v>
      </c>
      <c r="EP34" s="77">
        <v>0.91</v>
      </c>
    </row>
    <row r="35" spans="1:146">
      <c r="A35" s="235" t="s">
        <v>43</v>
      </c>
      <c r="B35" s="130">
        <v>63866</v>
      </c>
      <c r="C35" s="19">
        <v>27918</v>
      </c>
      <c r="D35" s="19">
        <v>2276</v>
      </c>
      <c r="E35" s="19" t="s">
        <v>13</v>
      </c>
      <c r="F35" s="19">
        <v>19139</v>
      </c>
      <c r="G35" s="131">
        <f t="shared" si="46"/>
        <v>113199</v>
      </c>
      <c r="H35" s="130">
        <v>70092</v>
      </c>
      <c r="I35" s="19">
        <v>32295</v>
      </c>
      <c r="J35" s="19">
        <v>1430</v>
      </c>
      <c r="K35" s="19" t="s">
        <v>13</v>
      </c>
      <c r="L35" s="19">
        <v>18208</v>
      </c>
      <c r="M35" s="131">
        <f t="shared" si="47"/>
        <v>122025</v>
      </c>
      <c r="N35" s="130">
        <v>82632</v>
      </c>
      <c r="O35" s="19">
        <v>29861</v>
      </c>
      <c r="P35" s="19">
        <v>1541</v>
      </c>
      <c r="Q35" s="19" t="s">
        <v>13</v>
      </c>
      <c r="R35" s="19">
        <v>17092</v>
      </c>
      <c r="S35" s="131">
        <f t="shared" si="48"/>
        <v>131126</v>
      </c>
      <c r="T35" s="130">
        <v>78292</v>
      </c>
      <c r="U35" s="19">
        <v>25670</v>
      </c>
      <c r="V35" s="19">
        <v>5331</v>
      </c>
      <c r="W35" s="19" t="s">
        <v>13</v>
      </c>
      <c r="X35" s="19">
        <v>13037</v>
      </c>
      <c r="Y35" s="131">
        <f t="shared" si="49"/>
        <v>122330</v>
      </c>
      <c r="Z35" s="130">
        <v>70919</v>
      </c>
      <c r="AA35" s="19">
        <v>20483</v>
      </c>
      <c r="AB35" s="19">
        <v>3115</v>
      </c>
      <c r="AC35" s="19" t="s">
        <v>13</v>
      </c>
      <c r="AD35" s="19">
        <v>19852</v>
      </c>
      <c r="AE35" s="131">
        <f t="shared" si="50"/>
        <v>114369</v>
      </c>
      <c r="AF35" s="130">
        <v>65728</v>
      </c>
      <c r="AG35" s="19">
        <v>27816</v>
      </c>
      <c r="AH35" s="19">
        <v>800</v>
      </c>
      <c r="AI35" s="19" t="s">
        <v>13</v>
      </c>
      <c r="AJ35" s="19">
        <v>19477</v>
      </c>
      <c r="AK35" s="131">
        <f t="shared" si="51"/>
        <v>113821</v>
      </c>
      <c r="AL35" s="130">
        <v>65984</v>
      </c>
      <c r="AM35" s="19">
        <v>33823</v>
      </c>
      <c r="AN35" s="19">
        <v>7888</v>
      </c>
      <c r="AO35" s="19" t="s">
        <v>13</v>
      </c>
      <c r="AP35" s="19">
        <v>13632</v>
      </c>
      <c r="AQ35" s="131">
        <f t="shared" si="52"/>
        <v>121327</v>
      </c>
      <c r="AR35" s="130">
        <v>65379</v>
      </c>
      <c r="AS35" s="19">
        <v>26692</v>
      </c>
      <c r="AT35" s="19">
        <v>1588</v>
      </c>
      <c r="AU35" s="19">
        <v>659</v>
      </c>
      <c r="AV35" s="19">
        <v>17418</v>
      </c>
      <c r="AW35" s="131">
        <f t="shared" si="53"/>
        <v>111736</v>
      </c>
      <c r="AX35" s="130">
        <v>56591</v>
      </c>
      <c r="AY35" s="19">
        <v>26604</v>
      </c>
      <c r="AZ35" s="19">
        <v>1916</v>
      </c>
      <c r="BA35" s="19">
        <v>4904</v>
      </c>
      <c r="BB35" s="19">
        <v>18358</v>
      </c>
      <c r="BC35" s="131">
        <f t="shared" si="54"/>
        <v>108373</v>
      </c>
      <c r="BD35" s="130">
        <v>68741</v>
      </c>
      <c r="BE35" s="19">
        <v>36625</v>
      </c>
      <c r="BF35" s="19">
        <v>3783</v>
      </c>
      <c r="BG35" s="19">
        <v>11</v>
      </c>
      <c r="BH35" s="19">
        <v>16157</v>
      </c>
      <c r="BI35" s="131">
        <f t="shared" si="55"/>
        <v>125317</v>
      </c>
      <c r="BJ35" s="130">
        <v>68390</v>
      </c>
      <c r="BK35" s="19">
        <v>37346</v>
      </c>
      <c r="BL35" s="19">
        <v>8112</v>
      </c>
      <c r="BM35" s="19">
        <v>4403</v>
      </c>
      <c r="BN35" s="19">
        <v>15542</v>
      </c>
      <c r="BO35" s="131">
        <f t="shared" si="56"/>
        <v>133793</v>
      </c>
      <c r="BP35" s="130">
        <v>69071</v>
      </c>
      <c r="BQ35" s="19">
        <v>41273</v>
      </c>
      <c r="BR35" s="19">
        <v>5680</v>
      </c>
      <c r="BS35" s="19">
        <v>3994</v>
      </c>
      <c r="BT35" s="19">
        <v>12801</v>
      </c>
      <c r="BU35" s="131">
        <f t="shared" si="57"/>
        <v>132819</v>
      </c>
      <c r="BV35" s="130"/>
      <c r="BW35" s="19"/>
      <c r="BX35" s="19"/>
      <c r="BY35" s="19"/>
      <c r="BZ35" s="19"/>
      <c r="CA35" s="131">
        <f t="shared" si="64"/>
        <v>0</v>
      </c>
      <c r="CB35" s="106" t="s">
        <v>1115</v>
      </c>
      <c r="CU35" s="7" t="s">
        <v>43</v>
      </c>
      <c r="CV35" s="8">
        <v>4953088</v>
      </c>
      <c r="CW35" s="8">
        <v>5018573</v>
      </c>
      <c r="CX35" s="8">
        <v>5079623</v>
      </c>
      <c r="CY35" s="8">
        <v>5137232</v>
      </c>
      <c r="CZ35" s="8">
        <v>5188607</v>
      </c>
      <c r="DA35" s="8">
        <v>5234519</v>
      </c>
      <c r="DB35" s="8">
        <v>5276968</v>
      </c>
      <c r="DC35" s="8">
        <v>5311916</v>
      </c>
      <c r="DD35" s="8">
        <v>5347896</v>
      </c>
      <c r="DE35" s="8">
        <v>5379475</v>
      </c>
      <c r="DF35" s="8">
        <v>5408320</v>
      </c>
      <c r="DG35" s="8">
        <v>5457127</v>
      </c>
      <c r="DH35" s="8">
        <v>5519594</v>
      </c>
      <c r="DI35" s="8" t="s">
        <v>13</v>
      </c>
      <c r="DK35" s="1" t="s">
        <v>1</v>
      </c>
      <c r="DN35" s="7" t="s">
        <v>43</v>
      </c>
      <c r="DO35" s="77">
        <v>98.31</v>
      </c>
      <c r="DP35" s="77">
        <v>98.55</v>
      </c>
      <c r="DQ35" s="77">
        <v>98.44</v>
      </c>
      <c r="DR35" s="77">
        <v>98.35</v>
      </c>
      <c r="DS35" s="77">
        <v>99.2</v>
      </c>
      <c r="DT35" s="77">
        <v>99.52</v>
      </c>
      <c r="DU35" s="77">
        <v>99.07</v>
      </c>
      <c r="DV35" s="77">
        <v>99.85</v>
      </c>
      <c r="DW35" s="77">
        <v>99.56</v>
      </c>
      <c r="DX35" s="77">
        <v>99.81</v>
      </c>
      <c r="DY35" s="77">
        <v>100.49</v>
      </c>
      <c r="DZ35" s="77">
        <v>100.92</v>
      </c>
      <c r="ED35" s="7" t="s">
        <v>43</v>
      </c>
      <c r="EE35" s="77">
        <v>0.88600000000000001</v>
      </c>
      <c r="EF35" s="77">
        <v>0.88800000000000001</v>
      </c>
      <c r="EG35" s="77">
        <v>0.89</v>
      </c>
      <c r="EH35" s="77">
        <v>0.89400000000000002</v>
      </c>
      <c r="EI35" s="77">
        <v>0.89700000000000002</v>
      </c>
      <c r="EJ35" s="77">
        <v>0.89800000000000002</v>
      </c>
      <c r="EK35" s="77">
        <v>0.90100000000000002</v>
      </c>
      <c r="EL35" s="77">
        <v>0.90200000000000002</v>
      </c>
      <c r="EM35" s="77">
        <v>0.90300000000000002</v>
      </c>
      <c r="EN35" s="77">
        <v>0.90500000000000003</v>
      </c>
      <c r="EO35" s="77">
        <v>0.90100000000000002</v>
      </c>
      <c r="EP35" s="77">
        <v>0.90300000000000002</v>
      </c>
    </row>
    <row r="36" spans="1:146" ht="14.7" thickBot="1">
      <c r="A36" s="283" t="s">
        <v>44</v>
      </c>
      <c r="B36" s="284">
        <v>0</v>
      </c>
      <c r="C36" s="285">
        <v>0</v>
      </c>
      <c r="D36" s="285">
        <v>0</v>
      </c>
      <c r="E36" s="285">
        <v>195892.546</v>
      </c>
      <c r="F36" s="285" t="s">
        <v>13</v>
      </c>
      <c r="G36" s="286">
        <f t="shared" si="46"/>
        <v>195892.546</v>
      </c>
      <c r="H36" s="284">
        <v>0</v>
      </c>
      <c r="I36" s="285">
        <v>0</v>
      </c>
      <c r="J36" s="285">
        <v>0</v>
      </c>
      <c r="K36" s="285">
        <v>188352</v>
      </c>
      <c r="L36" s="285">
        <v>6182</v>
      </c>
      <c r="M36" s="286">
        <f t="shared" si="47"/>
        <v>194534</v>
      </c>
      <c r="N36" s="284">
        <v>0</v>
      </c>
      <c r="O36" s="285">
        <v>0</v>
      </c>
      <c r="P36" s="285">
        <v>0</v>
      </c>
      <c r="Q36" s="285">
        <v>186777.49678598152</v>
      </c>
      <c r="R36" s="285" t="s">
        <v>13</v>
      </c>
      <c r="S36" s="286">
        <f t="shared" si="48"/>
        <v>186777.49678598152</v>
      </c>
      <c r="T36" s="284">
        <v>0</v>
      </c>
      <c r="U36" s="285">
        <v>0</v>
      </c>
      <c r="V36" s="285">
        <v>0</v>
      </c>
      <c r="W36" s="285">
        <v>134642.79332349185</v>
      </c>
      <c r="X36" s="285" t="s">
        <v>13</v>
      </c>
      <c r="Y36" s="286">
        <f t="shared" si="49"/>
        <v>134642.79332349185</v>
      </c>
      <c r="Z36" s="284">
        <v>0</v>
      </c>
      <c r="AA36" s="285">
        <v>0</v>
      </c>
      <c r="AB36" s="285">
        <v>0</v>
      </c>
      <c r="AC36" s="285">
        <v>124713.14123328748</v>
      </c>
      <c r="AD36" s="285" t="s">
        <v>13</v>
      </c>
      <c r="AE36" s="286">
        <f t="shared" si="50"/>
        <v>124713.14123328748</v>
      </c>
      <c r="AF36" s="284">
        <v>0</v>
      </c>
      <c r="AG36" s="285">
        <v>0</v>
      </c>
      <c r="AH36" s="285">
        <v>0</v>
      </c>
      <c r="AI36" s="285">
        <v>148879.61586915463</v>
      </c>
      <c r="AJ36" s="285" t="s">
        <v>13</v>
      </c>
      <c r="AK36" s="286">
        <f t="shared" si="51"/>
        <v>148879.61586915463</v>
      </c>
      <c r="AL36" s="284">
        <v>0</v>
      </c>
      <c r="AM36" s="285">
        <v>0</v>
      </c>
      <c r="AN36" s="285">
        <v>0</v>
      </c>
      <c r="AO36" s="285">
        <v>151705.55855236977</v>
      </c>
      <c r="AP36" s="285" t="s">
        <v>13</v>
      </c>
      <c r="AQ36" s="286">
        <f t="shared" si="52"/>
        <v>151705.55855236977</v>
      </c>
      <c r="AR36" s="284">
        <v>0</v>
      </c>
      <c r="AS36" s="285">
        <v>0</v>
      </c>
      <c r="AT36" s="285">
        <v>0</v>
      </c>
      <c r="AU36" s="285">
        <v>152405.79629442608</v>
      </c>
      <c r="AV36" s="285" t="s">
        <v>13</v>
      </c>
      <c r="AW36" s="286">
        <f t="shared" si="53"/>
        <v>152405.79629442608</v>
      </c>
      <c r="AX36" s="284">
        <v>0</v>
      </c>
      <c r="AY36" s="285">
        <v>0</v>
      </c>
      <c r="AZ36" s="285">
        <v>0</v>
      </c>
      <c r="BA36" s="285">
        <v>150036.37914928689</v>
      </c>
      <c r="BB36" s="285" t="s">
        <v>13</v>
      </c>
      <c r="BC36" s="286">
        <f t="shared" si="54"/>
        <v>150036.37914928689</v>
      </c>
      <c r="BD36" s="284">
        <v>0</v>
      </c>
      <c r="BE36" s="285">
        <v>0</v>
      </c>
      <c r="BF36" s="285">
        <v>0</v>
      </c>
      <c r="BG36" s="285">
        <v>167766.34328687345</v>
      </c>
      <c r="BH36" s="285" t="s">
        <v>13</v>
      </c>
      <c r="BI36" s="286">
        <f t="shared" si="55"/>
        <v>167766.34328687345</v>
      </c>
      <c r="BJ36" s="284">
        <v>0</v>
      </c>
      <c r="BK36" s="285">
        <v>0</v>
      </c>
      <c r="BL36" s="285">
        <v>0</v>
      </c>
      <c r="BM36" s="285">
        <v>180453.24966</v>
      </c>
      <c r="BN36" s="285" t="s">
        <v>13</v>
      </c>
      <c r="BO36" s="286">
        <f t="shared" si="56"/>
        <v>180453.24966</v>
      </c>
      <c r="BP36" s="284">
        <v>0</v>
      </c>
      <c r="BQ36" s="285">
        <v>0</v>
      </c>
      <c r="BR36" s="285">
        <v>0</v>
      </c>
      <c r="BS36" s="285">
        <v>173673.43969</v>
      </c>
      <c r="BT36" s="285" t="s">
        <v>13</v>
      </c>
      <c r="BU36" s="286">
        <f t="shared" si="57"/>
        <v>173673.43969</v>
      </c>
      <c r="BV36" s="284"/>
      <c r="BW36" s="285"/>
      <c r="BX36" s="285"/>
      <c r="BY36" s="285"/>
      <c r="BZ36" s="285"/>
      <c r="CA36" s="286">
        <f t="shared" si="64"/>
        <v>0</v>
      </c>
      <c r="CB36" s="106" t="s">
        <v>1116</v>
      </c>
      <c r="CU36" s="7" t="s">
        <v>44</v>
      </c>
      <c r="CV36" s="8">
        <v>7912398</v>
      </c>
      <c r="CW36" s="8">
        <v>7996861</v>
      </c>
      <c r="CX36" s="8">
        <v>8089346</v>
      </c>
      <c r="CY36" s="8">
        <v>8188649</v>
      </c>
      <c r="CZ36" s="8">
        <v>8282396</v>
      </c>
      <c r="DA36" s="8">
        <v>8373338</v>
      </c>
      <c r="DB36" s="8">
        <v>8451840</v>
      </c>
      <c r="DC36" s="8">
        <v>8514329</v>
      </c>
      <c r="DD36" s="8">
        <v>8575280</v>
      </c>
      <c r="DE36" s="8">
        <v>8638167</v>
      </c>
      <c r="DF36" s="8">
        <v>8704546</v>
      </c>
      <c r="DG36" s="8">
        <v>8777088</v>
      </c>
      <c r="DH36" s="8">
        <v>8888093</v>
      </c>
      <c r="DI36" s="8" t="s">
        <v>13</v>
      </c>
      <c r="DN36" s="7" t="s">
        <v>44</v>
      </c>
      <c r="DO36" s="77" t="s">
        <v>13</v>
      </c>
      <c r="DP36" s="77" t="s">
        <v>13</v>
      </c>
      <c r="DQ36" s="77">
        <v>99.7</v>
      </c>
      <c r="DR36" s="77" t="s">
        <v>13</v>
      </c>
      <c r="DS36" s="77" t="s">
        <v>13</v>
      </c>
      <c r="DT36" s="77" t="s">
        <v>13</v>
      </c>
      <c r="DU36" s="77" t="s">
        <v>13</v>
      </c>
      <c r="DV36" s="77" t="s">
        <v>13</v>
      </c>
      <c r="DW36" s="77">
        <v>99.7</v>
      </c>
      <c r="DX36" s="77" t="s">
        <v>13</v>
      </c>
      <c r="DY36" s="77" t="s">
        <v>13</v>
      </c>
      <c r="DZ36" s="77" t="s">
        <v>13</v>
      </c>
      <c r="ED36" s="7" t="s">
        <v>44</v>
      </c>
      <c r="EE36" s="77">
        <v>0.86699999999999999</v>
      </c>
      <c r="EF36" s="77">
        <v>0.874</v>
      </c>
      <c r="EG36" s="77">
        <v>0.879</v>
      </c>
      <c r="EH36" s="77">
        <v>0.879</v>
      </c>
      <c r="EI36" s="77">
        <v>0.879</v>
      </c>
      <c r="EJ36" s="77">
        <v>0.88300000000000001</v>
      </c>
      <c r="EK36" s="77">
        <v>0.88100000000000001</v>
      </c>
      <c r="EL36" s="77">
        <v>0.88400000000000001</v>
      </c>
      <c r="EM36" s="77">
        <v>0.88600000000000001</v>
      </c>
      <c r="EN36" s="77">
        <v>0.879</v>
      </c>
      <c r="EO36" s="77">
        <v>0.88900000000000001</v>
      </c>
      <c r="EP36" s="77">
        <v>0.89100000000000001</v>
      </c>
    </row>
    <row r="37" spans="1:146">
      <c r="H37" s="106">
        <v>844400</v>
      </c>
      <c r="I37" s="106" t="s">
        <v>13</v>
      </c>
      <c r="J37" s="106">
        <v>4700</v>
      </c>
      <c r="K37" s="106">
        <v>228900</v>
      </c>
      <c r="L37" s="106">
        <v>400</v>
      </c>
      <c r="M37" s="106">
        <v>1078400</v>
      </c>
    </row>
    <row r="38" spans="1:146">
      <c r="A38" s="1" t="s">
        <v>171</v>
      </c>
      <c r="H38" s="1" t="s">
        <v>1220</v>
      </c>
      <c r="DK38" s="1" t="s">
        <v>1</v>
      </c>
      <c r="DM38" s="1" t="s">
        <v>1</v>
      </c>
      <c r="DW38" s="1" t="s">
        <v>1</v>
      </c>
    </row>
    <row r="39" spans="1:146" ht="57.6">
      <c r="A39" s="75" t="s">
        <v>146</v>
      </c>
      <c r="G39" s="251"/>
      <c r="H39" s="251"/>
      <c r="I39" s="251"/>
      <c r="W39" s="251"/>
      <c r="AC39" s="251"/>
      <c r="AI39" s="251"/>
      <c r="AO39" s="251"/>
      <c r="AU39" s="251"/>
      <c r="BA39" s="251"/>
      <c r="BG39" s="251"/>
      <c r="BM39" s="251"/>
      <c r="BS39" s="251"/>
      <c r="DK39" s="1" t="s">
        <v>1</v>
      </c>
      <c r="DM39" s="1" t="s">
        <v>1</v>
      </c>
      <c r="DW39" s="1" t="s">
        <v>1</v>
      </c>
    </row>
    <row r="40" spans="1:146">
      <c r="A40" s="132" t="s">
        <v>125</v>
      </c>
      <c r="T40" s="106"/>
      <c r="U40" s="107"/>
      <c r="V40" s="107"/>
      <c r="AZ40" s="107"/>
      <c r="DK40" s="1" t="s">
        <v>1</v>
      </c>
      <c r="DM40" s="1" t="s">
        <v>1</v>
      </c>
      <c r="DW40" s="1" t="s">
        <v>1</v>
      </c>
    </row>
    <row r="41" spans="1:146">
      <c r="A41" s="132"/>
      <c r="T41" s="106"/>
      <c r="U41" s="107"/>
      <c r="V41" s="107"/>
      <c r="W41" s="107"/>
      <c r="X41" s="107"/>
      <c r="Y41" s="107"/>
      <c r="Z41" s="107"/>
      <c r="AF41" s="106"/>
      <c r="AG41" s="107"/>
      <c r="AH41" s="107"/>
      <c r="AI41" s="107"/>
      <c r="AJ41" s="107"/>
      <c r="AK41" s="107"/>
      <c r="AL41" s="107"/>
      <c r="AR41" s="106"/>
      <c r="AS41" s="107"/>
      <c r="AT41" s="107"/>
      <c r="AU41" s="107"/>
      <c r="AV41" s="107"/>
      <c r="AW41" s="107"/>
      <c r="BD41" s="106"/>
      <c r="BE41" s="107"/>
      <c r="BF41" s="107"/>
      <c r="BG41" s="107"/>
      <c r="BH41" s="107"/>
      <c r="BI41" s="107"/>
      <c r="BJ41" s="107"/>
    </row>
    <row r="42" spans="1:146">
      <c r="A42" s="1" t="s">
        <v>723</v>
      </c>
      <c r="T42" s="106"/>
      <c r="U42" s="107"/>
      <c r="V42" s="107"/>
      <c r="W42" s="107"/>
      <c r="X42" s="107"/>
      <c r="Y42" s="107"/>
      <c r="Z42" s="107"/>
      <c r="BD42" s="106"/>
      <c r="BE42" s="107"/>
      <c r="BF42" s="107"/>
      <c r="BG42" s="107"/>
      <c r="BH42" s="107"/>
      <c r="BI42" s="107"/>
      <c r="BJ42" s="107"/>
    </row>
    <row r="43" spans="1:146">
      <c r="T43" s="106"/>
      <c r="U43" s="107"/>
      <c r="V43" s="107"/>
      <c r="W43" s="107"/>
      <c r="X43" s="107"/>
      <c r="Y43" s="107"/>
      <c r="Z43" s="107"/>
      <c r="BD43" s="106"/>
      <c r="BE43" s="107"/>
      <c r="BF43" s="107"/>
      <c r="BG43" s="107"/>
      <c r="BH43" s="107"/>
      <c r="BI43" s="107"/>
      <c r="BJ43" s="107"/>
    </row>
    <row r="44" spans="1:146">
      <c r="A44" s="1" t="s">
        <v>938</v>
      </c>
      <c r="C44" s="125"/>
      <c r="D44" s="125"/>
      <c r="F44" s="125"/>
      <c r="T44" s="106"/>
      <c r="U44" s="107"/>
      <c r="V44" s="107"/>
      <c r="W44" s="107"/>
      <c r="X44" s="107"/>
      <c r="Y44" s="107"/>
      <c r="Z44" s="107"/>
    </row>
    <row r="45" spans="1:146">
      <c r="A45" s="16" t="s">
        <v>645</v>
      </c>
      <c r="H45" s="129"/>
    </row>
    <row r="47" spans="1:146">
      <c r="A47" s="1" t="s">
        <v>939</v>
      </c>
    </row>
    <row r="48" spans="1:146">
      <c r="A48" s="16" t="s">
        <v>143</v>
      </c>
      <c r="H48" s="16"/>
    </row>
    <row r="50" spans="1:8">
      <c r="A50" s="1" t="s">
        <v>940</v>
      </c>
      <c r="H50" s="16"/>
    </row>
    <row r="51" spans="1:8">
      <c r="A51" s="16" t="s">
        <v>631</v>
      </c>
    </row>
    <row r="53" spans="1:8">
      <c r="A53" s="1" t="s">
        <v>942</v>
      </c>
      <c r="H53" s="16"/>
    </row>
    <row r="54" spans="1:8">
      <c r="A54" s="16" t="s">
        <v>466</v>
      </c>
    </row>
    <row r="56" spans="1:8">
      <c r="A56" s="1" t="s">
        <v>941</v>
      </c>
      <c r="H56" s="16"/>
    </row>
    <row r="57" spans="1:8">
      <c r="A57" s="16" t="s">
        <v>725</v>
      </c>
    </row>
    <row r="59" spans="1:8">
      <c r="A59" s="1" t="s">
        <v>1118</v>
      </c>
      <c r="H59" s="16"/>
    </row>
    <row r="60" spans="1:8">
      <c r="A60" s="16" t="s">
        <v>722</v>
      </c>
    </row>
    <row r="62" spans="1:8">
      <c r="A62" s="1" t="s">
        <v>1119</v>
      </c>
      <c r="H62" s="16"/>
    </row>
    <row r="63" spans="1:8">
      <c r="A63" s="16" t="s">
        <v>718</v>
      </c>
    </row>
    <row r="65" spans="1:1">
      <c r="A65" s="1" t="s">
        <v>943</v>
      </c>
    </row>
    <row r="66" spans="1:1">
      <c r="A66" s="16" t="s">
        <v>761</v>
      </c>
    </row>
    <row r="68" spans="1:1">
      <c r="A68" s="1" t="s">
        <v>944</v>
      </c>
    </row>
    <row r="69" spans="1:1">
      <c r="A69" s="16" t="s">
        <v>696</v>
      </c>
    </row>
    <row r="71" spans="1:1">
      <c r="A71" s="1" t="s">
        <v>719</v>
      </c>
    </row>
    <row r="72" spans="1:1">
      <c r="A72" s="16" t="s">
        <v>716</v>
      </c>
    </row>
    <row r="74" spans="1:1">
      <c r="A74" s="1" t="s">
        <v>1120</v>
      </c>
    </row>
    <row r="75" spans="1:1">
      <c r="A75" s="16" t="s">
        <v>597</v>
      </c>
    </row>
    <row r="77" spans="1:1">
      <c r="A77" s="1" t="s">
        <v>946</v>
      </c>
    </row>
    <row r="78" spans="1:1">
      <c r="A78" s="16" t="s">
        <v>930</v>
      </c>
    </row>
    <row r="80" spans="1:1">
      <c r="A80" s="1" t="s">
        <v>947</v>
      </c>
    </row>
    <row r="81" spans="1:1">
      <c r="A81" s="16" t="s">
        <v>775</v>
      </c>
    </row>
    <row r="83" spans="1:1">
      <c r="A83" s="1" t="s">
        <v>805</v>
      </c>
    </row>
    <row r="84" spans="1:1">
      <c r="A84" s="16" t="s">
        <v>733</v>
      </c>
    </row>
    <row r="86" spans="1:1">
      <c r="A86" s="1" t="s">
        <v>945</v>
      </c>
    </row>
    <row r="87" spans="1:1">
      <c r="A87" s="16" t="s">
        <v>902</v>
      </c>
    </row>
    <row r="89" spans="1:1">
      <c r="A89" s="1" t="s">
        <v>903</v>
      </c>
    </row>
    <row r="90" spans="1:1">
      <c r="A90" s="16" t="s">
        <v>837</v>
      </c>
    </row>
    <row r="92" spans="1:1">
      <c r="A92" s="1" t="s">
        <v>1159</v>
      </c>
    </row>
    <row r="93" spans="1:1">
      <c r="A93" s="16" t="s">
        <v>1121</v>
      </c>
    </row>
    <row r="95" spans="1:1">
      <c r="A95" s="1" t="s">
        <v>1227</v>
      </c>
    </row>
    <row r="96" spans="1:1">
      <c r="A96" s="16" t="s">
        <v>1226</v>
      </c>
    </row>
    <row r="97" spans="1:1">
      <c r="A97" s="16"/>
    </row>
    <row r="98" spans="1:1">
      <c r="A98" s="1" t="s">
        <v>1229</v>
      </c>
    </row>
    <row r="99" spans="1:1">
      <c r="A99" s="16" t="s">
        <v>1228</v>
      </c>
    </row>
    <row r="101" spans="1:1">
      <c r="A101" s="1" t="s">
        <v>1225</v>
      </c>
    </row>
    <row r="103" spans="1:1">
      <c r="A103" s="1" t="s">
        <v>1201</v>
      </c>
    </row>
    <row r="104" spans="1:1">
      <c r="A104" s="1" t="s">
        <v>1202</v>
      </c>
    </row>
    <row r="105" spans="1:1">
      <c r="A105" s="16" t="s">
        <v>1203</v>
      </c>
    </row>
    <row r="107" spans="1:1">
      <c r="A107" s="1" t="s">
        <v>1205</v>
      </c>
    </row>
    <row r="108" spans="1:1">
      <c r="A108" s="16" t="s">
        <v>1206</v>
      </c>
    </row>
    <row r="110" spans="1:1">
      <c r="A110" s="1" t="s">
        <v>1211</v>
      </c>
    </row>
    <row r="112" spans="1:1">
      <c r="A112" s="1" t="s">
        <v>1192</v>
      </c>
    </row>
    <row r="113" spans="1:1">
      <c r="A113" s="16" t="s">
        <v>1193</v>
      </c>
    </row>
    <row r="115" spans="1:1">
      <c r="A115" s="1" t="s">
        <v>1194</v>
      </c>
    </row>
    <row r="116" spans="1:1">
      <c r="A116" s="16" t="s">
        <v>1195</v>
      </c>
    </row>
    <row r="118" spans="1:1">
      <c r="A118" s="1" t="s">
        <v>1207</v>
      </c>
    </row>
    <row r="119" spans="1:1">
      <c r="A119" s="16" t="s">
        <v>1208</v>
      </c>
    </row>
    <row r="121" spans="1:1">
      <c r="A121" s="1" t="s">
        <v>1313</v>
      </c>
    </row>
    <row r="123" spans="1:1">
      <c r="A123" s="1" t="s">
        <v>1307</v>
      </c>
    </row>
    <row r="124" spans="1:1">
      <c r="A124" s="1" t="s">
        <v>1308</v>
      </c>
    </row>
    <row r="125" spans="1:1">
      <c r="A125" s="16" t="s">
        <v>1312</v>
      </c>
    </row>
  </sheetData>
  <mergeCells count="14">
    <mergeCell ref="BV1:CA1"/>
    <mergeCell ref="AL1:AQ1"/>
    <mergeCell ref="B1:G1"/>
    <mergeCell ref="A2:A3"/>
    <mergeCell ref="H1:M1"/>
    <mergeCell ref="N1:S1"/>
    <mergeCell ref="T1:Y1"/>
    <mergeCell ref="Z1:AE1"/>
    <mergeCell ref="AF1:AK1"/>
    <mergeCell ref="AR1:AW1"/>
    <mergeCell ref="AX1:BC1"/>
    <mergeCell ref="BD1:BI1"/>
    <mergeCell ref="BJ1:BO1"/>
    <mergeCell ref="BP1:BU1"/>
  </mergeCells>
  <dataValidations count="1">
    <dataValidation type="list" allowBlank="1" showInputMessage="1" showErrorMessage="1" sqref="CE8" xr:uid="{AC6CA764-36A9-432D-ACDE-DE53270B9E36}">
      <formula1>$A$4:$A$36</formula1>
    </dataValidation>
  </dataValidations>
  <hyperlinks>
    <hyperlink ref="A40" r:id="rId1" xr:uid="{425B1D11-AF9D-471F-BB90-76876E502EAF}"/>
    <hyperlink ref="A60" r:id="rId2" xr:uid="{4DA67FEB-BB85-4CF1-87B9-C785563D1081}"/>
    <hyperlink ref="A63" r:id="rId3" xr:uid="{F8C50BB4-FDFC-4E5A-B054-7B71572E6899}"/>
    <hyperlink ref="A45" r:id="rId4" xr:uid="{C046035B-172E-4242-B512-D7D62A4AAFCB}"/>
    <hyperlink ref="A48" r:id="rId5" location="abreadcrumb" xr:uid="{CDB66AE4-0B5E-4E7A-8C79-EC6FE0A14B19}"/>
    <hyperlink ref="A51" r:id="rId6" xr:uid="{22F60F46-382E-4EF0-B7EF-777D16E30658}"/>
    <hyperlink ref="A54" r:id="rId7" xr:uid="{9F228FB8-5BB4-4C67-A295-8A8A532D82C5}"/>
    <hyperlink ref="A57" r:id="rId8" xr:uid="{FC8C9408-33B5-4253-A4D0-204584662375}"/>
    <hyperlink ref="A66" r:id="rId9" xr:uid="{722DB318-261B-4DDA-82FB-262276C9EEDC}"/>
    <hyperlink ref="A69" r:id="rId10" xr:uid="{0B945E7A-B9AC-49F4-B379-132F258D4C15}"/>
    <hyperlink ref="A72" r:id="rId11" xr:uid="{37524AC0-570F-4AF6-887C-5919D51D8EF2}"/>
    <hyperlink ref="A75" r:id="rId12" xr:uid="{F052959C-8B49-47AE-A130-65A9DDDECCF2}"/>
    <hyperlink ref="A78" r:id="rId13" xr:uid="{9218A97C-D9F6-4E8F-8095-A20D099325F1}"/>
    <hyperlink ref="A81" r:id="rId14" xr:uid="{D63D5F91-E46D-4611-9C9E-2BA865F74C90}"/>
    <hyperlink ref="A84" r:id="rId15" xr:uid="{B9972349-6D86-4123-8DE6-E99541E95697}"/>
    <hyperlink ref="A87" r:id="rId16" xr:uid="{465367EA-0107-41C4-BCCB-D7BFC038E156}"/>
    <hyperlink ref="A90" r:id="rId17" xr:uid="{B97F3557-B50A-479C-B679-8BF4798F8610}"/>
    <hyperlink ref="A93" r:id="rId18" xr:uid="{AE3C1345-1DF1-49B3-AD03-535BDA7C241B}"/>
    <hyperlink ref="A105" r:id="rId19" xr:uid="{D6B113A0-D43C-4293-9032-C20D29F8580C}"/>
    <hyperlink ref="A119" r:id="rId20" xr:uid="{05BDFD03-9129-4B06-97BA-A1BBDBA740E3}"/>
    <hyperlink ref="A108" r:id="rId21" xr:uid="{1C0C213D-7813-4A1E-944F-FE2ED292DB7C}"/>
    <hyperlink ref="A113" r:id="rId22" xr:uid="{92EF8025-13EE-4FFC-927D-7D2E1FC596E0}"/>
    <hyperlink ref="A116" r:id="rId23" xr:uid="{12852B77-B4F4-4CC8-B215-099D6A110949}"/>
    <hyperlink ref="A96" r:id="rId24" xr:uid="{85CADE43-37AF-4A44-99EF-E63A3D8348B1}"/>
    <hyperlink ref="A99" r:id="rId25" xr:uid="{9E6AEB20-B96C-4CF5-A10E-D92E7B24978C}"/>
    <hyperlink ref="A125" r:id="rId26" xr:uid="{E261B77E-F098-4639-9D73-1FA1406BD826}"/>
  </hyperlinks>
  <pageMargins left="0.7" right="0.7" top="0.75" bottom="0.75" header="0.3" footer="0.3"/>
  <pageSetup paperSize="9" orientation="portrait" r:id="rId27"/>
  <ignoredErrors>
    <ignoredError sqref="G4 M4 S4 Y4 AE4:AK4 AQ4:BO4" formula="1"/>
    <ignoredError sqref="CV3:DI3 DO3:DZ3" numberStoredAsText="1"/>
  </ignoredErrors>
  <drawing r:id="rId28"/>
  <legacyDrawing r:id="rId29"/>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FD7CD-E030-4D8B-A3F6-FF6223BD4096}">
  <dimension ref="A1:CR51"/>
  <sheetViews>
    <sheetView zoomScale="98" zoomScaleNormal="70" workbookViewId="0">
      <pane xSplit="1" ySplit="3" topLeftCell="BO4" activePane="bottomRight" state="frozen"/>
      <selection pane="topRight" activeCell="B1" sqref="B1"/>
      <selection pane="bottomLeft" activeCell="A4" sqref="A4"/>
      <selection pane="bottomRight" activeCell="BP34" sqref="BP34"/>
    </sheetView>
  </sheetViews>
  <sheetFormatPr baseColWidth="10" defaultColWidth="8.89453125" defaultRowHeight="14.4"/>
  <cols>
    <col min="1" max="1" width="40.68359375" style="1" customWidth="1"/>
    <col min="2" max="2" width="16.1015625" style="1" bestFit="1" customWidth="1"/>
    <col min="3" max="3" width="17.41796875" style="1" bestFit="1" customWidth="1"/>
    <col min="4" max="4" width="11.5234375" style="1" bestFit="1" customWidth="1"/>
    <col min="5" max="5" width="12.41796875" style="1" bestFit="1" customWidth="1"/>
    <col min="6" max="6" width="12.20703125" style="1" bestFit="1" customWidth="1"/>
    <col min="7" max="7" width="14" style="1" customWidth="1"/>
    <col min="8" max="8" width="16.1015625" style="1" customWidth="1"/>
    <col min="9" max="9" width="17.41796875" style="1" customWidth="1"/>
    <col min="10" max="10" width="11.3125" style="1" customWidth="1"/>
    <col min="11" max="11" width="9.7890625" style="1" customWidth="1"/>
    <col min="12" max="12" width="12.20703125" style="1" customWidth="1"/>
    <col min="13" max="13" width="9.68359375" style="1" customWidth="1"/>
    <col min="14" max="14" width="16.1015625" style="1" customWidth="1"/>
    <col min="15" max="15" width="17.41796875" style="1" customWidth="1"/>
    <col min="16" max="16" width="11.3125" style="1" customWidth="1"/>
    <col min="17" max="17" width="9.7890625" style="1" customWidth="1"/>
    <col min="18" max="18" width="12.20703125" style="1" customWidth="1"/>
    <col min="19" max="19" width="9.68359375" style="1" customWidth="1"/>
    <col min="20" max="20" width="16.1015625" style="1" customWidth="1"/>
    <col min="21" max="21" width="17.41796875" style="1" customWidth="1"/>
    <col min="22" max="22" width="11.3125" style="1" customWidth="1"/>
    <col min="23" max="23" width="9.7890625" style="1" customWidth="1"/>
    <col min="24" max="24" width="12.20703125" style="1" customWidth="1"/>
    <col min="25" max="25" width="9.68359375" style="1" customWidth="1"/>
    <col min="26" max="26" width="16.1015625" style="1" customWidth="1"/>
    <col min="27" max="27" width="17.41796875" style="1" customWidth="1"/>
    <col min="28" max="28" width="11.3125" style="1" customWidth="1"/>
    <col min="29" max="29" width="9.7890625" style="1" customWidth="1"/>
    <col min="30" max="30" width="12.20703125" style="1" customWidth="1"/>
    <col min="31" max="31" width="9.68359375" style="1" customWidth="1"/>
    <col min="32" max="32" width="16.1015625" style="1" customWidth="1"/>
    <col min="33" max="33" width="17.41796875" style="1" customWidth="1"/>
    <col min="34" max="34" width="11.3125" style="1" customWidth="1"/>
    <col min="35" max="35" width="9.7890625" style="1" customWidth="1"/>
    <col min="36" max="36" width="12.20703125" style="1" customWidth="1"/>
    <col min="37" max="37" width="9.68359375" style="1" customWidth="1"/>
    <col min="38" max="38" width="16.1015625" style="1" customWidth="1"/>
    <col min="39" max="39" width="17.41796875" style="1" customWidth="1"/>
    <col min="40" max="40" width="11.3125" style="1" customWidth="1"/>
    <col min="41" max="41" width="9.7890625" style="1" customWidth="1"/>
    <col min="42" max="42" width="12.20703125" style="1" customWidth="1"/>
    <col min="43" max="43" width="9.68359375" style="1" customWidth="1"/>
    <col min="44" max="44" width="16.1015625" style="1" customWidth="1"/>
    <col min="45" max="45" width="17.41796875" style="1" customWidth="1"/>
    <col min="46" max="46" width="11.3125" style="1" customWidth="1"/>
    <col min="47" max="47" width="9.7890625" style="1" customWidth="1"/>
    <col min="48" max="48" width="12.20703125" style="1" customWidth="1"/>
    <col min="49" max="49" width="9.68359375" style="1" customWidth="1"/>
    <col min="50" max="50" width="16.1015625" style="1" customWidth="1"/>
    <col min="51" max="51" width="17.41796875" style="1" customWidth="1"/>
    <col min="52" max="52" width="11.3125" style="1" customWidth="1"/>
    <col min="53" max="53" width="9.7890625" style="1" customWidth="1"/>
    <col min="54" max="54" width="12.20703125" style="1" customWidth="1"/>
    <col min="55" max="55" width="9.68359375" style="1" customWidth="1"/>
    <col min="56" max="56" width="16.1015625" style="1" customWidth="1"/>
    <col min="57" max="57" width="17.41796875" style="1" customWidth="1"/>
    <col min="58" max="58" width="11.3125" style="1" customWidth="1"/>
    <col min="59" max="59" width="9.7890625" style="1" customWidth="1"/>
    <col min="60" max="60" width="12.20703125" style="1" customWidth="1"/>
    <col min="61" max="61" width="9.68359375" style="1" customWidth="1"/>
    <col min="62" max="62" width="16.1015625" style="1" customWidth="1"/>
    <col min="63" max="63" width="17.41796875" style="1" customWidth="1"/>
    <col min="64" max="64" width="11.3125" style="1" customWidth="1"/>
    <col min="65" max="65" width="9.7890625" style="1" customWidth="1"/>
    <col min="66" max="66" width="12.20703125" style="1" customWidth="1"/>
    <col min="67" max="67" width="9.68359375" style="1" customWidth="1"/>
    <col min="68" max="68" width="16.1015625" style="1" customWidth="1"/>
    <col min="69" max="69" width="17.41796875" style="1" customWidth="1"/>
    <col min="70" max="70" width="11.3125" style="1" customWidth="1"/>
    <col min="71" max="71" width="9.7890625" style="1" customWidth="1"/>
    <col min="72" max="72" width="12.20703125" style="1" customWidth="1"/>
    <col min="73" max="73" width="9.68359375" style="1" customWidth="1"/>
    <col min="74" max="74" width="13.41796875" style="1" bestFit="1" customWidth="1"/>
    <col min="75" max="75" width="15.05078125" style="1" customWidth="1"/>
    <col min="76" max="76" width="9.68359375" style="1" bestFit="1" customWidth="1"/>
    <col min="77" max="77" width="13.578125" style="1" customWidth="1"/>
    <col min="78" max="78" width="10.83984375" style="1" bestFit="1" customWidth="1"/>
    <col min="79" max="79" width="9.68359375" style="1" customWidth="1"/>
    <col min="80" max="82" width="8.89453125" style="1"/>
    <col min="83" max="83" width="29.7890625" style="1" bestFit="1" customWidth="1"/>
    <col min="84" max="90" width="8.20703125" style="1" bestFit="1" customWidth="1"/>
    <col min="91" max="91" width="7.89453125" style="1" customWidth="1"/>
    <col min="92" max="95" width="8.20703125" style="1" bestFit="1" customWidth="1"/>
    <col min="96" max="96" width="8.20703125" style="1" customWidth="1"/>
    <col min="97" max="16384" width="8.89453125" style="1"/>
  </cols>
  <sheetData>
    <row r="1" spans="1:96" ht="14.7" thickBot="1">
      <c r="A1" s="101"/>
      <c r="B1" s="320">
        <v>2011</v>
      </c>
      <c r="C1" s="321"/>
      <c r="D1" s="321"/>
      <c r="E1" s="321"/>
      <c r="F1" s="321"/>
      <c r="G1" s="322"/>
      <c r="H1" s="320">
        <v>2012</v>
      </c>
      <c r="I1" s="321"/>
      <c r="J1" s="321"/>
      <c r="K1" s="321"/>
      <c r="L1" s="321"/>
      <c r="M1" s="322"/>
      <c r="N1" s="320">
        <v>2013</v>
      </c>
      <c r="O1" s="321"/>
      <c r="P1" s="321"/>
      <c r="Q1" s="321"/>
      <c r="R1" s="321"/>
      <c r="S1" s="322"/>
      <c r="T1" s="320">
        <v>2014</v>
      </c>
      <c r="U1" s="321"/>
      <c r="V1" s="321"/>
      <c r="W1" s="321"/>
      <c r="X1" s="321"/>
      <c r="Y1" s="322"/>
      <c r="Z1" s="320">
        <v>2015</v>
      </c>
      <c r="AA1" s="321"/>
      <c r="AB1" s="321"/>
      <c r="AC1" s="321"/>
      <c r="AD1" s="321"/>
      <c r="AE1" s="322"/>
      <c r="AF1" s="320">
        <v>2016</v>
      </c>
      <c r="AG1" s="321"/>
      <c r="AH1" s="321"/>
      <c r="AI1" s="321"/>
      <c r="AJ1" s="321"/>
      <c r="AK1" s="322"/>
      <c r="AL1" s="320">
        <v>2017</v>
      </c>
      <c r="AM1" s="321"/>
      <c r="AN1" s="321"/>
      <c r="AO1" s="321"/>
      <c r="AP1" s="321"/>
      <c r="AQ1" s="322"/>
      <c r="AR1" s="320">
        <v>2018</v>
      </c>
      <c r="AS1" s="321"/>
      <c r="AT1" s="321"/>
      <c r="AU1" s="321"/>
      <c r="AV1" s="321"/>
      <c r="AW1" s="322"/>
      <c r="AX1" s="320">
        <v>2019</v>
      </c>
      <c r="AY1" s="321"/>
      <c r="AZ1" s="321"/>
      <c r="BA1" s="321"/>
      <c r="BB1" s="321"/>
      <c r="BC1" s="322"/>
      <c r="BD1" s="320">
        <v>2020</v>
      </c>
      <c r="BE1" s="321"/>
      <c r="BF1" s="321"/>
      <c r="BG1" s="321"/>
      <c r="BH1" s="321"/>
      <c r="BI1" s="322"/>
      <c r="BJ1" s="320">
        <v>2021</v>
      </c>
      <c r="BK1" s="321"/>
      <c r="BL1" s="321"/>
      <c r="BM1" s="321"/>
      <c r="BN1" s="321"/>
      <c r="BO1" s="322"/>
      <c r="BP1" s="320">
        <v>2022</v>
      </c>
      <c r="BQ1" s="321"/>
      <c r="BR1" s="321"/>
      <c r="BS1" s="321"/>
      <c r="BT1" s="321"/>
      <c r="BU1" s="322"/>
      <c r="BV1" s="320">
        <v>2023</v>
      </c>
      <c r="BW1" s="321"/>
      <c r="BX1" s="321"/>
      <c r="BY1" s="321"/>
      <c r="BZ1" s="321"/>
      <c r="CA1" s="322"/>
    </row>
    <row r="2" spans="1:96" ht="40.799999999999997" customHeight="1">
      <c r="A2" s="323" t="s">
        <v>681</v>
      </c>
      <c r="B2" s="100" t="s">
        <v>642</v>
      </c>
      <c r="C2" s="98" t="s">
        <v>553</v>
      </c>
      <c r="D2" s="98" t="s">
        <v>556</v>
      </c>
      <c r="E2" s="98" t="s">
        <v>638</v>
      </c>
      <c r="F2" s="98" t="s">
        <v>679</v>
      </c>
      <c r="G2" s="99" t="s">
        <v>165</v>
      </c>
      <c r="H2" s="100" t="s">
        <v>642</v>
      </c>
      <c r="I2" s="98" t="s">
        <v>553</v>
      </c>
      <c r="J2" s="98" t="s">
        <v>556</v>
      </c>
      <c r="K2" s="98" t="s">
        <v>638</v>
      </c>
      <c r="L2" s="98" t="s">
        <v>679</v>
      </c>
      <c r="M2" s="99" t="s">
        <v>165</v>
      </c>
      <c r="N2" s="100" t="s">
        <v>642</v>
      </c>
      <c r="O2" s="98" t="s">
        <v>553</v>
      </c>
      <c r="P2" s="98" t="s">
        <v>556</v>
      </c>
      <c r="Q2" s="98" t="s">
        <v>638</v>
      </c>
      <c r="R2" s="98" t="s">
        <v>679</v>
      </c>
      <c r="S2" s="99" t="s">
        <v>165</v>
      </c>
      <c r="T2" s="100" t="s">
        <v>642</v>
      </c>
      <c r="U2" s="98" t="s">
        <v>553</v>
      </c>
      <c r="V2" s="98" t="s">
        <v>556</v>
      </c>
      <c r="W2" s="98" t="s">
        <v>638</v>
      </c>
      <c r="X2" s="98" t="s">
        <v>679</v>
      </c>
      <c r="Y2" s="99" t="s">
        <v>165</v>
      </c>
      <c r="Z2" s="100" t="s">
        <v>642</v>
      </c>
      <c r="AA2" s="98" t="s">
        <v>553</v>
      </c>
      <c r="AB2" s="98" t="s">
        <v>556</v>
      </c>
      <c r="AC2" s="98" t="s">
        <v>638</v>
      </c>
      <c r="AD2" s="98" t="s">
        <v>679</v>
      </c>
      <c r="AE2" s="99" t="s">
        <v>165</v>
      </c>
      <c r="AF2" s="100" t="s">
        <v>642</v>
      </c>
      <c r="AG2" s="98" t="s">
        <v>553</v>
      </c>
      <c r="AH2" s="98" t="s">
        <v>556</v>
      </c>
      <c r="AI2" s="98" t="s">
        <v>638</v>
      </c>
      <c r="AJ2" s="98" t="s">
        <v>679</v>
      </c>
      <c r="AK2" s="99" t="s">
        <v>165</v>
      </c>
      <c r="AL2" s="100" t="s">
        <v>642</v>
      </c>
      <c r="AM2" s="98" t="s">
        <v>553</v>
      </c>
      <c r="AN2" s="98" t="s">
        <v>556</v>
      </c>
      <c r="AO2" s="98" t="s">
        <v>638</v>
      </c>
      <c r="AP2" s="98" t="s">
        <v>679</v>
      </c>
      <c r="AQ2" s="99" t="s">
        <v>165</v>
      </c>
      <c r="AR2" s="100" t="s">
        <v>642</v>
      </c>
      <c r="AS2" s="98" t="s">
        <v>553</v>
      </c>
      <c r="AT2" s="98" t="s">
        <v>556</v>
      </c>
      <c r="AU2" s="98" t="s">
        <v>638</v>
      </c>
      <c r="AV2" s="98" t="s">
        <v>679</v>
      </c>
      <c r="AW2" s="99" t="s">
        <v>165</v>
      </c>
      <c r="AX2" s="100" t="s">
        <v>642</v>
      </c>
      <c r="AY2" s="98" t="s">
        <v>553</v>
      </c>
      <c r="AZ2" s="98" t="s">
        <v>556</v>
      </c>
      <c r="BA2" s="98" t="s">
        <v>638</v>
      </c>
      <c r="BB2" s="98" t="s">
        <v>679</v>
      </c>
      <c r="BC2" s="99" t="s">
        <v>165</v>
      </c>
      <c r="BD2" s="100" t="s">
        <v>642</v>
      </c>
      <c r="BE2" s="98" t="s">
        <v>553</v>
      </c>
      <c r="BF2" s="98" t="s">
        <v>556</v>
      </c>
      <c r="BG2" s="98" t="s">
        <v>638</v>
      </c>
      <c r="BH2" s="98" t="s">
        <v>679</v>
      </c>
      <c r="BI2" s="99" t="s">
        <v>165</v>
      </c>
      <c r="BJ2" s="100" t="s">
        <v>642</v>
      </c>
      <c r="BK2" s="98" t="s">
        <v>553</v>
      </c>
      <c r="BL2" s="98" t="s">
        <v>556</v>
      </c>
      <c r="BM2" s="98" t="s">
        <v>638</v>
      </c>
      <c r="BN2" s="98" t="s">
        <v>679</v>
      </c>
      <c r="BO2" s="99" t="s">
        <v>165</v>
      </c>
      <c r="BP2" s="100" t="s">
        <v>642</v>
      </c>
      <c r="BQ2" s="98" t="s">
        <v>553</v>
      </c>
      <c r="BR2" s="98" t="s">
        <v>556</v>
      </c>
      <c r="BS2" s="98" t="s">
        <v>638</v>
      </c>
      <c r="BT2" s="98" t="s">
        <v>679</v>
      </c>
      <c r="BU2" s="99" t="s">
        <v>165</v>
      </c>
      <c r="BV2" s="100" t="s">
        <v>642</v>
      </c>
      <c r="BW2" s="98" t="s">
        <v>553</v>
      </c>
      <c r="BX2" s="98" t="s">
        <v>556</v>
      </c>
      <c r="BY2" s="98" t="s">
        <v>638</v>
      </c>
      <c r="BZ2" s="98" t="s">
        <v>679</v>
      </c>
      <c r="CA2" s="99" t="s">
        <v>165</v>
      </c>
    </row>
    <row r="3" spans="1:96" ht="37.200000000000003" customHeight="1" thickBot="1">
      <c r="A3" s="324"/>
      <c r="B3" s="89" t="s">
        <v>680</v>
      </c>
      <c r="C3" s="90" t="s">
        <v>680</v>
      </c>
      <c r="D3" s="90" t="s">
        <v>680</v>
      </c>
      <c r="E3" s="90" t="s">
        <v>680</v>
      </c>
      <c r="F3" s="90" t="s">
        <v>680</v>
      </c>
      <c r="G3" s="91" t="s">
        <v>680</v>
      </c>
      <c r="H3" s="89" t="s">
        <v>680</v>
      </c>
      <c r="I3" s="90" t="s">
        <v>680</v>
      </c>
      <c r="J3" s="90" t="s">
        <v>680</v>
      </c>
      <c r="K3" s="90" t="s">
        <v>680</v>
      </c>
      <c r="L3" s="90" t="s">
        <v>680</v>
      </c>
      <c r="M3" s="91" t="s">
        <v>680</v>
      </c>
      <c r="N3" s="89" t="s">
        <v>680</v>
      </c>
      <c r="O3" s="90" t="s">
        <v>680</v>
      </c>
      <c r="P3" s="90" t="s">
        <v>680</v>
      </c>
      <c r="Q3" s="90" t="s">
        <v>680</v>
      </c>
      <c r="R3" s="90" t="s">
        <v>680</v>
      </c>
      <c r="S3" s="91" t="s">
        <v>680</v>
      </c>
      <c r="T3" s="89" t="s">
        <v>680</v>
      </c>
      <c r="U3" s="90" t="s">
        <v>680</v>
      </c>
      <c r="V3" s="90" t="s">
        <v>680</v>
      </c>
      <c r="W3" s="90" t="s">
        <v>680</v>
      </c>
      <c r="X3" s="90" t="s">
        <v>680</v>
      </c>
      <c r="Y3" s="91" t="s">
        <v>680</v>
      </c>
      <c r="Z3" s="89" t="s">
        <v>680</v>
      </c>
      <c r="AA3" s="90" t="s">
        <v>680</v>
      </c>
      <c r="AB3" s="90" t="s">
        <v>680</v>
      </c>
      <c r="AC3" s="90" t="s">
        <v>680</v>
      </c>
      <c r="AD3" s="90" t="s">
        <v>680</v>
      </c>
      <c r="AE3" s="91" t="s">
        <v>680</v>
      </c>
      <c r="AF3" s="89" t="s">
        <v>680</v>
      </c>
      <c r="AG3" s="90" t="s">
        <v>680</v>
      </c>
      <c r="AH3" s="90" t="s">
        <v>680</v>
      </c>
      <c r="AI3" s="90" t="s">
        <v>680</v>
      </c>
      <c r="AJ3" s="90" t="s">
        <v>680</v>
      </c>
      <c r="AK3" s="91" t="s">
        <v>680</v>
      </c>
      <c r="AL3" s="89" t="s">
        <v>680</v>
      </c>
      <c r="AM3" s="90" t="s">
        <v>680</v>
      </c>
      <c r="AN3" s="90" t="s">
        <v>680</v>
      </c>
      <c r="AO3" s="90" t="s">
        <v>680</v>
      </c>
      <c r="AP3" s="90" t="s">
        <v>680</v>
      </c>
      <c r="AQ3" s="91" t="s">
        <v>680</v>
      </c>
      <c r="AR3" s="89" t="s">
        <v>680</v>
      </c>
      <c r="AS3" s="90" t="s">
        <v>680</v>
      </c>
      <c r="AT3" s="90" t="s">
        <v>680</v>
      </c>
      <c r="AU3" s="90" t="s">
        <v>680</v>
      </c>
      <c r="AV3" s="90" t="s">
        <v>680</v>
      </c>
      <c r="AW3" s="91" t="s">
        <v>680</v>
      </c>
      <c r="AX3" s="89" t="s">
        <v>680</v>
      </c>
      <c r="AY3" s="90" t="s">
        <v>680</v>
      </c>
      <c r="AZ3" s="90" t="s">
        <v>680</v>
      </c>
      <c r="BA3" s="90" t="s">
        <v>680</v>
      </c>
      <c r="BB3" s="90" t="s">
        <v>680</v>
      </c>
      <c r="BC3" s="91" t="s">
        <v>680</v>
      </c>
      <c r="BD3" s="89" t="s">
        <v>680</v>
      </c>
      <c r="BE3" s="90" t="s">
        <v>680</v>
      </c>
      <c r="BF3" s="90" t="s">
        <v>680</v>
      </c>
      <c r="BG3" s="90" t="s">
        <v>680</v>
      </c>
      <c r="BH3" s="90" t="s">
        <v>680</v>
      </c>
      <c r="BI3" s="91" t="s">
        <v>680</v>
      </c>
      <c r="BJ3" s="89" t="s">
        <v>680</v>
      </c>
      <c r="BK3" s="90" t="s">
        <v>680</v>
      </c>
      <c r="BL3" s="90" t="s">
        <v>680</v>
      </c>
      <c r="BM3" s="90" t="s">
        <v>680</v>
      </c>
      <c r="BN3" s="90" t="s">
        <v>680</v>
      </c>
      <c r="BO3" s="91" t="s">
        <v>680</v>
      </c>
      <c r="BP3" s="89" t="s">
        <v>680</v>
      </c>
      <c r="BQ3" s="90" t="s">
        <v>680</v>
      </c>
      <c r="BR3" s="90" t="s">
        <v>680</v>
      </c>
      <c r="BS3" s="90" t="s">
        <v>680</v>
      </c>
      <c r="BT3" s="90" t="s">
        <v>680</v>
      </c>
      <c r="BU3" s="91" t="s">
        <v>680</v>
      </c>
      <c r="BV3" s="89" t="s">
        <v>680</v>
      </c>
      <c r="BW3" s="90" t="s">
        <v>680</v>
      </c>
      <c r="BX3" s="90" t="s">
        <v>680</v>
      </c>
      <c r="BY3" s="90" t="s">
        <v>680</v>
      </c>
      <c r="BZ3" s="90" t="s">
        <v>680</v>
      </c>
      <c r="CA3" s="91" t="s">
        <v>680</v>
      </c>
      <c r="CE3" s="158" t="s">
        <v>1073</v>
      </c>
      <c r="CF3" s="169">
        <v>2022</v>
      </c>
      <c r="CG3" s="169">
        <v>2021</v>
      </c>
      <c r="CH3" s="169">
        <v>2020</v>
      </c>
      <c r="CI3" s="169">
        <v>2019</v>
      </c>
      <c r="CJ3" s="169">
        <v>2018</v>
      </c>
      <c r="CK3" s="169">
        <v>2017</v>
      </c>
      <c r="CL3" s="169">
        <v>2016</v>
      </c>
      <c r="CM3" s="169">
        <v>2015</v>
      </c>
      <c r="CN3" s="169">
        <v>2014</v>
      </c>
      <c r="CO3" s="169">
        <v>2013</v>
      </c>
      <c r="CP3" s="169">
        <v>2012</v>
      </c>
      <c r="CQ3" s="169">
        <v>2011</v>
      </c>
      <c r="CR3" s="307"/>
    </row>
    <row r="4" spans="1:96">
      <c r="A4" s="102" t="s">
        <v>1079</v>
      </c>
      <c r="B4" s="110">
        <f>IF('SS treatment'!B4=":",":",'SS treatment'!B4*100/'SS treatment'!G4)</f>
        <v>35.589447047527649</v>
      </c>
      <c r="C4" s="74">
        <f>IF('SS treatment'!C4=":",":",'SS treatment'!C4*100/'SS treatment'!G4)</f>
        <v>16.427857029484393</v>
      </c>
      <c r="D4" s="74">
        <f>IF('SS treatment'!D4=":",":",'SS treatment'!D4*100/'SS treatment'!G4)</f>
        <v>8.3343139288502801</v>
      </c>
      <c r="E4" s="74">
        <f>IF('SS treatment'!E4=":",":",'SS treatment'!E4*100/'SS treatment'!G4)</f>
        <v>29.482152275624944</v>
      </c>
      <c r="F4" s="74">
        <f>IF('SS treatment'!F4=":",":",'SS treatment'!F4*100/'SS treatment'!G4)</f>
        <v>10.166229718512735</v>
      </c>
      <c r="G4" s="111">
        <f>SUM(B4:F4)</f>
        <v>100</v>
      </c>
      <c r="H4" s="110">
        <f>IF('SS treatment'!H4=":",":",'SS treatment'!H4*100/'SS treatment'!M4)</f>
        <v>34.585882373536677</v>
      </c>
      <c r="I4" s="74">
        <f>IF('SS treatment'!I4=":",":",'SS treatment'!I4*100/'SS treatment'!M4)</f>
        <v>17.659025099216681</v>
      </c>
      <c r="J4" s="74">
        <f>IF('SS treatment'!J4=":",":",'SS treatment'!J4*100/'SS treatment'!M4)</f>
        <v>7.9393735785941209</v>
      </c>
      <c r="K4" s="74">
        <f>IF('SS treatment'!K4=":",":",'SS treatment'!K4*100/'SS treatment'!M4)</f>
        <v>30.575531242819601</v>
      </c>
      <c r="L4" s="74">
        <f>IF('SS treatment'!L4=":",":",'SS treatment'!L4*100/'SS treatment'!M4)</f>
        <v>9.2401877058329198</v>
      </c>
      <c r="M4" s="111">
        <f>SUM(H4:L4)</f>
        <v>100</v>
      </c>
      <c r="N4" s="110">
        <f>IF('SS treatment'!N4=":",":",'SS treatment'!N4*100/'SS treatment'!S4)</f>
        <v>34.648994674019768</v>
      </c>
      <c r="O4" s="74">
        <f>IF('SS treatment'!O4=":",":",'SS treatment'!O4*100/'SS treatment'!S4)</f>
        <v>17.164191706295348</v>
      </c>
      <c r="P4" s="74">
        <f>IF('SS treatment'!P4=":",":",'SS treatment'!P4*100/'SS treatment'!S4)</f>
        <v>7.2326417153611082</v>
      </c>
      <c r="Q4" s="74">
        <f>IF('SS treatment'!Q4=":",":",'SS treatment'!Q4*100/'SS treatment'!S4)</f>
        <v>30.843156489201824</v>
      </c>
      <c r="R4" s="74">
        <f>IF('SS treatment'!R4=":",":",'SS treatment'!R4*100/'SS treatment'!S4)</f>
        <v>10.111015415121949</v>
      </c>
      <c r="S4" s="111">
        <f>SUM(N4:R4)</f>
        <v>100</v>
      </c>
      <c r="T4" s="110">
        <f>IF('SS treatment'!T4=":",":",'SS treatment'!T4*100/'SS treatment'!Y4)</f>
        <v>34.244710414790276</v>
      </c>
      <c r="U4" s="74">
        <f>IF('SS treatment'!U4=":",":",'SS treatment'!U4*100/'SS treatment'!Y4)</f>
        <v>17.236330514968955</v>
      </c>
      <c r="V4" s="74">
        <f>IF('SS treatment'!V4=":",":",'SS treatment'!V4*100/'SS treatment'!Y4)</f>
        <v>7.0675088274486582</v>
      </c>
      <c r="W4" s="74">
        <f>IF('SS treatment'!W4=":",":",'SS treatment'!W4*100/'SS treatment'!Y4)</f>
        <v>30.76091352232346</v>
      </c>
      <c r="X4" s="74">
        <f>IF('SS treatment'!X4=":",":",'SS treatment'!X4*100/'SS treatment'!Y4)</f>
        <v>10.690536720468648</v>
      </c>
      <c r="Y4" s="111">
        <f>SUM(T4:X4)</f>
        <v>99.999999999999986</v>
      </c>
      <c r="Z4" s="110">
        <f>IF('SS treatment'!Z4=":",":",'SS treatment'!Z4*100/'SS treatment'!AE4)</f>
        <v>34.026896869280762</v>
      </c>
      <c r="AA4" s="74">
        <f>IF('SS treatment'!AA4=":",":",'SS treatment'!AA4*100/'SS treatment'!AE4)</f>
        <v>16.091367791976943</v>
      </c>
      <c r="AB4" s="74">
        <f>IF('SS treatment'!AB4=":",":",'SS treatment'!AB4*100/'SS treatment'!AE4)</f>
        <v>6.532945018523125</v>
      </c>
      <c r="AC4" s="74">
        <f>IF('SS treatment'!AC4=":",":",'SS treatment'!AC4*100/'SS treatment'!AE4)</f>
        <v>30.796712592787692</v>
      </c>
      <c r="AD4" s="74">
        <f>IF('SS treatment'!AD4=":",":",'SS treatment'!AD4*100/'SS treatment'!AE4)</f>
        <v>12.552077727431472</v>
      </c>
      <c r="AE4" s="111">
        <f>SUM(Z4:AD4)</f>
        <v>99.999999999999986</v>
      </c>
      <c r="AF4" s="110">
        <f>IF('SS treatment'!AF4=":",":",'SS treatment'!AF4*100/'SS treatment'!AK4)</f>
        <v>32.849090205626801</v>
      </c>
      <c r="AG4" s="74">
        <f>IF('SS treatment'!AG4=":",":",'SS treatment'!AG4*100/'SS treatment'!AK4)</f>
        <v>16.871960643110945</v>
      </c>
      <c r="AH4" s="74">
        <f>IF('SS treatment'!AH4=":",":",'SS treatment'!AH4*100/'SS treatment'!AK4)</f>
        <v>7.2267580205715927</v>
      </c>
      <c r="AI4" s="74">
        <f>IF('SS treatment'!AI4=":",":",'SS treatment'!AI4*100/'SS treatment'!AK4)</f>
        <v>30.881199687509991</v>
      </c>
      <c r="AJ4" s="74">
        <f>IF('SS treatment'!AJ4=":",":",'SS treatment'!AJ4*100/'SS treatment'!AK4)</f>
        <v>12.170991443180672</v>
      </c>
      <c r="AK4" s="111">
        <f>SUM(AF4:AJ4)</f>
        <v>100</v>
      </c>
      <c r="AL4" s="110">
        <f>IF('SS treatment'!AL4=":",":",'SS treatment'!AL4*100/'SS treatment'!AQ4)</f>
        <v>31.26688346467348</v>
      </c>
      <c r="AM4" s="74">
        <f>IF('SS treatment'!AM4=":",":",'SS treatment'!AM4*100/'SS treatment'!AQ4)</f>
        <v>18.929711338554149</v>
      </c>
      <c r="AN4" s="74">
        <f>IF('SS treatment'!AN4=":",":",'SS treatment'!AN4*100/'SS treatment'!AQ4)</f>
        <v>6.7724792918029051</v>
      </c>
      <c r="AO4" s="74">
        <f>IF('SS treatment'!AO4=":",":",'SS treatment'!AO4*100/'SS treatment'!AQ4)</f>
        <v>30.820316986765345</v>
      </c>
      <c r="AP4" s="74">
        <f>IF('SS treatment'!AP4=":",":",'SS treatment'!AP4*100/'SS treatment'!AQ4)</f>
        <v>12.210608918204118</v>
      </c>
      <c r="AQ4" s="111">
        <f>SUM(AL4:AP4)</f>
        <v>99.999999999999986</v>
      </c>
      <c r="AR4" s="110">
        <f>IF('SS treatment'!AR4=":",":",'SS treatment'!AR4*100/'SS treatment'!AW4)</f>
        <v>31.632126253166771</v>
      </c>
      <c r="AS4" s="74">
        <f>IF('SS treatment'!AS4=":",":",'SS treatment'!AS4*100/'SS treatment'!AW4)</f>
        <v>22.744991675640648</v>
      </c>
      <c r="AT4" s="74">
        <f>IF('SS treatment'!AT4=":",":",'SS treatment'!AT4*100/'SS treatment'!AW4)</f>
        <v>5.6151560522669524</v>
      </c>
      <c r="AU4" s="74">
        <f>IF('SS treatment'!AU4=":",":",'SS treatment'!AU4*100/'SS treatment'!AW4)</f>
        <v>28.467179424082751</v>
      </c>
      <c r="AV4" s="74">
        <f>IF('SS treatment'!AV4=":",":",'SS treatment'!AV4*100/'SS treatment'!AW4)</f>
        <v>11.540546594842871</v>
      </c>
      <c r="AW4" s="111">
        <f>SUM(AR4:AV4)</f>
        <v>99.999999999999986</v>
      </c>
      <c r="AX4" s="110">
        <f>IF('SS treatment'!AX4=":",":",'SS treatment'!AX4*100/'SS treatment'!BC4)</f>
        <v>33.294344172049954</v>
      </c>
      <c r="AY4" s="74">
        <f>IF('SS treatment'!AY4=":",":",'SS treatment'!AY4*100/'SS treatment'!BC4)</f>
        <v>20.695643301511566</v>
      </c>
      <c r="AZ4" s="74">
        <f>IF('SS treatment'!AZ4=":",":",'SS treatment'!AZ4*100/'SS treatment'!BC4)</f>
        <v>4.8895445729291351</v>
      </c>
      <c r="BA4" s="74">
        <f>IF('SS treatment'!BA4=":",":",'SS treatment'!BA4*100/'SS treatment'!BC4)</f>
        <v>29.696512690816228</v>
      </c>
      <c r="BB4" s="74">
        <f>IF('SS treatment'!BB4=":",":",'SS treatment'!BB4*100/'SS treatment'!BC4)</f>
        <v>11.423955262693111</v>
      </c>
      <c r="BC4" s="111">
        <f>SUM(AX4:BB4)</f>
        <v>100</v>
      </c>
      <c r="BD4" s="110">
        <f>IF('SS treatment'!BD4=":",":",'SS treatment'!BD4*100/'SS treatment'!BI4)</f>
        <v>31.589333161836915</v>
      </c>
      <c r="BE4" s="74">
        <f>IF('SS treatment'!BE4=":",":",'SS treatment'!BE4*100/'SS treatment'!BI4)</f>
        <v>19.838170660250249</v>
      </c>
      <c r="BF4" s="74">
        <f>IF('SS treatment'!BF4=":",":",'SS treatment'!BF4*100/'SS treatment'!BI4)</f>
        <v>4.847174292429191</v>
      </c>
      <c r="BG4" s="74">
        <f>IF('SS treatment'!BG4=":",":",'SS treatment'!BG4*100/'SS treatment'!BI4)</f>
        <v>32.39509514313535</v>
      </c>
      <c r="BH4" s="74">
        <f>IF('SS treatment'!BH4=":",":",'SS treatment'!BH4*100/'SS treatment'!BI4)</f>
        <v>11.330226742348291</v>
      </c>
      <c r="BI4" s="111">
        <f>SUM(BD4:BH4)</f>
        <v>99.999999999999986</v>
      </c>
      <c r="BJ4" s="110">
        <f>IF('SS treatment'!BJ4=":",":",'SS treatment'!BJ4*100/'SS treatment'!BO4)</f>
        <v>31.699639416579153</v>
      </c>
      <c r="BK4" s="74">
        <f>IF('SS treatment'!BK4=":",":",'SS treatment'!BK4*100/'SS treatment'!BO4)</f>
        <v>19.77817905498901</v>
      </c>
      <c r="BL4" s="74">
        <f>IF('SS treatment'!BL4=":",":",'SS treatment'!BL4*100/'SS treatment'!BO4)</f>
        <v>4.511078924467733</v>
      </c>
      <c r="BM4" s="74">
        <f>IF('SS treatment'!BM4=":",":",'SS treatment'!BM4*100/'SS treatment'!BO4)</f>
        <v>32.164918395418525</v>
      </c>
      <c r="BN4" s="74">
        <f>IF('SS treatment'!BN4=":",":",'SS treatment'!BN4*100/'SS treatment'!BO4)</f>
        <v>11.84618420854558</v>
      </c>
      <c r="BO4" s="111">
        <f>SUM(BJ4:BN4)</f>
        <v>100</v>
      </c>
      <c r="BP4" s="110">
        <f>IF('SS treatment'!BP4=":",":",'SS treatment'!BP4*100/'SS treatment'!BU4)</f>
        <v>31.19383213997164</v>
      </c>
      <c r="BQ4" s="74">
        <f>IF('SS treatment'!BQ4=":",":",'SS treatment'!BQ4*100/'SS treatment'!BU4)</f>
        <v>21.670332626770687</v>
      </c>
      <c r="BR4" s="74">
        <f>IF('SS treatment'!BR4=":",":",'SS treatment'!BR4*100/'SS treatment'!BU4)</f>
        <v>4.0452928307693981</v>
      </c>
      <c r="BS4" s="74">
        <f>IF('SS treatment'!BS4=":",":",'SS treatment'!BS4*100/'SS treatment'!BU4)</f>
        <v>31.347187308159935</v>
      </c>
      <c r="BT4" s="74">
        <f>IF('SS treatment'!BT4=":",":",'SS treatment'!BT4*100/'SS treatment'!BU4)</f>
        <v>11.743355094328342</v>
      </c>
      <c r="BU4" s="111">
        <f>SUM(BP4:BT4)</f>
        <v>100</v>
      </c>
      <c r="BV4" s="110">
        <f>IF('SS treatment'!BV4=":",":",'SS treatment'!BV4*100/'SS treatment'!CA4)</f>
        <v>13.062113740929641</v>
      </c>
      <c r="BW4" s="74">
        <f>IF('SS treatment'!BW4=":",":",'SS treatment'!BW4*100/'SS treatment'!CA4)</f>
        <v>5.155601857049863</v>
      </c>
      <c r="BX4" s="74">
        <f>IF('SS treatment'!BX4=":",":",'SS treatment'!BX4*100/'SS treatment'!CA4)</f>
        <v>0</v>
      </c>
      <c r="BY4" s="74">
        <f>IF('SS treatment'!BY4=":",":",'SS treatment'!BY4*100/'SS treatment'!CA4)</f>
        <v>81.013340106767487</v>
      </c>
      <c r="BZ4" s="74">
        <f>IF('SS treatment'!BZ4=":",":",'SS treatment'!BZ4*100/'SS treatment'!CA4)</f>
        <v>0.76894429525301289</v>
      </c>
      <c r="CA4" s="111">
        <f>SUM(BV4:BZ4)</f>
        <v>100</v>
      </c>
      <c r="CE4" s="7" t="s">
        <v>554</v>
      </c>
      <c r="CF4" s="81">
        <f>BP4</f>
        <v>31.19383213997164</v>
      </c>
      <c r="CG4" s="81">
        <f>BJ4</f>
        <v>31.699639416579153</v>
      </c>
      <c r="CH4" s="81">
        <f>BD4</f>
        <v>31.589333161836915</v>
      </c>
      <c r="CI4" s="81">
        <f>AX4</f>
        <v>33.294344172049954</v>
      </c>
      <c r="CJ4" s="81">
        <f>AR4</f>
        <v>31.632126253166771</v>
      </c>
      <c r="CK4" s="81">
        <f>AL4</f>
        <v>31.26688346467348</v>
      </c>
      <c r="CL4" s="81">
        <f>AF4</f>
        <v>32.849090205626801</v>
      </c>
      <c r="CM4" s="81">
        <f>Z4</f>
        <v>34.026896869280762</v>
      </c>
      <c r="CN4" s="81">
        <f>T4</f>
        <v>34.244710414790276</v>
      </c>
      <c r="CO4" s="81">
        <f>N4</f>
        <v>34.648994674019768</v>
      </c>
      <c r="CP4" s="81">
        <f>H4</f>
        <v>34.585882373536677</v>
      </c>
      <c r="CQ4" s="81">
        <f>B4</f>
        <v>35.589447047527649</v>
      </c>
      <c r="CR4" s="148"/>
    </row>
    <row r="5" spans="1:96">
      <c r="A5" s="103" t="s">
        <v>14</v>
      </c>
      <c r="B5" s="112">
        <f>IF('SS treatment'!B5=":",":",'SS treatment'!B5*100/'SS treatment'!G5)</f>
        <v>12.045055016602644</v>
      </c>
      <c r="C5" s="113">
        <f>IF('SS treatment'!C5=":",":",'SS treatment'!C5*100/'SS treatment'!G5)</f>
        <v>0</v>
      </c>
      <c r="D5" s="113">
        <f>IF('SS treatment'!D5=":",":",'SS treatment'!D5*100/'SS treatment'!G5)</f>
        <v>0</v>
      </c>
      <c r="E5" s="113">
        <f>IF('SS treatment'!E5=":",":",'SS treatment'!E5*100/'SS treatment'!G5)</f>
        <v>59.619766911908329</v>
      </c>
      <c r="F5" s="113">
        <f>IF('SS treatment'!F5=":",":",'SS treatment'!F5*100/'SS treatment'!G5)</f>
        <v>28.335178071489029</v>
      </c>
      <c r="G5" s="114">
        <f t="shared" ref="G5:G36" si="0">SUM(B5:F5)</f>
        <v>100</v>
      </c>
      <c r="H5" s="112">
        <f>IF('SS treatment'!H5=":",":",'SS treatment'!H5*100/'SS treatment'!M5)</f>
        <v>12.527586654550175</v>
      </c>
      <c r="I5" s="113">
        <f>IF('SS treatment'!I5=":",":",'SS treatment'!I5*100/'SS treatment'!M5)</f>
        <v>0</v>
      </c>
      <c r="J5" s="113">
        <f>IF('SS treatment'!J5=":",":",'SS treatment'!J5*100/'SS treatment'!M5)</f>
        <v>0</v>
      </c>
      <c r="K5" s="113">
        <f>IF('SS treatment'!K5=":",":",'SS treatment'!K5*100/'SS treatment'!M5)</f>
        <v>83.584317798260429</v>
      </c>
      <c r="L5" s="113">
        <f>IF('SS treatment'!L5=":",":",'SS treatment'!L5*100/'SS treatment'!M5)</f>
        <v>3.8880955471894065</v>
      </c>
      <c r="M5" s="114">
        <f t="shared" ref="M5:M31" si="1">SUM(H5:L5)</f>
        <v>100.00000000000001</v>
      </c>
      <c r="N5" s="112">
        <f>IF('SS treatment'!N5=":",":",'SS treatment'!N5*100/'SS treatment'!S5)</f>
        <v>12.969305331179321</v>
      </c>
      <c r="O5" s="113">
        <f>IF('SS treatment'!O5=":",":",'SS treatment'!O5*100/'SS treatment'!S5)</f>
        <v>1.2924071082390954E-2</v>
      </c>
      <c r="P5" s="113">
        <f>IF('SS treatment'!P5=":",":",'SS treatment'!P5*100/'SS treatment'!S5)</f>
        <v>0</v>
      </c>
      <c r="Q5" s="113">
        <f>IF('SS treatment'!Q5=":",":",'SS treatment'!Q5*100/'SS treatment'!S5)</f>
        <v>85.111470113085616</v>
      </c>
      <c r="R5" s="113">
        <f>IF('SS treatment'!R5=":",":",'SS treatment'!R5*100/'SS treatment'!S5)</f>
        <v>1.9063004846526657</v>
      </c>
      <c r="S5" s="114">
        <f t="shared" ref="S5:S31" si="2">SUM(N5:R5)</f>
        <v>99.999999999999986</v>
      </c>
      <c r="T5" s="112">
        <f>IF('SS treatment'!T5=":",":",'SS treatment'!T5*100/'SS treatment'!Y5)</f>
        <v>16.317355790540113</v>
      </c>
      <c r="U5" s="113">
        <f>IF('SS treatment'!U5=":",":",'SS treatment'!U5*100/'SS treatment'!Y5)</f>
        <v>0</v>
      </c>
      <c r="V5" s="113">
        <f>IF('SS treatment'!V5=":",":",'SS treatment'!V5*100/'SS treatment'!Y5)</f>
        <v>0</v>
      </c>
      <c r="W5" s="113">
        <f>IF('SS treatment'!W5=":",":",'SS treatment'!W5*100/'SS treatment'!Y5)</f>
        <v>81.061229658709564</v>
      </c>
      <c r="X5" s="113">
        <f>IF('SS treatment'!X5=":",":",'SS treatment'!X5*100/'SS treatment'!Y5)</f>
        <v>2.6214145507503326</v>
      </c>
      <c r="Y5" s="114">
        <f t="shared" ref="Y5:Y31" si="3">SUM(T5:X5)</f>
        <v>100</v>
      </c>
      <c r="Z5" s="112">
        <f>IF('SS treatment'!Z5=":",":",'SS treatment'!Z5*100/'SS treatment'!AE5)</f>
        <v>16.17465775643937</v>
      </c>
      <c r="AA5" s="113">
        <f>IF('SS treatment'!AA5=":",":",'SS treatment'!AA5*100/'SS treatment'!AE5)</f>
        <v>0</v>
      </c>
      <c r="AB5" s="113">
        <f>IF('SS treatment'!AB5=":",":",'SS treatment'!AB5*100/'SS treatment'!AE5)</f>
        <v>0</v>
      </c>
      <c r="AC5" s="113">
        <f>IF('SS treatment'!AC5=":",":",'SS treatment'!AC5*100/'SS treatment'!AE5)</f>
        <v>81.51560371115292</v>
      </c>
      <c r="AD5" s="113">
        <f>IF('SS treatment'!AD5=":",":",'SS treatment'!AD5*100/'SS treatment'!AE5)</f>
        <v>2.309738532407708</v>
      </c>
      <c r="AE5" s="114">
        <f t="shared" ref="AE5:AE31" si="4">SUM(Z5:AD5)</f>
        <v>100</v>
      </c>
      <c r="AF5" s="112">
        <f>IF('SS treatment'!AF5=":",":",'SS treatment'!AF5*100/'SS treatment'!AK5)</f>
        <v>18.583516139141334</v>
      </c>
      <c r="AG5" s="113">
        <f>IF('SS treatment'!AG5=":",":",'SS treatment'!AG5*100/'SS treatment'!AK5)</f>
        <v>0</v>
      </c>
      <c r="AH5" s="113">
        <f>IF('SS treatment'!AH5=":",":",'SS treatment'!AH5*100/'SS treatment'!AK5)</f>
        <v>0</v>
      </c>
      <c r="AI5" s="113">
        <f>IF('SS treatment'!AI5=":",":",'SS treatment'!AI5*100/'SS treatment'!AK5)</f>
        <v>79.473519272955187</v>
      </c>
      <c r="AJ5" s="113">
        <f>IF('SS treatment'!AJ5=":",":",'SS treatment'!AJ5*100/'SS treatment'!AK5)</f>
        <v>1.9429645879034785</v>
      </c>
      <c r="AK5" s="114">
        <f t="shared" ref="AK5:AK31" si="5">SUM(AF5:AJ5)</f>
        <v>100</v>
      </c>
      <c r="AL5" s="112">
        <f>IF('SS treatment'!AL5=":",":",'SS treatment'!AL5*100/'SS treatment'!AQ5)</f>
        <v>19.940088564730399</v>
      </c>
      <c r="AM5" s="113">
        <f>IF('SS treatment'!AM5=":",":",'SS treatment'!AM5*100/'SS treatment'!AQ5)</f>
        <v>0</v>
      </c>
      <c r="AN5" s="113">
        <f>IF('SS treatment'!AN5=":",":",'SS treatment'!AN5*100/'SS treatment'!AQ5)</f>
        <v>0</v>
      </c>
      <c r="AO5" s="113">
        <f>IF('SS treatment'!AO5=":",":",'SS treatment'!AO5*100/'SS treatment'!AQ5)</f>
        <v>77.474602761135714</v>
      </c>
      <c r="AP5" s="113">
        <f>IF('SS treatment'!AP5=":",":",'SS treatment'!AP5*100/'SS treatment'!AQ5)</f>
        <v>2.5853086741338891</v>
      </c>
      <c r="AQ5" s="114">
        <f t="shared" ref="AQ5:AQ31" si="6">SUM(AL5:AP5)</f>
        <v>100</v>
      </c>
      <c r="AR5" s="112">
        <f>IF('SS treatment'!AR5=":",":",'SS treatment'!AR5*100/'SS treatment'!AW5)</f>
        <v>20.645823971239647</v>
      </c>
      <c r="AS5" s="113">
        <f>IF('SS treatment'!AS5=":",":",'SS treatment'!AS5*100/'SS treatment'!AW5)</f>
        <v>0</v>
      </c>
      <c r="AT5" s="113">
        <f>IF('SS treatment'!AT5=":",":",'SS treatment'!AT5*100/'SS treatment'!AW5)</f>
        <v>0</v>
      </c>
      <c r="AU5" s="113">
        <f>IF('SS treatment'!AU5=":",":",'SS treatment'!AU5*100/'SS treatment'!AW5)</f>
        <v>75.958143416575723</v>
      </c>
      <c r="AV5" s="113">
        <f>IF('SS treatment'!AV5=":",":",'SS treatment'!AV5*100/'SS treatment'!AW5)</f>
        <v>3.3960326121846314</v>
      </c>
      <c r="AW5" s="114">
        <f t="shared" ref="AW5:AW31" si="7">SUM(AR5:AV5)</f>
        <v>100</v>
      </c>
      <c r="AX5" s="112">
        <f>IF('SS treatment'!AX5=":",":",'SS treatment'!AX5*100/'SS treatment'!BC5)</f>
        <v>23.237106714239378</v>
      </c>
      <c r="AY5" s="113">
        <f>IF('SS treatment'!AY5=":",":",'SS treatment'!AY5*100/'SS treatment'!BC5)</f>
        <v>0</v>
      </c>
      <c r="AZ5" s="113">
        <f>IF('SS treatment'!AZ5=":",":",'SS treatment'!AZ5*100/'SS treatment'!BC5)</f>
        <v>0</v>
      </c>
      <c r="BA5" s="113">
        <f>IF('SS treatment'!BA5=":",":",'SS treatment'!BA5*100/'SS treatment'!BC5)</f>
        <v>74.849172883554985</v>
      </c>
      <c r="BB5" s="113">
        <f>IF('SS treatment'!BB5=":",":",'SS treatment'!BB5*100/'SS treatment'!BC5)</f>
        <v>1.9137204022056438</v>
      </c>
      <c r="BC5" s="114">
        <f t="shared" ref="BC5:BC31" si="8">SUM(AX5:BB5)</f>
        <v>100</v>
      </c>
      <c r="BD5" s="112">
        <f>IF('SS treatment'!BD5=":",":",'SS treatment'!BD5*100/'SS treatment'!BI5)</f>
        <v>23.087791407102948</v>
      </c>
      <c r="BE5" s="113">
        <f>IF('SS treatment'!BE5=":",":",'SS treatment'!BE5*100/'SS treatment'!BI5)</f>
        <v>0</v>
      </c>
      <c r="BF5" s="113">
        <f>IF('SS treatment'!BF5=":",":",'SS treatment'!BF5*100/'SS treatment'!BI5)</f>
        <v>0</v>
      </c>
      <c r="BG5" s="113">
        <f>IF('SS treatment'!BG5=":",":",'SS treatment'!BG5*100/'SS treatment'!BI5)</f>
        <v>75.036927621861153</v>
      </c>
      <c r="BH5" s="113">
        <f>IF('SS treatment'!BH5=":",":",'SS treatment'!BH5*100/'SS treatment'!BI5)</f>
        <v>1.8752809710359</v>
      </c>
      <c r="BI5" s="114">
        <f t="shared" ref="BI5:BI31" si="9">SUM(BD5:BH5)</f>
        <v>100.00000000000001</v>
      </c>
      <c r="BJ5" s="112">
        <f>IF('SS treatment'!BJ5=":",":",'SS treatment'!BJ5*100/'SS treatment'!BO5)</f>
        <v>23.686746987951807</v>
      </c>
      <c r="BK5" s="113">
        <f>IF('SS treatment'!BK5=":",":",'SS treatment'!BK5*100/'SS treatment'!BO5)</f>
        <v>0</v>
      </c>
      <c r="BL5" s="113">
        <f>IF('SS treatment'!BL5=":",":",'SS treatment'!BL5*100/'SS treatment'!BO5)</f>
        <v>0</v>
      </c>
      <c r="BM5" s="113">
        <f>IF('SS treatment'!BM5=":",":",'SS treatment'!BM5*100/'SS treatment'!BO5)</f>
        <v>74.578313253012041</v>
      </c>
      <c r="BN5" s="113">
        <f>IF('SS treatment'!BN5=":",":",'SS treatment'!BN5*100/'SS treatment'!BO5)</f>
        <v>1.7349397590361446</v>
      </c>
      <c r="BO5" s="114">
        <f t="shared" ref="BO5:BO31" si="10">SUM(BJ5:BN5)</f>
        <v>99.999999999999986</v>
      </c>
      <c r="BP5" s="112">
        <f>IF('SS treatment'!BP5=":",":",'SS treatment'!BP5*100/'SS treatment'!BU5)</f>
        <v>24.386008434631606</v>
      </c>
      <c r="BQ5" s="113">
        <f>IF('SS treatment'!BQ5=":",":",'SS treatment'!BQ5*100/'SS treatment'!BU5)</f>
        <v>0</v>
      </c>
      <c r="BR5" s="113">
        <f>IF('SS treatment'!BR5=":",":",'SS treatment'!BR5*100/'SS treatment'!BU5)</f>
        <v>0</v>
      </c>
      <c r="BS5" s="113">
        <f>IF('SS treatment'!BS5=":",":",'SS treatment'!BS5*100/'SS treatment'!BU5)</f>
        <v>73.511535599106921</v>
      </c>
      <c r="BT5" s="113">
        <f>IF('SS treatment'!BT5=":",":",'SS treatment'!BT5*100/'SS treatment'!BU5)</f>
        <v>2.1024559662614735</v>
      </c>
      <c r="BU5" s="114">
        <f t="shared" ref="BU5:BU31" si="11">SUM(BP5:BT5)</f>
        <v>100</v>
      </c>
      <c r="BV5" s="112" t="e">
        <f>IF('SS treatment'!BV5=":",":",'SS treatment'!BV5*100/'SS treatment'!CA5)</f>
        <v>#DIV/0!</v>
      </c>
      <c r="BW5" s="113" t="e">
        <f>IF('SS treatment'!BW5=":",":",'SS treatment'!BW5*100/'SS treatment'!CA5)</f>
        <v>#DIV/0!</v>
      </c>
      <c r="BX5" s="113" t="e">
        <f>IF('SS treatment'!BX5=":",":",'SS treatment'!BX5*100/'SS treatment'!CA5)</f>
        <v>#DIV/0!</v>
      </c>
      <c r="BY5" s="113" t="e">
        <f>IF('SS treatment'!BY5=":",":",'SS treatment'!BY5*100/'SS treatment'!CA5)</f>
        <v>#DIV/0!</v>
      </c>
      <c r="BZ5" s="113" t="e">
        <f>IF('SS treatment'!BZ5=":",":",'SS treatment'!BZ5*100/'SS treatment'!CA5)</f>
        <v>#DIV/0!</v>
      </c>
      <c r="CA5" s="114" t="e">
        <f t="shared" ref="CA5:CA31" si="12">SUM(BV5:BZ5)</f>
        <v>#DIV/0!</v>
      </c>
      <c r="CE5" s="7" t="s">
        <v>553</v>
      </c>
      <c r="CF5" s="81">
        <f>BQ4</f>
        <v>21.670332626770687</v>
      </c>
      <c r="CG5" s="81">
        <f>BK4</f>
        <v>19.77817905498901</v>
      </c>
      <c r="CH5" s="81">
        <f>BE4</f>
        <v>19.838170660250249</v>
      </c>
      <c r="CI5" s="81">
        <f>AY4</f>
        <v>20.695643301511566</v>
      </c>
      <c r="CJ5" s="81">
        <f>AS4</f>
        <v>22.744991675640648</v>
      </c>
      <c r="CK5" s="81">
        <f>AM4</f>
        <v>18.929711338554149</v>
      </c>
      <c r="CL5" s="81">
        <f>AG4</f>
        <v>16.871960643110945</v>
      </c>
      <c r="CM5" s="81">
        <f>AA4</f>
        <v>16.091367791976943</v>
      </c>
      <c r="CN5" s="81">
        <f>U4</f>
        <v>17.236330514968955</v>
      </c>
      <c r="CO5" s="81">
        <f>O4</f>
        <v>17.164191706295348</v>
      </c>
      <c r="CP5" s="81">
        <f>I4</f>
        <v>17.659025099216681</v>
      </c>
      <c r="CQ5" s="81">
        <f>C4</f>
        <v>16.427857029484393</v>
      </c>
      <c r="CR5" s="148"/>
    </row>
    <row r="6" spans="1:96">
      <c r="A6" s="103" t="s">
        <v>15</v>
      </c>
      <c r="B6" s="112">
        <f>IF('SS treatment'!B6=":",":",'SS treatment'!B6*100/'SS treatment'!G6)</f>
        <v>56.410256410256409</v>
      </c>
      <c r="C6" s="113">
        <f>IF('SS treatment'!C6=":",":",'SS treatment'!C6*100/'SS treatment'!G6)</f>
        <v>3.5256410256410255</v>
      </c>
      <c r="D6" s="113">
        <f>IF('SS treatment'!D6=":",":",'SS treatment'!D6*100/'SS treatment'!G6)</f>
        <v>22.756410256410255</v>
      </c>
      <c r="E6" s="113">
        <f>IF('SS treatment'!E6=":",":",'SS treatment'!E6*100/'SS treatment'!G6)</f>
        <v>0</v>
      </c>
      <c r="F6" s="113">
        <f>IF('SS treatment'!F6=":",":",'SS treatment'!F6*100/'SS treatment'!G6)</f>
        <v>17.307692307692307</v>
      </c>
      <c r="G6" s="114">
        <f t="shared" si="0"/>
        <v>99.999999999999986</v>
      </c>
      <c r="H6" s="112">
        <f>IF('SS treatment'!H6=":",":",'SS treatment'!H6*100/'SS treatment'!M6)</f>
        <v>50.96153846153846</v>
      </c>
      <c r="I6" s="113">
        <f>IF('SS treatment'!I6=":",":",'SS treatment'!I6*100/'SS treatment'!M6)</f>
        <v>13.221153846153847</v>
      </c>
      <c r="J6" s="113">
        <f>IF('SS treatment'!J6=":",":",'SS treatment'!J6*100/'SS treatment'!M6)</f>
        <v>15.865384615384615</v>
      </c>
      <c r="K6" s="113">
        <f>IF('SS treatment'!K6=":",":",'SS treatment'!K6*100/'SS treatment'!M6)</f>
        <v>0</v>
      </c>
      <c r="L6" s="113">
        <f>IF('SS treatment'!L6=":",":",'SS treatment'!L6*100/'SS treatment'!M6)</f>
        <v>19.951923076923077</v>
      </c>
      <c r="M6" s="114">
        <f t="shared" si="1"/>
        <v>100</v>
      </c>
      <c r="N6" s="112">
        <f>IF('SS treatment'!N6=":",":",'SS treatment'!N6*100/'SS treatment'!S6)</f>
        <v>55.298013245033111</v>
      </c>
      <c r="O6" s="113">
        <f>IF('SS treatment'!O6=":",":",'SS treatment'!O6*100/'SS treatment'!S6)</f>
        <v>7.6158940397350996</v>
      </c>
      <c r="P6" s="113">
        <f>IF('SS treatment'!P6=":",":",'SS treatment'!P6*100/'SS treatment'!S6)</f>
        <v>34.768211920529801</v>
      </c>
      <c r="Q6" s="113">
        <f>IF('SS treatment'!Q6=":",":",'SS treatment'!Q6*100/'SS treatment'!S6)</f>
        <v>0</v>
      </c>
      <c r="R6" s="113">
        <f>IF('SS treatment'!R6=":",":",'SS treatment'!R6*100/'SS treatment'!S6)</f>
        <v>2.3178807947019866</v>
      </c>
      <c r="S6" s="114">
        <f t="shared" si="2"/>
        <v>100.00000000000001</v>
      </c>
      <c r="T6" s="112">
        <f>IF('SS treatment'!T6=":",":",'SS treatment'!T6*100/'SS treatment'!Y6)</f>
        <v>50.152905198776757</v>
      </c>
      <c r="U6" s="113">
        <f>IF('SS treatment'!U6=":",":",'SS treatment'!U6*100/'SS treatment'!Y6)</f>
        <v>2.4464831804281344</v>
      </c>
      <c r="V6" s="113">
        <f>IF('SS treatment'!V6=":",":",'SS treatment'!V6*100/'SS treatment'!Y6)</f>
        <v>25.99388379204893</v>
      </c>
      <c r="W6" s="113">
        <f>IF('SS treatment'!W6=":",":",'SS treatment'!W6*100/'SS treatment'!Y6)</f>
        <v>0</v>
      </c>
      <c r="X6" s="113">
        <f>IF('SS treatment'!X6=":",":",'SS treatment'!X6*100/'SS treatment'!Y6)</f>
        <v>21.406727828746178</v>
      </c>
      <c r="Y6" s="114">
        <f t="shared" si="3"/>
        <v>100</v>
      </c>
      <c r="Z6" s="112">
        <f>IF('SS treatment'!Z6=":",":",'SS treatment'!Z6*100/'SS treatment'!AE6)</f>
        <v>64.543524416135881</v>
      </c>
      <c r="AA6" s="113">
        <f>IF('SS treatment'!AA6=":",":",'SS treatment'!AA6*100/'SS treatment'!AE6)</f>
        <v>7.2186836518046711</v>
      </c>
      <c r="AB6" s="113">
        <f>IF('SS treatment'!AB6=":",":",'SS treatment'!AB6*100/'SS treatment'!AE6)</f>
        <v>18.046709129511676</v>
      </c>
      <c r="AC6" s="113">
        <f>IF('SS treatment'!AC6=":",":",'SS treatment'!AC6*100/'SS treatment'!AE6)</f>
        <v>0</v>
      </c>
      <c r="AD6" s="113">
        <f>IF('SS treatment'!AD6=":",":",'SS treatment'!AD6*100/'SS treatment'!AE6)</f>
        <v>10.19108280254777</v>
      </c>
      <c r="AE6" s="114">
        <f t="shared" si="4"/>
        <v>99.999999999999986</v>
      </c>
      <c r="AF6" s="112">
        <f>IF('SS treatment'!AF6=":",":",'SS treatment'!AF6*100/'SS treatment'!AK6)</f>
        <v>55.626326963906578</v>
      </c>
      <c r="AG6" s="113">
        <f>IF('SS treatment'!AG6=":",":",'SS treatment'!AG6*100/'SS treatment'!AK6)</f>
        <v>7.0063694267515926</v>
      </c>
      <c r="AH6" s="113">
        <f>IF('SS treatment'!AH6=":",":",'SS treatment'!AH6*100/'SS treatment'!AK6)</f>
        <v>13.163481953290871</v>
      </c>
      <c r="AI6" s="113">
        <f>IF('SS treatment'!AI6=":",":",'SS treatment'!AI6*100/'SS treatment'!AK6)</f>
        <v>0</v>
      </c>
      <c r="AJ6" s="113">
        <f>IF('SS treatment'!AJ6=":",":",'SS treatment'!AJ6*100/'SS treatment'!AK6)</f>
        <v>24.203821656050955</v>
      </c>
      <c r="AK6" s="114">
        <f t="shared" si="5"/>
        <v>100</v>
      </c>
      <c r="AL6" s="112">
        <f>IF('SS treatment'!AL6=":",":",'SS treatment'!AL6*100/'SS treatment'!AQ6)</f>
        <v>49.668874172185433</v>
      </c>
      <c r="AM6" s="113">
        <f>IF('SS treatment'!AM6=":",":",'SS treatment'!AM6*100/'SS treatment'!AQ6)</f>
        <v>8.3885209713024285</v>
      </c>
      <c r="AN6" s="113">
        <f>IF('SS treatment'!AN6=":",":",'SS treatment'!AN6*100/'SS treatment'!AQ6)</f>
        <v>15.011037527593819</v>
      </c>
      <c r="AO6" s="113">
        <f>IF('SS treatment'!AO6=":",":",'SS treatment'!AO6*100/'SS treatment'!AQ6)</f>
        <v>0</v>
      </c>
      <c r="AP6" s="113">
        <f>IF('SS treatment'!AP6=":",":",'SS treatment'!AP6*100/'SS treatment'!AQ6)</f>
        <v>26.931567328918323</v>
      </c>
      <c r="AQ6" s="114">
        <f t="shared" si="6"/>
        <v>100</v>
      </c>
      <c r="AR6" s="112">
        <f>IF('SS treatment'!AR6=":",":",'SS treatment'!AR6*100/'SS treatment'!AW6)</f>
        <v>70.449172576832154</v>
      </c>
      <c r="AS6" s="113">
        <f>IF('SS treatment'!AS6=":",":",'SS treatment'!AS6*100/'SS treatment'!AW6)</f>
        <v>6.8557919621749406</v>
      </c>
      <c r="AT6" s="113">
        <f>IF('SS treatment'!AT6=":",":",'SS treatment'!AT6*100/'SS treatment'!AW6)</f>
        <v>8.7470449172576838</v>
      </c>
      <c r="AU6" s="113">
        <f>IF('SS treatment'!AU6=":",":",'SS treatment'!AU6*100/'SS treatment'!AW6)</f>
        <v>0</v>
      </c>
      <c r="AV6" s="113">
        <f>IF('SS treatment'!AV6=":",":",'SS treatment'!AV6*100/'SS treatment'!AW6)</f>
        <v>13.947990543735225</v>
      </c>
      <c r="AW6" s="114">
        <f t="shared" si="7"/>
        <v>100.00000000000001</v>
      </c>
      <c r="AX6" s="112">
        <f>IF('SS treatment'!AX6=":",":",'SS treatment'!AX6*100/'SS treatment'!BC6)</f>
        <v>77.057057057057051</v>
      </c>
      <c r="AY6" s="113">
        <f>IF('SS treatment'!AY6=":",":",'SS treatment'!AY6*100/'SS treatment'!BC6)</f>
        <v>8.5585585585585591</v>
      </c>
      <c r="AZ6" s="113">
        <f>IF('SS treatment'!AZ6=":",":",'SS treatment'!AZ6*100/'SS treatment'!BC6)</f>
        <v>5.6456456456456454</v>
      </c>
      <c r="BA6" s="113">
        <f>IF('SS treatment'!BA6=":",":",'SS treatment'!BA6*100/'SS treatment'!BC6)</f>
        <v>0</v>
      </c>
      <c r="BB6" s="113">
        <f>IF('SS treatment'!BB6=":",":",'SS treatment'!BB6*100/'SS treatment'!BC6)</f>
        <v>8.7387387387387392</v>
      </c>
      <c r="BC6" s="114">
        <f t="shared" si="8"/>
        <v>100</v>
      </c>
      <c r="BD6" s="112">
        <f>IF('SS treatment'!BD6=":",":",'SS treatment'!BD6*100/'SS treatment'!BI6)</f>
        <v>59.717813051146386</v>
      </c>
      <c r="BE6" s="113">
        <f>IF('SS treatment'!BE6=":",":",'SS treatment'!BE6*100/'SS treatment'!BI6)</f>
        <v>12.663139329805997</v>
      </c>
      <c r="BF6" s="113">
        <f>IF('SS treatment'!BF6=":",":",'SS treatment'!BF6*100/'SS treatment'!BI6)</f>
        <v>5.6437389770723101</v>
      </c>
      <c r="BG6" s="113">
        <f>IF('SS treatment'!BG6=":",":",'SS treatment'!BG6*100/'SS treatment'!BI6)</f>
        <v>0</v>
      </c>
      <c r="BH6" s="113">
        <f>IF('SS treatment'!BH6=":",":",'SS treatment'!BH6*100/'SS treatment'!BI6)</f>
        <v>21.97530864197531</v>
      </c>
      <c r="BI6" s="114">
        <f t="shared" si="9"/>
        <v>100</v>
      </c>
      <c r="BJ6" s="112">
        <f>IF('SS treatment'!BJ6=":",":",'SS treatment'!BJ6*100/'SS treatment'!BO6)</f>
        <v>67.457132433418465</v>
      </c>
      <c r="BK6" s="113">
        <f>IF('SS treatment'!BK6=":",":",'SS treatment'!BK6*100/'SS treatment'!BO6)</f>
        <v>16.380882889456402</v>
      </c>
      <c r="BL6" s="113">
        <f>IF('SS treatment'!BL6=":",":",'SS treatment'!BL6*100/'SS treatment'!BO6)</f>
        <v>5.764319591390004</v>
      </c>
      <c r="BM6" s="113">
        <f>IF('SS treatment'!BM6=":",":",'SS treatment'!BM6*100/'SS treatment'!BO6)</f>
        <v>0</v>
      </c>
      <c r="BN6" s="113">
        <f>IF('SS treatment'!BN6=":",":",'SS treatment'!BN6*100/'SS treatment'!BO6)</f>
        <v>10.397665085735133</v>
      </c>
      <c r="BO6" s="114">
        <f t="shared" si="10"/>
        <v>100</v>
      </c>
      <c r="BP6" s="112">
        <f>IF('SS treatment'!BP6=":",":",'SS treatment'!BP6*100/'SS treatment'!BU6)</f>
        <v>67.457132433418465</v>
      </c>
      <c r="BQ6" s="113">
        <f>IF('SS treatment'!BQ6=":",":",'SS treatment'!BQ6*100/'SS treatment'!BU6)</f>
        <v>16.380882889456402</v>
      </c>
      <c r="BR6" s="113">
        <f>IF('SS treatment'!BR6=":",":",'SS treatment'!BR6*100/'SS treatment'!BU6)</f>
        <v>5.764319591390004</v>
      </c>
      <c r="BS6" s="113">
        <f>IF('SS treatment'!BS6=":",":",'SS treatment'!BS6*100/'SS treatment'!BU6)</f>
        <v>0</v>
      </c>
      <c r="BT6" s="113">
        <f>IF('SS treatment'!BT6=":",":",'SS treatment'!BT6*100/'SS treatment'!BU6)</f>
        <v>10.397665085735133</v>
      </c>
      <c r="BU6" s="114">
        <f t="shared" si="11"/>
        <v>100</v>
      </c>
      <c r="BV6" s="112" t="e">
        <f>IF('SS treatment'!BV6=":",":",'SS treatment'!BV6*100/'SS treatment'!CA6)</f>
        <v>#DIV/0!</v>
      </c>
      <c r="BW6" s="113" t="e">
        <f>IF('SS treatment'!BW6=":",":",'SS treatment'!BW6*100/'SS treatment'!CA6)</f>
        <v>#DIV/0!</v>
      </c>
      <c r="BX6" s="113" t="e">
        <f>IF('SS treatment'!BX6=":",":",'SS treatment'!BX6*100/'SS treatment'!CA6)</f>
        <v>#DIV/0!</v>
      </c>
      <c r="BY6" s="113" t="e">
        <f>IF('SS treatment'!BY6=":",":",'SS treatment'!BY6*100/'SS treatment'!CA6)</f>
        <v>#DIV/0!</v>
      </c>
      <c r="BZ6" s="113" t="e">
        <f>IF('SS treatment'!BZ6=":",":",'SS treatment'!BZ6*100/'SS treatment'!CA6)</f>
        <v>#DIV/0!</v>
      </c>
      <c r="CA6" s="114" t="e">
        <f t="shared" si="12"/>
        <v>#DIV/0!</v>
      </c>
      <c r="CE6" s="7" t="s">
        <v>555</v>
      </c>
      <c r="CF6" s="81">
        <f>BS4</f>
        <v>31.347187308159935</v>
      </c>
      <c r="CG6" s="81">
        <f>BM4</f>
        <v>32.164918395418525</v>
      </c>
      <c r="CH6" s="81">
        <f>BG4</f>
        <v>32.39509514313535</v>
      </c>
      <c r="CI6" s="81">
        <f>BA4</f>
        <v>29.696512690816228</v>
      </c>
      <c r="CJ6" s="81">
        <f>AU4</f>
        <v>28.467179424082751</v>
      </c>
      <c r="CK6" s="81">
        <f>AO4</f>
        <v>30.820316986765345</v>
      </c>
      <c r="CL6" s="81">
        <f>AI4</f>
        <v>30.881199687509991</v>
      </c>
      <c r="CM6" s="81">
        <f>AC4</f>
        <v>30.796712592787692</v>
      </c>
      <c r="CN6" s="81">
        <f>W4</f>
        <v>30.76091352232346</v>
      </c>
      <c r="CO6" s="81">
        <f>Q4</f>
        <v>30.843156489201824</v>
      </c>
      <c r="CP6" s="81">
        <f>K4</f>
        <v>30.575531242819601</v>
      </c>
      <c r="CQ6" s="81">
        <f>E4</f>
        <v>29.482152275624944</v>
      </c>
      <c r="CR6" s="148"/>
    </row>
    <row r="7" spans="1:96">
      <c r="A7" s="103" t="s">
        <v>16</v>
      </c>
      <c r="B7" s="112">
        <f>IF('SS treatment'!B7=":",":",'SS treatment'!B7*100/'SS treatment'!G7)</f>
        <v>49.678604224058766</v>
      </c>
      <c r="C7" s="113">
        <f>IF('SS treatment'!C7=":",":",'SS treatment'!C7*100/'SS treatment'!G7)</f>
        <v>33.287419651056013</v>
      </c>
      <c r="D7" s="113">
        <f>IF('SS treatment'!D7=":",":",'SS treatment'!D7*100/'SS treatment'!G7)</f>
        <v>6.4279155188246095</v>
      </c>
      <c r="E7" s="113">
        <f>IF('SS treatment'!E7=":",":",'SS treatment'!E7*100/'SS treatment'!G7)</f>
        <v>3.076216712580349</v>
      </c>
      <c r="F7" s="113">
        <f>IF('SS treatment'!F7=":",":",'SS treatment'!F7*100/'SS treatment'!G7)</f>
        <v>7.5298438934802574</v>
      </c>
      <c r="G7" s="114">
        <f t="shared" si="0"/>
        <v>100</v>
      </c>
      <c r="H7" s="112">
        <f>IF('SS treatment'!H7=":",":",'SS treatment'!H7*100/'SS treatment'!M7)</f>
        <v>27.486712224753227</v>
      </c>
      <c r="I7" s="113">
        <f>IF('SS treatment'!I7=":",":",'SS treatment'!I7*100/'SS treatment'!M7)</f>
        <v>58.352315869400151</v>
      </c>
      <c r="J7" s="113">
        <f>IF('SS treatment'!J7=":",":",'SS treatment'!J7*100/'SS treatment'!M7)</f>
        <v>5.0873196659073656</v>
      </c>
      <c r="K7" s="113">
        <f>IF('SS treatment'!K7=":",":",'SS treatment'!K7*100/'SS treatment'!M7)</f>
        <v>2.9233105542900533</v>
      </c>
      <c r="L7" s="113">
        <f>IF('SS treatment'!L7=":",":",'SS treatment'!L7*100/'SS treatment'!M7)</f>
        <v>6.1503416856492024</v>
      </c>
      <c r="M7" s="114">
        <f t="shared" si="1"/>
        <v>100</v>
      </c>
      <c r="N7" s="112">
        <f>IF('SS treatment'!N7=":",":",'SS treatment'!N7*100/'SS treatment'!S7)</f>
        <v>31.168332052267488</v>
      </c>
      <c r="O7" s="113">
        <f>IF('SS treatment'!O7=":",":",'SS treatment'!O7*100/'SS treatment'!S7)</f>
        <v>53.382013835511145</v>
      </c>
      <c r="P7" s="113">
        <f>IF('SS treatment'!P7=":",":",'SS treatment'!P7*100/'SS treatment'!S7)</f>
        <v>6.8024596464258265</v>
      </c>
      <c r="Q7" s="113">
        <f>IF('SS treatment'!Q7=":",":",'SS treatment'!Q7*100/'SS treatment'!S7)</f>
        <v>2.2674865488086087</v>
      </c>
      <c r="R7" s="113">
        <f>IF('SS treatment'!R7=":",":",'SS treatment'!R7*100/'SS treatment'!S7)</f>
        <v>6.3797079169869333</v>
      </c>
      <c r="S7" s="114">
        <f t="shared" si="2"/>
        <v>100</v>
      </c>
      <c r="T7" s="112">
        <f>IF('SS treatment'!T7=":",":",'SS treatment'!T7*100/'SS treatment'!Y7)</f>
        <v>33.538706567752207</v>
      </c>
      <c r="U7" s="113">
        <f>IF('SS treatment'!U7=":",":",'SS treatment'!U7*100/'SS treatment'!Y7)</f>
        <v>57.755983067186385</v>
      </c>
      <c r="V7" s="113">
        <f>IF('SS treatment'!V7=":",":",'SS treatment'!V7*100/'SS treatment'!Y7)</f>
        <v>6.018693155622616</v>
      </c>
      <c r="W7" s="113">
        <f>IF('SS treatment'!W7=":",":",'SS treatment'!W7*100/'SS treatment'!Y7)</f>
        <v>2.6866172094387863</v>
      </c>
      <c r="X7" s="113" t="str">
        <f>IF('SS treatment'!X7=":",":",'SS treatment'!X7*100/'SS treatment'!Y7)</f>
        <v>:</v>
      </c>
      <c r="Y7" s="114">
        <f t="shared" si="3"/>
        <v>100</v>
      </c>
      <c r="Z7" s="112">
        <f>IF('SS treatment'!Z7=":",":",'SS treatment'!Z7*100/'SS treatment'!AE7)</f>
        <v>48.347048470722541</v>
      </c>
      <c r="AA7" s="113">
        <f>IF('SS treatment'!AA7=":",":",'SS treatment'!AA7*100/'SS treatment'!AE7)</f>
        <v>34.671550206916237</v>
      </c>
      <c r="AB7" s="113">
        <f>IF('SS treatment'!AB7=":",":",'SS treatment'!AB7*100/'SS treatment'!AE7)</f>
        <v>10.207867573609857</v>
      </c>
      <c r="AC7" s="113">
        <f>IF('SS treatment'!AC7=":",":",'SS treatment'!AC7*100/'SS treatment'!AE7)</f>
        <v>6.7735337487513672</v>
      </c>
      <c r="AD7" s="113" t="str">
        <f>IF('SS treatment'!AD7=":",":",'SS treatment'!AD7*100/'SS treatment'!AE7)</f>
        <v>:</v>
      </c>
      <c r="AE7" s="114">
        <f t="shared" si="4"/>
        <v>100</v>
      </c>
      <c r="AF7" s="112">
        <f>IF('SS treatment'!AF7=":",":",'SS treatment'!AF7*100/'SS treatment'!AK7)</f>
        <v>47.653831269349844</v>
      </c>
      <c r="AG7" s="113">
        <f>IF('SS treatment'!AG7=":",":",'SS treatment'!AG7*100/'SS treatment'!AK7)</f>
        <v>32.768962848297214</v>
      </c>
      <c r="AH7" s="113">
        <f>IF('SS treatment'!AH7=":",":",'SS treatment'!AH7*100/'SS treatment'!AK7)</f>
        <v>10.429566563467493</v>
      </c>
      <c r="AI7" s="113">
        <f>IF('SS treatment'!AI7=":",":",'SS treatment'!AI7*100/'SS treatment'!AK7)</f>
        <v>9.1476393188854495</v>
      </c>
      <c r="AJ7" s="113" t="str">
        <f>IF('SS treatment'!AJ7=":",":",'SS treatment'!AJ7*100/'SS treatment'!AK7)</f>
        <v>:</v>
      </c>
      <c r="AK7" s="114">
        <f t="shared" si="5"/>
        <v>100</v>
      </c>
      <c r="AL7" s="112">
        <f>IF('SS treatment'!AL7=":",":",'SS treatment'!AL7*100/'SS treatment'!AQ7)</f>
        <v>46.105612039235005</v>
      </c>
      <c r="AM7" s="113">
        <f>IF('SS treatment'!AM7=":",":",'SS treatment'!AM7*100/'SS treatment'!AQ7)</f>
        <v>32.722712410982219</v>
      </c>
      <c r="AN7" s="113">
        <f>IF('SS treatment'!AN7=":",":",'SS treatment'!AN7*100/'SS treatment'!AQ7)</f>
        <v>9.9789492542661353</v>
      </c>
      <c r="AO7" s="113">
        <f>IF('SS treatment'!AO7=":",":",'SS treatment'!AO7*100/'SS treatment'!AQ7)</f>
        <v>11.192726295516639</v>
      </c>
      <c r="AP7" s="113" t="str">
        <f>IF('SS treatment'!AP7=":",":",'SS treatment'!AP7*100/'SS treatment'!AQ7)</f>
        <v>:</v>
      </c>
      <c r="AQ7" s="114">
        <f t="shared" si="6"/>
        <v>100</v>
      </c>
      <c r="AR7" s="112">
        <f>IF('SS treatment'!AR7=":",":",'SS treatment'!AR7*100/'SS treatment'!AW7)</f>
        <v>47.46067218789711</v>
      </c>
      <c r="AS7" s="113">
        <f>IF('SS treatment'!AS7=":",":",'SS treatment'!AS7*100/'SS treatment'!AW7)</f>
        <v>34.183427544805227</v>
      </c>
      <c r="AT7" s="113">
        <f>IF('SS treatment'!AT7=":",":",'SS treatment'!AT7*100/'SS treatment'!AW7)</f>
        <v>8.5710529775207043</v>
      </c>
      <c r="AU7" s="113">
        <f>IF('SS treatment'!AU7=":",":",'SS treatment'!AU7*100/'SS treatment'!AW7)</f>
        <v>9.7848472897769589</v>
      </c>
      <c r="AV7" s="113" t="str">
        <f>IF('SS treatment'!AV7=":",":",'SS treatment'!AV7*100/'SS treatment'!AW7)</f>
        <v>:</v>
      </c>
      <c r="AW7" s="114">
        <f t="shared" si="7"/>
        <v>100</v>
      </c>
      <c r="AX7" s="112">
        <f>IF('SS treatment'!AX7=":",":",'SS treatment'!AX7*100/'SS treatment'!BC7)</f>
        <v>51.705265062420843</v>
      </c>
      <c r="AY7" s="113">
        <f>IF('SS treatment'!AY7=":",":",'SS treatment'!AY7*100/'SS treatment'!BC7)</f>
        <v>30.287678668355348</v>
      </c>
      <c r="AZ7" s="113">
        <f>IF('SS treatment'!AZ7=":",":",'SS treatment'!AZ7*100/'SS treatment'!BC7)</f>
        <v>8.6213135516555095</v>
      </c>
      <c r="BA7" s="113">
        <f>IF('SS treatment'!BA7=":",":",'SS treatment'!BA7*100/'SS treatment'!BC7)</f>
        <v>9.3857427175683004</v>
      </c>
      <c r="BB7" s="113" t="str">
        <f>IF('SS treatment'!BB7=":",":",'SS treatment'!BB7*100/'SS treatment'!BC7)</f>
        <v>:</v>
      </c>
      <c r="BC7" s="114">
        <f t="shared" si="8"/>
        <v>100</v>
      </c>
      <c r="BD7" s="112">
        <f>IF('SS treatment'!BD7=":",":",'SS treatment'!BD7*100/'SS treatment'!BI7)</f>
        <v>38.706585733193371</v>
      </c>
      <c r="BE7" s="113">
        <f>IF('SS treatment'!BE7=":",":",'SS treatment'!BE7*100/'SS treatment'!BI7)</f>
        <v>42.344028113732826</v>
      </c>
      <c r="BF7" s="113">
        <f>IF('SS treatment'!BF7=":",":",'SS treatment'!BF7*100/'SS treatment'!BI7)</f>
        <v>8.0370590114554332</v>
      </c>
      <c r="BG7" s="113">
        <f>IF('SS treatment'!BG7=":",":",'SS treatment'!BG7*100/'SS treatment'!BI7)</f>
        <v>10.912327141618364</v>
      </c>
      <c r="BH7" s="113" t="str">
        <f>IF('SS treatment'!BH7=":",":",'SS treatment'!BH7*100/'SS treatment'!BI7)</f>
        <v>:</v>
      </c>
      <c r="BI7" s="114">
        <f t="shared" si="9"/>
        <v>100</v>
      </c>
      <c r="BJ7" s="112">
        <f>IF('SS treatment'!BJ7=":",":",'SS treatment'!BJ7*100/'SS treatment'!BO7)</f>
        <v>37.649410863924452</v>
      </c>
      <c r="BK7" s="113">
        <f>IF('SS treatment'!BK7=":",":",'SS treatment'!BK7*100/'SS treatment'!BO7)</f>
        <v>42.217874005699947</v>
      </c>
      <c r="BL7" s="113">
        <f>IF('SS treatment'!BL7=":",":",'SS treatment'!BL7*100/'SS treatment'!BO7)</f>
        <v>8.4648432515206942</v>
      </c>
      <c r="BM7" s="113">
        <f>IF('SS treatment'!BM7=":",":",'SS treatment'!BM7*100/'SS treatment'!BO7)</f>
        <v>11.667871878854907</v>
      </c>
      <c r="BN7" s="113" t="str">
        <f>IF('SS treatment'!BN7=":",":",'SS treatment'!BN7*100/'SS treatment'!BO7)</f>
        <v>:</v>
      </c>
      <c r="BO7" s="114">
        <f t="shared" si="10"/>
        <v>100</v>
      </c>
      <c r="BP7" s="112">
        <f>IF('SS treatment'!BP7=":",":",'SS treatment'!BP7*100/'SS treatment'!BU7)</f>
        <v>34.963285063789641</v>
      </c>
      <c r="BQ7" s="113">
        <f>IF('SS treatment'!BQ7=":",":",'SS treatment'!BQ7*100/'SS treatment'!BU7)</f>
        <v>46.186979529884731</v>
      </c>
      <c r="BR7" s="113">
        <f>IF('SS treatment'!BR7=":",":",'SS treatment'!BR7*100/'SS treatment'!BU7)</f>
        <v>7.8885835008409568</v>
      </c>
      <c r="BS7" s="113">
        <f>IF('SS treatment'!BS7=":",":",'SS treatment'!BS7*100/'SS treatment'!BU7)</f>
        <v>10.961151905484678</v>
      </c>
      <c r="BT7" s="113" t="str">
        <f>IF('SS treatment'!BT7=":",":",'SS treatment'!BT7*100/'SS treatment'!BU7)</f>
        <v>:</v>
      </c>
      <c r="BU7" s="114">
        <f t="shared" si="11"/>
        <v>100</v>
      </c>
      <c r="BV7" s="112" t="e">
        <f>IF('SS treatment'!BV7=":",":",'SS treatment'!BV7*100/'SS treatment'!CA7)</f>
        <v>#DIV/0!</v>
      </c>
      <c r="BW7" s="113" t="e">
        <f>IF('SS treatment'!BW7=":",":",'SS treatment'!BW7*100/'SS treatment'!CA7)</f>
        <v>#DIV/0!</v>
      </c>
      <c r="BX7" s="113" t="e">
        <f>IF('SS treatment'!BX7=":",":",'SS treatment'!BX7*100/'SS treatment'!CA7)</f>
        <v>#DIV/0!</v>
      </c>
      <c r="BY7" s="113" t="e">
        <f>IF('SS treatment'!BY7=":",":",'SS treatment'!BY7*100/'SS treatment'!CA7)</f>
        <v>#DIV/0!</v>
      </c>
      <c r="BZ7" s="113" t="e">
        <f>IF('SS treatment'!BZ7=":",":",'SS treatment'!BZ7*100/'SS treatment'!CA7)</f>
        <v>#DIV/0!</v>
      </c>
      <c r="CA7" s="114" t="e">
        <f t="shared" si="12"/>
        <v>#DIV/0!</v>
      </c>
      <c r="CE7" s="7" t="s">
        <v>635</v>
      </c>
      <c r="CF7" s="81">
        <f>BR4</f>
        <v>4.0452928307693981</v>
      </c>
      <c r="CG7" s="81">
        <f>BL4</f>
        <v>4.511078924467733</v>
      </c>
      <c r="CH7" s="81">
        <f>BF4</f>
        <v>4.847174292429191</v>
      </c>
      <c r="CI7" s="81">
        <f>AZ4</f>
        <v>4.8895445729291351</v>
      </c>
      <c r="CJ7" s="81">
        <f>AT4</f>
        <v>5.6151560522669524</v>
      </c>
      <c r="CK7" s="81">
        <f>AN4</f>
        <v>6.7724792918029051</v>
      </c>
      <c r="CL7" s="81">
        <f>AH4</f>
        <v>7.2267580205715927</v>
      </c>
      <c r="CM7" s="81">
        <f>AB4</f>
        <v>6.532945018523125</v>
      </c>
      <c r="CN7" s="81">
        <f>V4</f>
        <v>7.0675088274486582</v>
      </c>
      <c r="CO7" s="81">
        <f>P4</f>
        <v>7.2326417153611082</v>
      </c>
      <c r="CP7" s="81">
        <f>J4</f>
        <v>7.9393735785941209</v>
      </c>
      <c r="CQ7" s="81">
        <f>D4</f>
        <v>8.3343139288502801</v>
      </c>
      <c r="CR7" s="148"/>
    </row>
    <row r="8" spans="1:96">
      <c r="A8" s="103" t="s">
        <v>17</v>
      </c>
      <c r="B8" s="112">
        <f>IF('SS treatment'!B8=":",":",'SS treatment'!B8*100/'SS treatment'!G8)</f>
        <v>60.902255639097746</v>
      </c>
      <c r="C8" s="113">
        <f>IF('SS treatment'!C8=":",":",'SS treatment'!C8*100/'SS treatment'!G8)</f>
        <v>8.2706766917293226</v>
      </c>
      <c r="D8" s="113">
        <f>IF('SS treatment'!D8=":",":",'SS treatment'!D8*100/'SS treatment'!G8)</f>
        <v>2.255639097744361</v>
      </c>
      <c r="E8" s="113">
        <f>IF('SS treatment'!E8=":",":",'SS treatment'!E8*100/'SS treatment'!G8)</f>
        <v>28.571428571428573</v>
      </c>
      <c r="F8" s="113" t="str">
        <f>IF('SS treatment'!F8=":",":",'SS treatment'!F8*100/'SS treatment'!G8)</f>
        <v>:</v>
      </c>
      <c r="G8" s="114">
        <f t="shared" si="0"/>
        <v>100</v>
      </c>
      <c r="H8" s="112">
        <f>IF('SS treatment'!H8=":",":",'SS treatment'!H8*100/'SS treatment'!M8)</f>
        <v>61.068702290076338</v>
      </c>
      <c r="I8" s="113">
        <f>IF('SS treatment'!I8=":",":",'SS treatment'!I8*100/'SS treatment'!M8)</f>
        <v>9.1603053435114496</v>
      </c>
      <c r="J8" s="113">
        <f>IF('SS treatment'!J8=":",":",'SS treatment'!J8*100/'SS treatment'!M8)</f>
        <v>0.76335877862595425</v>
      </c>
      <c r="K8" s="113">
        <f>IF('SS treatment'!K8=":",":",'SS treatment'!K8*100/'SS treatment'!M8)</f>
        <v>29.007633587786259</v>
      </c>
      <c r="L8" s="113" t="str">
        <f>IF('SS treatment'!L8=":",":",'SS treatment'!L8*100/'SS treatment'!M8)</f>
        <v>:</v>
      </c>
      <c r="M8" s="114">
        <f t="shared" si="1"/>
        <v>100</v>
      </c>
      <c r="N8" s="112">
        <f>IF('SS treatment'!N8=":",":",'SS treatment'!N8*100/'SS treatment'!S8)</f>
        <v>62.5</v>
      </c>
      <c r="O8" s="113">
        <f>IF('SS treatment'!O8=":",":",'SS treatment'!O8*100/'SS treatment'!S8)</f>
        <v>9.375</v>
      </c>
      <c r="P8" s="113">
        <f>IF('SS treatment'!P8=":",":",'SS treatment'!P8*100/'SS treatment'!S8)</f>
        <v>0.78125</v>
      </c>
      <c r="Q8" s="113">
        <f>IF('SS treatment'!Q8=":",":",'SS treatment'!Q8*100/'SS treatment'!S8)</f>
        <v>27.34375</v>
      </c>
      <c r="R8" s="113" t="str">
        <f>IF('SS treatment'!R8=":",":",'SS treatment'!R8*100/'SS treatment'!S8)</f>
        <v>:</v>
      </c>
      <c r="S8" s="114">
        <f t="shared" si="2"/>
        <v>100</v>
      </c>
      <c r="T8" s="112">
        <f>IF('SS treatment'!T8=":",":",'SS treatment'!T8*100/'SS treatment'!Y8)</f>
        <v>65.909090909090907</v>
      </c>
      <c r="U8" s="113">
        <f>IF('SS treatment'!U8=":",":",'SS treatment'!U8*100/'SS treatment'!Y8)</f>
        <v>8.3333333333333339</v>
      </c>
      <c r="V8" s="113">
        <f>IF('SS treatment'!V8=":",":",'SS treatment'!V8*100/'SS treatment'!Y8)</f>
        <v>0.75757575757575757</v>
      </c>
      <c r="W8" s="113">
        <f>IF('SS treatment'!W8=":",":",'SS treatment'!W8*100/'SS treatment'!Y8)</f>
        <v>25</v>
      </c>
      <c r="X8" s="113" t="str">
        <f>IF('SS treatment'!X8=":",":",'SS treatment'!X8*100/'SS treatment'!Y8)</f>
        <v>:</v>
      </c>
      <c r="Y8" s="114">
        <f t="shared" si="3"/>
        <v>99.999999999999986</v>
      </c>
      <c r="Z8" s="112">
        <f>IF('SS treatment'!Z8=":",":",'SS treatment'!Z8*100/'SS treatment'!AE8)</f>
        <v>64.885496183206101</v>
      </c>
      <c r="AA8" s="113">
        <f>IF('SS treatment'!AA8=":",":",'SS treatment'!AA8*100/'SS treatment'!AE8)</f>
        <v>6.106870229007634</v>
      </c>
      <c r="AB8" s="113">
        <f>IF('SS treatment'!AB8=":",":",'SS treatment'!AB8*100/'SS treatment'!AE8)</f>
        <v>0.76335877862595425</v>
      </c>
      <c r="AC8" s="113">
        <f>IF('SS treatment'!AC8=":",":",'SS treatment'!AC8*100/'SS treatment'!AE8)</f>
        <v>28.244274809160306</v>
      </c>
      <c r="AD8" s="113" t="str">
        <f>IF('SS treatment'!AD8=":",":",'SS treatment'!AD8*100/'SS treatment'!AE8)</f>
        <v>:</v>
      </c>
      <c r="AE8" s="114">
        <f t="shared" si="4"/>
        <v>100</v>
      </c>
      <c r="AF8" s="112">
        <f>IF('SS treatment'!AF8=":",":",'SS treatment'!AF8*100/'SS treatment'!AK8)</f>
        <v>63.636363636363633</v>
      </c>
      <c r="AG8" s="113">
        <f>IF('SS treatment'!AG8=":",":",'SS treatment'!AG8*100/'SS treatment'!AK8)</f>
        <v>9.0909090909090917</v>
      </c>
      <c r="AH8" s="113">
        <f>IF('SS treatment'!AH8=":",":",'SS treatment'!AH8*100/'SS treatment'!AK8)</f>
        <v>0.75757575757575757</v>
      </c>
      <c r="AI8" s="113">
        <f>IF('SS treatment'!AI8=":",":",'SS treatment'!AI8*100/'SS treatment'!AK8)</f>
        <v>26.515151515151516</v>
      </c>
      <c r="AJ8" s="113" t="str">
        <f>IF('SS treatment'!AJ8=":",":",'SS treatment'!AJ8*100/'SS treatment'!AK8)</f>
        <v>:</v>
      </c>
      <c r="AK8" s="114">
        <f t="shared" si="5"/>
        <v>99.999999999999986</v>
      </c>
      <c r="AL8" s="112">
        <f>IF('SS treatment'!AL8=":",":",'SS treatment'!AL8*100/'SS treatment'!AQ8)</f>
        <v>65.254237288135599</v>
      </c>
      <c r="AM8" s="113">
        <f>IF('SS treatment'!AM8=":",":",'SS treatment'!AM8*100/'SS treatment'!AQ8)</f>
        <v>18.64406779661017</v>
      </c>
      <c r="AN8" s="113">
        <f>IF('SS treatment'!AN8=":",":",'SS treatment'!AN8*100/'SS treatment'!AQ8)</f>
        <v>0.84745762711864403</v>
      </c>
      <c r="AO8" s="113">
        <f>IF('SS treatment'!AO8=":",":",'SS treatment'!AO8*100/'SS treatment'!AQ8)</f>
        <v>15.254237288135593</v>
      </c>
      <c r="AP8" s="113" t="str">
        <f>IF('SS treatment'!AP8=":",":",'SS treatment'!AP8*100/'SS treatment'!AQ8)</f>
        <v>:</v>
      </c>
      <c r="AQ8" s="114">
        <f t="shared" si="6"/>
        <v>100.00000000000001</v>
      </c>
      <c r="AR8" s="112">
        <f>IF('SS treatment'!AR8=":",":",'SS treatment'!AR8*100/'SS treatment'!AW8)</f>
        <v>93.478260869565219</v>
      </c>
      <c r="AS8" s="113">
        <f>IF('SS treatment'!AS8=":",":",'SS treatment'!AS8*100/'SS treatment'!AW8)</f>
        <v>4.3478260869565215</v>
      </c>
      <c r="AT8" s="113">
        <f>IF('SS treatment'!AT8=":",":",'SS treatment'!AT8*100/'SS treatment'!AW8)</f>
        <v>0</v>
      </c>
      <c r="AU8" s="113">
        <f>IF('SS treatment'!AU8=":",":",'SS treatment'!AU8*100/'SS treatment'!AW8)</f>
        <v>2.1739130434782608</v>
      </c>
      <c r="AV8" s="113">
        <f>IF('SS treatment'!AV8=":",":",'SS treatment'!AV8*100/'SS treatment'!AW8)</f>
        <v>0</v>
      </c>
      <c r="AW8" s="114">
        <f t="shared" si="7"/>
        <v>100</v>
      </c>
      <c r="AX8" s="112">
        <f>IF('SS treatment'!AX8=":",":",'SS treatment'!AX8*100/'SS treatment'!BC8)</f>
        <v>94.339622641509436</v>
      </c>
      <c r="AY8" s="113">
        <f>IF('SS treatment'!AY8=":",":",'SS treatment'!AY8*100/'SS treatment'!BC8)</f>
        <v>3.7735849056603774</v>
      </c>
      <c r="AZ8" s="113">
        <f>IF('SS treatment'!AZ8=":",":",'SS treatment'!AZ8*100/'SS treatment'!BC8)</f>
        <v>0</v>
      </c>
      <c r="BA8" s="113">
        <f>IF('SS treatment'!BA8=":",":",'SS treatment'!BA8*100/'SS treatment'!BC8)</f>
        <v>1.8867924528301887</v>
      </c>
      <c r="BB8" s="113">
        <f>IF('SS treatment'!BB8=":",":",'SS treatment'!BB8*100/'SS treatment'!BC8)</f>
        <v>0</v>
      </c>
      <c r="BC8" s="114">
        <f t="shared" si="8"/>
        <v>100</v>
      </c>
      <c r="BD8" s="112">
        <f>IF('SS treatment'!BD8=":",":",'SS treatment'!BD8*100/'SS treatment'!BI8)</f>
        <v>94.285714285714292</v>
      </c>
      <c r="BE8" s="113">
        <f>IF('SS treatment'!BE8=":",":",'SS treatment'!BE8*100/'SS treatment'!BI8)</f>
        <v>3.8095238095238093</v>
      </c>
      <c r="BF8" s="113">
        <f>IF('SS treatment'!BF8=":",":",'SS treatment'!BF8*100/'SS treatment'!BI8)</f>
        <v>0</v>
      </c>
      <c r="BG8" s="113">
        <f>IF('SS treatment'!BG8=":",":",'SS treatment'!BG8*100/'SS treatment'!BI8)</f>
        <v>1.9047619047619047</v>
      </c>
      <c r="BH8" s="113">
        <f>IF('SS treatment'!BH8=":",":",'SS treatment'!BH8*100/'SS treatment'!BI8)</f>
        <v>0</v>
      </c>
      <c r="BI8" s="114">
        <f t="shared" si="9"/>
        <v>100</v>
      </c>
      <c r="BJ8" s="112">
        <f>IF('SS treatment'!BJ8=":",":",'SS treatment'!BJ8*100/'SS treatment'!BO8)</f>
        <v>94.382022471910119</v>
      </c>
      <c r="BK8" s="113">
        <f>IF('SS treatment'!BK8=":",":",'SS treatment'!BK8*100/'SS treatment'!BO8)</f>
        <v>3.3707865168539324</v>
      </c>
      <c r="BL8" s="113">
        <f>IF('SS treatment'!BL8=":",":",'SS treatment'!BL8*100/'SS treatment'!BO8)</f>
        <v>0</v>
      </c>
      <c r="BM8" s="113">
        <f>IF('SS treatment'!BM8=":",":",'SS treatment'!BM8*100/'SS treatment'!BO8)</f>
        <v>2.2471910112359552</v>
      </c>
      <c r="BN8" s="113" t="str">
        <f>IF('SS treatment'!BN8=":",":",'SS treatment'!BN8*100/'SS treatment'!BO8)</f>
        <v>:</v>
      </c>
      <c r="BO8" s="114">
        <f t="shared" si="10"/>
        <v>100</v>
      </c>
      <c r="BP8" s="112">
        <f>IF('SS treatment'!BP8=":",":",'SS treatment'!BP8*100/'SS treatment'!BU8)</f>
        <v>92.5</v>
      </c>
      <c r="BQ8" s="113">
        <f>IF('SS treatment'!BQ8=":",":",'SS treatment'!BQ8*100/'SS treatment'!BU8)</f>
        <v>3.75</v>
      </c>
      <c r="BR8" s="113">
        <f>IF('SS treatment'!BR8=":",":",'SS treatment'!BR8*100/'SS treatment'!BU8)</f>
        <v>0</v>
      </c>
      <c r="BS8" s="113">
        <f>IF('SS treatment'!BS8=":",":",'SS treatment'!BS8*100/'SS treatment'!BU8)</f>
        <v>3.75</v>
      </c>
      <c r="BT8" s="113" t="str">
        <f>IF('SS treatment'!BT8=":",":",'SS treatment'!BT8*100/'SS treatment'!BU8)</f>
        <v>:</v>
      </c>
      <c r="BU8" s="114">
        <f t="shared" si="11"/>
        <v>100</v>
      </c>
      <c r="BV8" s="112" t="e">
        <f>IF('SS treatment'!BV8=":",":",'SS treatment'!BV8*100/'SS treatment'!CA8)</f>
        <v>#DIV/0!</v>
      </c>
      <c r="BW8" s="113" t="e">
        <f>IF('SS treatment'!BW8=":",":",'SS treatment'!BW8*100/'SS treatment'!CA8)</f>
        <v>#DIV/0!</v>
      </c>
      <c r="BX8" s="113" t="e">
        <f>IF('SS treatment'!BX8=":",":",'SS treatment'!BX8*100/'SS treatment'!CA8)</f>
        <v>#DIV/0!</v>
      </c>
      <c r="BY8" s="113" t="e">
        <f>IF('SS treatment'!BY8=":",":",'SS treatment'!BY8*100/'SS treatment'!CA8)</f>
        <v>#DIV/0!</v>
      </c>
      <c r="BZ8" s="113" t="e">
        <f>IF('SS treatment'!BZ8=":",":",'SS treatment'!BZ8*100/'SS treatment'!CA8)</f>
        <v>#DIV/0!</v>
      </c>
      <c r="CA8" s="114" t="e">
        <f t="shared" si="12"/>
        <v>#DIV/0!</v>
      </c>
      <c r="CE8" s="7" t="s">
        <v>634</v>
      </c>
      <c r="CF8" s="81">
        <f>BT4</f>
        <v>11.743355094328342</v>
      </c>
      <c r="CG8" s="81">
        <f>BN4</f>
        <v>11.84618420854558</v>
      </c>
      <c r="CH8" s="81">
        <f>BH4</f>
        <v>11.330226742348291</v>
      </c>
      <c r="CI8" s="81">
        <f>BB4</f>
        <v>11.423955262693111</v>
      </c>
      <c r="CJ8" s="81">
        <f>AV4</f>
        <v>11.540546594842871</v>
      </c>
      <c r="CK8" s="81">
        <f>AP4</f>
        <v>12.210608918204118</v>
      </c>
      <c r="CL8" s="81">
        <f>AJ4</f>
        <v>12.170991443180672</v>
      </c>
      <c r="CM8" s="81">
        <f>AD4</f>
        <v>12.552077727431472</v>
      </c>
      <c r="CN8" s="81">
        <f>X4</f>
        <v>10.690536720468648</v>
      </c>
      <c r="CO8" s="81">
        <f>R4</f>
        <v>10.111015415121949</v>
      </c>
      <c r="CP8" s="81">
        <f>L4</f>
        <v>9.2401877058329198</v>
      </c>
      <c r="CQ8" s="81">
        <f>F4</f>
        <v>10.166229718512735</v>
      </c>
      <c r="CR8" s="148"/>
    </row>
    <row r="9" spans="1:96">
      <c r="A9" s="103" t="s">
        <v>18</v>
      </c>
      <c r="B9" s="112">
        <f>IF('SS treatment'!B9=":",":",'SS treatment'!B9*100/'SS treatment'!G9)</f>
        <v>29.084633505732452</v>
      </c>
      <c r="C9" s="113">
        <f>IF('SS treatment'!C9=":",":",'SS treatment'!C9*100/'SS treatment'!G9)</f>
        <v>16.17885203315068</v>
      </c>
      <c r="D9" s="113">
        <f>IF('SS treatment'!D9=":",":",'SS treatment'!D9*100/'SS treatment'!G9)</f>
        <v>0</v>
      </c>
      <c r="E9" s="113">
        <f>IF('SS treatment'!E9=":",":",'SS treatment'!E9*100/'SS treatment'!G9)</f>
        <v>54.736514461116869</v>
      </c>
      <c r="F9" s="113" t="str">
        <f>IF('SS treatment'!F9=":",":",'SS treatment'!F9*100/'SS treatment'!G9)</f>
        <v>:</v>
      </c>
      <c r="G9" s="114">
        <f t="shared" si="0"/>
        <v>100</v>
      </c>
      <c r="H9" s="112">
        <f>IF('SS treatment'!H9=":",":",'SS treatment'!H9*100/'SS treatment'!M9)</f>
        <v>29.465604370786828</v>
      </c>
      <c r="I9" s="113">
        <f>IF('SS treatment'!I9=":",":",'SS treatment'!I9*100/'SS treatment'!M9)</f>
        <v>15.89793554194258</v>
      </c>
      <c r="J9" s="113">
        <f>IF('SS treatment'!J9=":",":",'SS treatment'!J9*100/'SS treatment'!M9)</f>
        <v>0</v>
      </c>
      <c r="K9" s="113">
        <f>IF('SS treatment'!K9=":",":",'SS treatment'!K9*100/'SS treatment'!M9)</f>
        <v>54.636460087270592</v>
      </c>
      <c r="L9" s="113" t="str">
        <f>IF('SS treatment'!L9=":",":",'SS treatment'!L9*100/'SS treatment'!M9)</f>
        <v>:</v>
      </c>
      <c r="M9" s="114">
        <f t="shared" si="1"/>
        <v>100</v>
      </c>
      <c r="N9" s="112">
        <f>IF('SS treatment'!N9=":",":",'SS treatment'!N9*100/'SS treatment'!S9)</f>
        <v>27.376034554424223</v>
      </c>
      <c r="O9" s="113">
        <f>IF('SS treatment'!O9=":",":",'SS treatment'!O9*100/'SS treatment'!S9)</f>
        <v>14.732211012885475</v>
      </c>
      <c r="P9" s="113">
        <f>IF('SS treatment'!P9=":",":",'SS treatment'!P9*100/'SS treatment'!S9)</f>
        <v>0</v>
      </c>
      <c r="Q9" s="113">
        <f>IF('SS treatment'!Q9=":",":",'SS treatment'!Q9*100/'SS treatment'!S9)</f>
        <v>57.655953472770896</v>
      </c>
      <c r="R9" s="113">
        <f>IF('SS treatment'!R9=":",":",'SS treatment'!R9*100/'SS treatment'!S9)</f>
        <v>0.23580095991940866</v>
      </c>
      <c r="S9" s="114">
        <f t="shared" si="2"/>
        <v>100</v>
      </c>
      <c r="T9" s="112">
        <f>IF('SS treatment'!T9=":",":",'SS treatment'!T9*100/'SS treatment'!Y9)</f>
        <v>26.116757294003065</v>
      </c>
      <c r="U9" s="113">
        <f>IF('SS treatment'!U9=":",":",'SS treatment'!U9*100/'SS treatment'!Y9)</f>
        <v>13.950952529911458</v>
      </c>
      <c r="V9" s="113">
        <f>IF('SS treatment'!V9=":",":",'SS treatment'!V9*100/'SS treatment'!Y9)</f>
        <v>0</v>
      </c>
      <c r="W9" s="113">
        <f>IF('SS treatment'!W9=":",":",'SS treatment'!W9*100/'SS treatment'!Y9)</f>
        <v>59.785755645628257</v>
      </c>
      <c r="X9" s="113">
        <f>IF('SS treatment'!X9=":",":",'SS treatment'!X9*100/'SS treatment'!Y9)</f>
        <v>0.14653453045721879</v>
      </c>
      <c r="Y9" s="114">
        <f t="shared" si="3"/>
        <v>100</v>
      </c>
      <c r="Z9" s="112">
        <f>IF('SS treatment'!Z9=":",":",'SS treatment'!Z9*100/'SS treatment'!AE9)</f>
        <v>23.722427148551347</v>
      </c>
      <c r="AA9" s="113">
        <f>IF('SS treatment'!AA9=":",":",'SS treatment'!AA9*100/'SS treatment'!AE9)</f>
        <v>12.405058657735317</v>
      </c>
      <c r="AB9" s="113">
        <f>IF('SS treatment'!AB9=":",":",'SS treatment'!AB9*100/'SS treatment'!AE9)</f>
        <v>0</v>
      </c>
      <c r="AC9" s="113">
        <f>IF('SS treatment'!AC9=":",":",'SS treatment'!AC9*100/'SS treatment'!AE9)</f>
        <v>63.706243791896895</v>
      </c>
      <c r="AD9" s="113">
        <f>IF('SS treatment'!AD9=":",":",'SS treatment'!AD9*100/'SS treatment'!AE9)</f>
        <v>0.16627040181644037</v>
      </c>
      <c r="AE9" s="114">
        <f t="shared" si="4"/>
        <v>100</v>
      </c>
      <c r="AF9" s="112">
        <f>IF('SS treatment'!AF9=":",":",'SS treatment'!AF9*100/'SS treatment'!AK9)</f>
        <v>23.883394071462327</v>
      </c>
      <c r="AG9" s="113">
        <f>IF('SS treatment'!AG9=":",":",'SS treatment'!AG9*100/'SS treatment'!AK9)</f>
        <v>11.307499608050142</v>
      </c>
      <c r="AH9" s="113">
        <f>IF('SS treatment'!AH9=":",":",'SS treatment'!AH9*100/'SS treatment'!AK9)</f>
        <v>0</v>
      </c>
      <c r="AI9" s="113">
        <f>IF('SS treatment'!AI9=":",":",'SS treatment'!AI9*100/'SS treatment'!AK9)</f>
        <v>64.454208413556159</v>
      </c>
      <c r="AJ9" s="113">
        <f>IF('SS treatment'!AJ9=":",":",'SS treatment'!AJ9*100/'SS treatment'!AK9)</f>
        <v>0.35489790693136536</v>
      </c>
      <c r="AK9" s="114">
        <f t="shared" si="5"/>
        <v>100</v>
      </c>
      <c r="AL9" s="112">
        <f>IF('SS treatment'!AL9=":",":",'SS treatment'!AL9*100/'SS treatment'!AQ9)</f>
        <v>18.206148197655246</v>
      </c>
      <c r="AM9" s="113">
        <f>IF('SS treatment'!AM9=":",":",'SS treatment'!AM9*100/'SS treatment'!AQ9)</f>
        <v>11.922413516345287</v>
      </c>
      <c r="AN9" s="113">
        <f>IF('SS treatment'!AN9=":",":",'SS treatment'!AN9*100/'SS treatment'!AQ9)</f>
        <v>0</v>
      </c>
      <c r="AO9" s="113">
        <f>IF('SS treatment'!AO9=":",":",'SS treatment'!AO9*100/'SS treatment'!AQ9)</f>
        <v>69.470372434967615</v>
      </c>
      <c r="AP9" s="113">
        <f>IF('SS treatment'!AP9=":",":",'SS treatment'!AP9*100/'SS treatment'!AQ9)</f>
        <v>0.40106585103185005</v>
      </c>
      <c r="AQ9" s="114">
        <f t="shared" si="6"/>
        <v>99.999999999999986</v>
      </c>
      <c r="AR9" s="112">
        <f>IF('SS treatment'!AR9=":",":",'SS treatment'!AR9*100/'SS treatment'!AW9)</f>
        <v>16.043966735919142</v>
      </c>
      <c r="AS9" s="113">
        <f>IF('SS treatment'!AS9=":",":",'SS treatment'!AS9*100/'SS treatment'!AW9)</f>
        <v>8.9181733372252072</v>
      </c>
      <c r="AT9" s="113">
        <f>IF('SS treatment'!AT9=":",":",'SS treatment'!AT9*100/'SS treatment'!AW9)</f>
        <v>0</v>
      </c>
      <c r="AU9" s="113">
        <f>IF('SS treatment'!AU9=":",":",'SS treatment'!AU9*100/'SS treatment'!AW9)</f>
        <v>74.128077013329673</v>
      </c>
      <c r="AV9" s="113">
        <f>IF('SS treatment'!AV9=":",":",'SS treatment'!AV9*100/'SS treatment'!AW9)</f>
        <v>0.90978291352598117</v>
      </c>
      <c r="AW9" s="114">
        <f t="shared" si="7"/>
        <v>100</v>
      </c>
      <c r="AX9" s="112">
        <f>IF('SS treatment'!AX9=":",":",'SS treatment'!AX9*100/'SS treatment'!BC9)</f>
        <v>16.521223914408974</v>
      </c>
      <c r="AY9" s="113">
        <f>IF('SS treatment'!AY9=":",":",'SS treatment'!AY9*100/'SS treatment'!BC9)</f>
        <v>8.4041103644698634</v>
      </c>
      <c r="AZ9" s="113">
        <f>IF('SS treatment'!AZ9=":",":",'SS treatment'!AZ9*100/'SS treatment'!BC9)</f>
        <v>0</v>
      </c>
      <c r="BA9" s="113">
        <f>IF('SS treatment'!BA9=":",":",'SS treatment'!BA9*100/'SS treatment'!BC9)</f>
        <v>74.320681298485312</v>
      </c>
      <c r="BB9" s="113">
        <f>IF('SS treatment'!BB9=":",":",'SS treatment'!BB9*100/'SS treatment'!BC9)</f>
        <v>0.75398442263585363</v>
      </c>
      <c r="BC9" s="114">
        <f t="shared" si="8"/>
        <v>100</v>
      </c>
      <c r="BD9" s="112">
        <f>IF('SS treatment'!BD9=":",":",'SS treatment'!BD9*100/'SS treatment'!BI9)</f>
        <v>15.091756798605296</v>
      </c>
      <c r="BE9" s="113">
        <f>IF('SS treatment'!BE9=":",":",'SS treatment'!BE9*100/'SS treatment'!BI9)</f>
        <v>7.3432965923818916</v>
      </c>
      <c r="BF9" s="113">
        <f>IF('SS treatment'!BF9=":",":",'SS treatment'!BF9*100/'SS treatment'!BI9)</f>
        <v>0</v>
      </c>
      <c r="BG9" s="113">
        <f>IF('SS treatment'!BG9=":",":",'SS treatment'!BG9*100/'SS treatment'!BI9)</f>
        <v>76.639693991076655</v>
      </c>
      <c r="BH9" s="113">
        <f>IF('SS treatment'!BH9=":",":",'SS treatment'!BH9*100/'SS treatment'!BI9)</f>
        <v>0.9252526179361602</v>
      </c>
      <c r="BI9" s="114">
        <f t="shared" si="9"/>
        <v>100</v>
      </c>
      <c r="BJ9" s="112">
        <f>IF('SS treatment'!BJ9=":",":",'SS treatment'!BJ9*100/'SS treatment'!BO9)</f>
        <v>13.199825591176637</v>
      </c>
      <c r="BK9" s="113">
        <f>IF('SS treatment'!BK9=":",":",'SS treatment'!BK9*100/'SS treatment'!BO9)</f>
        <v>6.3391436619915087</v>
      </c>
      <c r="BL9" s="113">
        <f>IF('SS treatment'!BL9=":",":",'SS treatment'!BL9*100/'SS treatment'!BO9)</f>
        <v>0</v>
      </c>
      <c r="BM9" s="113">
        <f>IF('SS treatment'!BM9=":",":",'SS treatment'!BM9*100/'SS treatment'!BO9)</f>
        <v>79.45556038730868</v>
      </c>
      <c r="BN9" s="113">
        <f>IF('SS treatment'!BN9=":",":",'SS treatment'!BN9*100/'SS treatment'!BO9)</f>
        <v>1.0054703595231818</v>
      </c>
      <c r="BO9" s="114">
        <f t="shared" si="10"/>
        <v>100.00000000000001</v>
      </c>
      <c r="BP9" s="112">
        <f>IF('SS treatment'!BP9=":",":",'SS treatment'!BP9*100/'SS treatment'!BU9)</f>
        <v>13.863256958411789</v>
      </c>
      <c r="BQ9" s="113">
        <f>IF('SS treatment'!BQ9=":",":",'SS treatment'!BQ9*100/'SS treatment'!BU9)</f>
        <v>5.5035652094106906</v>
      </c>
      <c r="BR9" s="113">
        <f>IF('SS treatment'!BR9=":",":",'SS treatment'!BR9*100/'SS treatment'!BU9)</f>
        <v>0</v>
      </c>
      <c r="BS9" s="113">
        <f>IF('SS treatment'!BS9=":",":",'SS treatment'!BS9*100/'SS treatment'!BU9)</f>
        <v>80.177231727514467</v>
      </c>
      <c r="BT9" s="113">
        <f>IF('SS treatment'!BT9=":",":",'SS treatment'!BT9*100/'SS treatment'!BU9)</f>
        <v>0.45594610466305519</v>
      </c>
      <c r="BU9" s="114">
        <f t="shared" si="11"/>
        <v>100</v>
      </c>
      <c r="BV9" s="112">
        <f>IF('SS treatment'!BV9=":",":",'SS treatment'!BV9*100/'SS treatment'!CA9)</f>
        <v>13.062113740929641</v>
      </c>
      <c r="BW9" s="113">
        <f>IF('SS treatment'!BW9=":",":",'SS treatment'!BW9*100/'SS treatment'!CA9)</f>
        <v>5.155601857049863</v>
      </c>
      <c r="BX9" s="113">
        <f>IF('SS treatment'!BX9=":",":",'SS treatment'!BX9*100/'SS treatment'!CA9)</f>
        <v>0</v>
      </c>
      <c r="BY9" s="113">
        <f>IF('SS treatment'!BY9=":",":",'SS treatment'!BY9*100/'SS treatment'!CA9)</f>
        <v>81.013340106767487</v>
      </c>
      <c r="BZ9" s="113">
        <f>IF('SS treatment'!BZ9=":",":",'SS treatment'!BZ9*100/'SS treatment'!CA9)</f>
        <v>0.76894429525301289</v>
      </c>
      <c r="CA9" s="114">
        <f t="shared" si="12"/>
        <v>100</v>
      </c>
      <c r="CE9" s="7" t="s">
        <v>165</v>
      </c>
      <c r="CF9" s="81">
        <f t="shared" ref="CF9:CQ9" si="13">SUM(CF4:CF8)</f>
        <v>100</v>
      </c>
      <c r="CG9" s="81">
        <f t="shared" si="13"/>
        <v>100.00000000000001</v>
      </c>
      <c r="CH9" s="81">
        <f t="shared" si="13"/>
        <v>99.999999999999986</v>
      </c>
      <c r="CI9" s="81">
        <f t="shared" si="13"/>
        <v>100</v>
      </c>
      <c r="CJ9" s="81">
        <f t="shared" si="13"/>
        <v>100</v>
      </c>
      <c r="CK9" s="81">
        <f t="shared" si="13"/>
        <v>100</v>
      </c>
      <c r="CL9" s="81">
        <f t="shared" si="13"/>
        <v>100</v>
      </c>
      <c r="CM9" s="81">
        <f t="shared" si="13"/>
        <v>99.999999999999986</v>
      </c>
      <c r="CN9" s="81">
        <f t="shared" si="13"/>
        <v>100</v>
      </c>
      <c r="CO9" s="81">
        <f t="shared" si="13"/>
        <v>100.00000000000001</v>
      </c>
      <c r="CP9" s="81">
        <f t="shared" si="13"/>
        <v>99.999999999999986</v>
      </c>
      <c r="CQ9" s="81">
        <f t="shared" si="13"/>
        <v>100</v>
      </c>
      <c r="CR9" s="148"/>
    </row>
    <row r="10" spans="1:96">
      <c r="A10" s="103" t="s">
        <v>19</v>
      </c>
      <c r="B10" s="112">
        <f>IF('SS treatment'!B10=":",":",'SS treatment'!B10*100/'SS treatment'!G10)</f>
        <v>4.4198895027624312</v>
      </c>
      <c r="C10" s="113">
        <f>IF('SS treatment'!C10=":",":",'SS treatment'!C10*100/'SS treatment'!G10)</f>
        <v>83.97790055248619</v>
      </c>
      <c r="D10" s="113">
        <f>IF('SS treatment'!D10=":",":",'SS treatment'!D10*100/'SS treatment'!G10)</f>
        <v>11.602209944751381</v>
      </c>
      <c r="E10" s="113" t="str">
        <f>IF('SS treatment'!E10=":",":",'SS treatment'!E10*100/'SS treatment'!G10)</f>
        <v>:</v>
      </c>
      <c r="F10" s="113" t="str">
        <f>IF('SS treatment'!F10=":",":",'SS treatment'!F10*100/'SS treatment'!G10)</f>
        <v>:</v>
      </c>
      <c r="G10" s="114">
        <f t="shared" si="0"/>
        <v>100</v>
      </c>
      <c r="H10" s="112">
        <f>IF('SS treatment'!H10=":",":",'SS treatment'!H10*100/'SS treatment'!M10)</f>
        <v>2.2935779816513762</v>
      </c>
      <c r="I10" s="113">
        <f>IF('SS treatment'!I10=":",":",'SS treatment'!I10*100/'SS treatment'!M10)</f>
        <v>67.88990825688073</v>
      </c>
      <c r="J10" s="113">
        <f>IF('SS treatment'!J10=":",":",'SS treatment'!J10*100/'SS treatment'!M10)</f>
        <v>29.816513761467888</v>
      </c>
      <c r="K10" s="113" t="str">
        <f>IF('SS treatment'!K10=":",":",'SS treatment'!K10*100/'SS treatment'!M10)</f>
        <v>:</v>
      </c>
      <c r="L10" s="113" t="str">
        <f>IF('SS treatment'!L10=":",":",'SS treatment'!L10*100/'SS treatment'!M10)</f>
        <v>:</v>
      </c>
      <c r="M10" s="114">
        <f t="shared" si="1"/>
        <v>100</v>
      </c>
      <c r="N10" s="112">
        <f>IF('SS treatment'!N10=":",":",'SS treatment'!N10*100/'SS treatment'!S10)</f>
        <v>13.063357282821686</v>
      </c>
      <c r="O10" s="113">
        <f>IF('SS treatment'!O10=":",":",'SS treatment'!O10*100/'SS treatment'!S10)</f>
        <v>81.450032658393212</v>
      </c>
      <c r="P10" s="113">
        <f>IF('SS treatment'!P10=":",":",'SS treatment'!P10*100/'SS treatment'!S10)</f>
        <v>5.4866100587851081</v>
      </c>
      <c r="Q10" s="113" t="str">
        <f>IF('SS treatment'!Q10=":",":",'SS treatment'!Q10*100/'SS treatment'!S10)</f>
        <v>:</v>
      </c>
      <c r="R10" s="113" t="str">
        <f>IF('SS treatment'!R10=":",":",'SS treatment'!R10*100/'SS treatment'!S10)</f>
        <v>:</v>
      </c>
      <c r="S10" s="114">
        <f t="shared" si="2"/>
        <v>100</v>
      </c>
      <c r="T10" s="112">
        <f>IF('SS treatment'!T10=":",":",'SS treatment'!T10*100/'SS treatment'!Y10)</f>
        <v>5.0626020685900928</v>
      </c>
      <c r="U10" s="113">
        <f>IF('SS treatment'!U10=":",":",'SS treatment'!U10*100/'SS treatment'!Y10)</f>
        <v>87.751769188894954</v>
      </c>
      <c r="V10" s="113">
        <f>IF('SS treatment'!V10=":",":",'SS treatment'!V10*100/'SS treatment'!Y10)</f>
        <v>7.1856287425149699</v>
      </c>
      <c r="W10" s="113" t="str">
        <f>IF('SS treatment'!W10=":",":",'SS treatment'!W10*100/'SS treatment'!Y10)</f>
        <v>:</v>
      </c>
      <c r="X10" s="113" t="str">
        <f>IF('SS treatment'!X10=":",":",'SS treatment'!X10*100/'SS treatment'!Y10)</f>
        <v>:</v>
      </c>
      <c r="Y10" s="114">
        <f t="shared" si="3"/>
        <v>100.00000000000001</v>
      </c>
      <c r="Z10" s="112">
        <f>IF('SS treatment'!Z10=":",":",'SS treatment'!Z10*100/'SS treatment'!AE10)</f>
        <v>18.359375</v>
      </c>
      <c r="AA10" s="113">
        <f>IF('SS treatment'!AA10=":",":",'SS treatment'!AA10*100/'SS treatment'!AE10)</f>
        <v>73.604910714285708</v>
      </c>
      <c r="AB10" s="113">
        <f>IF('SS treatment'!AB10=":",":",'SS treatment'!AB10*100/'SS treatment'!AE10)</f>
        <v>8.0357142857142865</v>
      </c>
      <c r="AC10" s="113" t="str">
        <f>IF('SS treatment'!AC10=":",":",'SS treatment'!AC10*100/'SS treatment'!AE10)</f>
        <v>:</v>
      </c>
      <c r="AD10" s="113" t="str">
        <f>IF('SS treatment'!AD10=":",":",'SS treatment'!AD10*100/'SS treatment'!AE10)</f>
        <v>:</v>
      </c>
      <c r="AE10" s="114">
        <f t="shared" si="4"/>
        <v>100</v>
      </c>
      <c r="AF10" s="112">
        <f>IF('SS treatment'!AF10=":",":",'SS treatment'!AF10*100/'SS treatment'!AK10)</f>
        <v>12.383177570093459</v>
      </c>
      <c r="AG10" s="113">
        <f>IF('SS treatment'!AG10=":",":",'SS treatment'!AG10*100/'SS treatment'!AK10)</f>
        <v>71.320093457943926</v>
      </c>
      <c r="AH10" s="113">
        <f>IF('SS treatment'!AH10=":",":",'SS treatment'!AH10*100/'SS treatment'!AK10)</f>
        <v>16.296728971962615</v>
      </c>
      <c r="AI10" s="113" t="str">
        <f>IF('SS treatment'!AI10=":",":",'SS treatment'!AI10*100/'SS treatment'!AK10)</f>
        <v>:</v>
      </c>
      <c r="AJ10" s="113" t="str">
        <f>IF('SS treatment'!AJ10=":",":",'SS treatment'!AJ10*100/'SS treatment'!AK10)</f>
        <v>:</v>
      </c>
      <c r="AK10" s="114">
        <f t="shared" si="5"/>
        <v>100</v>
      </c>
      <c r="AL10" s="112">
        <f>IF('SS treatment'!AL10=":",":",'SS treatment'!AL10*100/'SS treatment'!AQ10)</f>
        <v>14.479874542603241</v>
      </c>
      <c r="AM10" s="113">
        <f>IF('SS treatment'!AM10=":",":",'SS treatment'!AM10*100/'SS treatment'!AQ10)</f>
        <v>73.183481442760069</v>
      </c>
      <c r="AN10" s="113">
        <f>IF('SS treatment'!AN10=":",":",'SS treatment'!AN10*100/'SS treatment'!AQ10)</f>
        <v>12.336644014636697</v>
      </c>
      <c r="AO10" s="113" t="str">
        <f>IF('SS treatment'!AO10=":",":",'SS treatment'!AO10*100/'SS treatment'!AQ10)</f>
        <v>:</v>
      </c>
      <c r="AP10" s="113" t="str">
        <f>IF('SS treatment'!AP10=":",":",'SS treatment'!AP10*100/'SS treatment'!AQ10)</f>
        <v>:</v>
      </c>
      <c r="AQ10" s="114">
        <f t="shared" si="6"/>
        <v>100</v>
      </c>
      <c r="AR10" s="112">
        <f>IF('SS treatment'!AR10=":",":",'SS treatment'!AR10*100/'SS treatment'!AW10)</f>
        <v>16.145057128663687</v>
      </c>
      <c r="AS10" s="113">
        <f>IF('SS treatment'!AS10=":",":",'SS treatment'!AS10*100/'SS treatment'!AW10)</f>
        <v>72.37953303527074</v>
      </c>
      <c r="AT10" s="113">
        <f>IF('SS treatment'!AT10=":",":",'SS treatment'!AT10*100/'SS treatment'!AW10)</f>
        <v>11.475409836065573</v>
      </c>
      <c r="AU10" s="113" t="str">
        <f>IF('SS treatment'!AU10=":",":",'SS treatment'!AU10*100/'SS treatment'!AW10)</f>
        <v>:</v>
      </c>
      <c r="AV10" s="113" t="str">
        <f>IF('SS treatment'!AV10=":",":",'SS treatment'!AV10*100/'SS treatment'!AW10)</f>
        <v>:</v>
      </c>
      <c r="AW10" s="114">
        <f t="shared" si="7"/>
        <v>100</v>
      </c>
      <c r="AX10" s="112">
        <f>IF('SS treatment'!AX10=":",":",'SS treatment'!AX10*100/'SS treatment'!BC10)</f>
        <v>71.60640189685833</v>
      </c>
      <c r="AY10" s="113">
        <f>IF('SS treatment'!AY10=":",":",'SS treatment'!AY10*100/'SS treatment'!BC10)</f>
        <v>19.620628334321282</v>
      </c>
      <c r="AZ10" s="113">
        <f>IF('SS treatment'!AZ10=":",":",'SS treatment'!AZ10*100/'SS treatment'!BC10)</f>
        <v>8.772969768820392</v>
      </c>
      <c r="BA10" s="113" t="str">
        <f>IF('SS treatment'!BA10=":",":",'SS treatment'!BA10*100/'SS treatment'!BC10)</f>
        <v>:</v>
      </c>
      <c r="BB10" s="113" t="str">
        <f>IF('SS treatment'!BB10=":",":",'SS treatment'!BB10*100/'SS treatment'!BC10)</f>
        <v>:</v>
      </c>
      <c r="BC10" s="114">
        <f t="shared" si="8"/>
        <v>100</v>
      </c>
      <c r="BD10" s="112">
        <f>IF('SS treatment'!BD10=":",":",'SS treatment'!BD10*100/'SS treatment'!BI10)</f>
        <v>57.475083056478404</v>
      </c>
      <c r="BE10" s="113">
        <f>IF('SS treatment'!BE10=":",":",'SS treatment'!BE10*100/'SS treatment'!BI10)</f>
        <v>31.284606866002214</v>
      </c>
      <c r="BF10" s="113">
        <f>IF('SS treatment'!BF10=":",":",'SS treatment'!BF10*100/'SS treatment'!BI10)</f>
        <v>11.240310077519378</v>
      </c>
      <c r="BG10" s="113" t="str">
        <f>IF('SS treatment'!BG10=":",":",'SS treatment'!BG10*100/'SS treatment'!BI10)</f>
        <v>:</v>
      </c>
      <c r="BH10" s="113" t="str">
        <f>IF('SS treatment'!BH10=":",":",'SS treatment'!BH10*100/'SS treatment'!BI10)</f>
        <v>:</v>
      </c>
      <c r="BI10" s="114">
        <f t="shared" si="9"/>
        <v>100</v>
      </c>
      <c r="BJ10" s="112">
        <f>IF('SS treatment'!BJ10=":",":",'SS treatment'!BJ10*100/'SS treatment'!BO10)</f>
        <v>70.715388574369527</v>
      </c>
      <c r="BK10" s="113">
        <f>IF('SS treatment'!BK10=":",":",'SS treatment'!BK10*100/'SS treatment'!BO10)</f>
        <v>18.47658260422028</v>
      </c>
      <c r="BL10" s="113">
        <f>IF('SS treatment'!BL10=":",":",'SS treatment'!BL10*100/'SS treatment'!BO10)</f>
        <v>10.80802882141019</v>
      </c>
      <c r="BM10" s="113" t="str">
        <f>IF('SS treatment'!BM10=":",":",'SS treatment'!BM10*100/'SS treatment'!BO10)</f>
        <v>:</v>
      </c>
      <c r="BN10" s="113" t="str">
        <f>IF('SS treatment'!BN10=":",":",'SS treatment'!BN10*100/'SS treatment'!BO10)</f>
        <v>:</v>
      </c>
      <c r="BO10" s="114">
        <f t="shared" si="10"/>
        <v>100</v>
      </c>
      <c r="BP10" s="112">
        <f>IF('SS treatment'!BP10=":",":",'SS treatment'!BP10*100/'SS treatment'!BU10)</f>
        <v>73.169456066945614</v>
      </c>
      <c r="BQ10" s="113">
        <f>IF('SS treatment'!BQ10=":",":",'SS treatment'!BQ10*100/'SS treatment'!BU10)</f>
        <v>14.592050209205022</v>
      </c>
      <c r="BR10" s="113">
        <f>IF('SS treatment'!BR10=":",":",'SS treatment'!BR10*100/'SS treatment'!BU10)</f>
        <v>12.238493723849372</v>
      </c>
      <c r="BS10" s="113" t="str">
        <f>IF('SS treatment'!BS10=":",":",'SS treatment'!BS10*100/'SS treatment'!BU10)</f>
        <v>:</v>
      </c>
      <c r="BT10" s="113" t="str">
        <f>IF('SS treatment'!BT10=":",":",'SS treatment'!BT10*100/'SS treatment'!BU10)</f>
        <v>:</v>
      </c>
      <c r="BU10" s="114">
        <f t="shared" si="11"/>
        <v>100.00000000000001</v>
      </c>
      <c r="BV10" s="112" t="e">
        <f>IF('SS treatment'!BV10=":",":",'SS treatment'!BV10*100/'SS treatment'!CA10)</f>
        <v>#DIV/0!</v>
      </c>
      <c r="BW10" s="113" t="e">
        <f>IF('SS treatment'!BW10=":",":",'SS treatment'!BW10*100/'SS treatment'!CA10)</f>
        <v>#DIV/0!</v>
      </c>
      <c r="BX10" s="113" t="e">
        <f>IF('SS treatment'!BX10=":",":",'SS treatment'!BX10*100/'SS treatment'!CA10)</f>
        <v>#DIV/0!</v>
      </c>
      <c r="BY10" s="113" t="e">
        <f>IF('SS treatment'!BY10=":",":",'SS treatment'!BY10*100/'SS treatment'!CA10)</f>
        <v>#DIV/0!</v>
      </c>
      <c r="BZ10" s="113" t="e">
        <f>IF('SS treatment'!BZ10=":",":",'SS treatment'!BZ10*100/'SS treatment'!CA10)</f>
        <v>#DIV/0!</v>
      </c>
      <c r="CA10" s="114" t="e">
        <f t="shared" si="12"/>
        <v>#DIV/0!</v>
      </c>
    </row>
    <row r="11" spans="1:96">
      <c r="A11" s="103" t="s">
        <v>20</v>
      </c>
      <c r="B11" s="112">
        <f>IF('SS treatment'!B11=":",":",'SS treatment'!B11*100/'SS treatment'!G11)</f>
        <v>67.367192060712199</v>
      </c>
      <c r="C11" s="113">
        <f>IF('SS treatment'!C11=":",":",'SS treatment'!C11*100/'SS treatment'!G11)</f>
        <v>32.28254524226503</v>
      </c>
      <c r="D11" s="113">
        <f>IF('SS treatment'!D11=":",":",'SS treatment'!D11*100/'SS treatment'!G11)</f>
        <v>0.35026269702276708</v>
      </c>
      <c r="E11" s="113">
        <f>IF('SS treatment'!E11=":",":",'SS treatment'!E11*100/'SS treatment'!G11)</f>
        <v>0</v>
      </c>
      <c r="F11" s="113">
        <f>IF('SS treatment'!F11=":",":",'SS treatment'!F11*100/'SS treatment'!G11)</f>
        <v>0</v>
      </c>
      <c r="G11" s="114">
        <f t="shared" si="0"/>
        <v>100</v>
      </c>
      <c r="H11" s="112">
        <f>IF('SS treatment'!H11=":",":",'SS treatment'!H11*100/'SS treatment'!M11)</f>
        <v>78.698531528937522</v>
      </c>
      <c r="I11" s="113">
        <f>IF('SS treatment'!I11=":",":",'SS treatment'!I11*100/'SS treatment'!M11)</f>
        <v>21.301468471062481</v>
      </c>
      <c r="J11" s="113">
        <f>IF('SS treatment'!J11=":",":",'SS treatment'!J11*100/'SS treatment'!M11)</f>
        <v>0</v>
      </c>
      <c r="K11" s="113">
        <f>IF('SS treatment'!K11=":",":",'SS treatment'!K11*100/'SS treatment'!M11)</f>
        <v>0</v>
      </c>
      <c r="L11" s="113">
        <f>IF('SS treatment'!L11=":",":",'SS treatment'!L11*100/'SS treatment'!M11)</f>
        <v>0</v>
      </c>
      <c r="M11" s="114">
        <f t="shared" si="1"/>
        <v>100</v>
      </c>
      <c r="N11" s="112">
        <f>IF('SS treatment'!N11=":",":",'SS treatment'!N11*100/'SS treatment'!S11)</f>
        <v>84.306095979247729</v>
      </c>
      <c r="O11" s="113">
        <f>IF('SS treatment'!O11=":",":",'SS treatment'!O11*100/'SS treatment'!S11)</f>
        <v>15.142671854734111</v>
      </c>
      <c r="P11" s="113" t="str">
        <f>IF('SS treatment'!P11=":",":",'SS treatment'!P11*100/'SS treatment'!S11)</f>
        <v>:</v>
      </c>
      <c r="Q11" s="113">
        <f>IF('SS treatment'!Q11=":",":",'SS treatment'!Q11*100/'SS treatment'!S11)</f>
        <v>0</v>
      </c>
      <c r="R11" s="113">
        <f>IF('SS treatment'!R11=":",":",'SS treatment'!R11*100/'SS treatment'!S11)</f>
        <v>0.55123216601815828</v>
      </c>
      <c r="S11" s="114">
        <f t="shared" si="2"/>
        <v>99.999999999999986</v>
      </c>
      <c r="T11" s="112">
        <f>IF('SS treatment'!T11=":",":",'SS treatment'!T11*100/'SS treatment'!Y11)</f>
        <v>79.342547627941727</v>
      </c>
      <c r="U11" s="113">
        <f>IF('SS treatment'!U11=":",":",'SS treatment'!U11*100/'SS treatment'!Y11)</f>
        <v>17.314157639148302</v>
      </c>
      <c r="V11" s="113">
        <f>IF('SS treatment'!V11=":",":",'SS treatment'!V11*100/'SS treatment'!Y11)</f>
        <v>0.67239447142323494</v>
      </c>
      <c r="W11" s="113">
        <f>IF('SS treatment'!W11=":",":",'SS treatment'!W11*100/'SS treatment'!Y11)</f>
        <v>0</v>
      </c>
      <c r="X11" s="113">
        <f>IF('SS treatment'!X11=":",":",'SS treatment'!X11*100/'SS treatment'!Y11)</f>
        <v>2.670900261486739</v>
      </c>
      <c r="Y11" s="114">
        <f t="shared" si="3"/>
        <v>100</v>
      </c>
      <c r="Z11" s="112">
        <f>IF('SS treatment'!Z11=":",":",'SS treatment'!Z11*100/'SS treatment'!AE11)</f>
        <v>79.979448535708173</v>
      </c>
      <c r="AA11" s="113">
        <f>IF('SS treatment'!AA11=":",":",'SS treatment'!AA11*100/'SS treatment'!AE11)</f>
        <v>18.7532111662956</v>
      </c>
      <c r="AB11" s="113">
        <f>IF('SS treatment'!AB11=":",":",'SS treatment'!AB11*100/'SS treatment'!AE11)</f>
        <v>0.15413598218873095</v>
      </c>
      <c r="AC11" s="113">
        <f>IF('SS treatment'!AC11=":",":",'SS treatment'!AC11*100/'SS treatment'!AE11)</f>
        <v>0</v>
      </c>
      <c r="AD11" s="113">
        <f>IF('SS treatment'!AD11=":",":",'SS treatment'!AD11*100/'SS treatment'!AE11)</f>
        <v>1.1132043158075013</v>
      </c>
      <c r="AE11" s="114">
        <f t="shared" si="4"/>
        <v>100.00000000000001</v>
      </c>
      <c r="AF11" s="112">
        <f>IF('SS treatment'!AF11=":",":",'SS treatment'!AF11*100/'SS treatment'!AK11)</f>
        <v>80.949830387430822</v>
      </c>
      <c r="AG11" s="113">
        <f>IF('SS treatment'!AG11=":",":",'SS treatment'!AG11*100/'SS treatment'!AK11)</f>
        <v>17.157650419567933</v>
      </c>
      <c r="AH11" s="113">
        <f>IF('SS treatment'!AH11=":",":",'SS treatment'!AH11*100/'SS treatment'!AK11)</f>
        <v>0.17853954650955187</v>
      </c>
      <c r="AI11" s="113">
        <f>IF('SS treatment'!AI11=":",":",'SS treatment'!AI11*100/'SS treatment'!AK11)</f>
        <v>0</v>
      </c>
      <c r="AJ11" s="113">
        <f>IF('SS treatment'!AJ11=":",":",'SS treatment'!AJ11*100/'SS treatment'!AK11)</f>
        <v>1.7139796464916979</v>
      </c>
      <c r="AK11" s="114">
        <f t="shared" si="5"/>
        <v>100</v>
      </c>
      <c r="AL11" s="112">
        <f>IF('SS treatment'!AL11=":",":",'SS treatment'!AL11*100/'SS treatment'!AQ11)</f>
        <v>79.091527730520582</v>
      </c>
      <c r="AM11" s="113">
        <f>IF('SS treatment'!AM11=":",":",'SS treatment'!AM11*100/'SS treatment'!AQ11)</f>
        <v>17.131677441306568</v>
      </c>
      <c r="AN11" s="113">
        <f>IF('SS treatment'!AN11=":",":",'SS treatment'!AN11*100/'SS treatment'!AQ11)</f>
        <v>0.15311330384484517</v>
      </c>
      <c r="AO11" s="113">
        <f>IF('SS treatment'!AO11=":",":",'SS treatment'!AO11*100/'SS treatment'!AQ11)</f>
        <v>0</v>
      </c>
      <c r="AP11" s="113">
        <f>IF('SS treatment'!AP11=":",":",'SS treatment'!AP11*100/'SS treatment'!AQ11)</f>
        <v>3.6236815243280027</v>
      </c>
      <c r="AQ11" s="114">
        <f t="shared" si="6"/>
        <v>100</v>
      </c>
      <c r="AR11" s="112">
        <f>IF('SS treatment'!AR11=":",":",'SS treatment'!AR11*100/'SS treatment'!AW11)</f>
        <v>79.666847727684228</v>
      </c>
      <c r="AS11" s="113">
        <f>IF('SS treatment'!AS11=":",":",'SS treatment'!AS11*100/'SS treatment'!AW11)</f>
        <v>19.210573963425674</v>
      </c>
      <c r="AT11" s="113">
        <f>IF('SS treatment'!AT11=":",":",'SS treatment'!AT11*100/'SS treatment'!AW11)</f>
        <v>0.16295491580662683</v>
      </c>
      <c r="AU11" s="113">
        <f>IF('SS treatment'!AU11=":",":",'SS treatment'!AU11*100/'SS treatment'!AW11)</f>
        <v>0</v>
      </c>
      <c r="AV11" s="113">
        <f>IF('SS treatment'!AV11=":",":",'SS treatment'!AV11*100/'SS treatment'!AW11)</f>
        <v>0.95962339308346911</v>
      </c>
      <c r="AW11" s="114">
        <f t="shared" si="7"/>
        <v>100</v>
      </c>
      <c r="AX11" s="112">
        <f>IF('SS treatment'!AX11=":",":",'SS treatment'!AX11*100/'SS treatment'!BC11)</f>
        <v>88.915416098226473</v>
      </c>
      <c r="AY11" s="113">
        <f>IF('SS treatment'!AY11=":",":",'SS treatment'!AY11*100/'SS treatment'!BC11)</f>
        <v>10.402455661664392</v>
      </c>
      <c r="AZ11" s="113">
        <f>IF('SS treatment'!AZ11=":",":",'SS treatment'!AZ11*100/'SS treatment'!BC11)</f>
        <v>0.20463847203274216</v>
      </c>
      <c r="BA11" s="113">
        <f>IF('SS treatment'!BA11=":",":",'SS treatment'!BA11*100/'SS treatment'!BC11)</f>
        <v>0</v>
      </c>
      <c r="BB11" s="113">
        <f>IF('SS treatment'!BB11=":",":",'SS treatment'!BB11*100/'SS treatment'!BC11)</f>
        <v>0.47748976807639837</v>
      </c>
      <c r="BC11" s="114">
        <f t="shared" si="8"/>
        <v>100</v>
      </c>
      <c r="BD11" s="112">
        <f>IF('SS treatment'!BD11=":",":",'SS treatment'!BD11*100/'SS treatment'!BI11)</f>
        <v>88.620807665982198</v>
      </c>
      <c r="BE11" s="113">
        <f>IF('SS treatment'!BE11=":",":",'SS treatment'!BE11*100/'SS treatment'!BI11)</f>
        <v>11.122518822724162</v>
      </c>
      <c r="BF11" s="113">
        <f>IF('SS treatment'!BF11=":",":",'SS treatment'!BF11*100/'SS treatment'!BI11)</f>
        <v>0.11978097193702943</v>
      </c>
      <c r="BG11" s="113">
        <f>IF('SS treatment'!BG11=":",":",'SS treatment'!BG11*100/'SS treatment'!BI11)</f>
        <v>0</v>
      </c>
      <c r="BH11" s="113">
        <f>IF('SS treatment'!BH11=":",":",'SS treatment'!BH11*100/'SS treatment'!BI11)</f>
        <v>0.13689253935660506</v>
      </c>
      <c r="BI11" s="114">
        <f t="shared" si="9"/>
        <v>100</v>
      </c>
      <c r="BJ11" s="112">
        <f>IF('SS treatment'!BJ11=":",":",'SS treatment'!BJ11*100/'SS treatment'!BO11)</f>
        <v>91.266953357591802</v>
      </c>
      <c r="BK11" s="113">
        <f>IF('SS treatment'!BK11=":",":",'SS treatment'!BK11*100/'SS treatment'!BO11)</f>
        <v>8.5180284485610329</v>
      </c>
      <c r="BL11" s="113">
        <f>IF('SS treatment'!BL11=":",":",'SS treatment'!BL11*100/'SS treatment'!BO11)</f>
        <v>0</v>
      </c>
      <c r="BM11" s="113">
        <f>IF('SS treatment'!BM11=":",":",'SS treatment'!BM11*100/'SS treatment'!BO11)</f>
        <v>0</v>
      </c>
      <c r="BN11" s="113">
        <f>IF('SS treatment'!BN11=":",":",'SS treatment'!BN11*100/'SS treatment'!BO11)</f>
        <v>0.21501819384717169</v>
      </c>
      <c r="BO11" s="114">
        <f t="shared" si="10"/>
        <v>100.00000000000001</v>
      </c>
      <c r="BP11" s="112">
        <f>IF('SS treatment'!BP11=":",":",'SS treatment'!BP11*100/'SS treatment'!BU11)</f>
        <v>92.953974895397494</v>
      </c>
      <c r="BQ11" s="113">
        <f>IF('SS treatment'!BQ11=":",":",'SS treatment'!BQ11*100/'SS treatment'!BU11)</f>
        <v>7.0460251046025109</v>
      </c>
      <c r="BR11" s="113">
        <f>IF('SS treatment'!BR11=":",":",'SS treatment'!BR11*100/'SS treatment'!BU11)</f>
        <v>0</v>
      </c>
      <c r="BS11" s="113">
        <f>IF('SS treatment'!BS11=":",":",'SS treatment'!BS11*100/'SS treatment'!BU11)</f>
        <v>0</v>
      </c>
      <c r="BT11" s="113">
        <f>IF('SS treatment'!BT11=":",":",'SS treatment'!BT11*100/'SS treatment'!BU11)</f>
        <v>0</v>
      </c>
      <c r="BU11" s="114">
        <f t="shared" si="11"/>
        <v>100</v>
      </c>
      <c r="BV11" s="112" t="e">
        <f>IF('SS treatment'!BV11=":",":",'SS treatment'!BV11*100/'SS treatment'!CA11)</f>
        <v>#DIV/0!</v>
      </c>
      <c r="BW11" s="113" t="e">
        <f>IF('SS treatment'!BW11=":",":",'SS treatment'!BW11*100/'SS treatment'!CA11)</f>
        <v>#DIV/0!</v>
      </c>
      <c r="BX11" s="113" t="e">
        <f>IF('SS treatment'!BX11=":",":",'SS treatment'!BX11*100/'SS treatment'!CA11)</f>
        <v>#DIV/0!</v>
      </c>
      <c r="BY11" s="113" t="e">
        <f>IF('SS treatment'!BY11=":",":",'SS treatment'!BY11*100/'SS treatment'!CA11)</f>
        <v>#DIV/0!</v>
      </c>
      <c r="BZ11" s="113" t="e">
        <f>IF('SS treatment'!BZ11=":",":",'SS treatment'!BZ11*100/'SS treatment'!CA11)</f>
        <v>#DIV/0!</v>
      </c>
      <c r="CA11" s="114" t="e">
        <f t="shared" si="12"/>
        <v>#DIV/0!</v>
      </c>
    </row>
    <row r="12" spans="1:96">
      <c r="A12" s="103" t="s">
        <v>21</v>
      </c>
      <c r="B12" s="112">
        <f>IF('SS treatment'!B12=":",":",'SS treatment'!B12*100/'SS treatment'!G12)</f>
        <v>4.0816326530612246</v>
      </c>
      <c r="C12" s="113" t="str">
        <f>IF('SS treatment'!C12=":",":",'SS treatment'!C12*100/'SS treatment'!G12)</f>
        <v>:</v>
      </c>
      <c r="D12" s="113">
        <f>IF('SS treatment'!D12=":",":",'SS treatment'!D12*100/'SS treatment'!G12)</f>
        <v>54.285714285714285</v>
      </c>
      <c r="E12" s="113">
        <f>IF('SS treatment'!E12=":",":",'SS treatment'!E12*100/'SS treatment'!G12)</f>
        <v>24.693877551020407</v>
      </c>
      <c r="F12" s="113">
        <f>IF('SS treatment'!F12=":",":",'SS treatment'!F12*100/'SS treatment'!G12)</f>
        <v>16.938775510204081</v>
      </c>
      <c r="G12" s="114">
        <f t="shared" si="0"/>
        <v>100</v>
      </c>
      <c r="H12" s="112">
        <f>IF('SS treatment'!H12=":",":",'SS treatment'!H12*100/'SS treatment'!M12)</f>
        <v>11.970999831394369</v>
      </c>
      <c r="I12" s="113" t="str">
        <f>IF('SS treatment'!I12=":",":",'SS treatment'!I12*100/'SS treatment'!M12)</f>
        <v>:</v>
      </c>
      <c r="J12" s="113">
        <f>IF('SS treatment'!J12=":",":",'SS treatment'!J12*100/'SS treatment'!M12)</f>
        <v>33.974034732760074</v>
      </c>
      <c r="K12" s="113">
        <f>IF('SS treatment'!K12=":",":",'SS treatment'!K12*100/'SS treatment'!M12)</f>
        <v>33.173157983476649</v>
      </c>
      <c r="L12" s="113">
        <f>IF('SS treatment'!L12=":",":",'SS treatment'!L12*100/'SS treatment'!M12)</f>
        <v>20.881807452368911</v>
      </c>
      <c r="M12" s="114">
        <f t="shared" si="1"/>
        <v>100</v>
      </c>
      <c r="N12" s="112">
        <f>IF('SS treatment'!N12=":",":",'SS treatment'!N12*100/'SS treatment'!S12)</f>
        <v>19.964617425917737</v>
      </c>
      <c r="O12" s="113" t="str">
        <f>IF('SS treatment'!O12=":",":",'SS treatment'!O12*100/'SS treatment'!S12)</f>
        <v>:</v>
      </c>
      <c r="P12" s="113">
        <f>IF('SS treatment'!P12=":",":",'SS treatment'!P12*100/'SS treatment'!S12)</f>
        <v>32.773109243697476</v>
      </c>
      <c r="Q12" s="113">
        <f>IF('SS treatment'!Q12=":",":",'SS treatment'!Q12*100/'SS treatment'!S12)</f>
        <v>36.904024767801857</v>
      </c>
      <c r="R12" s="113">
        <f>IF('SS treatment'!R12=":",":",'SS treatment'!R12*100/'SS treatment'!S12)</f>
        <v>10.358248562582927</v>
      </c>
      <c r="S12" s="114">
        <f t="shared" si="2"/>
        <v>100</v>
      </c>
      <c r="T12" s="112">
        <f>IF('SS treatment'!T12=":",":",'SS treatment'!T12*100/'SS treatment'!Y12)</f>
        <v>19.626248708232861</v>
      </c>
      <c r="U12" s="113" t="str">
        <f>IF('SS treatment'!U12=":",":",'SS treatment'!U12*100/'SS treatment'!Y12)</f>
        <v>:</v>
      </c>
      <c r="V12" s="113">
        <f>IF('SS treatment'!V12=":",":",'SS treatment'!V12*100/'SS treatment'!Y12)</f>
        <v>33.61178091629349</v>
      </c>
      <c r="W12" s="113">
        <f>IF('SS treatment'!W12=":",":",'SS treatment'!W12*100/'SS treatment'!Y12)</f>
        <v>33.172580089562523</v>
      </c>
      <c r="X12" s="113">
        <f>IF('SS treatment'!X12=":",":",'SS treatment'!X12*100/'SS treatment'!Y12)</f>
        <v>13.589390285911126</v>
      </c>
      <c r="Y12" s="114">
        <f t="shared" si="3"/>
        <v>100</v>
      </c>
      <c r="Z12" s="112">
        <f>IF('SS treatment'!Z12=":",":",'SS treatment'!Z12*100/'SS treatment'!AE12)</f>
        <v>17.976120898388579</v>
      </c>
      <c r="AA12" s="113" t="str">
        <f>IF('SS treatment'!AA12=":",":",'SS treatment'!AA12*100/'SS treatment'!AE12)</f>
        <v>:</v>
      </c>
      <c r="AB12" s="113">
        <f>IF('SS treatment'!AB12=":",":",'SS treatment'!AB12*100/'SS treatment'!AE12)</f>
        <v>28.412791183100943</v>
      </c>
      <c r="AC12" s="113">
        <f>IF('SS treatment'!AC12=":",":",'SS treatment'!AC12*100/'SS treatment'!AE12)</f>
        <v>32.028053769725304</v>
      </c>
      <c r="AD12" s="113">
        <f>IF('SS treatment'!AD12=":",":",'SS treatment'!AD12*100/'SS treatment'!AE12)</f>
        <v>21.58303414878517</v>
      </c>
      <c r="AE12" s="114">
        <f t="shared" si="4"/>
        <v>100</v>
      </c>
      <c r="AF12" s="112">
        <f>IF('SS treatment'!AF12=":",":",'SS treatment'!AF12*100/'SS treatment'!AK12)</f>
        <v>17.976120898388579</v>
      </c>
      <c r="AG12" s="113" t="str">
        <f>IF('SS treatment'!AG12=":",":",'SS treatment'!AG12*100/'SS treatment'!AK12)</f>
        <v>:</v>
      </c>
      <c r="AH12" s="113">
        <f>IF('SS treatment'!AH12=":",":",'SS treatment'!AH12*100/'SS treatment'!AK12)</f>
        <v>28.412791183100943</v>
      </c>
      <c r="AI12" s="113">
        <f>IF('SS treatment'!AI12=":",":",'SS treatment'!AI12*100/'SS treatment'!AK12)</f>
        <v>32.028053769725304</v>
      </c>
      <c r="AJ12" s="113">
        <f>IF('SS treatment'!AJ12=":",":",'SS treatment'!AJ12*100/'SS treatment'!AK12)</f>
        <v>21.58303414878517</v>
      </c>
      <c r="AK12" s="114">
        <f t="shared" si="5"/>
        <v>100</v>
      </c>
      <c r="AL12" s="112">
        <f>IF('SS treatment'!AL12=":",":",'SS treatment'!AL12*100/'SS treatment'!AQ12)</f>
        <v>9.8654274373124213</v>
      </c>
      <c r="AM12" s="113" t="str">
        <f>IF('SS treatment'!AM12=":",":",'SS treatment'!AM12*100/'SS treatment'!AQ12)</f>
        <v>:</v>
      </c>
      <c r="AN12" s="113">
        <f>IF('SS treatment'!AN12=":",":",'SS treatment'!AN12*100/'SS treatment'!AQ12)</f>
        <v>35.656888372543328</v>
      </c>
      <c r="AO12" s="113">
        <f>IF('SS treatment'!AO12=":",":",'SS treatment'!AO12*100/'SS treatment'!AQ12)</f>
        <v>36.50885855358699</v>
      </c>
      <c r="AP12" s="113">
        <f>IF('SS treatment'!AP12=":",":",'SS treatment'!AP12*100/'SS treatment'!AQ12)</f>
        <v>17.968825636557266</v>
      </c>
      <c r="AQ12" s="114">
        <f t="shared" si="6"/>
        <v>100.00000000000001</v>
      </c>
      <c r="AR12" s="112">
        <f>IF('SS treatment'!AR12=":",":",'SS treatment'!AR12*100/'SS treatment'!AW12)</f>
        <v>9.8654274373124213</v>
      </c>
      <c r="AS12" s="113" t="str">
        <f>IF('SS treatment'!AS12=":",":",'SS treatment'!AS12*100/'SS treatment'!AW12)</f>
        <v>:</v>
      </c>
      <c r="AT12" s="113">
        <f>IF('SS treatment'!AT12=":",":",'SS treatment'!AT12*100/'SS treatment'!AW12)</f>
        <v>35.656888372543328</v>
      </c>
      <c r="AU12" s="113">
        <f>IF('SS treatment'!AU12=":",":",'SS treatment'!AU12*100/'SS treatment'!AW12)</f>
        <v>36.50885855358699</v>
      </c>
      <c r="AV12" s="113">
        <f>IF('SS treatment'!AV12=":",":",'SS treatment'!AV12*100/'SS treatment'!AW12)</f>
        <v>17.968825636557266</v>
      </c>
      <c r="AW12" s="114">
        <f t="shared" si="7"/>
        <v>100.00000000000001</v>
      </c>
      <c r="AX12" s="112">
        <f>IF('SS treatment'!AX12=":",":",'SS treatment'!AX12*100/'SS treatment'!BC12)</f>
        <v>9.8654274373124213</v>
      </c>
      <c r="AY12" s="113" t="str">
        <f>IF('SS treatment'!AY12=":",":",'SS treatment'!AY12*100/'SS treatment'!BC12)</f>
        <v>:</v>
      </c>
      <c r="AZ12" s="113">
        <f>IF('SS treatment'!AZ12=":",":",'SS treatment'!AZ12*100/'SS treatment'!BC12)</f>
        <v>35.656888372543328</v>
      </c>
      <c r="BA12" s="113">
        <f>IF('SS treatment'!BA12=":",":",'SS treatment'!BA12*100/'SS treatment'!BC12)</f>
        <v>36.50885855358699</v>
      </c>
      <c r="BB12" s="113">
        <f>IF('SS treatment'!BB12=":",":",'SS treatment'!BB12*100/'SS treatment'!BC12)</f>
        <v>17.968825636557266</v>
      </c>
      <c r="BC12" s="114">
        <f t="shared" si="8"/>
        <v>100.00000000000001</v>
      </c>
      <c r="BD12" s="112">
        <f>IF('SS treatment'!BD12=":",":",'SS treatment'!BD12*100/'SS treatment'!BI12)</f>
        <v>4.8193993506493502</v>
      </c>
      <c r="BE12" s="113">
        <f>IF('SS treatment'!BE12=":",":",'SS treatment'!BE12*100/'SS treatment'!BI12)</f>
        <v>19.916801948051948</v>
      </c>
      <c r="BF12" s="113">
        <f>IF('SS treatment'!BF12=":",":",'SS treatment'!BF12*100/'SS treatment'!BI12)</f>
        <v>26.095779220779221</v>
      </c>
      <c r="BG12" s="113">
        <f>IF('SS treatment'!BG12=":",":",'SS treatment'!BG12*100/'SS treatment'!BI12)</f>
        <v>37.459415584415588</v>
      </c>
      <c r="BH12" s="113">
        <f>IF('SS treatment'!BH12=":",":",'SS treatment'!BH12*100/'SS treatment'!BI12)</f>
        <v>11.708603896103897</v>
      </c>
      <c r="BI12" s="114">
        <f t="shared" si="9"/>
        <v>100</v>
      </c>
      <c r="BJ12" s="112">
        <f>IF('SS treatment'!BJ12=":",":",'SS treatment'!BJ12*100/'SS treatment'!BO12)</f>
        <v>4.8193993506493502</v>
      </c>
      <c r="BK12" s="113">
        <f>IF('SS treatment'!BK12=":",":",'SS treatment'!BK12*100/'SS treatment'!BO12)</f>
        <v>19.916801948051948</v>
      </c>
      <c r="BL12" s="113">
        <f>IF('SS treatment'!BL12=":",":",'SS treatment'!BL12*100/'SS treatment'!BO12)</f>
        <v>26.095779220779221</v>
      </c>
      <c r="BM12" s="113">
        <f>IF('SS treatment'!BM12=":",":",'SS treatment'!BM12*100/'SS treatment'!BO12)</f>
        <v>37.459415584415588</v>
      </c>
      <c r="BN12" s="113">
        <f>IF('SS treatment'!BN12=":",":",'SS treatment'!BN12*100/'SS treatment'!BO12)</f>
        <v>11.708603896103897</v>
      </c>
      <c r="BO12" s="114">
        <f t="shared" si="10"/>
        <v>100</v>
      </c>
      <c r="BP12" s="112">
        <f>IF('SS treatment'!BP12=":",":",'SS treatment'!BP12*100/'SS treatment'!BU12)</f>
        <v>4.8193993506493502</v>
      </c>
      <c r="BQ12" s="113">
        <f>IF('SS treatment'!BQ12=":",":",'SS treatment'!BQ12*100/'SS treatment'!BU12)</f>
        <v>19.916801948051948</v>
      </c>
      <c r="BR12" s="113">
        <f>IF('SS treatment'!BR12=":",":",'SS treatment'!BR12*100/'SS treatment'!BU12)</f>
        <v>26.095779220779221</v>
      </c>
      <c r="BS12" s="113">
        <f>IF('SS treatment'!BS12=":",":",'SS treatment'!BS12*100/'SS treatment'!BU12)</f>
        <v>37.459415584415588</v>
      </c>
      <c r="BT12" s="113">
        <f>IF('SS treatment'!BT12=":",":",'SS treatment'!BT12*100/'SS treatment'!BU12)</f>
        <v>11.708603896103897</v>
      </c>
      <c r="BU12" s="114">
        <f t="shared" si="11"/>
        <v>100</v>
      </c>
      <c r="BV12" s="112" t="e">
        <f>IF('SS treatment'!BV12=":",":",'SS treatment'!BV12*100/'SS treatment'!CA12)</f>
        <v>#DIV/0!</v>
      </c>
      <c r="BW12" s="113" t="e">
        <f>IF('SS treatment'!BW12=":",":",'SS treatment'!BW12*100/'SS treatment'!CA12)</f>
        <v>#DIV/0!</v>
      </c>
      <c r="BX12" s="113" t="e">
        <f>IF('SS treatment'!BX12=":",":",'SS treatment'!BX12*100/'SS treatment'!CA12)</f>
        <v>#DIV/0!</v>
      </c>
      <c r="BY12" s="113" t="e">
        <f>IF('SS treatment'!BY12=":",":",'SS treatment'!BY12*100/'SS treatment'!CA12)</f>
        <v>#DIV/0!</v>
      </c>
      <c r="BZ12" s="113" t="e">
        <f>IF('SS treatment'!BZ12=":",":",'SS treatment'!BZ12*100/'SS treatment'!CA12)</f>
        <v>#DIV/0!</v>
      </c>
      <c r="CA12" s="114" t="e">
        <f t="shared" si="12"/>
        <v>#DIV/0!</v>
      </c>
    </row>
    <row r="13" spans="1:96">
      <c r="A13" s="103" t="s">
        <v>22</v>
      </c>
      <c r="B13" s="112">
        <f>IF('SS treatment'!B13=":",":",'SS treatment'!B13*100/'SS treatment'!G13)</f>
        <v>72.003604686091919</v>
      </c>
      <c r="C13" s="113" t="str">
        <f>IF('SS treatment'!C13=":",":",'SS treatment'!C13*100/'SS treatment'!G13)</f>
        <v>:</v>
      </c>
      <c r="D13" s="113">
        <f>IF('SS treatment'!D13=":",":",'SS treatment'!D13*100/'SS treatment'!G13)</f>
        <v>14.523881045358968</v>
      </c>
      <c r="E13" s="113">
        <f>IF('SS treatment'!E13=":",":",'SS treatment'!E13*100/'SS treatment'!G13)</f>
        <v>13.472514268549114</v>
      </c>
      <c r="F13" s="113" t="str">
        <f>IF('SS treatment'!F13=":",":",'SS treatment'!F13*100/'SS treatment'!G13)</f>
        <v>:</v>
      </c>
      <c r="G13" s="114">
        <f t="shared" si="0"/>
        <v>100</v>
      </c>
      <c r="H13" s="112">
        <f>IF('SS treatment'!H13=":",":",'SS treatment'!H13*100/'SS treatment'!M13)</f>
        <v>68.769255715907249</v>
      </c>
      <c r="I13" s="113" t="str">
        <f>IF('SS treatment'!I13=":",":",'SS treatment'!I13*100/'SS treatment'!M13)</f>
        <v>:</v>
      </c>
      <c r="J13" s="113">
        <f>IF('SS treatment'!J13=":",":",'SS treatment'!J13*100/'SS treatment'!M13)</f>
        <v>17.593643586833146</v>
      </c>
      <c r="K13" s="113">
        <f>IF('SS treatment'!K13=":",":",'SS treatment'!K13*100/'SS treatment'!M13)</f>
        <v>13.637100697259607</v>
      </c>
      <c r="L13" s="113" t="str">
        <f>IF('SS treatment'!L13=":",":",'SS treatment'!L13*100/'SS treatment'!M13)</f>
        <v>:</v>
      </c>
      <c r="M13" s="114">
        <f t="shared" si="1"/>
        <v>100.00000000000001</v>
      </c>
      <c r="N13" s="112">
        <f>IF('SS treatment'!N13=":",":",'SS treatment'!N13*100/'SS treatment'!S13)</f>
        <v>77.356137537858544</v>
      </c>
      <c r="O13" s="113" t="str">
        <f>IF('SS treatment'!O13=":",":",'SS treatment'!O13*100/'SS treatment'!S13)</f>
        <v>:</v>
      </c>
      <c r="P13" s="113">
        <f>IF('SS treatment'!P13=":",":",'SS treatment'!P13*100/'SS treatment'!S13)</f>
        <v>11.794049527881704</v>
      </c>
      <c r="Q13" s="113">
        <f>IF('SS treatment'!Q13=":",":",'SS treatment'!Q13*100/'SS treatment'!S13)</f>
        <v>10.849812934259754</v>
      </c>
      <c r="R13" s="113" t="str">
        <f>IF('SS treatment'!R13=":",":",'SS treatment'!R13*100/'SS treatment'!S13)</f>
        <v>:</v>
      </c>
      <c r="S13" s="114">
        <f t="shared" si="2"/>
        <v>100.00000000000001</v>
      </c>
      <c r="T13" s="112">
        <f>IF('SS treatment'!T13=":",":",'SS treatment'!T13*100/'SS treatment'!Y13)</f>
        <v>79.657122658183098</v>
      </c>
      <c r="U13" s="113" t="str">
        <f>IF('SS treatment'!U13=":",":",'SS treatment'!U13*100/'SS treatment'!Y13)</f>
        <v>:</v>
      </c>
      <c r="V13" s="113">
        <f>IF('SS treatment'!V13=":",":",'SS treatment'!V13*100/'SS treatment'!Y13)</f>
        <v>11.293743372216332</v>
      </c>
      <c r="W13" s="113">
        <f>IF('SS treatment'!W13=":",":",'SS treatment'!W13*100/'SS treatment'!Y13)</f>
        <v>9.0491339696005664</v>
      </c>
      <c r="X13" s="113" t="str">
        <f>IF('SS treatment'!X13=":",":",'SS treatment'!X13*100/'SS treatment'!Y13)</f>
        <v>:</v>
      </c>
      <c r="Y13" s="114">
        <f t="shared" si="3"/>
        <v>99.999999999999986</v>
      </c>
      <c r="Z13" s="112">
        <f>IF('SS treatment'!Z13=":",":",'SS treatment'!Z13*100/'SS treatment'!AE13)</f>
        <v>80.15790386951241</v>
      </c>
      <c r="AA13" s="113" t="str">
        <f>IF('SS treatment'!AA13=":",":",'SS treatment'!AA13*100/'SS treatment'!AE13)</f>
        <v>:</v>
      </c>
      <c r="AB13" s="113">
        <f>IF('SS treatment'!AB13=":",":",'SS treatment'!AB13*100/'SS treatment'!AE13)</f>
        <v>10.298455665452021</v>
      </c>
      <c r="AC13" s="113">
        <f>IF('SS treatment'!AC13=":",":",'SS treatment'!AC13*100/'SS treatment'!AE13)</f>
        <v>9.5436404650355726</v>
      </c>
      <c r="AD13" s="113" t="str">
        <f>IF('SS treatment'!AD13=":",":",'SS treatment'!AD13*100/'SS treatment'!AE13)</f>
        <v>:</v>
      </c>
      <c r="AE13" s="114">
        <f t="shared" si="4"/>
        <v>100</v>
      </c>
      <c r="AF13" s="112">
        <f>IF('SS treatment'!AF13=":",":",'SS treatment'!AF13*100/'SS treatment'!AK13)</f>
        <v>80.177111716621255</v>
      </c>
      <c r="AG13" s="113" t="str">
        <f>IF('SS treatment'!AG13=":",":",'SS treatment'!AG13*100/'SS treatment'!AK13)</f>
        <v>:</v>
      </c>
      <c r="AH13" s="113">
        <f>IF('SS treatment'!AH13=":",":",'SS treatment'!AH13*100/'SS treatment'!AK13)</f>
        <v>10.294618528610354</v>
      </c>
      <c r="AI13" s="113">
        <f>IF('SS treatment'!AI13=":",":",'SS treatment'!AI13*100/'SS treatment'!AK13)</f>
        <v>9.5282697547683917</v>
      </c>
      <c r="AJ13" s="113" t="str">
        <f>IF('SS treatment'!AJ13=":",":",'SS treatment'!AJ13*100/'SS treatment'!AK13)</f>
        <v>:</v>
      </c>
      <c r="AK13" s="114">
        <f t="shared" si="5"/>
        <v>100</v>
      </c>
      <c r="AL13" s="112">
        <f>IF('SS treatment'!AL13=":",":",'SS treatment'!AL13*100/'SS treatment'!AQ13)</f>
        <v>83.649328859060404</v>
      </c>
      <c r="AM13" s="113" t="str">
        <f>IF('SS treatment'!AM13=":",":",'SS treatment'!AM13*100/'SS treatment'!AQ13)</f>
        <v>:</v>
      </c>
      <c r="AN13" s="113">
        <f>IF('SS treatment'!AN13=":",":",'SS treatment'!AN13*100/'SS treatment'!AQ13)</f>
        <v>8.875838926174497</v>
      </c>
      <c r="AO13" s="113">
        <f>IF('SS treatment'!AO13=":",":",'SS treatment'!AO13*100/'SS treatment'!AQ13)</f>
        <v>7.474832214765101</v>
      </c>
      <c r="AP13" s="113" t="str">
        <f>IF('SS treatment'!AP13=":",":",'SS treatment'!AP13*100/'SS treatment'!AQ13)</f>
        <v>:</v>
      </c>
      <c r="AQ13" s="114">
        <f t="shared" si="6"/>
        <v>100</v>
      </c>
      <c r="AR13" s="112">
        <f>IF('SS treatment'!AR13=":",":",'SS treatment'!AR13*100/'SS treatment'!AW13)</f>
        <v>86.971249173826834</v>
      </c>
      <c r="AS13" s="113" t="str">
        <f>IF('SS treatment'!AS13=":",":",'SS treatment'!AS13*100/'SS treatment'!AW13)</f>
        <v>:</v>
      </c>
      <c r="AT13" s="113">
        <f>IF('SS treatment'!AT13=":",":",'SS treatment'!AT13*100/'SS treatment'!AW13)</f>
        <v>7.4933906146728351</v>
      </c>
      <c r="AU13" s="113">
        <f>IF('SS treatment'!AU13=":",":",'SS treatment'!AU13*100/'SS treatment'!AW13)</f>
        <v>5.5353602115003309</v>
      </c>
      <c r="AV13" s="113" t="str">
        <f>IF('SS treatment'!AV13=":",":",'SS treatment'!AV13*100/'SS treatment'!AW13)</f>
        <v>:</v>
      </c>
      <c r="AW13" s="114">
        <f t="shared" si="7"/>
        <v>100</v>
      </c>
      <c r="AX13" s="112">
        <f>IF('SS treatment'!AX13=":",":",'SS treatment'!AX13*100/'SS treatment'!BC13)</f>
        <v>86.49999996905035</v>
      </c>
      <c r="AY13" s="113" t="str">
        <f>IF('SS treatment'!AY13=":",":",'SS treatment'!AY13*100/'SS treatment'!BC13)</f>
        <v>:</v>
      </c>
      <c r="AZ13" s="113">
        <f>IF('SS treatment'!AZ13=":",":",'SS treatment'!AZ13*100/'SS treatment'!BC13)</f>
        <v>5.9999999949123843</v>
      </c>
      <c r="BA13" s="113">
        <f>IF('SS treatment'!BA13=":",":",'SS treatment'!BA13*100/'SS treatment'!BC13)</f>
        <v>7.5000000360372727</v>
      </c>
      <c r="BB13" s="113" t="str">
        <f>IF('SS treatment'!BB13=":",":",'SS treatment'!BB13*100/'SS treatment'!BC13)</f>
        <v>:</v>
      </c>
      <c r="BC13" s="114">
        <f t="shared" si="8"/>
        <v>100.00000000000001</v>
      </c>
      <c r="BD13" s="112">
        <f>IF('SS treatment'!BD13=":",":",'SS treatment'!BD13*100/'SS treatment'!BI13)</f>
        <v>86</v>
      </c>
      <c r="BE13" s="113" t="str">
        <f>IF('SS treatment'!BE13=":",":",'SS treatment'!BE13*100/'SS treatment'!BI13)</f>
        <v>:</v>
      </c>
      <c r="BF13" s="113">
        <f>IF('SS treatment'!BF13=":",":",'SS treatment'!BF13*100/'SS treatment'!BI13)</f>
        <v>4.5</v>
      </c>
      <c r="BG13" s="113">
        <f>IF('SS treatment'!BG13=":",":",'SS treatment'!BG13*100/'SS treatment'!BI13)</f>
        <v>9.5</v>
      </c>
      <c r="BH13" s="113" t="str">
        <f>IF('SS treatment'!BH13=":",":",'SS treatment'!BH13*100/'SS treatment'!BI13)</f>
        <v>:</v>
      </c>
      <c r="BI13" s="114">
        <f t="shared" si="9"/>
        <v>100</v>
      </c>
      <c r="BJ13" s="112">
        <f>IF('SS treatment'!BJ13=":",":",'SS treatment'!BJ13*100/'SS treatment'!BO13)</f>
        <v>83.864999999999995</v>
      </c>
      <c r="BK13" s="113" t="str">
        <f>IF('SS treatment'!BK13=":",":",'SS treatment'!BK13*100/'SS treatment'!BO13)</f>
        <v>:</v>
      </c>
      <c r="BL13" s="113">
        <f>IF('SS treatment'!BL13=":",":",'SS treatment'!BL13*100/'SS treatment'!BO13)</f>
        <v>7.4200000000000008</v>
      </c>
      <c r="BM13" s="113">
        <f>IF('SS treatment'!BM13=":",":",'SS treatment'!BM13*100/'SS treatment'!BO13)</f>
        <v>8.7149999999999999</v>
      </c>
      <c r="BN13" s="113" t="str">
        <f>IF('SS treatment'!BN13=":",":",'SS treatment'!BN13*100/'SS treatment'!BO13)</f>
        <v>:</v>
      </c>
      <c r="BO13" s="114">
        <f t="shared" si="10"/>
        <v>100</v>
      </c>
      <c r="BP13" s="112">
        <f>IF('SS treatment'!BP13=":",":",'SS treatment'!BP13*100/'SS treatment'!BU13)</f>
        <v>81.730000035941345</v>
      </c>
      <c r="BQ13" s="113" t="str">
        <f>IF('SS treatment'!BQ13=":",":",'SS treatment'!BQ13*100/'SS treatment'!BU13)</f>
        <v>:</v>
      </c>
      <c r="BR13" s="113">
        <f>IF('SS treatment'!BR13=":",":",'SS treatment'!BR13*100/'SS treatment'!BU13)</f>
        <v>10.339999991680001</v>
      </c>
      <c r="BS13" s="113">
        <f>IF('SS treatment'!BS13=":",":",'SS treatment'!BS13*100/'SS treatment'!BU13)</f>
        <v>7.9299999723786403</v>
      </c>
      <c r="BT13" s="113" t="str">
        <f>IF('SS treatment'!BT13=":",":",'SS treatment'!BT13*100/'SS treatment'!BU13)</f>
        <v>:</v>
      </c>
      <c r="BU13" s="114">
        <f t="shared" si="11"/>
        <v>99.999999999999986</v>
      </c>
      <c r="BV13" s="112" t="e">
        <f>IF('SS treatment'!BV13=":",":",'SS treatment'!BV13*100/'SS treatment'!CA13)</f>
        <v>#DIV/0!</v>
      </c>
      <c r="BW13" s="113" t="e">
        <f>IF('SS treatment'!BW13=":",":",'SS treatment'!BW13*100/'SS treatment'!CA13)</f>
        <v>#DIV/0!</v>
      </c>
      <c r="BX13" s="113" t="e">
        <f>IF('SS treatment'!BX13=":",":",'SS treatment'!BX13*100/'SS treatment'!CA13)</f>
        <v>#DIV/0!</v>
      </c>
      <c r="BY13" s="113" t="e">
        <f>IF('SS treatment'!BY13=":",":",'SS treatment'!BY13*100/'SS treatment'!CA13)</f>
        <v>#DIV/0!</v>
      </c>
      <c r="BZ13" s="113" t="e">
        <f>IF('SS treatment'!BZ13=":",":",'SS treatment'!BZ13*100/'SS treatment'!CA13)</f>
        <v>#DIV/0!</v>
      </c>
      <c r="CA13" s="114" t="e">
        <f t="shared" si="12"/>
        <v>#DIV/0!</v>
      </c>
    </row>
    <row r="14" spans="1:96">
      <c r="A14" s="103" t="s">
        <v>159</v>
      </c>
      <c r="B14" s="112">
        <f>IF('SS treatment'!B14=":",":",'SS treatment'!B14*100/'SS treatment'!G14)</f>
        <v>45.482546201232033</v>
      </c>
      <c r="C14" s="113">
        <f>IF('SS treatment'!C14=":",":",'SS treatment'!C14*100/'SS treatment'!G14)</f>
        <v>25.975359342915812</v>
      </c>
      <c r="D14" s="113">
        <f>IF('SS treatment'!D14=":",":",'SS treatment'!D14*100/'SS treatment'!G14)</f>
        <v>4.7227926078028748</v>
      </c>
      <c r="E14" s="113">
        <f>IF('SS treatment'!E14=":",":",'SS treatment'!E14*100/'SS treatment'!G14)</f>
        <v>20.431211498973305</v>
      </c>
      <c r="F14" s="113">
        <f>IF('SS treatment'!F14=":",":",'SS treatment'!F14*100/'SS treatment'!G14)</f>
        <v>3.3880903490759753</v>
      </c>
      <c r="G14" s="114">
        <f t="shared" si="0"/>
        <v>100</v>
      </c>
      <c r="H14" s="112">
        <f>IF('SS treatment'!H14=":",":",'SS treatment'!H14*100/'SS treatment'!M14)</f>
        <v>43.89473684210526</v>
      </c>
      <c r="I14" s="113">
        <f>IF('SS treatment'!I14=":",":",'SS treatment'!I14*100/'SS treatment'!M14)</f>
        <v>25.789473684210527</v>
      </c>
      <c r="J14" s="113">
        <f>IF('SS treatment'!J14=":",":",'SS treatment'!J14*100/'SS treatment'!M14)</f>
        <v>4.4210526315789478</v>
      </c>
      <c r="K14" s="113">
        <f>IF('SS treatment'!K14=":",":",'SS treatment'!K14*100/'SS treatment'!M14)</f>
        <v>21.894736842105264</v>
      </c>
      <c r="L14" s="113">
        <f>IF('SS treatment'!L14=":",":",'SS treatment'!L14*100/'SS treatment'!M14)</f>
        <v>4</v>
      </c>
      <c r="M14" s="114">
        <f t="shared" si="1"/>
        <v>99.999999999999986</v>
      </c>
      <c r="N14" s="112">
        <f>IF('SS treatment'!N14=":",":",'SS treatment'!N14*100/'SS treatment'!S14)</f>
        <v>44.619105199516326</v>
      </c>
      <c r="O14" s="113">
        <f>IF('SS treatment'!O14=":",":",'SS treatment'!O14*100/'SS treatment'!S14)</f>
        <v>29.504232164449817</v>
      </c>
      <c r="P14" s="113">
        <f>IF('SS treatment'!P14=":",":",'SS treatment'!P14*100/'SS treatment'!S14)</f>
        <v>3.7484885126964933</v>
      </c>
      <c r="Q14" s="113">
        <f>IF('SS treatment'!Q14=":",":",'SS treatment'!Q14*100/'SS treatment'!S14)</f>
        <v>19.46795646916566</v>
      </c>
      <c r="R14" s="113">
        <f>IF('SS treatment'!R14=":",":",'SS treatment'!R14*100/'SS treatment'!S14)</f>
        <v>2.6602176541717051</v>
      </c>
      <c r="S14" s="114">
        <f t="shared" si="2"/>
        <v>100</v>
      </c>
      <c r="T14" s="112">
        <f>IF('SS treatment'!T14=":",":",'SS treatment'!T14*100/'SS treatment'!Y14)</f>
        <v>42.697768762677484</v>
      </c>
      <c r="U14" s="113">
        <f>IF('SS treatment'!U14=":",":",'SS treatment'!U14*100/'SS treatment'!Y14)</f>
        <v>30.933062880324545</v>
      </c>
      <c r="V14" s="113">
        <f>IF('SS treatment'!V14=":",":",'SS treatment'!V14*100/'SS treatment'!Y14)</f>
        <v>3.1440162271805274</v>
      </c>
      <c r="W14" s="113">
        <f>IF('SS treatment'!W14=":",":",'SS treatment'!W14*100/'SS treatment'!Y14)</f>
        <v>17.342799188640974</v>
      </c>
      <c r="X14" s="113">
        <f>IF('SS treatment'!X14=":",":",'SS treatment'!X14*100/'SS treatment'!Y14)</f>
        <v>5.882352941176471</v>
      </c>
      <c r="Y14" s="114">
        <f t="shared" si="3"/>
        <v>100</v>
      </c>
      <c r="Z14" s="112">
        <f>IF('SS treatment'!Z14=":",":",'SS treatment'!Z14*100/'SS treatment'!AE14)</f>
        <v>45.378151260504204</v>
      </c>
      <c r="AA14" s="113">
        <f>IF('SS treatment'!AA14=":",":",'SS treatment'!AA14*100/'SS treatment'!AE14)</f>
        <v>33.373349339735896</v>
      </c>
      <c r="AB14" s="113">
        <f>IF('SS treatment'!AB14=":",":",'SS treatment'!AB14*100/'SS treatment'!AE14)</f>
        <v>0.96038415366146457</v>
      </c>
      <c r="AC14" s="113">
        <f>IF('SS treatment'!AC14=":",":",'SS treatment'!AC14*100/'SS treatment'!AE14)</f>
        <v>16.566626650660265</v>
      </c>
      <c r="AD14" s="113">
        <f>IF('SS treatment'!AD14=":",":",'SS treatment'!AD14*100/'SS treatment'!AE14)</f>
        <v>3.7214885954381751</v>
      </c>
      <c r="AE14" s="114">
        <f t="shared" si="4"/>
        <v>100</v>
      </c>
      <c r="AF14" s="112">
        <f>IF('SS treatment'!AF14=":",":",'SS treatment'!AF14*100/'SS treatment'!AK14)</f>
        <v>43.820224719101127</v>
      </c>
      <c r="AG14" s="113">
        <f>IF('SS treatment'!AG14=":",":",'SS treatment'!AG14*100/'SS treatment'!AK14)</f>
        <v>35.830212234706615</v>
      </c>
      <c r="AH14" s="113">
        <f>IF('SS treatment'!AH14=":",":",'SS treatment'!AH14*100/'SS treatment'!AK14)</f>
        <v>0.74906367041198507</v>
      </c>
      <c r="AI14" s="113">
        <f>IF('SS treatment'!AI14=":",":",'SS treatment'!AI14*100/'SS treatment'!AK14)</f>
        <v>16.978776529338326</v>
      </c>
      <c r="AJ14" s="113">
        <f>IF('SS treatment'!AJ14=":",":",'SS treatment'!AJ14*100/'SS treatment'!AK14)</f>
        <v>2.6217228464419478</v>
      </c>
      <c r="AK14" s="114">
        <f t="shared" si="5"/>
        <v>100</v>
      </c>
      <c r="AL14" s="112">
        <f>IF('SS treatment'!AL14=":",":",'SS treatment'!AL14*100/'SS treatment'!AQ14)</f>
        <v>36.959208899876394</v>
      </c>
      <c r="AM14" s="113">
        <f>IF('SS treatment'!AM14=":",":",'SS treatment'!AM14*100/'SS treatment'!AQ14)</f>
        <v>39.307787391841778</v>
      </c>
      <c r="AN14" s="113">
        <f>IF('SS treatment'!AN14=":",":",'SS treatment'!AN14*100/'SS treatment'!AQ14)</f>
        <v>1.6069221260815822</v>
      </c>
      <c r="AO14" s="113">
        <f>IF('SS treatment'!AO14=":",":",'SS treatment'!AO14*100/'SS treatment'!AQ14)</f>
        <v>18.41779975278121</v>
      </c>
      <c r="AP14" s="113">
        <f>IF('SS treatment'!AP14=":",":",'SS treatment'!AP14*100/'SS treatment'!AQ14)</f>
        <v>3.7082818294190361</v>
      </c>
      <c r="AQ14" s="114">
        <f t="shared" si="6"/>
        <v>100</v>
      </c>
      <c r="AR14" s="112">
        <f>IF('SS treatment'!AR14=":",":",'SS treatment'!AR14*100/'SS treatment'!AW14)</f>
        <v>31.03313623486844</v>
      </c>
      <c r="AS14" s="113">
        <f>IF('SS treatment'!AS14=":",":",'SS treatment'!AS14*100/'SS treatment'!AW14)</f>
        <v>60.099919122841143</v>
      </c>
      <c r="AT14" s="113">
        <f>IF('SS treatment'!AT14=":",":",'SS treatment'!AT14*100/'SS treatment'!AW14)</f>
        <v>0.47422095405797121</v>
      </c>
      <c r="AU14" s="113">
        <f>IF('SS treatment'!AU14=":",":",'SS treatment'!AU14*100/'SS treatment'!AW14)</f>
        <v>8.3927236882324472</v>
      </c>
      <c r="AV14" s="113" t="str">
        <f>IF('SS treatment'!AV14=":",":",'SS treatment'!AV14*100/'SS treatment'!AW14)</f>
        <v>:</v>
      </c>
      <c r="AW14" s="114">
        <f t="shared" si="7"/>
        <v>100</v>
      </c>
      <c r="AX14" s="112">
        <f>IF('SS treatment'!AX14=":",":",'SS treatment'!AX14*100/'SS treatment'!BC14)</f>
        <v>37.683010949082394</v>
      </c>
      <c r="AY14" s="113">
        <f>IF('SS treatment'!AY14=":",":",'SS treatment'!AY14*100/'SS treatment'!BC14)</f>
        <v>44.44223152726908</v>
      </c>
      <c r="AZ14" s="113">
        <f>IF('SS treatment'!AZ14=":",":",'SS treatment'!AZ14*100/'SS treatment'!BC14)</f>
        <v>0.62323303960905851</v>
      </c>
      <c r="BA14" s="113">
        <f>IF('SS treatment'!BA14=":",":",'SS treatment'!BA14*100/'SS treatment'!BC14)</f>
        <v>17.251524484039471</v>
      </c>
      <c r="BB14" s="113" t="str">
        <f>IF('SS treatment'!BB14=":",":",'SS treatment'!BB14*100/'SS treatment'!BC14)</f>
        <v>:</v>
      </c>
      <c r="BC14" s="114">
        <f t="shared" si="8"/>
        <v>100</v>
      </c>
      <c r="BD14" s="112">
        <f>IF('SS treatment'!BD14=":",":",'SS treatment'!BD14*100/'SS treatment'!BI14)</f>
        <v>33.27934652489261</v>
      </c>
      <c r="BE14" s="113">
        <f>IF('SS treatment'!BE14=":",":",'SS treatment'!BE14*100/'SS treatment'!BI14)</f>
        <v>44.607522609071793</v>
      </c>
      <c r="BF14" s="113">
        <f>IF('SS treatment'!BF14=":",":",'SS treatment'!BF14*100/'SS treatment'!BI14)</f>
        <v>0.58446588268431798</v>
      </c>
      <c r="BG14" s="113">
        <f>IF('SS treatment'!BG14=":",":",'SS treatment'!BG14*100/'SS treatment'!BI14)</f>
        <v>18.354844226261733</v>
      </c>
      <c r="BH14" s="113">
        <f>IF('SS treatment'!BH14=":",":",'SS treatment'!BH14*100/'SS treatment'!BI14)</f>
        <v>3.1738207570895409</v>
      </c>
      <c r="BI14" s="114">
        <f t="shared" si="9"/>
        <v>100</v>
      </c>
      <c r="BJ14" s="112">
        <f>IF('SS treatment'!BJ14=":",":",'SS treatment'!BJ14*100/'SS treatment'!BO14)</f>
        <v>37.325330965285644</v>
      </c>
      <c r="BK14" s="113">
        <f>IF('SS treatment'!BK14=":",":",'SS treatment'!BK14*100/'SS treatment'!BO14)</f>
        <v>43.214828877933265</v>
      </c>
      <c r="BL14" s="113">
        <f>IF('SS treatment'!BL14=":",":",'SS treatment'!BL14*100/'SS treatment'!BO14)</f>
        <v>0.56955629727164159</v>
      </c>
      <c r="BM14" s="113">
        <f>IF('SS treatment'!BM14=":",":",'SS treatment'!BM14*100/'SS treatment'!BO14)</f>
        <v>16.062916577354525</v>
      </c>
      <c r="BN14" s="113">
        <f>IF('SS treatment'!BN14=":",":",'SS treatment'!BN14*100/'SS treatment'!BO14)</f>
        <v>2.8273672821549236</v>
      </c>
      <c r="BO14" s="114">
        <f t="shared" si="10"/>
        <v>100</v>
      </c>
      <c r="BP14" s="112">
        <f>IF('SS treatment'!BP14=":",":",'SS treatment'!BP14*100/'SS treatment'!BU14)</f>
        <v>32.470727817326022</v>
      </c>
      <c r="BQ14" s="113">
        <f>IF('SS treatment'!BQ14=":",":",'SS treatment'!BQ14*100/'SS treatment'!BU14)</f>
        <v>51.231182168281016</v>
      </c>
      <c r="BR14" s="113">
        <f>IF('SS treatment'!BR14=":",":",'SS treatment'!BR14*100/'SS treatment'!BU14)</f>
        <v>0.27229937371144047</v>
      </c>
      <c r="BS14" s="113">
        <f>IF('SS treatment'!BS14=":",":",'SS treatment'!BS14*100/'SS treatment'!BU14)</f>
        <v>13.384486715680554</v>
      </c>
      <c r="BT14" s="113">
        <f>IF('SS treatment'!BT14=":",":",'SS treatment'!BT14*100/'SS treatment'!BU14)</f>
        <v>2.6413039250009724</v>
      </c>
      <c r="BU14" s="114">
        <f t="shared" si="11"/>
        <v>100</v>
      </c>
      <c r="BV14" s="112" t="e">
        <f>IF('SS treatment'!BV14=":",":",'SS treatment'!BV14*100/'SS treatment'!CA14)</f>
        <v>#DIV/0!</v>
      </c>
      <c r="BW14" s="113" t="e">
        <f>IF('SS treatment'!BW14=":",":",'SS treatment'!BW14*100/'SS treatment'!CA14)</f>
        <v>#DIV/0!</v>
      </c>
      <c r="BX14" s="113" t="e">
        <f>IF('SS treatment'!BX14=":",":",'SS treatment'!BX14*100/'SS treatment'!CA14)</f>
        <v>#DIV/0!</v>
      </c>
      <c r="BY14" s="113" t="e">
        <f>IF('SS treatment'!BY14=":",":",'SS treatment'!BY14*100/'SS treatment'!CA14)</f>
        <v>#DIV/0!</v>
      </c>
      <c r="BZ14" s="113" t="e">
        <f>IF('SS treatment'!BZ14=":",":",'SS treatment'!BZ14*100/'SS treatment'!CA14)</f>
        <v>#DIV/0!</v>
      </c>
      <c r="CA14" s="114" t="e">
        <f t="shared" si="12"/>
        <v>#DIV/0!</v>
      </c>
    </row>
    <row r="15" spans="1:96">
      <c r="A15" s="103" t="s">
        <v>23</v>
      </c>
      <c r="B15" s="112">
        <f>IF('SS treatment'!B15=":",":",'SS treatment'!B15*100/'SS treatment'!G15)</f>
        <v>5.5943935542313552</v>
      </c>
      <c r="C15" s="113" t="str">
        <f>IF('SS treatment'!C15=":",":",'SS treatment'!C15*100/'SS treatment'!G15)</f>
        <v>:</v>
      </c>
      <c r="D15" s="113">
        <f>IF('SS treatment'!D15=":",":",'SS treatment'!D15*100/'SS treatment'!G15)</f>
        <v>94.30568970046636</v>
      </c>
      <c r="E15" s="113" t="str">
        <f>IF('SS treatment'!E15=":",":",'SS treatment'!E15*100/'SS treatment'!G15)</f>
        <v>:</v>
      </c>
      <c r="F15" s="113">
        <f>IF('SS treatment'!F15=":",":",'SS treatment'!F15*100/'SS treatment'!G15)</f>
        <v>9.9916745302274512E-2</v>
      </c>
      <c r="G15" s="114">
        <f t="shared" si="0"/>
        <v>100</v>
      </c>
      <c r="H15" s="112">
        <f>IF('SS treatment'!H15=":",":",'SS treatment'!H15*100/'SS treatment'!M15)</f>
        <v>5.1801003754694657</v>
      </c>
      <c r="I15" s="113">
        <f>IF('SS treatment'!I15=":",":",'SS treatment'!I15*100/'SS treatment'!M15)</f>
        <v>7.4055065083602507</v>
      </c>
      <c r="J15" s="113">
        <f>IF('SS treatment'!J15=":",":",'SS treatment'!J15*100/'SS treatment'!M15)</f>
        <v>87.321875711944301</v>
      </c>
      <c r="K15" s="113">
        <f>IF('SS treatment'!K15=":",":",'SS treatment'!K15*100/'SS treatment'!M15)</f>
        <v>0</v>
      </c>
      <c r="L15" s="113">
        <f>IF('SS treatment'!L15=":",":",'SS treatment'!L15*100/'SS treatment'!M15)</f>
        <v>9.2517404225972835E-2</v>
      </c>
      <c r="M15" s="114">
        <f t="shared" si="1"/>
        <v>99.999999999999986</v>
      </c>
      <c r="N15" s="112">
        <f>IF('SS treatment'!N15=":",":",'SS treatment'!N15*100/'SS treatment'!S15)</f>
        <v>5.3984550211811602</v>
      </c>
      <c r="O15" s="113">
        <f>IF('SS treatment'!O15=":",":",'SS treatment'!O15*100/'SS treatment'!S15)</f>
        <v>3.4332862640861639</v>
      </c>
      <c r="P15" s="113">
        <f>IF('SS treatment'!P15=":",":",'SS treatment'!P15*100/'SS treatment'!S15)</f>
        <v>91.002131960018829</v>
      </c>
      <c r="Q15" s="113">
        <f>IF('SS treatment'!Q15=":",":",'SS treatment'!Q15*100/'SS treatment'!S15)</f>
        <v>0</v>
      </c>
      <c r="R15" s="113">
        <f>IF('SS treatment'!R15=":",":",'SS treatment'!R15*100/'SS treatment'!S15)</f>
        <v>0.16612675471384664</v>
      </c>
      <c r="S15" s="114">
        <f t="shared" si="2"/>
        <v>100</v>
      </c>
      <c r="T15" s="112">
        <f>IF('SS treatment'!T15=":",":",'SS treatment'!T15*100/'SS treatment'!Y15)</f>
        <v>5.5702127659574465</v>
      </c>
      <c r="U15" s="113">
        <f>IF('SS treatment'!U15=":",":",'SS treatment'!U15*100/'SS treatment'!Y15)</f>
        <v>5.9101654846335699E-2</v>
      </c>
      <c r="V15" s="113">
        <f>IF('SS treatment'!V15=":",":",'SS treatment'!V15*100/'SS treatment'!Y15)</f>
        <v>93.897872340425536</v>
      </c>
      <c r="W15" s="113">
        <f>IF('SS treatment'!W15=":",":",'SS treatment'!W15*100/'SS treatment'!Y15)</f>
        <v>0</v>
      </c>
      <c r="X15" s="113">
        <f>IF('SS treatment'!X15=":",":",'SS treatment'!X15*100/'SS treatment'!Y15)</f>
        <v>0.4728132387706856</v>
      </c>
      <c r="Y15" s="114">
        <f t="shared" si="3"/>
        <v>100</v>
      </c>
      <c r="Z15" s="112">
        <f>IF('SS treatment'!Z15=":",":",'SS treatment'!Z15*100/'SS treatment'!AE15)</f>
        <v>5.5070284028460694</v>
      </c>
      <c r="AA15" s="113">
        <f>IF('SS treatment'!AA15=":",":",'SS treatment'!AA15*100/'SS treatment'!AE15)</f>
        <v>1.5618672991265112</v>
      </c>
      <c r="AB15" s="113">
        <f>IF('SS treatment'!AB15=":",":",'SS treatment'!AB15*100/'SS treatment'!AE15)</f>
        <v>92.832764505119442</v>
      </c>
      <c r="AC15" s="113">
        <f>IF('SS treatment'!AC15=":",":",'SS treatment'!AC15*100/'SS treatment'!AE15)</f>
        <v>0</v>
      </c>
      <c r="AD15" s="113">
        <f>IF('SS treatment'!AD15=":",":",'SS treatment'!AD15*100/'SS treatment'!AE15)</f>
        <v>9.8339792907965518E-2</v>
      </c>
      <c r="AE15" s="114">
        <f t="shared" si="4"/>
        <v>99.999999999999986</v>
      </c>
      <c r="AF15" s="112">
        <f>IF('SS treatment'!AF15=":",":",'SS treatment'!AF15*100/'SS treatment'!AK15)</f>
        <v>5.527580153377067</v>
      </c>
      <c r="AG15" s="113">
        <f>IF('SS treatment'!AG15=":",":",'SS treatment'!AG15*100/'SS treatment'!AK15)</f>
        <v>1.2011457082139887</v>
      </c>
      <c r="AH15" s="113">
        <f>IF('SS treatment'!AH15=":",":",'SS treatment'!AH15*100/'SS treatment'!AK15)</f>
        <v>93.178878314700171</v>
      </c>
      <c r="AI15" s="113">
        <f>IF('SS treatment'!AI15=":",":",'SS treatment'!AI15*100/'SS treatment'!AK15)</f>
        <v>0</v>
      </c>
      <c r="AJ15" s="113">
        <f>IF('SS treatment'!AJ15=":",":",'SS treatment'!AJ15*100/'SS treatment'!AK15)</f>
        <v>9.2395823708768365E-2</v>
      </c>
      <c r="AK15" s="114">
        <f t="shared" si="5"/>
        <v>100</v>
      </c>
      <c r="AL15" s="112">
        <f>IF('SS treatment'!AL15=":",":",'SS treatment'!AL15*100/'SS treatment'!AQ15)</f>
        <v>5.5108675882138947</v>
      </c>
      <c r="AM15" s="113">
        <f>IF('SS treatment'!AM15=":",":",'SS treatment'!AM15*100/'SS treatment'!AQ15)</f>
        <v>0</v>
      </c>
      <c r="AN15" s="113">
        <f>IF('SS treatment'!AN15=":",":",'SS treatment'!AN15*100/'SS treatment'!AQ15)</f>
        <v>92.89764459803564</v>
      </c>
      <c r="AO15" s="113">
        <f>IF('SS treatment'!AO15=":",":",'SS treatment'!AO15*100/'SS treatment'!AQ15)</f>
        <v>0</v>
      </c>
      <c r="AP15" s="113">
        <f>IF('SS treatment'!AP15=":",":",'SS treatment'!AP15*100/'SS treatment'!AQ15)</f>
        <v>1.5914878137504544</v>
      </c>
      <c r="AQ15" s="114">
        <f t="shared" si="6"/>
        <v>100</v>
      </c>
      <c r="AR15" s="112">
        <f>IF('SS treatment'!AR15=":",":",'SS treatment'!AR15*100/'SS treatment'!AW15)</f>
        <v>5.2123747239680647</v>
      </c>
      <c r="AS15" s="113">
        <f>IF('SS treatment'!AS15=":",":",'SS treatment'!AS15*100/'SS treatment'!AW15)</f>
        <v>0.63699677254968579</v>
      </c>
      <c r="AT15" s="113">
        <f>IF('SS treatment'!AT15=":",":",'SS treatment'!AT15*100/'SS treatment'!AW15)</f>
        <v>87.865593680992021</v>
      </c>
      <c r="AU15" s="113">
        <f>IF('SS treatment'!AU15=":",":",'SS treatment'!AU15*100/'SS treatment'!AW15)</f>
        <v>0.38219806352981145</v>
      </c>
      <c r="AV15" s="113">
        <f>IF('SS treatment'!AV15=":",":",'SS treatment'!AV15*100/'SS treatment'!AW15)</f>
        <v>5.9028367589604214</v>
      </c>
      <c r="AW15" s="114">
        <f t="shared" si="7"/>
        <v>100</v>
      </c>
      <c r="AX15" s="112">
        <f>IF('SS treatment'!AX15=":",":",'SS treatment'!AX15*100/'SS treatment'!BC15)</f>
        <v>5.1938751379473427</v>
      </c>
      <c r="AY15" s="113">
        <f>IF('SS treatment'!AY15=":",":",'SS treatment'!AY15*100/'SS treatment'!BC15)</f>
        <v>3.0742550843449465</v>
      </c>
      <c r="AZ15" s="113">
        <f>IF('SS treatment'!AZ15=":",":",'SS treatment'!AZ15*100/'SS treatment'!BC15)</f>
        <v>87.554035945136377</v>
      </c>
      <c r="BA15" s="113">
        <f>IF('SS treatment'!BA15=":",":",'SS treatment'!BA15*100/'SS treatment'!BC15)</f>
        <v>0.15765410688948445</v>
      </c>
      <c r="BB15" s="113">
        <f>IF('SS treatment'!BB15=":",":",'SS treatment'!BB15*100/'SS treatment'!BC15)</f>
        <v>4.020179725681853</v>
      </c>
      <c r="BC15" s="114">
        <f t="shared" si="8"/>
        <v>100</v>
      </c>
      <c r="BD15" s="112">
        <f>IF('SS treatment'!BD15=":",":",'SS treatment'!BD15*100/'SS treatment'!BI15)</f>
        <v>4.8431008391800798</v>
      </c>
      <c r="BE15" s="113">
        <f>IF('SS treatment'!BE15=":",":",'SS treatment'!BE15*100/'SS treatment'!BI15)</f>
        <v>2.820195350116935</v>
      </c>
      <c r="BF15" s="113">
        <f>IF('SS treatment'!BF15=":",":",'SS treatment'!BF15*100/'SS treatment'!BI15)</f>
        <v>81.640597055991194</v>
      </c>
      <c r="BG15" s="113">
        <f>IF('SS treatment'!BG15=":",":",'SS treatment'!BG15*100/'SS treatment'!BI15)</f>
        <v>3.4392626220938229E-2</v>
      </c>
      <c r="BH15" s="113">
        <f>IF('SS treatment'!BH15=":",":",'SS treatment'!BH15*100/'SS treatment'!BI15)</f>
        <v>10.661714128490852</v>
      </c>
      <c r="BI15" s="114">
        <f t="shared" si="9"/>
        <v>100</v>
      </c>
      <c r="BJ15" s="112">
        <f>IF('SS treatment'!BJ15=":",":",'SS treatment'!BJ15*100/'SS treatment'!BO15)</f>
        <v>2.8</v>
      </c>
      <c r="BK15" s="113">
        <f>IF('SS treatment'!BK15=":",":",'SS treatment'!BK15*100/'SS treatment'!BO15)</f>
        <v>28.799999999999997</v>
      </c>
      <c r="BL15" s="113">
        <f>IF('SS treatment'!BL15=":",":",'SS treatment'!BL15*100/'SS treatment'!BO15)</f>
        <v>2.5</v>
      </c>
      <c r="BM15" s="113">
        <f>IF('SS treatment'!BM15=":",":",'SS treatment'!BM15*100/'SS treatment'!BO15)</f>
        <v>9.9999999999999992E-2</v>
      </c>
      <c r="BN15" s="113">
        <f>IF('SS treatment'!BN15=":",":",'SS treatment'!BN15*100/'SS treatment'!BO15)</f>
        <v>65.8</v>
      </c>
      <c r="BO15" s="114">
        <f t="shared" si="10"/>
        <v>100</v>
      </c>
      <c r="BP15" s="112">
        <f>IF('SS treatment'!BP15=":",":",'SS treatment'!BP15*100/'SS treatment'!BU15)</f>
        <v>2.7961052575486502</v>
      </c>
      <c r="BQ15" s="113">
        <f>IF('SS treatment'!BQ15=":",":",'SS treatment'!BQ15*100/'SS treatment'!BU15)</f>
        <v>28.759939791928971</v>
      </c>
      <c r="BR15" s="113">
        <f>IF('SS treatment'!BR15=":",":",'SS treatment'!BR15*100/'SS treatment'!BU15)</f>
        <v>2.4965225513827236</v>
      </c>
      <c r="BS15" s="113">
        <f>IF('SS treatment'!BS15=":",":",'SS treatment'!BS15*100/'SS treatment'!BU15)</f>
        <v>0.23895884674637219</v>
      </c>
      <c r="BT15" s="113">
        <f>IF('SS treatment'!BT15=":",":",'SS treatment'!BT15*100/'SS treatment'!BU15)</f>
        <v>65.708473552393286</v>
      </c>
      <c r="BU15" s="114">
        <f t="shared" si="11"/>
        <v>100</v>
      </c>
      <c r="BV15" s="112" t="e">
        <f>IF('SS treatment'!BV15=":",":",'SS treatment'!BV15*100/'SS treatment'!CA15)</f>
        <v>#DIV/0!</v>
      </c>
      <c r="BW15" s="113" t="e">
        <f>IF('SS treatment'!BW15=":",":",'SS treatment'!BW15*100/'SS treatment'!CA15)</f>
        <v>#DIV/0!</v>
      </c>
      <c r="BX15" s="113" t="e">
        <f>IF('SS treatment'!BX15=":",":",'SS treatment'!BX15*100/'SS treatment'!CA15)</f>
        <v>#DIV/0!</v>
      </c>
      <c r="BY15" s="113" t="e">
        <f>IF('SS treatment'!BY15=":",":",'SS treatment'!BY15*100/'SS treatment'!CA15)</f>
        <v>#DIV/0!</v>
      </c>
      <c r="BZ15" s="113" t="e">
        <f>IF('SS treatment'!BZ15=":",":",'SS treatment'!BZ15*100/'SS treatment'!CA15)</f>
        <v>#DIV/0!</v>
      </c>
      <c r="CA15" s="114" t="e">
        <f t="shared" si="12"/>
        <v>#DIV/0!</v>
      </c>
    </row>
    <row r="16" spans="1:96">
      <c r="A16" s="103" t="s">
        <v>25</v>
      </c>
      <c r="B16" s="112">
        <f>IF('SS treatment'!B16=":",":",'SS treatment'!B16*100/'SS treatment'!G16)</f>
        <v>11.171366407281404</v>
      </c>
      <c r="C16" s="113">
        <f>IF('SS treatment'!C16=":",":",'SS treatment'!C16*100/'SS treatment'!G16)</f>
        <v>34.713605082419178</v>
      </c>
      <c r="D16" s="113">
        <f>IF('SS treatment'!D16=":",":",'SS treatment'!D16*100/'SS treatment'!G16)</f>
        <v>13.353804035287993</v>
      </c>
      <c r="E16" s="113">
        <f>IF('SS treatment'!E16=":",":",'SS treatment'!E16*100/'SS treatment'!G16)</f>
        <v>3.0600836145726218</v>
      </c>
      <c r="F16" s="113">
        <f>IF('SS treatment'!F16=":",":",'SS treatment'!F16*100/'SS treatment'!G16)</f>
        <v>37.701140860438791</v>
      </c>
      <c r="G16" s="114">
        <f t="shared" si="0"/>
        <v>99.999999999999986</v>
      </c>
      <c r="H16" s="112">
        <f>IF('SS treatment'!H16=":",":",'SS treatment'!H16*100/'SS treatment'!M16)</f>
        <v>11.171366407281406</v>
      </c>
      <c r="I16" s="113">
        <f>IF('SS treatment'!I16=":",":",'SS treatment'!I16*100/'SS treatment'!M16)</f>
        <v>34.713605082419328</v>
      </c>
      <c r="J16" s="113">
        <f>IF('SS treatment'!J16=":",":",'SS treatment'!J16*100/'SS treatment'!M16)</f>
        <v>13.353804035287983</v>
      </c>
      <c r="K16" s="113">
        <f>IF('SS treatment'!K16=":",":",'SS treatment'!K16*100/'SS treatment'!M16)</f>
        <v>3.0600836145726253</v>
      </c>
      <c r="L16" s="113">
        <f>IF('SS treatment'!L16=":",":",'SS treatment'!L16*100/'SS treatment'!M16)</f>
        <v>37.701140860438649</v>
      </c>
      <c r="M16" s="114">
        <f t="shared" si="1"/>
        <v>99.999999999999986</v>
      </c>
      <c r="N16" s="112">
        <f>IF('SS treatment'!N16=":",":",'SS treatment'!N16*100/'SS treatment'!S16)</f>
        <v>11.17136640728144</v>
      </c>
      <c r="O16" s="113">
        <f>IF('SS treatment'!O16=":",":",'SS treatment'!O16*100/'SS treatment'!S16)</f>
        <v>34.713605082419214</v>
      </c>
      <c r="P16" s="113">
        <f>IF('SS treatment'!P16=":",":",'SS treatment'!P16*100/'SS treatment'!S16)</f>
        <v>13.353804035287997</v>
      </c>
      <c r="Q16" s="113">
        <f>IF('SS treatment'!Q16=":",":",'SS treatment'!Q16*100/'SS treatment'!S16)</f>
        <v>3.060083614572644</v>
      </c>
      <c r="R16" s="113">
        <f>IF('SS treatment'!R16=":",":",'SS treatment'!R16*100/'SS treatment'!S16)</f>
        <v>37.701140860438699</v>
      </c>
      <c r="S16" s="114">
        <f t="shared" si="2"/>
        <v>100</v>
      </c>
      <c r="T16" s="112">
        <f>IF('SS treatment'!T16=":",":",'SS treatment'!T16*100/'SS treatment'!Y16)</f>
        <v>11.171366407281415</v>
      </c>
      <c r="U16" s="113">
        <f>IF('SS treatment'!U16=":",":",'SS treatment'!U16*100/'SS treatment'!Y16)</f>
        <v>34.713605082419271</v>
      </c>
      <c r="V16" s="113">
        <f>IF('SS treatment'!V16=":",":",'SS treatment'!V16*100/'SS treatment'!Y16)</f>
        <v>13.35380403528797</v>
      </c>
      <c r="W16" s="113">
        <f>IF('SS treatment'!W16=":",":",'SS treatment'!W16*100/'SS treatment'!Y16)</f>
        <v>3.0600836145726262</v>
      </c>
      <c r="X16" s="113">
        <f>IF('SS treatment'!X16=":",":",'SS treatment'!X16*100/'SS treatment'!Y16)</f>
        <v>37.701140860438713</v>
      </c>
      <c r="Y16" s="114">
        <f t="shared" si="3"/>
        <v>100</v>
      </c>
      <c r="Z16" s="112">
        <f>IF('SS treatment'!Z16=":",":",'SS treatment'!Z16*100/'SS treatment'!AE16)</f>
        <v>11.171366407281416</v>
      </c>
      <c r="AA16" s="113">
        <f>IF('SS treatment'!AA16=":",":",'SS treatment'!AA16*100/'SS treatment'!AE16)</f>
        <v>34.713605082419242</v>
      </c>
      <c r="AB16" s="113">
        <f>IF('SS treatment'!AB16=":",":",'SS treatment'!AB16*100/'SS treatment'!AE16)</f>
        <v>13.353804035287986</v>
      </c>
      <c r="AC16" s="113">
        <f>IF('SS treatment'!AC16=":",":",'SS treatment'!AC16*100/'SS treatment'!AE16)</f>
        <v>3.0600836145726285</v>
      </c>
      <c r="AD16" s="113">
        <f>IF('SS treatment'!AD16=":",":",'SS treatment'!AD16*100/'SS treatment'!AE16)</f>
        <v>37.701140860438734</v>
      </c>
      <c r="AE16" s="114">
        <f t="shared" si="4"/>
        <v>100</v>
      </c>
      <c r="AF16" s="112">
        <f>IF('SS treatment'!AF16=":",":",'SS treatment'!AF16*100/'SS treatment'!AK16)</f>
        <v>4.1351682524027149</v>
      </c>
      <c r="AG16" s="113">
        <f>IF('SS treatment'!AG16=":",":",'SS treatment'!AG16*100/'SS treatment'!AK16)</f>
        <v>38.683227494101587</v>
      </c>
      <c r="AH16" s="113">
        <f>IF('SS treatment'!AH16=":",":",'SS treatment'!AH16*100/'SS treatment'!AK16)</f>
        <v>12.91250026931465</v>
      </c>
      <c r="AI16" s="113">
        <f>IF('SS treatment'!AI16=":",":",'SS treatment'!AI16*100/'SS treatment'!AK16)</f>
        <v>4.0719690816524396</v>
      </c>
      <c r="AJ16" s="113">
        <f>IF('SS treatment'!AJ16=":",":",'SS treatment'!AJ16*100/'SS treatment'!AK16)</f>
        <v>40.197134902528624</v>
      </c>
      <c r="AK16" s="114">
        <f t="shared" si="5"/>
        <v>100.00000000000001</v>
      </c>
      <c r="AL16" s="112">
        <f>IF('SS treatment'!AL16=":",":",'SS treatment'!AL16*100/'SS treatment'!AQ16)</f>
        <v>2.8545651959731035</v>
      </c>
      <c r="AM16" s="113">
        <f>IF('SS treatment'!AM16=":",":",'SS treatment'!AM16*100/'SS treatment'!AQ16)</f>
        <v>44.009774360495285</v>
      </c>
      <c r="AN16" s="113">
        <f>IF('SS treatment'!AN16=":",":",'SS treatment'!AN16*100/'SS treatment'!AQ16)</f>
        <v>11.483763929085786</v>
      </c>
      <c r="AO16" s="113">
        <f>IF('SS treatment'!AO16=":",":",'SS treatment'!AO16*100/'SS treatment'!AQ16)</f>
        <v>4.8158262054949343</v>
      </c>
      <c r="AP16" s="113">
        <f>IF('SS treatment'!AP16=":",":",'SS treatment'!AP16*100/'SS treatment'!AQ16)</f>
        <v>36.836070308950902</v>
      </c>
      <c r="AQ16" s="114">
        <f t="shared" si="6"/>
        <v>100.00000000000001</v>
      </c>
      <c r="AR16" s="112">
        <f>IF('SS treatment'!AR16=":",":",'SS treatment'!AR16*100/'SS treatment'!AW16)</f>
        <v>2.6022272955522685</v>
      </c>
      <c r="AS16" s="113">
        <f>IF('SS treatment'!AS16=":",":",'SS treatment'!AS16*100/'SS treatment'!AW16)</f>
        <v>36.595135456997575</v>
      </c>
      <c r="AT16" s="113">
        <f>IF('SS treatment'!AT16=":",":",'SS treatment'!AT16*100/'SS treatment'!AW16)</f>
        <v>8.9633416842053251</v>
      </c>
      <c r="AU16" s="113">
        <f>IF('SS treatment'!AU16=":",":",'SS treatment'!AU16*100/'SS treatment'!AW16)</f>
        <v>5.5428226862002061</v>
      </c>
      <c r="AV16" s="113">
        <f>IF('SS treatment'!AV16=":",":",'SS treatment'!AV16*100/'SS treatment'!AW16)</f>
        <v>46.296472877044607</v>
      </c>
      <c r="AW16" s="114">
        <f t="shared" si="7"/>
        <v>99.999999999999972</v>
      </c>
      <c r="AX16" s="112">
        <f>IF('SS treatment'!AX16=":",":",'SS treatment'!AX16*100/'SS treatment'!BC16)</f>
        <v>2.8852791443604278</v>
      </c>
      <c r="AY16" s="113">
        <f>IF('SS treatment'!AY16=":",":",'SS treatment'!AY16*100/'SS treatment'!BC16)</f>
        <v>37.430429931285232</v>
      </c>
      <c r="AZ16" s="113">
        <f>IF('SS treatment'!AZ16=":",":",'SS treatment'!AZ16*100/'SS treatment'!BC16)</f>
        <v>7.4058681791944156</v>
      </c>
      <c r="BA16" s="113">
        <f>IF('SS treatment'!BA16=":",":",'SS treatment'!BA16*100/'SS treatment'!BC16)</f>
        <v>5.1762718588892369</v>
      </c>
      <c r="BB16" s="113">
        <f>IF('SS treatment'!BB16=":",":",'SS treatment'!BB16*100/'SS treatment'!BC16)</f>
        <v>47.102150886270685</v>
      </c>
      <c r="BC16" s="114">
        <f t="shared" si="8"/>
        <v>100</v>
      </c>
      <c r="BD16" s="112">
        <f>IF('SS treatment'!BD16=":",":",'SS treatment'!BD16*100/'SS treatment'!BI16)</f>
        <v>2.8648722207375079</v>
      </c>
      <c r="BE16" s="113">
        <f>IF('SS treatment'!BE16=":",":",'SS treatment'!BE16*100/'SS treatment'!BI16)</f>
        <v>40.372967557987209</v>
      </c>
      <c r="BF16" s="113">
        <f>IF('SS treatment'!BF16=":",":",'SS treatment'!BF16*100/'SS treatment'!BI16)</f>
        <v>8.3113331442371852</v>
      </c>
      <c r="BG16" s="113">
        <f>IF('SS treatment'!BG16=":",":",'SS treatment'!BG16*100/'SS treatment'!BI16)</f>
        <v>4.7474172799994756</v>
      </c>
      <c r="BH16" s="113">
        <f>IF('SS treatment'!BH16=":",":",'SS treatment'!BH16*100/'SS treatment'!BI16)</f>
        <v>43.703409797038624</v>
      </c>
      <c r="BI16" s="114">
        <f t="shared" si="9"/>
        <v>100</v>
      </c>
      <c r="BJ16" s="112">
        <f>IF('SS treatment'!BJ16=":",":",'SS treatment'!BJ16*100/'SS treatment'!BO16)</f>
        <v>2.4991482247146513</v>
      </c>
      <c r="BK16" s="113">
        <f>IF('SS treatment'!BK16=":",":",'SS treatment'!BK16*100/'SS treatment'!BO16)</f>
        <v>42.182937608792599</v>
      </c>
      <c r="BL16" s="113">
        <f>IF('SS treatment'!BL16=":",":",'SS treatment'!BL16*100/'SS treatment'!BO16)</f>
        <v>3.6463202104357686</v>
      </c>
      <c r="BM16" s="113">
        <f>IF('SS treatment'!BM16=":",":",'SS treatment'!BM16*100/'SS treatment'!BO16)</f>
        <v>5.7249613306053613</v>
      </c>
      <c r="BN16" s="113">
        <f>IF('SS treatment'!BN16=":",":",'SS treatment'!BN16*100/'SS treatment'!BO16)</f>
        <v>45.946632625451635</v>
      </c>
      <c r="BO16" s="114">
        <f t="shared" si="10"/>
        <v>100.00000000000001</v>
      </c>
      <c r="BP16" s="112">
        <f>IF('SS treatment'!BP16=":",":",'SS treatment'!BP16*100/'SS treatment'!BU16)</f>
        <v>2.8697181385419817</v>
      </c>
      <c r="BQ16" s="113">
        <f>IF('SS treatment'!BQ16=":",":",'SS treatment'!BQ16*100/'SS treatment'!BU16)</f>
        <v>39.893457637230505</v>
      </c>
      <c r="BR16" s="113">
        <f>IF('SS treatment'!BR16=":",":",'SS treatment'!BR16*100/'SS treatment'!BU16)</f>
        <v>2.1315183461103411</v>
      </c>
      <c r="BS16" s="113">
        <f>IF('SS treatment'!BS16=":",":",'SS treatment'!BS16*100/'SS treatment'!BU16)</f>
        <v>5.5431086868331665</v>
      </c>
      <c r="BT16" s="113">
        <f>IF('SS treatment'!BT16=":",":",'SS treatment'!BT16*100/'SS treatment'!BU16)</f>
        <v>49.562197191284007</v>
      </c>
      <c r="BU16" s="114">
        <f t="shared" si="11"/>
        <v>100</v>
      </c>
      <c r="BV16" s="112" t="e">
        <f>IF('SS treatment'!BV16=":",":",'SS treatment'!BV16*100/'SS treatment'!CA16)</f>
        <v>#DIV/0!</v>
      </c>
      <c r="BW16" s="113" t="e">
        <f>IF('SS treatment'!BW16=":",":",'SS treatment'!BW16*100/'SS treatment'!CA16)</f>
        <v>#DIV/0!</v>
      </c>
      <c r="BX16" s="113" t="e">
        <f>IF('SS treatment'!BX16=":",":",'SS treatment'!BX16*100/'SS treatment'!CA16)</f>
        <v>#DIV/0!</v>
      </c>
      <c r="BY16" s="113" t="e">
        <f>IF('SS treatment'!BY16=":",":",'SS treatment'!BY16*100/'SS treatment'!CA16)</f>
        <v>#DIV/0!</v>
      </c>
      <c r="BZ16" s="113" t="e">
        <f>IF('SS treatment'!BZ16=":",":",'SS treatment'!BZ16*100/'SS treatment'!CA16)</f>
        <v>#DIV/0!</v>
      </c>
      <c r="CA16" s="114" t="e">
        <f t="shared" si="12"/>
        <v>#DIV/0!</v>
      </c>
    </row>
    <row r="17" spans="1:79">
      <c r="A17" s="103" t="s">
        <v>26</v>
      </c>
      <c r="B17" s="112">
        <f>IF('SS treatment'!B17=":",":",'SS treatment'!B17*100/'SS treatment'!G17)</f>
        <v>57.415565345080765</v>
      </c>
      <c r="C17" s="113">
        <f>IF('SS treatment'!C17=":",":",'SS treatment'!C17*100/'SS treatment'!G17)</f>
        <v>0</v>
      </c>
      <c r="D17" s="113">
        <f>IF('SS treatment'!D17=":",":",'SS treatment'!D17*100/'SS treatment'!G17)</f>
        <v>0</v>
      </c>
      <c r="E17" s="113">
        <f>IF('SS treatment'!E17=":",":",'SS treatment'!E17*100/'SS treatment'!G17)</f>
        <v>0</v>
      </c>
      <c r="F17" s="113">
        <f>IF('SS treatment'!F17=":",":",'SS treatment'!F17*100/'SS treatment'!G17)</f>
        <v>42.584434654919235</v>
      </c>
      <c r="G17" s="114">
        <f t="shared" si="0"/>
        <v>100</v>
      </c>
      <c r="H17" s="112">
        <f>IF('SS treatment'!H17=":",":",'SS treatment'!H17*100/'SS treatment'!M17)</f>
        <v>42.201834862385319</v>
      </c>
      <c r="I17" s="113">
        <f>IF('SS treatment'!I17=":",":",'SS treatment'!I17*100/'SS treatment'!M17)</f>
        <v>0</v>
      </c>
      <c r="J17" s="113">
        <f>IF('SS treatment'!J17=":",":",'SS treatment'!J17*100/'SS treatment'!M17)</f>
        <v>0</v>
      </c>
      <c r="K17" s="113">
        <f>IF('SS treatment'!K17=":",":",'SS treatment'!K17*100/'SS treatment'!M17)</f>
        <v>0</v>
      </c>
      <c r="L17" s="113">
        <f>IF('SS treatment'!L17=":",":",'SS treatment'!L17*100/'SS treatment'!M17)</f>
        <v>57.798165137614681</v>
      </c>
      <c r="M17" s="114">
        <f t="shared" si="1"/>
        <v>100</v>
      </c>
      <c r="N17" s="112">
        <f>IF('SS treatment'!N17=":",":",'SS treatment'!N17*100/'SS treatment'!S17)</f>
        <v>47.712418300653596</v>
      </c>
      <c r="O17" s="113">
        <f>IF('SS treatment'!O17=":",":",'SS treatment'!O17*100/'SS treatment'!S17)</f>
        <v>0</v>
      </c>
      <c r="P17" s="113">
        <f>IF('SS treatment'!P17=":",":",'SS treatment'!P17*100/'SS treatment'!S17)</f>
        <v>0</v>
      </c>
      <c r="Q17" s="113">
        <f>IF('SS treatment'!Q17=":",":",'SS treatment'!Q17*100/'SS treatment'!S17)</f>
        <v>0</v>
      </c>
      <c r="R17" s="113">
        <f>IF('SS treatment'!R17=":",":",'SS treatment'!R17*100/'SS treatment'!S17)</f>
        <v>52.287581699346404</v>
      </c>
      <c r="S17" s="114">
        <f t="shared" si="2"/>
        <v>100</v>
      </c>
      <c r="T17" s="112">
        <f>IF('SS treatment'!T17=":",":",'SS treatment'!T17*100/'SS treatment'!Y17)</f>
        <v>22.564935064935064</v>
      </c>
      <c r="U17" s="113">
        <f>IF('SS treatment'!U17=":",":",'SS treatment'!U17*100/'SS treatment'!Y17)</f>
        <v>0</v>
      </c>
      <c r="V17" s="113">
        <f>IF('SS treatment'!V17=":",":",'SS treatment'!V17*100/'SS treatment'!Y17)</f>
        <v>0</v>
      </c>
      <c r="W17" s="113">
        <f>IF('SS treatment'!W17=":",":",'SS treatment'!W17*100/'SS treatment'!Y17)</f>
        <v>0</v>
      </c>
      <c r="X17" s="113">
        <f>IF('SS treatment'!X17=":",":",'SS treatment'!X17*100/'SS treatment'!Y17)</f>
        <v>77.435064935064929</v>
      </c>
      <c r="Y17" s="114">
        <f t="shared" si="3"/>
        <v>100</v>
      </c>
      <c r="Z17" s="112">
        <f>IF('SS treatment'!Z17=":",":",'SS treatment'!Z17*100/'SS treatment'!AE17)</f>
        <v>14.029850746268657</v>
      </c>
      <c r="AA17" s="113">
        <f>IF('SS treatment'!AA17=":",":",'SS treatment'!AA17*100/'SS treatment'!AE17)</f>
        <v>0</v>
      </c>
      <c r="AB17" s="113">
        <f>IF('SS treatment'!AB17=":",":",'SS treatment'!AB17*100/'SS treatment'!AE17)</f>
        <v>0</v>
      </c>
      <c r="AC17" s="113">
        <f>IF('SS treatment'!AC17=":",":",'SS treatment'!AC17*100/'SS treatment'!AE17)</f>
        <v>0</v>
      </c>
      <c r="AD17" s="113">
        <f>IF('SS treatment'!AD17=":",":",'SS treatment'!AD17*100/'SS treatment'!AE17)</f>
        <v>85.97014925373135</v>
      </c>
      <c r="AE17" s="114">
        <f t="shared" si="4"/>
        <v>100</v>
      </c>
      <c r="AF17" s="112">
        <f>IF('SS treatment'!AF17=":",":",'SS treatment'!AF17*100/'SS treatment'!AK17)</f>
        <v>21.727395411605936</v>
      </c>
      <c r="AG17" s="113">
        <f>IF('SS treatment'!AG17=":",":",'SS treatment'!AG17*100/'SS treatment'!AK17)</f>
        <v>0</v>
      </c>
      <c r="AH17" s="113">
        <f>IF('SS treatment'!AH17=":",":",'SS treatment'!AH17*100/'SS treatment'!AK17)</f>
        <v>0</v>
      </c>
      <c r="AI17" s="113">
        <f>IF('SS treatment'!AI17=":",":",'SS treatment'!AI17*100/'SS treatment'!AK17)</f>
        <v>8.2321187584345488</v>
      </c>
      <c r="AJ17" s="113">
        <f>IF('SS treatment'!AJ17=":",":",'SS treatment'!AJ17*100/'SS treatment'!AK17)</f>
        <v>70.040485829959508</v>
      </c>
      <c r="AK17" s="114">
        <f t="shared" si="5"/>
        <v>100</v>
      </c>
      <c r="AL17" s="112">
        <f>IF('SS treatment'!AL17=":",":",'SS treatment'!AL17*100/'SS treatment'!AQ17)</f>
        <v>15.041782729805014</v>
      </c>
      <c r="AM17" s="113">
        <f>IF('SS treatment'!AM17=":",":",'SS treatment'!AM17*100/'SS treatment'!AQ17)</f>
        <v>48.467966573816156</v>
      </c>
      <c r="AN17" s="113">
        <f>IF('SS treatment'!AN17=":",":",'SS treatment'!AN17*100/'SS treatment'!AQ17)</f>
        <v>0</v>
      </c>
      <c r="AO17" s="113">
        <f>IF('SS treatment'!AO17=":",":",'SS treatment'!AO17*100/'SS treatment'!AQ17)</f>
        <v>11.002785515320335</v>
      </c>
      <c r="AP17" s="113">
        <f>IF('SS treatment'!AP17=":",":",'SS treatment'!AP17*100/'SS treatment'!AQ17)</f>
        <v>25.487465181058496</v>
      </c>
      <c r="AQ17" s="114">
        <f t="shared" si="6"/>
        <v>100</v>
      </c>
      <c r="AR17" s="112">
        <f>IF('SS treatment'!AR17=":",":",'SS treatment'!AR17*100/'SS treatment'!AW17)</f>
        <v>11.17717003567182</v>
      </c>
      <c r="AS17" s="113">
        <f>IF('SS treatment'!AS17=":",":",'SS treatment'!AS17*100/'SS treatment'!AW17)</f>
        <v>57.788347205707488</v>
      </c>
      <c r="AT17" s="113">
        <f>IF('SS treatment'!AT17=":",":",'SS treatment'!AT17*100/'SS treatment'!AW17)</f>
        <v>0</v>
      </c>
      <c r="AU17" s="113">
        <f>IF('SS treatment'!AU17=":",":",'SS treatment'!AU17*100/'SS treatment'!AW17)</f>
        <v>3.2104637336504163</v>
      </c>
      <c r="AV17" s="113">
        <f>IF('SS treatment'!AV17=":",":",'SS treatment'!AV17*100/'SS treatment'!AW17)</f>
        <v>27.824019024970273</v>
      </c>
      <c r="AW17" s="114">
        <f t="shared" si="7"/>
        <v>99.999999999999986</v>
      </c>
      <c r="AX17" s="112">
        <f>IF('SS treatment'!AX17=":",":",'SS treatment'!AX17*100/'SS treatment'!BC17)</f>
        <v>11.751152073732719</v>
      </c>
      <c r="AY17" s="113">
        <f>IF('SS treatment'!AY17=":",":",'SS treatment'!AY17*100/'SS treatment'!BC17)</f>
        <v>49.423963133640555</v>
      </c>
      <c r="AZ17" s="113">
        <f>IF('SS treatment'!AZ17=":",":",'SS treatment'!AZ17*100/'SS treatment'!BC17)</f>
        <v>0</v>
      </c>
      <c r="BA17" s="113">
        <f>IF('SS treatment'!BA17=":",":",'SS treatment'!BA17*100/'SS treatment'!BC17)</f>
        <v>5.5299539170506913</v>
      </c>
      <c r="BB17" s="113">
        <f>IF('SS treatment'!BB17=":",":",'SS treatment'!BB17*100/'SS treatment'!BC17)</f>
        <v>33.294930875576036</v>
      </c>
      <c r="BC17" s="114">
        <f t="shared" si="8"/>
        <v>100</v>
      </c>
      <c r="BD17" s="112">
        <f>IF('SS treatment'!BD17=":",":",'SS treatment'!BD17*100/'SS treatment'!BI17)</f>
        <v>12.302070645554203</v>
      </c>
      <c r="BE17" s="113">
        <f>IF('SS treatment'!BE17=":",":",'SS treatment'!BE17*100/'SS treatment'!BI17)</f>
        <v>57.003654080389765</v>
      </c>
      <c r="BF17" s="113">
        <f>IF('SS treatment'!BF17=":",":",'SS treatment'!BF17*100/'SS treatment'!BI17)</f>
        <v>0</v>
      </c>
      <c r="BG17" s="113">
        <f>IF('SS treatment'!BG17=":",":",'SS treatment'!BG17*100/'SS treatment'!BI17)</f>
        <v>3.4104750304506699</v>
      </c>
      <c r="BH17" s="113">
        <f>IF('SS treatment'!BH17=":",":",'SS treatment'!BH17*100/'SS treatment'!BI17)</f>
        <v>27.283800243605359</v>
      </c>
      <c r="BI17" s="114">
        <f t="shared" si="9"/>
        <v>100</v>
      </c>
      <c r="BJ17" s="112">
        <f>IF('SS treatment'!BJ17=":",":",'SS treatment'!BJ17*100/'SS treatment'!BO17)</f>
        <v>9.8527746319365797</v>
      </c>
      <c r="BK17" s="113">
        <f>IF('SS treatment'!BK17=":",":",'SS treatment'!BK17*100/'SS treatment'!BO17)</f>
        <v>51.528878822197058</v>
      </c>
      <c r="BL17" s="113">
        <f>IF('SS treatment'!BL17=":",":",'SS treatment'!BL17*100/'SS treatment'!BO17)</f>
        <v>0</v>
      </c>
      <c r="BM17" s="113">
        <f>IF('SS treatment'!BM17=":",":",'SS treatment'!BM17*100/'SS treatment'!BO17)</f>
        <v>5.2095130237825593</v>
      </c>
      <c r="BN17" s="113">
        <f>IF('SS treatment'!BN17=":",":",'SS treatment'!BN17*100/'SS treatment'!BO17)</f>
        <v>33.408833522083803</v>
      </c>
      <c r="BO17" s="114">
        <f t="shared" si="10"/>
        <v>100</v>
      </c>
      <c r="BP17" s="112">
        <f>IF('SS treatment'!BP17=":",":",'SS treatment'!BP17*100/'SS treatment'!BU17)</f>
        <v>9.025270758122744</v>
      </c>
      <c r="BQ17" s="113">
        <f>IF('SS treatment'!BQ17=":",":",'SS treatment'!BQ17*100/'SS treatment'!BU17)</f>
        <v>57.761732851985556</v>
      </c>
      <c r="BR17" s="113">
        <f>IF('SS treatment'!BR17=":",":",'SS treatment'!BR17*100/'SS treatment'!BU17)</f>
        <v>0</v>
      </c>
      <c r="BS17" s="113">
        <f>IF('SS treatment'!BS17=":",":",'SS treatment'!BS17*100/'SS treatment'!BU17)</f>
        <v>5.6558363417569195</v>
      </c>
      <c r="BT17" s="113">
        <f>IF('SS treatment'!BT17=":",":",'SS treatment'!BT17*100/'SS treatment'!BU17)</f>
        <v>27.557160048134776</v>
      </c>
      <c r="BU17" s="114">
        <f t="shared" si="11"/>
        <v>100</v>
      </c>
      <c r="BV17" s="112" t="e">
        <f>IF('SS treatment'!BV17=":",":",'SS treatment'!BV17*100/'SS treatment'!CA17)</f>
        <v>#DIV/0!</v>
      </c>
      <c r="BW17" s="113" t="e">
        <f>IF('SS treatment'!BW17=":",":",'SS treatment'!BW17*100/'SS treatment'!CA17)</f>
        <v>#DIV/0!</v>
      </c>
      <c r="BX17" s="113" t="e">
        <f>IF('SS treatment'!BX17=":",":",'SS treatment'!BX17*100/'SS treatment'!CA17)</f>
        <v>#DIV/0!</v>
      </c>
      <c r="BY17" s="113" t="e">
        <f>IF('SS treatment'!BY17=":",":",'SS treatment'!BY17*100/'SS treatment'!CA17)</f>
        <v>#DIV/0!</v>
      </c>
      <c r="BZ17" s="113" t="e">
        <f>IF('SS treatment'!BZ17=":",":",'SS treatment'!BZ17*100/'SS treatment'!CA17)</f>
        <v>#DIV/0!</v>
      </c>
      <c r="CA17" s="114" t="e">
        <f t="shared" si="12"/>
        <v>#DIV/0!</v>
      </c>
    </row>
    <row r="18" spans="1:79">
      <c r="A18" s="103" t="s">
        <v>27</v>
      </c>
      <c r="B18" s="112">
        <f>IF('SS treatment'!B18=":",":",'SS treatment'!B18*100/'SS treatment'!G18)</f>
        <v>42.361809045226131</v>
      </c>
      <c r="C18" s="113">
        <f>IF('SS treatment'!C18=":",":",'SS treatment'!C18*100/'SS treatment'!G18)</f>
        <v>5.5778894472361813</v>
      </c>
      <c r="D18" s="113">
        <f>IF('SS treatment'!D18=":",":",'SS treatment'!D18*100/'SS treatment'!G18)</f>
        <v>5.5778894472361813</v>
      </c>
      <c r="E18" s="113">
        <f>IF('SS treatment'!E18=":",":",'SS treatment'!E18*100/'SS treatment'!G18)</f>
        <v>0</v>
      </c>
      <c r="F18" s="113">
        <f>IF('SS treatment'!F18=":",":",'SS treatment'!F18*100/'SS treatment'!G18)</f>
        <v>46.482412060301506</v>
      </c>
      <c r="G18" s="114">
        <f t="shared" si="0"/>
        <v>100</v>
      </c>
      <c r="H18" s="112">
        <f>IF('SS treatment'!H18=":",":",'SS treatment'!H18*100/'SS treatment'!M18)</f>
        <v>36.097318768619665</v>
      </c>
      <c r="I18" s="113">
        <f>IF('SS treatment'!I18=":",":",'SS treatment'!I18*100/'SS treatment'!M18)</f>
        <v>12.462760675273088</v>
      </c>
      <c r="J18" s="113">
        <f>IF('SS treatment'!J18=":",":",'SS treatment'!J18*100/'SS treatment'!M18)</f>
        <v>0.84409136047666333</v>
      </c>
      <c r="K18" s="113">
        <f>IF('SS treatment'!K18=":",":",'SS treatment'!K18*100/'SS treatment'!M18)</f>
        <v>0</v>
      </c>
      <c r="L18" s="113">
        <f>IF('SS treatment'!L18=":",":",'SS treatment'!L18*100/'SS treatment'!M18)</f>
        <v>50.595829195630586</v>
      </c>
      <c r="M18" s="114">
        <f t="shared" si="1"/>
        <v>100</v>
      </c>
      <c r="N18" s="112">
        <f>IF('SS treatment'!N18=":",":",'SS treatment'!N18*100/'SS treatment'!S18)</f>
        <v>35.281290885303093</v>
      </c>
      <c r="O18" s="113">
        <f>IF('SS treatment'!O18=":",":",'SS treatment'!O18*100/'SS treatment'!S18)</f>
        <v>10.553859572612298</v>
      </c>
      <c r="P18" s="113">
        <f>IF('SS treatment'!P18=":",":",'SS treatment'!P18*100/'SS treatment'!S18)</f>
        <v>1.0466637592673353</v>
      </c>
      <c r="Q18" s="113">
        <f>IF('SS treatment'!Q18=":",":",'SS treatment'!Q18*100/'SS treatment'!S18)</f>
        <v>0</v>
      </c>
      <c r="R18" s="113">
        <f>IF('SS treatment'!R18=":",":",'SS treatment'!R18*100/'SS treatment'!S18)</f>
        <v>53.118185782817271</v>
      </c>
      <c r="S18" s="114">
        <f t="shared" si="2"/>
        <v>100</v>
      </c>
      <c r="T18" s="112">
        <f>IF('SS treatment'!T18=":",":",'SS treatment'!T18*100/'SS treatment'!Y18)</f>
        <v>26.612903225806452</v>
      </c>
      <c r="U18" s="113">
        <f>IF('SS treatment'!U18=":",":",'SS treatment'!U18*100/'SS treatment'!Y18)</f>
        <v>11.066308243727599</v>
      </c>
      <c r="V18" s="113">
        <f>IF('SS treatment'!V18=":",":",'SS treatment'!V18*100/'SS treatment'!Y18)</f>
        <v>5.241935483870968</v>
      </c>
      <c r="W18" s="113">
        <f>IF('SS treatment'!W18=":",":",'SS treatment'!W18*100/'SS treatment'!Y18)</f>
        <v>0</v>
      </c>
      <c r="X18" s="113">
        <f>IF('SS treatment'!X18=":",":",'SS treatment'!X18*100/'SS treatment'!Y18)</f>
        <v>57.078853046594979</v>
      </c>
      <c r="Y18" s="114">
        <f t="shared" si="3"/>
        <v>100</v>
      </c>
      <c r="Z18" s="112">
        <f>IF('SS treatment'!Z18=":",":",'SS treatment'!Z18*100/'SS treatment'!AE18)</f>
        <v>20.017793594306049</v>
      </c>
      <c r="AA18" s="113">
        <f>IF('SS treatment'!AA18=":",":",'SS treatment'!AA18*100/'SS treatment'!AE18)</f>
        <v>23.265124555160142</v>
      </c>
      <c r="AB18" s="113">
        <f>IF('SS treatment'!AB18=":",":",'SS treatment'!AB18*100/'SS treatment'!AE18)</f>
        <v>1.7793594306049823</v>
      </c>
      <c r="AC18" s="113">
        <f>IF('SS treatment'!AC18=":",":",'SS treatment'!AC18*100/'SS treatment'!AE18)</f>
        <v>0</v>
      </c>
      <c r="AD18" s="113">
        <f>IF('SS treatment'!AD18=":",":",'SS treatment'!AD18*100/'SS treatment'!AE18)</f>
        <v>54.937722419928825</v>
      </c>
      <c r="AE18" s="114">
        <f t="shared" si="4"/>
        <v>100</v>
      </c>
      <c r="AF18" s="112">
        <f>IF('SS treatment'!AF18=":",":",'SS treatment'!AF18*100/'SS treatment'!AK18)</f>
        <v>16.21013133208255</v>
      </c>
      <c r="AG18" s="113">
        <f>IF('SS treatment'!AG18=":",":",'SS treatment'!AG18*100/'SS treatment'!AK18)</f>
        <v>29.118198874296436</v>
      </c>
      <c r="AH18" s="113">
        <f>IF('SS treatment'!AH18=":",":",'SS treatment'!AH18*100/'SS treatment'!AK18)</f>
        <v>7.5046904315197005E-2</v>
      </c>
      <c r="AI18" s="113">
        <f>IF('SS treatment'!AI18=":",":",'SS treatment'!AI18*100/'SS treatment'!AK18)</f>
        <v>0</v>
      </c>
      <c r="AJ18" s="113">
        <f>IF('SS treatment'!AJ18=":",":",'SS treatment'!AJ18*100/'SS treatment'!AK18)</f>
        <v>54.596622889305813</v>
      </c>
      <c r="AK18" s="114">
        <f t="shared" si="5"/>
        <v>100</v>
      </c>
      <c r="AL18" s="112">
        <f>IF('SS treatment'!AL18=":",":",'SS treatment'!AL18*100/'SS treatment'!AQ18)</f>
        <v>13.226687475614515</v>
      </c>
      <c r="AM18" s="113">
        <f>IF('SS treatment'!AM18=":",":",'SS treatment'!AM18*100/'SS treatment'!AQ18)</f>
        <v>22.356613343737806</v>
      </c>
      <c r="AN18" s="113">
        <f>IF('SS treatment'!AN18=":",":",'SS treatment'!AN18*100/'SS treatment'!AQ18)</f>
        <v>7.803355442840422E-2</v>
      </c>
      <c r="AO18" s="113">
        <f>IF('SS treatment'!AO18=":",":",'SS treatment'!AO18*100/'SS treatment'!AQ18)</f>
        <v>0.39016777214202109</v>
      </c>
      <c r="AP18" s="113">
        <f>IF('SS treatment'!AP18=":",":",'SS treatment'!AP18*100/'SS treatment'!AQ18)</f>
        <v>63.948497854077253</v>
      </c>
      <c r="AQ18" s="114">
        <f t="shared" si="6"/>
        <v>100</v>
      </c>
      <c r="AR18" s="112">
        <f>IF('SS treatment'!AR18=":",":",'SS treatment'!AR18*100/'SS treatment'!AW18)</f>
        <v>16.55391961798647</v>
      </c>
      <c r="AS18" s="113">
        <f>IF('SS treatment'!AS18=":",":",'SS treatment'!AS18*100/'SS treatment'!AW18)</f>
        <v>35.097493036211702</v>
      </c>
      <c r="AT18" s="113">
        <f>IF('SS treatment'!AT18=":",":",'SS treatment'!AT18*100/'SS treatment'!AW18)</f>
        <v>0.2785515320334262</v>
      </c>
      <c r="AU18" s="113">
        <f>IF('SS treatment'!AU18=":",":",'SS treatment'!AU18*100/'SS treatment'!AW18)</f>
        <v>0</v>
      </c>
      <c r="AV18" s="113">
        <f>IF('SS treatment'!AV18=":",":",'SS treatment'!AV18*100/'SS treatment'!AW18)</f>
        <v>48.070035813768406</v>
      </c>
      <c r="AW18" s="114">
        <f t="shared" si="7"/>
        <v>100</v>
      </c>
      <c r="AX18" s="112">
        <f>IF('SS treatment'!AX18=":",":",'SS treatment'!AX18*100/'SS treatment'!BC18)</f>
        <v>27.232854864433811</v>
      </c>
      <c r="AY18" s="113">
        <f>IF('SS treatment'!AY18=":",":",'SS treatment'!AY18*100/'SS treatment'!BC18)</f>
        <v>22.089314194577351</v>
      </c>
      <c r="AZ18" s="113">
        <f>IF('SS treatment'!AZ18=":",":",'SS treatment'!AZ18*100/'SS treatment'!BC18)</f>
        <v>0</v>
      </c>
      <c r="BA18" s="113">
        <f>IF('SS treatment'!BA18=":",":",'SS treatment'!BA18*100/'SS treatment'!BC18)</f>
        <v>0</v>
      </c>
      <c r="BB18" s="113">
        <f>IF('SS treatment'!BB18=":",":",'SS treatment'!BB18*100/'SS treatment'!BC18)</f>
        <v>50.677830940988834</v>
      </c>
      <c r="BC18" s="114">
        <f t="shared" si="8"/>
        <v>100</v>
      </c>
      <c r="BD18" s="112">
        <f>IF('SS treatment'!BD18=":",":",'SS treatment'!BD18*100/'SS treatment'!BI18)</f>
        <v>26.460481099656356</v>
      </c>
      <c r="BE18" s="113">
        <f>IF('SS treatment'!BE18=":",":",'SS treatment'!BE18*100/'SS treatment'!BI18)</f>
        <v>19.759450171821307</v>
      </c>
      <c r="BF18" s="113">
        <f>IF('SS treatment'!BF18=":",":",'SS treatment'!BF18*100/'SS treatment'!BI18)</f>
        <v>3.1786941580756012</v>
      </c>
      <c r="BG18" s="113">
        <f>IF('SS treatment'!BG18=":",":",'SS treatment'!BG18*100/'SS treatment'!BI18)</f>
        <v>0</v>
      </c>
      <c r="BH18" s="113">
        <f>IF('SS treatment'!BH18=":",":",'SS treatment'!BH18*100/'SS treatment'!BI18)</f>
        <v>50.601374570446737</v>
      </c>
      <c r="BI18" s="114">
        <f t="shared" si="9"/>
        <v>100</v>
      </c>
      <c r="BJ18" s="112">
        <f>IF('SS treatment'!BJ18=":",":",'SS treatment'!BJ18*100/'SS treatment'!BO18)</f>
        <v>29.278567667193261</v>
      </c>
      <c r="BK18" s="113">
        <f>IF('SS treatment'!BK18=":",":",'SS treatment'!BK18*100/'SS treatment'!BO18)</f>
        <v>9.4786729857819907</v>
      </c>
      <c r="BL18" s="113">
        <f>IF('SS treatment'!BL18=":",":",'SS treatment'!BL18*100/'SS treatment'!BO18)</f>
        <v>5.2659294365455502E-2</v>
      </c>
      <c r="BM18" s="113">
        <f>IF('SS treatment'!BM18=":",":",'SS treatment'!BM18*100/'SS treatment'!BO18)</f>
        <v>9.4786729857819907</v>
      </c>
      <c r="BN18" s="113">
        <f>IF('SS treatment'!BN18=":",":",'SS treatment'!BN18*100/'SS treatment'!BO18)</f>
        <v>51.711427066877306</v>
      </c>
      <c r="BO18" s="114">
        <f t="shared" si="10"/>
        <v>100</v>
      </c>
      <c r="BP18" s="112">
        <f>IF('SS treatment'!BP18=":",":",'SS treatment'!BP18*100/'SS treatment'!BU18)</f>
        <v>12.80039234919078</v>
      </c>
      <c r="BQ18" s="113">
        <f>IF('SS treatment'!BQ18=":",":",'SS treatment'!BQ18*100/'SS treatment'!BU18)</f>
        <v>4.4629720451201571</v>
      </c>
      <c r="BR18" s="113">
        <f>IF('SS treatment'!BR18=":",":",'SS treatment'!BR18*100/'SS treatment'!BU18)</f>
        <v>0</v>
      </c>
      <c r="BS18" s="113">
        <f>IF('SS treatment'!BS18=":",":",'SS treatment'!BS18*100/'SS treatment'!BU18)</f>
        <v>7.2094163805787153</v>
      </c>
      <c r="BT18" s="113">
        <f>IF('SS treatment'!BT18=":",":",'SS treatment'!BT18*100/'SS treatment'!BU18)</f>
        <v>75.527219225110343</v>
      </c>
      <c r="BU18" s="114">
        <f t="shared" si="11"/>
        <v>100</v>
      </c>
      <c r="BV18" s="112" t="e">
        <f>IF('SS treatment'!BV18=":",":",'SS treatment'!BV18*100/'SS treatment'!CA18)</f>
        <v>#DIV/0!</v>
      </c>
      <c r="BW18" s="113" t="e">
        <f>IF('SS treatment'!BW18=":",":",'SS treatment'!BW18*100/'SS treatment'!CA18)</f>
        <v>#DIV/0!</v>
      </c>
      <c r="BX18" s="113" t="e">
        <f>IF('SS treatment'!BX18=":",":",'SS treatment'!BX18*100/'SS treatment'!CA18)</f>
        <v>#DIV/0!</v>
      </c>
      <c r="BY18" s="113" t="e">
        <f>IF('SS treatment'!BY18=":",":",'SS treatment'!BY18*100/'SS treatment'!CA18)</f>
        <v>#DIV/0!</v>
      </c>
      <c r="BZ18" s="113" t="e">
        <f>IF('SS treatment'!BZ18=":",":",'SS treatment'!BZ18*100/'SS treatment'!CA18)</f>
        <v>#DIV/0!</v>
      </c>
      <c r="CA18" s="114" t="e">
        <f t="shared" si="12"/>
        <v>#DIV/0!</v>
      </c>
    </row>
    <row r="19" spans="1:79">
      <c r="A19" s="103" t="s">
        <v>28</v>
      </c>
      <c r="B19" s="112">
        <f>IF('SS treatment'!B19=":",":",'SS treatment'!B19*100/'SS treatment'!G19)</f>
        <v>48.148148148148145</v>
      </c>
      <c r="C19" s="113">
        <f>IF('SS treatment'!C19=":",":",'SS treatment'!C19*100/'SS treatment'!G19)</f>
        <v>47.175925925925924</v>
      </c>
      <c r="D19" s="113">
        <f>IF('SS treatment'!D19=":",":",'SS treatment'!D19*100/'SS treatment'!G19)</f>
        <v>2.175925925925926</v>
      </c>
      <c r="E19" s="113">
        <f>IF('SS treatment'!E19=":",":",'SS treatment'!E19*100/'SS treatment'!G19)</f>
        <v>0</v>
      </c>
      <c r="F19" s="113">
        <f>IF('SS treatment'!F19=":",":",'SS treatment'!F19*100/'SS treatment'!G19)</f>
        <v>2.5</v>
      </c>
      <c r="G19" s="114">
        <f t="shared" si="0"/>
        <v>100</v>
      </c>
      <c r="H19" s="112">
        <f>IF('SS treatment'!H19=":",":",'SS treatment'!H19*100/'SS treatment'!M19)</f>
        <v>39.008512769153732</v>
      </c>
      <c r="I19" s="113">
        <f>IF('SS treatment'!I19=":",":",'SS treatment'!I19*100/'SS treatment'!M19)</f>
        <v>60.991487230846268</v>
      </c>
      <c r="J19" s="113">
        <f>IF('SS treatment'!J19=":",":",'SS treatment'!J19*100/'SS treatment'!M19)</f>
        <v>0</v>
      </c>
      <c r="K19" s="113">
        <f>IF('SS treatment'!K19=":",":",'SS treatment'!K19*100/'SS treatment'!M19)</f>
        <v>0</v>
      </c>
      <c r="L19" s="113">
        <f>IF('SS treatment'!L19=":",":",'SS treatment'!L19*100/'SS treatment'!M19)</f>
        <v>0</v>
      </c>
      <c r="M19" s="114">
        <f t="shared" si="1"/>
        <v>100</v>
      </c>
      <c r="N19" s="112">
        <f>IF('SS treatment'!N19=":",":",'SS treatment'!N19*100/'SS treatment'!S19)</f>
        <v>41.268135411069316</v>
      </c>
      <c r="O19" s="113">
        <f>IF('SS treatment'!O19=":",":",'SS treatment'!O19*100/'SS treatment'!S19)</f>
        <v>58.731864588930684</v>
      </c>
      <c r="P19" s="113">
        <f>IF('SS treatment'!P19=":",":",'SS treatment'!P19*100/'SS treatment'!S19)</f>
        <v>0</v>
      </c>
      <c r="Q19" s="113">
        <f>IF('SS treatment'!Q19=":",":",'SS treatment'!Q19*100/'SS treatment'!S19)</f>
        <v>0</v>
      </c>
      <c r="R19" s="113">
        <f>IF('SS treatment'!R19=":",":",'SS treatment'!R19*100/'SS treatment'!S19)</f>
        <v>0</v>
      </c>
      <c r="S19" s="114">
        <f t="shared" si="2"/>
        <v>100</v>
      </c>
      <c r="T19" s="112">
        <f>IF('SS treatment'!T19=":",":",'SS treatment'!T19*100/'SS treatment'!Y19)</f>
        <v>36.858006042296076</v>
      </c>
      <c r="U19" s="113">
        <f>IF('SS treatment'!U19=":",":",'SS treatment'!U19*100/'SS treatment'!Y19)</f>
        <v>63.141993957703924</v>
      </c>
      <c r="V19" s="113">
        <f>IF('SS treatment'!V19=":",":",'SS treatment'!V19*100/'SS treatment'!Y19)</f>
        <v>0</v>
      </c>
      <c r="W19" s="113">
        <f>IF('SS treatment'!W19=":",":",'SS treatment'!W19*100/'SS treatment'!Y19)</f>
        <v>0</v>
      </c>
      <c r="X19" s="113">
        <f>IF('SS treatment'!X19=":",":",'SS treatment'!X19*100/'SS treatment'!Y19)</f>
        <v>0</v>
      </c>
      <c r="Y19" s="114">
        <f t="shared" si="3"/>
        <v>100</v>
      </c>
      <c r="Z19" s="112">
        <f>IF('SS treatment'!Z19=":",":",'SS treatment'!Z19*100/'SS treatment'!AE19)</f>
        <v>41.881298992161256</v>
      </c>
      <c r="AA19" s="113">
        <f>IF('SS treatment'!AA19=":",":",'SS treatment'!AA19*100/'SS treatment'!AE19)</f>
        <v>58.118701007838744</v>
      </c>
      <c r="AB19" s="113">
        <f>IF('SS treatment'!AB19=":",":",'SS treatment'!AB19*100/'SS treatment'!AE19)</f>
        <v>0</v>
      </c>
      <c r="AC19" s="113">
        <f>IF('SS treatment'!AC19=":",":",'SS treatment'!AC19*100/'SS treatment'!AE19)</f>
        <v>0</v>
      </c>
      <c r="AD19" s="113">
        <f>IF('SS treatment'!AD19=":",":",'SS treatment'!AD19*100/'SS treatment'!AE19)</f>
        <v>0</v>
      </c>
      <c r="AE19" s="114">
        <f t="shared" si="4"/>
        <v>100</v>
      </c>
      <c r="AF19" s="112">
        <f>IF('SS treatment'!AF19=":",":",'SS treatment'!AF19*100/'SS treatment'!AK19)</f>
        <v>33.506044905008636</v>
      </c>
      <c r="AG19" s="113">
        <f>IF('SS treatment'!AG19=":",":",'SS treatment'!AG19*100/'SS treatment'!AK19)</f>
        <v>47.081174438687391</v>
      </c>
      <c r="AH19" s="113">
        <f>IF('SS treatment'!AH19=":",":",'SS treatment'!AH19*100/'SS treatment'!AK19)</f>
        <v>19.412780656303973</v>
      </c>
      <c r="AI19" s="113">
        <f>IF('SS treatment'!AI19=":",":",'SS treatment'!AI19*100/'SS treatment'!AK19)</f>
        <v>0</v>
      </c>
      <c r="AJ19" s="113">
        <f>IF('SS treatment'!AJ19=":",":",'SS treatment'!AJ19*100/'SS treatment'!AK19)</f>
        <v>0</v>
      </c>
      <c r="AK19" s="114">
        <f t="shared" si="5"/>
        <v>100</v>
      </c>
      <c r="AL19" s="112">
        <f>IF('SS treatment'!AL19=":",":",'SS treatment'!AL19*100/'SS treatment'!AQ19)</f>
        <v>50.929549902152644</v>
      </c>
      <c r="AM19" s="113">
        <f>IF('SS treatment'!AM19=":",":",'SS treatment'!AM19*100/'SS treatment'!AQ19)</f>
        <v>40.851272015655574</v>
      </c>
      <c r="AN19" s="113">
        <f>IF('SS treatment'!AN19=":",":",'SS treatment'!AN19*100/'SS treatment'!AQ19)</f>
        <v>7.8522504892367904</v>
      </c>
      <c r="AO19" s="113">
        <f>IF('SS treatment'!AO19=":",":",'SS treatment'!AO19*100/'SS treatment'!AQ19)</f>
        <v>0.36692759295499022</v>
      </c>
      <c r="AP19" s="113">
        <f>IF('SS treatment'!AP19=":",":",'SS treatment'!AP19*100/'SS treatment'!AQ19)</f>
        <v>0</v>
      </c>
      <c r="AQ19" s="114">
        <f t="shared" si="6"/>
        <v>100.00000000000001</v>
      </c>
      <c r="AR19" s="112">
        <f>IF('SS treatment'!AR19=":",":",'SS treatment'!AR19*100/'SS treatment'!AW19)</f>
        <v>41.080661840744568</v>
      </c>
      <c r="AS19" s="113">
        <f>IF('SS treatment'!AS19=":",":",'SS treatment'!AS19*100/'SS treatment'!AW19)</f>
        <v>45.268872802481901</v>
      </c>
      <c r="AT19" s="113">
        <f>IF('SS treatment'!AT19=":",":",'SS treatment'!AT19*100/'SS treatment'!AW19)</f>
        <v>8.7900723888314367</v>
      </c>
      <c r="AU19" s="113">
        <f>IF('SS treatment'!AU19=":",":",'SS treatment'!AU19*100/'SS treatment'!AW19)</f>
        <v>4.8603929679420892</v>
      </c>
      <c r="AV19" s="113">
        <f>IF('SS treatment'!AV19=":",":",'SS treatment'!AV19*100/'SS treatment'!AW19)</f>
        <v>0</v>
      </c>
      <c r="AW19" s="114">
        <f t="shared" si="7"/>
        <v>99.999999999999986</v>
      </c>
      <c r="AX19" s="112">
        <f>IF('SS treatment'!AX19=":",":",'SS treatment'!AX19*100/'SS treatment'!BC19)</f>
        <v>40.348525469168898</v>
      </c>
      <c r="AY19" s="113">
        <f>IF('SS treatment'!AY19=":",":",'SS treatment'!AY19*100/'SS treatment'!BC19)</f>
        <v>45.013404825737268</v>
      </c>
      <c r="AZ19" s="113">
        <f>IF('SS treatment'!AZ19=":",":",'SS treatment'!AZ19*100/'SS treatment'!BC19)</f>
        <v>9.7050938337801611</v>
      </c>
      <c r="BA19" s="113">
        <f>IF('SS treatment'!BA19=":",":",'SS treatment'!BA19*100/'SS treatment'!BC19)</f>
        <v>4.9329758713136727</v>
      </c>
      <c r="BB19" s="113">
        <f>IF('SS treatment'!BB19=":",":",'SS treatment'!BB19*100/'SS treatment'!BC19)</f>
        <v>0</v>
      </c>
      <c r="BC19" s="114">
        <f t="shared" si="8"/>
        <v>99.999999999999986</v>
      </c>
      <c r="BD19" s="112">
        <f>IF('SS treatment'!BD19=":",":",'SS treatment'!BD19*100/'SS treatment'!BI19)</f>
        <v>27.698895650214109</v>
      </c>
      <c r="BE19" s="113">
        <f>IF('SS treatment'!BE19=":",":",'SS treatment'!BE19*100/'SS treatment'!BI19)</f>
        <v>34.257381113364886</v>
      </c>
      <c r="BF19" s="113">
        <f>IF('SS treatment'!BF19=":",":",'SS treatment'!BF19*100/'SS treatment'!BI19)</f>
        <v>3.7187288708586883</v>
      </c>
      <c r="BG19" s="113">
        <f>IF('SS treatment'!BG19=":",":",'SS treatment'!BG19*100/'SS treatment'!BI19)</f>
        <v>32.521974306964168</v>
      </c>
      <c r="BH19" s="113">
        <f>IF('SS treatment'!BH19=":",":",'SS treatment'!BH19*100/'SS treatment'!BI19)</f>
        <v>1.803020058598152</v>
      </c>
      <c r="BI19" s="114">
        <f t="shared" si="9"/>
        <v>100</v>
      </c>
      <c r="BJ19" s="112">
        <f>IF('SS treatment'!BJ19=":",":",'SS treatment'!BJ19*100/'SS treatment'!BO19)</f>
        <v>26.593557230980124</v>
      </c>
      <c r="BK19" s="113">
        <f>IF('SS treatment'!BK19=":",":",'SS treatment'!BK19*100/'SS treatment'!BO19)</f>
        <v>37.422892392049341</v>
      </c>
      <c r="BL19" s="113">
        <f>IF('SS treatment'!BL19=":",":",'SS treatment'!BL19*100/'SS treatment'!BO19)</f>
        <v>2.0105094813799407</v>
      </c>
      <c r="BM19" s="113">
        <f>IF('SS treatment'!BM19=":",":",'SS treatment'!BM19*100/'SS treatment'!BO19)</f>
        <v>33.698880511766049</v>
      </c>
      <c r="BN19" s="113">
        <f>IF('SS treatment'!BN19=":",":",'SS treatment'!BN19*100/'SS treatment'!BO19)</f>
        <v>0.27416038382453733</v>
      </c>
      <c r="BO19" s="114">
        <f t="shared" si="10"/>
        <v>100</v>
      </c>
      <c r="BP19" s="112">
        <f>IF('SS treatment'!BP19=":",":",'SS treatment'!BP19*100/'SS treatment'!BU19)</f>
        <v>26.238660153524076</v>
      </c>
      <c r="BQ19" s="113">
        <f>IF('SS treatment'!BQ19=":",":",'SS treatment'!BQ19*100/'SS treatment'!BU19)</f>
        <v>47.080716445685042</v>
      </c>
      <c r="BR19" s="113">
        <f>IF('SS treatment'!BR19=":",":",'SS treatment'!BR19*100/'SS treatment'!BU19)</f>
        <v>0</v>
      </c>
      <c r="BS19" s="113">
        <f>IF('SS treatment'!BS19=":",":",'SS treatment'!BS19*100/'SS treatment'!BU19)</f>
        <v>26.680623400790882</v>
      </c>
      <c r="BT19" s="113">
        <f>IF('SS treatment'!BT19=":",":",'SS treatment'!BT19*100/'SS treatment'!BU19)</f>
        <v>0</v>
      </c>
      <c r="BU19" s="114">
        <f t="shared" si="11"/>
        <v>100</v>
      </c>
      <c r="BV19" s="112" t="e">
        <f>IF('SS treatment'!BV19=":",":",'SS treatment'!BV19*100/'SS treatment'!CA19)</f>
        <v>#DIV/0!</v>
      </c>
      <c r="BW19" s="113" t="e">
        <f>IF('SS treatment'!BW19=":",":",'SS treatment'!BW19*100/'SS treatment'!CA19)</f>
        <v>#DIV/0!</v>
      </c>
      <c r="BX19" s="113" t="e">
        <f>IF('SS treatment'!BX19=":",":",'SS treatment'!BX19*100/'SS treatment'!CA19)</f>
        <v>#DIV/0!</v>
      </c>
      <c r="BY19" s="113" t="e">
        <f>IF('SS treatment'!BY19=":",":",'SS treatment'!BY19*100/'SS treatment'!CA19)</f>
        <v>#DIV/0!</v>
      </c>
      <c r="BZ19" s="113" t="e">
        <f>IF('SS treatment'!BZ19=":",":",'SS treatment'!BZ19*100/'SS treatment'!CA19)</f>
        <v>#DIV/0!</v>
      </c>
      <c r="CA19" s="114" t="e">
        <f t="shared" si="12"/>
        <v>#DIV/0!</v>
      </c>
    </row>
    <row r="20" spans="1:79">
      <c r="A20" s="103" t="s">
        <v>29</v>
      </c>
      <c r="B20" s="112">
        <f>IF('SS treatment'!B20=":",":",'SS treatment'!B20*100/'SS treatment'!G20)</f>
        <v>46.663729442426373</v>
      </c>
      <c r="C20" s="113">
        <f>IF('SS treatment'!C20=":",":",'SS treatment'!C20*100/'SS treatment'!G20)</f>
        <v>43.1510097144116</v>
      </c>
      <c r="D20" s="113">
        <f>IF('SS treatment'!D20=":",":",'SS treatment'!D20*100/'SS treatment'!G20)</f>
        <v>0</v>
      </c>
      <c r="E20" s="113">
        <f>IF('SS treatment'!E20=":",":",'SS treatment'!E20*100/'SS treatment'!G20)</f>
        <v>10.18526084316203</v>
      </c>
      <c r="F20" s="113">
        <f>IF('SS treatment'!F20=":",":",'SS treatment'!F20*100/'SS treatment'!G20)</f>
        <v>0</v>
      </c>
      <c r="G20" s="114">
        <f t="shared" si="0"/>
        <v>100</v>
      </c>
      <c r="H20" s="112">
        <f>IF('SS treatment'!H20=":",":",'SS treatment'!H20*100/'SS treatment'!M20)</f>
        <v>49.423963133640555</v>
      </c>
      <c r="I20" s="113">
        <f>IF('SS treatment'!I20=":",":",'SS treatment'!I20*100/'SS treatment'!M20)</f>
        <v>37.096774193548384</v>
      </c>
      <c r="J20" s="113">
        <f>IF('SS treatment'!J20=":",":",'SS treatment'!J20*100/'SS treatment'!M20)</f>
        <v>0</v>
      </c>
      <c r="K20" s="113">
        <f>IF('SS treatment'!K20=":",":",'SS treatment'!K20*100/'SS treatment'!M20)</f>
        <v>11.866359447004609</v>
      </c>
      <c r="L20" s="113">
        <f>IF('SS treatment'!L20=":",":",'SS treatment'!L20*100/'SS treatment'!M20)</f>
        <v>1.6129032258064515</v>
      </c>
      <c r="M20" s="114">
        <f t="shared" si="1"/>
        <v>100</v>
      </c>
      <c r="N20" s="112">
        <f>IF('SS treatment'!N20=":",":",'SS treatment'!N20*100/'SS treatment'!S20)</f>
        <v>38.339604550804417</v>
      </c>
      <c r="O20" s="113">
        <f>IF('SS treatment'!O20=":",":",'SS treatment'!O20*100/'SS treatment'!S20)</f>
        <v>47.062675425609548</v>
      </c>
      <c r="P20" s="113">
        <f>IF('SS treatment'!P20=":",":",'SS treatment'!P20*100/'SS treatment'!S20)</f>
        <v>0</v>
      </c>
      <c r="Q20" s="113">
        <f>IF('SS treatment'!Q20=":",":",'SS treatment'!Q20*100/'SS treatment'!S20)</f>
        <v>14.59772002358604</v>
      </c>
      <c r="R20" s="113">
        <f>IF('SS treatment'!R20=":",":",'SS treatment'!R20*100/'SS treatment'!S20)</f>
        <v>0</v>
      </c>
      <c r="S20" s="114">
        <f t="shared" si="2"/>
        <v>100</v>
      </c>
      <c r="T20" s="112">
        <f>IF('SS treatment'!T20=":",":",'SS treatment'!T20*100/'SS treatment'!Y20)</f>
        <v>36.123582496811899</v>
      </c>
      <c r="U20" s="113">
        <f>IF('SS treatment'!U20=":",":",'SS treatment'!U20*100/'SS treatment'!Y20)</f>
        <v>47.261809596874649</v>
      </c>
      <c r="V20" s="113">
        <f>IF('SS treatment'!V20=":",":",'SS treatment'!V20*100/'SS treatment'!Y20)</f>
        <v>0</v>
      </c>
      <c r="W20" s="113">
        <f>IF('SS treatment'!W20=":",":",'SS treatment'!W20*100/'SS treatment'!Y20)</f>
        <v>16.614607906313459</v>
      </c>
      <c r="X20" s="113">
        <f>IF('SS treatment'!X20=":",":",'SS treatment'!X20*100/'SS treatment'!Y20)</f>
        <v>0</v>
      </c>
      <c r="Y20" s="114">
        <f t="shared" si="3"/>
        <v>100</v>
      </c>
      <c r="Z20" s="112">
        <f>IF('SS treatment'!Z20=":",":",'SS treatment'!Z20*100/'SS treatment'!AE20)</f>
        <v>34.388646288209607</v>
      </c>
      <c r="AA20" s="113">
        <f>IF('SS treatment'!AA20=":",":",'SS treatment'!AA20*100/'SS treatment'!AE20)</f>
        <v>24.126637554585152</v>
      </c>
      <c r="AB20" s="113">
        <f>IF('SS treatment'!AB20=":",":",'SS treatment'!AB20*100/'SS treatment'!AE20)</f>
        <v>0</v>
      </c>
      <c r="AC20" s="113">
        <f>IF('SS treatment'!AC20=":",":",'SS treatment'!AC20*100/'SS treatment'!AE20)</f>
        <v>8.2969432314410483</v>
      </c>
      <c r="AD20" s="113">
        <f>IF('SS treatment'!AD20=":",":",'SS treatment'!AD20*100/'SS treatment'!AE20)</f>
        <v>33.187772925764193</v>
      </c>
      <c r="AE20" s="114">
        <f t="shared" si="4"/>
        <v>100</v>
      </c>
      <c r="AF20" s="112">
        <f>IF('SS treatment'!AF20=":",":",'SS treatment'!AF20*100/'SS treatment'!AK20)</f>
        <v>17.376681614349774</v>
      </c>
      <c r="AG20" s="113">
        <f>IF('SS treatment'!AG20=":",":",'SS treatment'!AG20*100/'SS treatment'!AK20)</f>
        <v>28.36322869955157</v>
      </c>
      <c r="AH20" s="113">
        <f>IF('SS treatment'!AH20=":",":",'SS treatment'!AH20*100/'SS treatment'!AK20)</f>
        <v>0</v>
      </c>
      <c r="AI20" s="113">
        <f>IF('SS treatment'!AI20=":",":",'SS treatment'!AI20*100/'SS treatment'!AK20)</f>
        <v>11.32286995515695</v>
      </c>
      <c r="AJ20" s="113">
        <f>IF('SS treatment'!AJ20=":",":",'SS treatment'!AJ20*100/'SS treatment'!AK20)</f>
        <v>42.937219730941706</v>
      </c>
      <c r="AK20" s="114">
        <f t="shared" si="5"/>
        <v>100</v>
      </c>
      <c r="AL20" s="112">
        <f>IF('SS treatment'!AL20=":",":",'SS treatment'!AL20*100/'SS treatment'!AQ20)</f>
        <v>12.433011789924974</v>
      </c>
      <c r="AM20" s="113">
        <f>IF('SS treatment'!AM20=":",":",'SS treatment'!AM20*100/'SS treatment'!AQ20)</f>
        <v>48.874598070739552</v>
      </c>
      <c r="AN20" s="113">
        <f>IF('SS treatment'!AN20=":",":",'SS treatment'!AN20*100/'SS treatment'!AQ20)</f>
        <v>0</v>
      </c>
      <c r="AO20" s="113">
        <f>IF('SS treatment'!AO20=":",":",'SS treatment'!AO20*100/'SS treatment'!AQ20)</f>
        <v>13.933547695605574</v>
      </c>
      <c r="AP20" s="113">
        <f>IF('SS treatment'!AP20=":",":",'SS treatment'!AP20*100/'SS treatment'!AQ20)</f>
        <v>24.758842443729904</v>
      </c>
      <c r="AQ20" s="114">
        <f t="shared" si="6"/>
        <v>100</v>
      </c>
      <c r="AR20" s="112">
        <f>IF('SS treatment'!AR20=":",":",'SS treatment'!AR20*100/'SS treatment'!AW20)</f>
        <v>22.002200220022001</v>
      </c>
      <c r="AS20" s="113">
        <f>IF('SS treatment'!AS20=":",":",'SS treatment'!AS20*100/'SS treatment'!AW20)</f>
        <v>19.361936193619361</v>
      </c>
      <c r="AT20" s="113">
        <f>IF('SS treatment'!AT20=":",":",'SS treatment'!AT20*100/'SS treatment'!AW20)</f>
        <v>0</v>
      </c>
      <c r="AU20" s="113">
        <f>IF('SS treatment'!AU20=":",":",'SS treatment'!AU20*100/'SS treatment'!AW20)</f>
        <v>12.541254125412541</v>
      </c>
      <c r="AV20" s="113">
        <f>IF('SS treatment'!AV20=":",":",'SS treatment'!AV20*100/'SS treatment'!AW20)</f>
        <v>46.094609460946096</v>
      </c>
      <c r="AW20" s="114">
        <f t="shared" si="7"/>
        <v>100</v>
      </c>
      <c r="AX20" s="112">
        <f>IF('SS treatment'!AX20=":",":",'SS treatment'!AX20*100/'SS treatment'!BC20)</f>
        <v>19.910011248593925</v>
      </c>
      <c r="AY20" s="113">
        <f>IF('SS treatment'!AY20=":",":",'SS treatment'!AY20*100/'SS treatment'!BC20)</f>
        <v>20.922384701912261</v>
      </c>
      <c r="AZ20" s="113">
        <f>IF('SS treatment'!AZ20=":",":",'SS treatment'!AZ20*100/'SS treatment'!BC20)</f>
        <v>0</v>
      </c>
      <c r="BA20" s="113">
        <f>IF('SS treatment'!BA20=":",":",'SS treatment'!BA20*100/'SS treatment'!BC20)</f>
        <v>18.785151856017997</v>
      </c>
      <c r="BB20" s="113">
        <f>IF('SS treatment'!BB20=":",":",'SS treatment'!BB20*100/'SS treatment'!BC20)</f>
        <v>40.382452193475814</v>
      </c>
      <c r="BC20" s="114">
        <f t="shared" si="8"/>
        <v>100</v>
      </c>
      <c r="BD20" s="112">
        <f>IF('SS treatment'!BD20=":",":",'SS treatment'!BD20*100/'SS treatment'!BI20)</f>
        <v>20.908130939809926</v>
      </c>
      <c r="BE20" s="113">
        <f>IF('SS treatment'!BE20=":",":",'SS treatment'!BE20*100/'SS treatment'!BI20)</f>
        <v>15.205913410770854</v>
      </c>
      <c r="BF20" s="113">
        <f>IF('SS treatment'!BF20=":",":",'SS treatment'!BF20*100/'SS treatment'!BI20)</f>
        <v>0</v>
      </c>
      <c r="BG20" s="113">
        <f>IF('SS treatment'!BG20=":",":",'SS treatment'!BG20*100/'SS treatment'!BI20)</f>
        <v>33.474128827877507</v>
      </c>
      <c r="BH20" s="113">
        <f>IF('SS treatment'!BH20=":",":",'SS treatment'!BH20*100/'SS treatment'!BI20)</f>
        <v>30.411826821541709</v>
      </c>
      <c r="BI20" s="114">
        <f t="shared" si="9"/>
        <v>100</v>
      </c>
      <c r="BJ20" s="112">
        <f>IF('SS treatment'!BJ20=":",":",'SS treatment'!BJ20*100/'SS treatment'!BO20)</f>
        <v>14.010695187165775</v>
      </c>
      <c r="BK20" s="113">
        <f>IF('SS treatment'!BK20=":",":",'SS treatment'!BK20*100/'SS treatment'!BO20)</f>
        <v>11.016042780748663</v>
      </c>
      <c r="BL20" s="113">
        <f>IF('SS treatment'!BL20=":",":",'SS treatment'!BL20*100/'SS treatment'!BO20)</f>
        <v>0</v>
      </c>
      <c r="BM20" s="113">
        <f>IF('SS treatment'!BM20=":",":",'SS treatment'!BM20*100/'SS treatment'!BO20)</f>
        <v>32.513368983957221</v>
      </c>
      <c r="BN20" s="113">
        <f>IF('SS treatment'!BN20=":",":",'SS treatment'!BN20*100/'SS treatment'!BO20)</f>
        <v>42.459893048128343</v>
      </c>
      <c r="BO20" s="114">
        <f t="shared" si="10"/>
        <v>100</v>
      </c>
      <c r="BP20" s="112">
        <f>IF('SS treatment'!BP20=":",":",'SS treatment'!BP20*100/'SS treatment'!BU20)</f>
        <v>9.9840255591054312</v>
      </c>
      <c r="BQ20" s="113">
        <f>IF('SS treatment'!BQ20=":",":",'SS treatment'!BQ20*100/'SS treatment'!BU20)</f>
        <v>0.31948881789137379</v>
      </c>
      <c r="BR20" s="113">
        <f>IF('SS treatment'!BR20=":",":",'SS treatment'!BR20*100/'SS treatment'!BU20)</f>
        <v>0</v>
      </c>
      <c r="BS20" s="113">
        <f>IF('SS treatment'!BS20=":",":",'SS treatment'!BS20*100/'SS treatment'!BU20)</f>
        <v>36.900958466453673</v>
      </c>
      <c r="BT20" s="113">
        <f>IF('SS treatment'!BT20=":",":",'SS treatment'!BT20*100/'SS treatment'!BU20)</f>
        <v>52.795527156549518</v>
      </c>
      <c r="BU20" s="114">
        <f t="shared" si="11"/>
        <v>100</v>
      </c>
      <c r="BV20" s="112" t="e">
        <f>IF('SS treatment'!BV20=":",":",'SS treatment'!BV20*100/'SS treatment'!CA20)</f>
        <v>#DIV/0!</v>
      </c>
      <c r="BW20" s="113" t="e">
        <f>IF('SS treatment'!BW20=":",":",'SS treatment'!BW20*100/'SS treatment'!CA20)</f>
        <v>#DIV/0!</v>
      </c>
      <c r="BX20" s="113" t="e">
        <f>IF('SS treatment'!BX20=":",":",'SS treatment'!BX20*100/'SS treatment'!CA20)</f>
        <v>#DIV/0!</v>
      </c>
      <c r="BY20" s="113" t="e">
        <f>IF('SS treatment'!BY20=":",":",'SS treatment'!BY20*100/'SS treatment'!CA20)</f>
        <v>#DIV/0!</v>
      </c>
      <c r="BZ20" s="113" t="e">
        <f>IF('SS treatment'!BZ20=":",":",'SS treatment'!BZ20*100/'SS treatment'!CA20)</f>
        <v>#DIV/0!</v>
      </c>
      <c r="CA20" s="114" t="e">
        <f t="shared" si="12"/>
        <v>#DIV/0!</v>
      </c>
    </row>
    <row r="21" spans="1:79">
      <c r="A21" s="103" t="s">
        <v>31</v>
      </c>
      <c r="B21" s="112">
        <f>IF('SS treatment'!B21=":",":",'SS treatment'!B21*100/'SS treatment'!G21)</f>
        <v>10.413233616427938</v>
      </c>
      <c r="C21" s="113">
        <f>IF('SS treatment'!C21=":",":",'SS treatment'!C21*100/'SS treatment'!G21)</f>
        <v>52.769679300291543</v>
      </c>
      <c r="D21" s="113">
        <f>IF('SS treatment'!D21=":",":",'SS treatment'!D21*100/'SS treatment'!G21)</f>
        <v>20.281404487260744</v>
      </c>
      <c r="E21" s="113">
        <f>IF('SS treatment'!E21=":",":",'SS treatment'!E21*100/'SS treatment'!G21)</f>
        <v>14.761059703384459</v>
      </c>
      <c r="F21" s="113">
        <f>IF('SS treatment'!F21=":",":",'SS treatment'!F21*100/'SS treatment'!G21)</f>
        <v>1.7746228926353149</v>
      </c>
      <c r="G21" s="114">
        <f t="shared" si="0"/>
        <v>100.00000000000001</v>
      </c>
      <c r="H21" s="112">
        <f>IF('SS treatment'!H21=":",":",'SS treatment'!H21*100/'SS treatment'!M21)</f>
        <v>17.210520571865111</v>
      </c>
      <c r="I21" s="113">
        <f>IF('SS treatment'!I21=":",":",'SS treatment'!I21*100/'SS treatment'!M21)</f>
        <v>41.70031649023246</v>
      </c>
      <c r="J21" s="113">
        <f>IF('SS treatment'!J21=":",":",'SS treatment'!J21*100/'SS treatment'!M21)</f>
        <v>14.940521663210738</v>
      </c>
      <c r="K21" s="113">
        <f>IF('SS treatment'!K21=":",":",'SS treatment'!K21*100/'SS treatment'!M21)</f>
        <v>25.090036014405761</v>
      </c>
      <c r="L21" s="113">
        <f>IF('SS treatment'!L21=":",":",'SS treatment'!L21*100/'SS treatment'!M21)</f>
        <v>1.0586052602859326</v>
      </c>
      <c r="M21" s="114">
        <f t="shared" si="1"/>
        <v>100</v>
      </c>
      <c r="N21" s="112">
        <f>IF('SS treatment'!N21=":",":",'SS treatment'!N21*100/'SS treatment'!S21)</f>
        <v>16.887033170958013</v>
      </c>
      <c r="O21" s="113">
        <f>IF('SS treatment'!O21=":",":",'SS treatment'!O21*100/'SS treatment'!S21)</f>
        <v>47.193226629552306</v>
      </c>
      <c r="P21" s="113">
        <f>IF('SS treatment'!P21=":",":",'SS treatment'!P21*100/'SS treatment'!S21)</f>
        <v>6.5646021804685688</v>
      </c>
      <c r="Q21" s="113">
        <f>IF('SS treatment'!Q21=":",":",'SS treatment'!Q21*100/'SS treatment'!S21)</f>
        <v>28.740431454418928</v>
      </c>
      <c r="R21" s="113">
        <f>IF('SS treatment'!R21=":",":",'SS treatment'!R21*100/'SS treatment'!S21)</f>
        <v>0.61470656460218043</v>
      </c>
      <c r="S21" s="114">
        <f t="shared" si="2"/>
        <v>100</v>
      </c>
      <c r="T21" s="112">
        <f>IF('SS treatment'!T21=":",":",'SS treatment'!T21*100/'SS treatment'!Y21)</f>
        <v>5.627009646302251</v>
      </c>
      <c r="U21" s="113">
        <f>IF('SS treatment'!U21=":",":",'SS treatment'!U21*100/'SS treatment'!Y21)</f>
        <v>52.23188954038207</v>
      </c>
      <c r="V21" s="113">
        <f>IF('SS treatment'!V21=":",":",'SS treatment'!V21*100/'SS treatment'!Y21)</f>
        <v>2.9222621524494041</v>
      </c>
      <c r="W21" s="113">
        <f>IF('SS treatment'!W21=":",":",'SS treatment'!W21*100/'SS treatment'!Y21)</f>
        <v>39.218838660866275</v>
      </c>
      <c r="X21" s="113">
        <f>IF('SS treatment'!X21=":",":",'SS treatment'!X21*100/'SS treatment'!Y21)</f>
        <v>0</v>
      </c>
      <c r="Y21" s="114">
        <f t="shared" si="3"/>
        <v>100</v>
      </c>
      <c r="Z21" s="112">
        <f>IF('SS treatment'!Z21=":",":",'SS treatment'!Z21*100/'SS treatment'!AE21)</f>
        <v>8.7919594067135058</v>
      </c>
      <c r="AA21" s="113">
        <f>IF('SS treatment'!AA21=":",":",'SS treatment'!AA21*100/'SS treatment'!AE21)</f>
        <v>65.954332552693202</v>
      </c>
      <c r="AB21" s="113">
        <f>IF('SS treatment'!AB21=":",":",'SS treatment'!AB21*100/'SS treatment'!AE21)</f>
        <v>2.7907884465261517</v>
      </c>
      <c r="AC21" s="113">
        <f>IF('SS treatment'!AC21=":",":",'SS treatment'!AC21*100/'SS treatment'!AE21)</f>
        <v>22.462919594067134</v>
      </c>
      <c r="AD21" s="113">
        <f>IF('SS treatment'!AD21=":",":",'SS treatment'!AD21*100/'SS treatment'!AE21)</f>
        <v>0</v>
      </c>
      <c r="AE21" s="114">
        <f t="shared" si="4"/>
        <v>99.999999999999986</v>
      </c>
      <c r="AF21" s="112">
        <f>IF('SS treatment'!AF21=":",":",'SS treatment'!AF21*100/'SS treatment'!AK21)</f>
        <v>11.962694491897134</v>
      </c>
      <c r="AG21" s="113">
        <f>IF('SS treatment'!AG21=":",":",'SS treatment'!AG21*100/'SS treatment'!AK21)</f>
        <v>58.996260215153058</v>
      </c>
      <c r="AH21" s="113">
        <f>IF('SS treatment'!AH21=":",":",'SS treatment'!AH21*100/'SS treatment'!AK21)</f>
        <v>1.0942333441063761</v>
      </c>
      <c r="AI21" s="113">
        <f>IF('SS treatment'!AI21=":",":",'SS treatment'!AI21*100/'SS treatment'!AK21)</f>
        <v>27.946811948843436</v>
      </c>
      <c r="AJ21" s="113">
        <f>IF('SS treatment'!AJ21=":",":",'SS treatment'!AJ21*100/'SS treatment'!AK21)</f>
        <v>0</v>
      </c>
      <c r="AK21" s="114">
        <f t="shared" si="5"/>
        <v>100</v>
      </c>
      <c r="AL21" s="112">
        <f>IF('SS treatment'!AL21=":",":",'SS treatment'!AL21*100/'SS treatment'!AQ21)</f>
        <v>11.664460622104567</v>
      </c>
      <c r="AM21" s="113">
        <f>IF('SS treatment'!AM21=":",":",'SS treatment'!AM21*100/'SS treatment'!AQ21)</f>
        <v>61.259099933818661</v>
      </c>
      <c r="AN21" s="113">
        <f>IF('SS treatment'!AN21=":",":",'SS treatment'!AN21*100/'SS treatment'!AQ21)</f>
        <v>0.52531436135009923</v>
      </c>
      <c r="AO21" s="113">
        <f>IF('SS treatment'!AO21=":",":",'SS treatment'!AO21*100/'SS treatment'!AQ21)</f>
        <v>26.551125082726671</v>
      </c>
      <c r="AP21" s="113">
        <f>IF('SS treatment'!AP21=":",":",'SS treatment'!AP21*100/'SS treatment'!AQ21)</f>
        <v>0</v>
      </c>
      <c r="AQ21" s="114">
        <f t="shared" si="6"/>
        <v>100</v>
      </c>
      <c r="AR21" s="112">
        <f>IF('SS treatment'!AR21=":",":",'SS treatment'!AR21*100/'SS treatment'!AW21)</f>
        <v>14.727610489480279</v>
      </c>
      <c r="AS21" s="113">
        <f>IF('SS treatment'!AS21=":",":",'SS treatment'!AS21*100/'SS treatment'!AW21)</f>
        <v>72.177820019872982</v>
      </c>
      <c r="AT21" s="113">
        <f>IF('SS treatment'!AT21=":",":",'SS treatment'!AT21*100/'SS treatment'!AW21)</f>
        <v>0.65235235667689118</v>
      </c>
      <c r="AU21" s="113">
        <f>IF('SS treatment'!AU21=":",":",'SS treatment'!AU21*100/'SS treatment'!AW21)</f>
        <v>12.442217133969844</v>
      </c>
      <c r="AV21" s="113">
        <f>IF('SS treatment'!AV21=":",":",'SS treatment'!AV21*100/'SS treatment'!AW21)</f>
        <v>0</v>
      </c>
      <c r="AW21" s="114">
        <f t="shared" si="7"/>
        <v>100</v>
      </c>
      <c r="AX21" s="112">
        <f>IF('SS treatment'!AX21=":",":",'SS treatment'!AX21*100/'SS treatment'!BC21)</f>
        <v>20.159358879882092</v>
      </c>
      <c r="AY21" s="113">
        <f>IF('SS treatment'!AY21=":",":",'SS treatment'!AY21*100/'SS treatment'!BC21)</f>
        <v>73.622881355932208</v>
      </c>
      <c r="AZ21" s="113">
        <f>IF('SS treatment'!AZ21=":",":",'SS treatment'!AZ21*100/'SS treatment'!BC21)</f>
        <v>0.58953574060427416</v>
      </c>
      <c r="BA21" s="113">
        <f>IF('SS treatment'!BA21=":",":",'SS treatment'!BA21*100/'SS treatment'!BC21)</f>
        <v>5.6282240235814296</v>
      </c>
      <c r="BB21" s="113">
        <f>IF('SS treatment'!BB21=":",":",'SS treatment'!BB21*100/'SS treatment'!BC21)</f>
        <v>0</v>
      </c>
      <c r="BC21" s="114">
        <f t="shared" si="8"/>
        <v>100</v>
      </c>
      <c r="BD21" s="112">
        <f>IF('SS treatment'!BD21=":",":",'SS treatment'!BD21*100/'SS treatment'!BI21)</f>
        <v>9.9955599955599954</v>
      </c>
      <c r="BE21" s="113">
        <f>IF('SS treatment'!BE21=":",":",'SS treatment'!BE21*100/'SS treatment'!BI21)</f>
        <v>76.911976911976907</v>
      </c>
      <c r="BF21" s="113">
        <f>IF('SS treatment'!BF21=":",":",'SS treatment'!BF21*100/'SS treatment'!BI21)</f>
        <v>1.653901653901654</v>
      </c>
      <c r="BG21" s="113">
        <f>IF('SS treatment'!BG21=":",":",'SS treatment'!BG21*100/'SS treatment'!BI21)</f>
        <v>11.438561438561438</v>
      </c>
      <c r="BH21" s="113">
        <f>IF('SS treatment'!BH21=":",":",'SS treatment'!BH21*100/'SS treatment'!BI21)</f>
        <v>0</v>
      </c>
      <c r="BI21" s="114">
        <f t="shared" si="9"/>
        <v>100</v>
      </c>
      <c r="BJ21" s="112">
        <f>IF('SS treatment'!BJ21=":",":",'SS treatment'!BJ21*100/'SS treatment'!BO21)</f>
        <v>10.968195749384515</v>
      </c>
      <c r="BK21" s="113">
        <f>IF('SS treatment'!BK21=":",":",'SS treatment'!BK21*100/'SS treatment'!BO21)</f>
        <v>80.691353062352405</v>
      </c>
      <c r="BL21" s="113">
        <f>IF('SS treatment'!BL21=":",":",'SS treatment'!BL21*100/'SS treatment'!BO21)</f>
        <v>1.4771642465959907</v>
      </c>
      <c r="BM21" s="113">
        <f>IF('SS treatment'!BM21=":",":",'SS treatment'!BM21*100/'SS treatment'!BO21)</f>
        <v>6.8632869416670852</v>
      </c>
      <c r="BN21" s="113">
        <f>IF('SS treatment'!BN21=":",":",'SS treatment'!BN21*100/'SS treatment'!BO21)</f>
        <v>0</v>
      </c>
      <c r="BO21" s="114">
        <f t="shared" si="10"/>
        <v>100</v>
      </c>
      <c r="BP21" s="112">
        <f>IF('SS treatment'!BP21=":",":",'SS treatment'!BP21*100/'SS treatment'!BU21)</f>
        <v>4.9765430963112873</v>
      </c>
      <c r="BQ21" s="113">
        <f>IF('SS treatment'!BQ21=":",":",'SS treatment'!BQ21*100/'SS treatment'!BU21)</f>
        <v>88.92466194462331</v>
      </c>
      <c r="BR21" s="113">
        <f>IF('SS treatment'!BR21=":",":",'SS treatment'!BR21*100/'SS treatment'!BU21)</f>
        <v>1.2694324349185908</v>
      </c>
      <c r="BS21" s="113">
        <f>IF('SS treatment'!BS21=":",":",'SS treatment'!BS21*100/'SS treatment'!BU21)</f>
        <v>4.8293625241468128</v>
      </c>
      <c r="BT21" s="113">
        <f>IF('SS treatment'!BT21=":",":",'SS treatment'!BT21*100/'SS treatment'!BU21)</f>
        <v>0</v>
      </c>
      <c r="BU21" s="114">
        <f t="shared" si="11"/>
        <v>100</v>
      </c>
      <c r="BV21" s="112" t="e">
        <f>IF('SS treatment'!BV21=":",":",'SS treatment'!BV21*100/'SS treatment'!CA21)</f>
        <v>#DIV/0!</v>
      </c>
      <c r="BW21" s="113" t="e">
        <f>IF('SS treatment'!BW21=":",":",'SS treatment'!BW21*100/'SS treatment'!CA21)</f>
        <v>#DIV/0!</v>
      </c>
      <c r="BX21" s="113" t="e">
        <f>IF('SS treatment'!BX21=":",":",'SS treatment'!BX21*100/'SS treatment'!CA21)</f>
        <v>#DIV/0!</v>
      </c>
      <c r="BY21" s="113" t="e">
        <f>IF('SS treatment'!BY21=":",":",'SS treatment'!BY21*100/'SS treatment'!CA21)</f>
        <v>#DIV/0!</v>
      </c>
      <c r="BZ21" s="113" t="e">
        <f>IF('SS treatment'!BZ21=":",":",'SS treatment'!BZ21*100/'SS treatment'!CA21)</f>
        <v>#DIV/0!</v>
      </c>
      <c r="CA21" s="114" t="e">
        <f t="shared" si="12"/>
        <v>#DIV/0!</v>
      </c>
    </row>
    <row r="22" spans="1:79">
      <c r="A22" s="103" t="s">
        <v>32</v>
      </c>
      <c r="B22" s="112">
        <f>IF('SS treatment'!B22=":",":",'SS treatment'!B22*100/'SS treatment'!G22)</f>
        <v>0</v>
      </c>
      <c r="C22" s="113">
        <f>IF('SS treatment'!C22=":",":",'SS treatment'!C22*100/'SS treatment'!G22)</f>
        <v>0</v>
      </c>
      <c r="D22" s="113">
        <f>IF('SS treatment'!D22=":",":",'SS treatment'!D22*100/'SS treatment'!G22)</f>
        <v>100</v>
      </c>
      <c r="E22" s="113">
        <f>IF('SS treatment'!E22=":",":",'SS treatment'!E22*100/'SS treatment'!G22)</f>
        <v>0</v>
      </c>
      <c r="F22" s="113">
        <f>IF('SS treatment'!F22=":",":",'SS treatment'!F22*100/'SS treatment'!G22)</f>
        <v>0</v>
      </c>
      <c r="G22" s="114">
        <f t="shared" si="0"/>
        <v>100</v>
      </c>
      <c r="H22" s="112">
        <f>IF('SS treatment'!H22=":",":",'SS treatment'!H22*100/'SS treatment'!M22)</f>
        <v>0</v>
      </c>
      <c r="I22" s="113">
        <f>IF('SS treatment'!I22=":",":",'SS treatment'!I22*100/'SS treatment'!M22)</f>
        <v>0</v>
      </c>
      <c r="J22" s="113">
        <f>IF('SS treatment'!J22=":",":",'SS treatment'!J22*100/'SS treatment'!M22)</f>
        <v>100</v>
      </c>
      <c r="K22" s="113">
        <f>IF('SS treatment'!K22=":",":",'SS treatment'!K22*100/'SS treatment'!M22)</f>
        <v>0</v>
      </c>
      <c r="L22" s="113">
        <f>IF('SS treatment'!L22=":",":",'SS treatment'!L22*100/'SS treatment'!M22)</f>
        <v>0</v>
      </c>
      <c r="M22" s="114">
        <f t="shared" si="1"/>
        <v>100</v>
      </c>
      <c r="N22" s="112">
        <f>IF('SS treatment'!N22=":",":",'SS treatment'!N22*100/'SS treatment'!S22)</f>
        <v>0</v>
      </c>
      <c r="O22" s="113">
        <f>IF('SS treatment'!O22=":",":",'SS treatment'!O22*100/'SS treatment'!S22)</f>
        <v>0</v>
      </c>
      <c r="P22" s="113">
        <f>IF('SS treatment'!P22=":",":",'SS treatment'!P22*100/'SS treatment'!S22)</f>
        <v>100</v>
      </c>
      <c r="Q22" s="113">
        <f>IF('SS treatment'!Q22=":",":",'SS treatment'!Q22*100/'SS treatment'!S22)</f>
        <v>0</v>
      </c>
      <c r="R22" s="113">
        <f>IF('SS treatment'!R22=":",":",'SS treatment'!R22*100/'SS treatment'!S22)</f>
        <v>0</v>
      </c>
      <c r="S22" s="114">
        <f t="shared" si="2"/>
        <v>100</v>
      </c>
      <c r="T22" s="112">
        <f>IF('SS treatment'!T22=":",":",'SS treatment'!T22*100/'SS treatment'!Y22)</f>
        <v>0</v>
      </c>
      <c r="U22" s="113">
        <f>IF('SS treatment'!U22=":",":",'SS treatment'!U22*100/'SS treatment'!Y22)</f>
        <v>0</v>
      </c>
      <c r="V22" s="113">
        <f>IF('SS treatment'!V22=":",":",'SS treatment'!V22*100/'SS treatment'!Y22)</f>
        <v>100</v>
      </c>
      <c r="W22" s="113">
        <f>IF('SS treatment'!W22=":",":",'SS treatment'!W22*100/'SS treatment'!Y22)</f>
        <v>0</v>
      </c>
      <c r="X22" s="113">
        <f>IF('SS treatment'!X22=":",":",'SS treatment'!X22*100/'SS treatment'!Y22)</f>
        <v>0</v>
      </c>
      <c r="Y22" s="114">
        <f t="shared" si="3"/>
        <v>100</v>
      </c>
      <c r="Z22" s="112">
        <f>IF('SS treatment'!Z22=":",":",'SS treatment'!Z22*100/'SS treatment'!AE22)</f>
        <v>0</v>
      </c>
      <c r="AA22" s="113">
        <f>IF('SS treatment'!AA22=":",":",'SS treatment'!AA22*100/'SS treatment'!AE22)</f>
        <v>0</v>
      </c>
      <c r="AB22" s="113">
        <f>IF('SS treatment'!AB22=":",":",'SS treatment'!AB22*100/'SS treatment'!AE22)</f>
        <v>100</v>
      </c>
      <c r="AC22" s="113">
        <f>IF('SS treatment'!AC22=":",":",'SS treatment'!AC22*100/'SS treatment'!AE22)</f>
        <v>0</v>
      </c>
      <c r="AD22" s="113">
        <f>IF('SS treatment'!AD22=":",":",'SS treatment'!AD22*100/'SS treatment'!AE22)</f>
        <v>0</v>
      </c>
      <c r="AE22" s="114">
        <f t="shared" si="4"/>
        <v>100</v>
      </c>
      <c r="AF22" s="112">
        <f>IF('SS treatment'!AF22=":",":",'SS treatment'!AF22*100/'SS treatment'!AK22)</f>
        <v>0</v>
      </c>
      <c r="AG22" s="113">
        <f>IF('SS treatment'!AG22=":",":",'SS treatment'!AG22*100/'SS treatment'!AK22)</f>
        <v>0</v>
      </c>
      <c r="AH22" s="113">
        <f>IF('SS treatment'!AH22=":",":",'SS treatment'!AH22*100/'SS treatment'!AK22)</f>
        <v>100</v>
      </c>
      <c r="AI22" s="113">
        <f>IF('SS treatment'!AI22=":",":",'SS treatment'!AI22*100/'SS treatment'!AK22)</f>
        <v>0</v>
      </c>
      <c r="AJ22" s="113">
        <f>IF('SS treatment'!AJ22=":",":",'SS treatment'!AJ22*100/'SS treatment'!AK22)</f>
        <v>0</v>
      </c>
      <c r="AK22" s="114">
        <f t="shared" si="5"/>
        <v>100</v>
      </c>
      <c r="AL22" s="112">
        <f>IF('SS treatment'!AL22=":",":",'SS treatment'!AL22*100/'SS treatment'!AQ22)</f>
        <v>0</v>
      </c>
      <c r="AM22" s="113">
        <f>IF('SS treatment'!AM22=":",":",'SS treatment'!AM22*100/'SS treatment'!AQ22)</f>
        <v>0</v>
      </c>
      <c r="AN22" s="113">
        <f>IF('SS treatment'!AN22=":",":",'SS treatment'!AN22*100/'SS treatment'!AQ22)</f>
        <v>100</v>
      </c>
      <c r="AO22" s="113">
        <f>IF('SS treatment'!AO22=":",":",'SS treatment'!AO22*100/'SS treatment'!AQ22)</f>
        <v>0</v>
      </c>
      <c r="AP22" s="113">
        <f>IF('SS treatment'!AP22=":",":",'SS treatment'!AP22*100/'SS treatment'!AQ22)</f>
        <v>0</v>
      </c>
      <c r="AQ22" s="114">
        <f t="shared" si="6"/>
        <v>100</v>
      </c>
      <c r="AR22" s="112">
        <f>IF('SS treatment'!AR22=":",":",'SS treatment'!AR22*100/'SS treatment'!AW22)</f>
        <v>0</v>
      </c>
      <c r="AS22" s="113">
        <f>IF('SS treatment'!AS22=":",":",'SS treatment'!AS22*100/'SS treatment'!AW22)</f>
        <v>0</v>
      </c>
      <c r="AT22" s="113">
        <f>IF('SS treatment'!AT22=":",":",'SS treatment'!AT22*100/'SS treatment'!AW22)</f>
        <v>100</v>
      </c>
      <c r="AU22" s="113">
        <f>IF('SS treatment'!AU22=":",":",'SS treatment'!AU22*100/'SS treatment'!AW22)</f>
        <v>0</v>
      </c>
      <c r="AV22" s="113">
        <f>IF('SS treatment'!AV22=":",":",'SS treatment'!AV22*100/'SS treatment'!AW22)</f>
        <v>0</v>
      </c>
      <c r="AW22" s="114">
        <f t="shared" si="7"/>
        <v>100</v>
      </c>
      <c r="AX22" s="112">
        <f>IF('SS treatment'!AX22=":",":",'SS treatment'!AX22*100/'SS treatment'!BC22)</f>
        <v>0</v>
      </c>
      <c r="AY22" s="113">
        <f>IF('SS treatment'!AY22=":",":",'SS treatment'!AY22*100/'SS treatment'!BC22)</f>
        <v>0</v>
      </c>
      <c r="AZ22" s="113">
        <f>IF('SS treatment'!AZ22=":",":",'SS treatment'!AZ22*100/'SS treatment'!BC22)</f>
        <v>100</v>
      </c>
      <c r="BA22" s="113">
        <f>IF('SS treatment'!BA22=":",":",'SS treatment'!BA22*100/'SS treatment'!BC22)</f>
        <v>0</v>
      </c>
      <c r="BB22" s="113">
        <f>IF('SS treatment'!BB22=":",":",'SS treatment'!BB22*100/'SS treatment'!BC22)</f>
        <v>0</v>
      </c>
      <c r="BC22" s="114">
        <f t="shared" si="8"/>
        <v>100</v>
      </c>
      <c r="BD22" s="112">
        <f>IF('SS treatment'!BD22=":",":",'SS treatment'!BD22*100/'SS treatment'!BI22)</f>
        <v>0</v>
      </c>
      <c r="BE22" s="113">
        <f>IF('SS treatment'!BE22=":",":",'SS treatment'!BE22*100/'SS treatment'!BI22)</f>
        <v>0</v>
      </c>
      <c r="BF22" s="113">
        <f>IF('SS treatment'!BF22=":",":",'SS treatment'!BF22*100/'SS treatment'!BI22)</f>
        <v>100</v>
      </c>
      <c r="BG22" s="113">
        <f>IF('SS treatment'!BG22=":",":",'SS treatment'!BG22*100/'SS treatment'!BI22)</f>
        <v>0</v>
      </c>
      <c r="BH22" s="113">
        <f>IF('SS treatment'!BH22=":",":",'SS treatment'!BH22*100/'SS treatment'!BI22)</f>
        <v>0</v>
      </c>
      <c r="BI22" s="114">
        <f t="shared" si="9"/>
        <v>100</v>
      </c>
      <c r="BJ22" s="112">
        <f>IF('SS treatment'!BJ22=":",":",'SS treatment'!BJ22*100/'SS treatment'!BO22)</f>
        <v>0</v>
      </c>
      <c r="BK22" s="113">
        <f>IF('SS treatment'!BK22=":",":",'SS treatment'!BK22*100/'SS treatment'!BO22)</f>
        <v>0</v>
      </c>
      <c r="BL22" s="113">
        <f>IF('SS treatment'!BL22=":",":",'SS treatment'!BL22*100/'SS treatment'!BO22)</f>
        <v>100</v>
      </c>
      <c r="BM22" s="113">
        <f>IF('SS treatment'!BM22=":",":",'SS treatment'!BM22*100/'SS treatment'!BO22)</f>
        <v>0</v>
      </c>
      <c r="BN22" s="113">
        <f>IF('SS treatment'!BN22=":",":",'SS treatment'!BN22*100/'SS treatment'!BO22)</f>
        <v>0</v>
      </c>
      <c r="BO22" s="114">
        <f t="shared" si="10"/>
        <v>100</v>
      </c>
      <c r="BP22" s="112">
        <f>IF('SS treatment'!BP22=":",":",'SS treatment'!BP22*100/'SS treatment'!BU22)</f>
        <v>0</v>
      </c>
      <c r="BQ22" s="113">
        <f>IF('SS treatment'!BQ22=":",":",'SS treatment'!BQ22*100/'SS treatment'!BU22)</f>
        <v>0</v>
      </c>
      <c r="BR22" s="113">
        <f>IF('SS treatment'!BR22=":",":",'SS treatment'!BR22*100/'SS treatment'!BU22)</f>
        <v>100</v>
      </c>
      <c r="BS22" s="113">
        <f>IF('SS treatment'!BS22=":",":",'SS treatment'!BS22*100/'SS treatment'!BU22)</f>
        <v>0</v>
      </c>
      <c r="BT22" s="113">
        <f>IF('SS treatment'!BT22=":",":",'SS treatment'!BT22*100/'SS treatment'!BU22)</f>
        <v>0</v>
      </c>
      <c r="BU22" s="114">
        <f t="shared" si="11"/>
        <v>100</v>
      </c>
      <c r="BV22" s="112" t="e">
        <f>IF('SS treatment'!BV22=":",":",'SS treatment'!BV22*100/'SS treatment'!CA22)</f>
        <v>#DIV/0!</v>
      </c>
      <c r="BW22" s="113" t="e">
        <f>IF('SS treatment'!BW22=":",":",'SS treatment'!BW22*100/'SS treatment'!CA22)</f>
        <v>#DIV/0!</v>
      </c>
      <c r="BX22" s="113" t="e">
        <f>IF('SS treatment'!BX22=":",":",'SS treatment'!BX22*100/'SS treatment'!CA22)</f>
        <v>#DIV/0!</v>
      </c>
      <c r="BY22" s="113" t="e">
        <f>IF('SS treatment'!BY22=":",":",'SS treatment'!BY22*100/'SS treatment'!CA22)</f>
        <v>#DIV/0!</v>
      </c>
      <c r="BZ22" s="113" t="e">
        <f>IF('SS treatment'!BZ22=":",":",'SS treatment'!BZ22*100/'SS treatment'!CA22)</f>
        <v>#DIV/0!</v>
      </c>
      <c r="CA22" s="114" t="e">
        <f t="shared" si="12"/>
        <v>#DIV/0!</v>
      </c>
    </row>
    <row r="23" spans="1:79">
      <c r="A23" s="103" t="s">
        <v>766</v>
      </c>
      <c r="B23" s="112">
        <f>IF('SS treatment'!B23=":",":",'SS treatment'!B23*100/'SS treatment'!G23)</f>
        <v>0</v>
      </c>
      <c r="C23" s="113">
        <f>IF('SS treatment'!C23=":",":",'SS treatment'!C23*100/'SS treatment'!G23)</f>
        <v>0</v>
      </c>
      <c r="D23" s="113">
        <f>IF('SS treatment'!D23=":",":",'SS treatment'!D23*100/'SS treatment'!G23)</f>
        <v>0</v>
      </c>
      <c r="E23" s="113">
        <f>IF('SS treatment'!E23=":",":",'SS treatment'!E23*100/'SS treatment'!G23)</f>
        <v>99.909447630546339</v>
      </c>
      <c r="F23" s="113">
        <f>IF('SS treatment'!F23=":",":",'SS treatment'!F23*100/'SS treatment'!G23)</f>
        <v>9.0552369453667375E-2</v>
      </c>
      <c r="G23" s="114">
        <f t="shared" si="0"/>
        <v>100</v>
      </c>
      <c r="H23" s="112">
        <f>IF('SS treatment'!H23=":",":",'SS treatment'!H23*100/'SS treatment'!M23)</f>
        <v>0</v>
      </c>
      <c r="I23" s="113">
        <f>IF('SS treatment'!I23=":",":",'SS treatment'!I23*100/'SS treatment'!M23)</f>
        <v>0</v>
      </c>
      <c r="J23" s="113">
        <f>IF('SS treatment'!J23=":",":",'SS treatment'!J23*100/'SS treatment'!M23)</f>
        <v>0</v>
      </c>
      <c r="K23" s="113">
        <f>IF('SS treatment'!K23=":",":",'SS treatment'!K23*100/'SS treatment'!M23)</f>
        <v>98.921749845964257</v>
      </c>
      <c r="L23" s="113">
        <f>IF('SS treatment'!L23=":",":",'SS treatment'!L23*100/'SS treatment'!M23)</f>
        <v>1.0782501540357363</v>
      </c>
      <c r="M23" s="114">
        <f t="shared" si="1"/>
        <v>100</v>
      </c>
      <c r="N23" s="112">
        <f>IF('SS treatment'!N23=":",":",'SS treatment'!N23*100/'SS treatment'!S23)</f>
        <v>0</v>
      </c>
      <c r="O23" s="113">
        <f>IF('SS treatment'!O23=":",":",'SS treatment'!O23*100/'SS treatment'!S23)</f>
        <v>0</v>
      </c>
      <c r="P23" s="113">
        <f>IF('SS treatment'!P23=":",":",'SS treatment'!P23*100/'SS treatment'!S23)</f>
        <v>0</v>
      </c>
      <c r="Q23" s="113">
        <f>IF('SS treatment'!Q23=":",":",'SS treatment'!Q23*100/'SS treatment'!S23)</f>
        <v>99.968324358568267</v>
      </c>
      <c r="R23" s="113">
        <f>IF('SS treatment'!R23=":",":",'SS treatment'!R23*100/'SS treatment'!S23)</f>
        <v>3.1675641431738996E-2</v>
      </c>
      <c r="S23" s="114">
        <f t="shared" si="2"/>
        <v>100</v>
      </c>
      <c r="T23" s="112">
        <f>IF('SS treatment'!T23=":",":",'SS treatment'!T23*100/'SS treatment'!Y23)</f>
        <v>0</v>
      </c>
      <c r="U23" s="113">
        <f>IF('SS treatment'!U23=":",":",'SS treatment'!U23*100/'SS treatment'!Y23)</f>
        <v>0</v>
      </c>
      <c r="V23" s="113">
        <f>IF('SS treatment'!V23=":",":",'SS treatment'!V23*100/'SS treatment'!Y23)</f>
        <v>0</v>
      </c>
      <c r="W23" s="113">
        <f>IF('SS treatment'!W23=":",":",'SS treatment'!W23*100/'SS treatment'!Y23)</f>
        <v>100</v>
      </c>
      <c r="X23" s="113">
        <f>IF('SS treatment'!X23=":",":",'SS treatment'!X23*100/'SS treatment'!Y23)</f>
        <v>0</v>
      </c>
      <c r="Y23" s="114">
        <f t="shared" si="3"/>
        <v>100</v>
      </c>
      <c r="Z23" s="112">
        <f>IF('SS treatment'!Z23=":",":",'SS treatment'!Z23*100/'SS treatment'!AE23)</f>
        <v>0</v>
      </c>
      <c r="AA23" s="113">
        <f>IF('SS treatment'!AA23=":",":",'SS treatment'!AA23*100/'SS treatment'!AE23)</f>
        <v>1.2294074256208508E-2</v>
      </c>
      <c r="AB23" s="113">
        <f>IF('SS treatment'!AB23=":",":",'SS treatment'!AB23*100/'SS treatment'!AE23)</f>
        <v>0.63314482419473816</v>
      </c>
      <c r="AC23" s="113">
        <f>IF('SS treatment'!AC23=":",":",'SS treatment'!AC23*100/'SS treatment'!AE23)</f>
        <v>99.093312023604625</v>
      </c>
      <c r="AD23" s="113">
        <f>IF('SS treatment'!AD23=":",":",'SS treatment'!AD23*100/'SS treatment'!AE23)</f>
        <v>0.26124907794443081</v>
      </c>
      <c r="AE23" s="114">
        <f t="shared" si="4"/>
        <v>100</v>
      </c>
      <c r="AF23" s="112">
        <f>IF('SS treatment'!AF23=":",":",'SS treatment'!AF23*100/'SS treatment'!AK23)</f>
        <v>0</v>
      </c>
      <c r="AG23" s="113">
        <f>IF('SS treatment'!AG23=":",":",'SS treatment'!AG23*100/'SS treatment'!AK23)</f>
        <v>1.2856395903177191</v>
      </c>
      <c r="AH23" s="113">
        <f>IF('SS treatment'!AH23=":",":",'SS treatment'!AH23*100/'SS treatment'!AK23)</f>
        <v>0.33832620797834712</v>
      </c>
      <c r="AI23" s="113">
        <f>IF('SS treatment'!AI23=":",":",'SS treatment'!AI23*100/'SS treatment'!AK23)</f>
        <v>98.376034201703931</v>
      </c>
      <c r="AJ23" s="113">
        <f>IF('SS treatment'!AJ23=":",":",'SS treatment'!AJ23*100/'SS treatment'!AK23)</f>
        <v>0</v>
      </c>
      <c r="AK23" s="114">
        <f t="shared" si="5"/>
        <v>100</v>
      </c>
      <c r="AL23" s="112" t="str">
        <f>IF('SS treatment'!AL23=":",":",'SS treatment'!AL23*100/'SS treatment'!AQ23)</f>
        <v>:</v>
      </c>
      <c r="AM23" s="113" t="str">
        <f>IF('SS treatment'!AM23=":",":",'SS treatment'!AM23*100/'SS treatment'!AQ23)</f>
        <v>:</v>
      </c>
      <c r="AN23" s="113" t="str">
        <f>IF('SS treatment'!AN23=":",":",'SS treatment'!AN23*100/'SS treatment'!AQ23)</f>
        <v>:</v>
      </c>
      <c r="AO23" s="113">
        <f>IF('SS treatment'!AO23=":",":",'SS treatment'!AO23*100/'SS treatment'!AQ23)</f>
        <v>100</v>
      </c>
      <c r="AP23" s="113" t="str">
        <f>IF('SS treatment'!AP23=":",":",'SS treatment'!AP23*100/'SS treatment'!AQ23)</f>
        <v>:</v>
      </c>
      <c r="AQ23" s="114">
        <f t="shared" si="6"/>
        <v>100</v>
      </c>
      <c r="AR23" s="112">
        <f>IF('SS treatment'!AR23=":",":",'SS treatment'!AR23*100/'SS treatment'!AW23)</f>
        <v>0</v>
      </c>
      <c r="AS23" s="113">
        <f>IF('SS treatment'!AS23=":",":",'SS treatment'!AS23*100/'SS treatment'!AW23)</f>
        <v>0</v>
      </c>
      <c r="AT23" s="113">
        <f>IF('SS treatment'!AT23=":",":",'SS treatment'!AT23*100/'SS treatment'!AW23)</f>
        <v>10.509847836110929</v>
      </c>
      <c r="AU23" s="113">
        <f>IF('SS treatment'!AU23=":",":",'SS treatment'!AU23*100/'SS treatment'!AW23)</f>
        <v>89.249720044792838</v>
      </c>
      <c r="AV23" s="113">
        <f>IF('SS treatment'!AV23=":",":",'SS treatment'!AV23*100/'SS treatment'!AW23)</f>
        <v>0.24043211909623871</v>
      </c>
      <c r="AW23" s="114">
        <f t="shared" si="7"/>
        <v>100.00000000000001</v>
      </c>
      <c r="AX23" s="112" t="str">
        <f>IF('SS treatment'!AX23=":",":",'SS treatment'!AX23*100/'SS treatment'!BC23)</f>
        <v>:</v>
      </c>
      <c r="AY23" s="113" t="str">
        <f>IF('SS treatment'!AY23=":",":",'SS treatment'!AY23*100/'SS treatment'!BC23)</f>
        <v>:</v>
      </c>
      <c r="AZ23" s="113" t="str">
        <f>IF('SS treatment'!AZ23=":",":",'SS treatment'!AZ23*100/'SS treatment'!BC23)</f>
        <v>:</v>
      </c>
      <c r="BA23" s="113">
        <f>IF('SS treatment'!BA23=":",":",'SS treatment'!BA23*100/'SS treatment'!BC23)</f>
        <v>100</v>
      </c>
      <c r="BB23" s="113" t="str">
        <f>IF('SS treatment'!BB23=":",":",'SS treatment'!BB23*100/'SS treatment'!BC23)</f>
        <v>:</v>
      </c>
      <c r="BC23" s="114">
        <f t="shared" si="8"/>
        <v>100</v>
      </c>
      <c r="BD23" s="112">
        <f>IF('SS treatment'!BD23=":",":",'SS treatment'!BD23*100/'SS treatment'!BI23)</f>
        <v>0</v>
      </c>
      <c r="BE23" s="113">
        <f>IF('SS treatment'!BE23=":",":",'SS treatment'!BE23*100/'SS treatment'!BI23)</f>
        <v>0</v>
      </c>
      <c r="BF23" s="113">
        <f>IF('SS treatment'!BF23=":",":",'SS treatment'!BF23*100/'SS treatment'!BI23)</f>
        <v>0.47995849007653391</v>
      </c>
      <c r="BG23" s="113">
        <f>IF('SS treatment'!BG23=":",":",'SS treatment'!BG23*100/'SS treatment'!BI23)</f>
        <v>95.589570631729146</v>
      </c>
      <c r="BH23" s="113">
        <f>IF('SS treatment'!BH23=":",":",'SS treatment'!BH23*100/'SS treatment'!BI23)</f>
        <v>3.9304708781943183</v>
      </c>
      <c r="BI23" s="114">
        <f t="shared" si="9"/>
        <v>100</v>
      </c>
      <c r="BJ23" s="112" t="str">
        <f>IF('SS treatment'!BJ23=":",":",'SS treatment'!BJ23*100/'SS treatment'!BO23)</f>
        <v>:</v>
      </c>
      <c r="BK23" s="113" t="str">
        <f>IF('SS treatment'!BK23=":",":",'SS treatment'!BK23*100/'SS treatment'!BO23)</f>
        <v>:</v>
      </c>
      <c r="BL23" s="113" t="str">
        <f>IF('SS treatment'!BL23=":",":",'SS treatment'!BL23*100/'SS treatment'!BO23)</f>
        <v>:</v>
      </c>
      <c r="BM23" s="113">
        <f>IF('SS treatment'!BM23=":",":",'SS treatment'!BM23*100/'SS treatment'!BO23)</f>
        <v>100</v>
      </c>
      <c r="BN23" s="113" t="str">
        <f>IF('SS treatment'!BN23=":",":",'SS treatment'!BN23*100/'SS treatment'!BO23)</f>
        <v>:</v>
      </c>
      <c r="BO23" s="114">
        <f t="shared" si="10"/>
        <v>100</v>
      </c>
      <c r="BP23" s="112">
        <f>IF('SS treatment'!BP23=":",":",'SS treatment'!BP23*100/'SS treatment'!BU23)</f>
        <v>0</v>
      </c>
      <c r="BQ23" s="113">
        <f>IF('SS treatment'!BQ23=":",":",'SS treatment'!BQ23*100/'SS treatment'!BU23)</f>
        <v>0</v>
      </c>
      <c r="BR23" s="113">
        <f>IF('SS treatment'!BR23=":",":",'SS treatment'!BR23*100/'SS treatment'!BU23)</f>
        <v>0.49660045327289692</v>
      </c>
      <c r="BS23" s="113">
        <f>IF('SS treatment'!BS23=":",":",'SS treatment'!BS23*100/'SS treatment'!BU23)</f>
        <v>96.797093720837225</v>
      </c>
      <c r="BT23" s="113">
        <f>IF('SS treatment'!BT23=":",":",'SS treatment'!BT23*100/'SS treatment'!BU23)</f>
        <v>2.7063058258898809</v>
      </c>
      <c r="BU23" s="114">
        <f t="shared" si="11"/>
        <v>100</v>
      </c>
      <c r="BV23" s="112" t="e">
        <f>IF('SS treatment'!BV23=":",":",'SS treatment'!BV23*100/'SS treatment'!CA23)</f>
        <v>#DIV/0!</v>
      </c>
      <c r="BW23" s="113" t="e">
        <f>IF('SS treatment'!BW23=":",":",'SS treatment'!BW23*100/'SS treatment'!CA23)</f>
        <v>#DIV/0!</v>
      </c>
      <c r="BX23" s="113" t="e">
        <f>IF('SS treatment'!BX23=":",":",'SS treatment'!BX23*100/'SS treatment'!CA23)</f>
        <v>#DIV/0!</v>
      </c>
      <c r="BY23" s="113" t="e">
        <f>IF('SS treatment'!BY23=":",":",'SS treatment'!BY23*100/'SS treatment'!CA23)</f>
        <v>#DIV/0!</v>
      </c>
      <c r="BZ23" s="113" t="e">
        <f>IF('SS treatment'!BZ23=":",":",'SS treatment'!BZ23*100/'SS treatment'!CA23)</f>
        <v>#DIV/0!</v>
      </c>
      <c r="CA23" s="114" t="e">
        <f t="shared" si="12"/>
        <v>#DIV/0!</v>
      </c>
    </row>
    <row r="24" spans="1:79">
      <c r="A24" s="103" t="s">
        <v>34</v>
      </c>
      <c r="B24" s="112">
        <f>IF('SS treatment'!B24=":",":",'SS treatment'!B24*100/'SS treatment'!G24)</f>
        <v>15.931976594747425</v>
      </c>
      <c r="C24" s="113">
        <f>IF('SS treatment'!C24=":",":",'SS treatment'!C24*100/'SS treatment'!G24)</f>
        <v>29.715258773189799</v>
      </c>
      <c r="D24" s="113">
        <f>IF('SS treatment'!D24=":",":",'SS treatment'!D24*100/'SS treatment'!G24)</f>
        <v>6.5120428189116861</v>
      </c>
      <c r="E24" s="113">
        <f>IF('SS treatment'!E24=":",":",'SS treatment'!E24*100/'SS treatment'!G24)</f>
        <v>47.840721813151092</v>
      </c>
      <c r="F24" s="113" t="str">
        <f>IF('SS treatment'!F24=":",":",'SS treatment'!F24*100/'SS treatment'!G24)</f>
        <v>:</v>
      </c>
      <c r="G24" s="114">
        <f t="shared" si="0"/>
        <v>100</v>
      </c>
      <c r="H24" s="112">
        <f>IF('SS treatment'!H24=":",":",'SS treatment'!H24*100/'SS treatment'!M24)</f>
        <v>14.983101764926774</v>
      </c>
      <c r="I24" s="113">
        <f>IF('SS treatment'!I24=":",":",'SS treatment'!I24*100/'SS treatment'!M24)</f>
        <v>27.863312054074353</v>
      </c>
      <c r="J24" s="113">
        <f>IF('SS treatment'!J24=":",":",'SS treatment'!J24*100/'SS treatment'!M24)</f>
        <v>5.1070221554637625</v>
      </c>
      <c r="K24" s="113">
        <f>IF('SS treatment'!K24=":",":",'SS treatment'!K24*100/'SS treatment'!M24)</f>
        <v>52.046564025535112</v>
      </c>
      <c r="L24" s="113" t="str">
        <f>IF('SS treatment'!L24=":",":",'SS treatment'!L24*100/'SS treatment'!M24)</f>
        <v>:</v>
      </c>
      <c r="M24" s="114">
        <f t="shared" si="1"/>
        <v>100</v>
      </c>
      <c r="N24" s="112">
        <f>IF('SS treatment'!N24=":",":",'SS treatment'!N24*100/'SS treatment'!S24)</f>
        <v>15.744700218264137</v>
      </c>
      <c r="O24" s="113">
        <f>IF('SS treatment'!O24=":",":",'SS treatment'!O24*100/'SS treatment'!S24)</f>
        <v>30.065241782444282</v>
      </c>
      <c r="P24" s="113">
        <f>IF('SS treatment'!P24=":",":",'SS treatment'!P24*100/'SS treatment'!S24)</f>
        <v>3.3293690919776551</v>
      </c>
      <c r="Q24" s="113">
        <f>IF('SS treatment'!Q24=":",":",'SS treatment'!Q24*100/'SS treatment'!S24)</f>
        <v>50.860688907313929</v>
      </c>
      <c r="R24" s="113" t="str">
        <f>IF('SS treatment'!R24=":",":",'SS treatment'!R24*100/'SS treatment'!S24)</f>
        <v>:</v>
      </c>
      <c r="S24" s="114">
        <f t="shared" si="2"/>
        <v>100</v>
      </c>
      <c r="T24" s="112">
        <f>IF('SS treatment'!T24=":",":",'SS treatment'!T24*100/'SS treatment'!Y24)</f>
        <v>16.577428260687693</v>
      </c>
      <c r="U24" s="113">
        <f>IF('SS treatment'!U24=":",":",'SS treatment'!U24*100/'SS treatment'!Y24)</f>
        <v>21.5427089433615</v>
      </c>
      <c r="V24" s="113">
        <f>IF('SS treatment'!V24=":",":",'SS treatment'!V24*100/'SS treatment'!Y24)</f>
        <v>1.3427591399648624</v>
      </c>
      <c r="W24" s="113">
        <f>IF('SS treatment'!W24=":",":",'SS treatment'!W24*100/'SS treatment'!Y24)</f>
        <v>49.556596670291974</v>
      </c>
      <c r="X24" s="113">
        <f>IF('SS treatment'!X24=":",":",'SS treatment'!X24*100/'SS treatment'!Y24)</f>
        <v>10.980506985693967</v>
      </c>
      <c r="Y24" s="114">
        <f t="shared" si="3"/>
        <v>99.999999999999986</v>
      </c>
      <c r="Z24" s="112">
        <f>IF('SS treatment'!Z24=":",":",'SS treatment'!Z24*100/'SS treatment'!AE24)</f>
        <v>19.548304473153983</v>
      </c>
      <c r="AA24" s="113">
        <f>IF('SS treatment'!AA24=":",":",'SS treatment'!AA24*100/'SS treatment'!AE24)</f>
        <v>6.3420087685999027</v>
      </c>
      <c r="AB24" s="113">
        <f>IF('SS treatment'!AB24=":",":",'SS treatment'!AB24*100/'SS treatment'!AE24)</f>
        <v>1.0428877143655697</v>
      </c>
      <c r="AC24" s="113">
        <f>IF('SS treatment'!AC24=":",":",'SS treatment'!AC24*100/'SS treatment'!AE24)</f>
        <v>51.637125134011072</v>
      </c>
      <c r="AD24" s="113">
        <f>IF('SS treatment'!AD24=":",":",'SS treatment'!AD24*100/'SS treatment'!AE24)</f>
        <v>21.429673909869472</v>
      </c>
      <c r="AE24" s="114">
        <f t="shared" si="4"/>
        <v>100</v>
      </c>
      <c r="AF24" s="112">
        <f>IF('SS treatment'!AF24=":",":",'SS treatment'!AF24*100/'SS treatment'!AK24)</f>
        <v>20.304291178077587</v>
      </c>
      <c r="AG24" s="113">
        <f>IF('SS treatment'!AG24=":",":",'SS treatment'!AG24*100/'SS treatment'!AK24)</f>
        <v>20.148783255579371</v>
      </c>
      <c r="AH24" s="113">
        <f>IF('SS treatment'!AH24=":",":",'SS treatment'!AH24*100/'SS treatment'!AK24)</f>
        <v>2.5217500945656286E-2</v>
      </c>
      <c r="AI24" s="113">
        <f>IF('SS treatment'!AI24=":",":",'SS treatment'!AI24*100/'SS treatment'!AK24)</f>
        <v>53.482116588912703</v>
      </c>
      <c r="AJ24" s="113">
        <f>IF('SS treatment'!AJ24=":",":",'SS treatment'!AJ24*100/'SS treatment'!AK24)</f>
        <v>6.0395914764846808</v>
      </c>
      <c r="AK24" s="114">
        <f t="shared" si="5"/>
        <v>100</v>
      </c>
      <c r="AL24" s="112">
        <f>IF('SS treatment'!AL24=":",":",'SS treatment'!AL24*100/'SS treatment'!AQ24)</f>
        <v>20.007658192161713</v>
      </c>
      <c r="AM24" s="113">
        <f>IF('SS treatment'!AM24=":",":",'SS treatment'!AM24*100/'SS treatment'!AQ24)</f>
        <v>18.938877527834585</v>
      </c>
      <c r="AN24" s="113">
        <f>IF('SS treatment'!AN24=":",":",'SS treatment'!AN24*100/'SS treatment'!AQ24)</f>
        <v>6.3116968365775454E-3</v>
      </c>
      <c r="AO24" s="113">
        <f>IF('SS treatment'!AO24=":",":",'SS treatment'!AO24*100/'SS treatment'!AQ24)</f>
        <v>55.261430482971043</v>
      </c>
      <c r="AP24" s="113">
        <f>IF('SS treatment'!AP24=":",":",'SS treatment'!AP24*100/'SS treatment'!AQ24)</f>
        <v>5.7857221001960832</v>
      </c>
      <c r="AQ24" s="114">
        <f t="shared" si="6"/>
        <v>100</v>
      </c>
      <c r="AR24" s="112">
        <f>IF('SS treatment'!AR24=":",":",'SS treatment'!AR24*100/'SS treatment'!AW24)</f>
        <v>20.543329921528489</v>
      </c>
      <c r="AS24" s="113">
        <f>IF('SS treatment'!AS24=":",":",'SS treatment'!AS24*100/'SS treatment'!AW24)</f>
        <v>19.741555783009211</v>
      </c>
      <c r="AT24" s="113">
        <f>IF('SS treatment'!AT24=":",":",'SS treatment'!AT24*100/'SS treatment'!AW24)</f>
        <v>0.11088365745479359</v>
      </c>
      <c r="AU24" s="113">
        <f>IF('SS treatment'!AU24=":",":",'SS treatment'!AU24*100/'SS treatment'!AW24)</f>
        <v>53.46298191743432</v>
      </c>
      <c r="AV24" s="113">
        <f>IF('SS treatment'!AV24=":",":",'SS treatment'!AV24*100/'SS treatment'!AW24)</f>
        <v>6.1412487205731834</v>
      </c>
      <c r="AW24" s="114">
        <f t="shared" si="7"/>
        <v>100</v>
      </c>
      <c r="AX24" s="112">
        <f>IF('SS treatment'!AX24=":",":",'SS treatment'!AX24*100/'SS treatment'!BC24)</f>
        <v>21.280239777349603</v>
      </c>
      <c r="AY24" s="113">
        <f>IF('SS treatment'!AY24=":",":",'SS treatment'!AY24*100/'SS treatment'!BC24)</f>
        <v>21.335902376364803</v>
      </c>
      <c r="AZ24" s="113">
        <f>IF('SS treatment'!AZ24=":",":",'SS treatment'!AZ24*100/'SS treatment'!BC24)</f>
        <v>0.16698779704560052</v>
      </c>
      <c r="BA24" s="113">
        <f>IF('SS treatment'!BA24=":",":",'SS treatment'!BA24*100/'SS treatment'!BC24)</f>
        <v>45.630485977306783</v>
      </c>
      <c r="BB24" s="113">
        <f>IF('SS treatment'!BB24=":",":",'SS treatment'!BB24*100/'SS treatment'!BC24)</f>
        <v>11.586384071933205</v>
      </c>
      <c r="BC24" s="114">
        <f t="shared" si="8"/>
        <v>100</v>
      </c>
      <c r="BD24" s="112">
        <f>IF('SS treatment'!BD24=":",":",'SS treatment'!BD24*100/'SS treatment'!BI24)</f>
        <v>21.20866590649943</v>
      </c>
      <c r="BE24" s="113">
        <f>IF('SS treatment'!BE24=":",":",'SS treatment'!BE24*100/'SS treatment'!BI24)</f>
        <v>19.173756688009824</v>
      </c>
      <c r="BF24" s="113">
        <f>IF('SS treatment'!BF24=":",":",'SS treatment'!BF24*100/'SS treatment'!BI24)</f>
        <v>0.13595298658012456</v>
      </c>
      <c r="BG24" s="113">
        <f>IF('SS treatment'!BG24=":",":",'SS treatment'!BG24*100/'SS treatment'!BI24)</f>
        <v>52.12700640294711</v>
      </c>
      <c r="BH24" s="113">
        <f>IF('SS treatment'!BH24=":",":",'SS treatment'!BH24*100/'SS treatment'!BI24)</f>
        <v>7.3546180159635117</v>
      </c>
      <c r="BI24" s="114">
        <f t="shared" si="9"/>
        <v>99.999999999999986</v>
      </c>
      <c r="BJ24" s="112">
        <f>IF('SS treatment'!BJ24=":",":",'SS treatment'!BJ24*100/'SS treatment'!BO24)</f>
        <v>24.743066673552651</v>
      </c>
      <c r="BK24" s="113">
        <f>IF('SS treatment'!BK24=":",":",'SS treatment'!BK24*100/'SS treatment'!BO24)</f>
        <v>18.127356298094302</v>
      </c>
      <c r="BL24" s="113">
        <f>IF('SS treatment'!BL24=":",":",'SS treatment'!BL24*100/'SS treatment'!BO24)</f>
        <v>0.21690853690027373</v>
      </c>
      <c r="BM24" s="113">
        <f>IF('SS treatment'!BM24=":",":",'SS treatment'!BM24*100/'SS treatment'!BO24)</f>
        <v>45.049837318597326</v>
      </c>
      <c r="BN24" s="113">
        <f>IF('SS treatment'!BN24=":",":",'SS treatment'!BN24*100/'SS treatment'!BO24)</f>
        <v>11.862831172855445</v>
      </c>
      <c r="BO24" s="114">
        <f t="shared" si="10"/>
        <v>100.00000000000001</v>
      </c>
      <c r="BP24" s="112">
        <f>IF('SS treatment'!BP24=":",":",'SS treatment'!BP24*100/'SS treatment'!BU24)</f>
        <v>25.550638384454956</v>
      </c>
      <c r="BQ24" s="113">
        <f>IF('SS treatment'!BQ24=":",":",'SS treatment'!BQ24*100/'SS treatment'!BU24)</f>
        <v>19.73650745205758</v>
      </c>
      <c r="BR24" s="113">
        <f>IF('SS treatment'!BR24=":",":",'SS treatment'!BR24*100/'SS treatment'!BU24)</f>
        <v>0.13734167556844193</v>
      </c>
      <c r="BS24" s="113">
        <f>IF('SS treatment'!BS24=":",":",'SS treatment'!BS24*100/'SS treatment'!BU24)</f>
        <v>44.564830357597032</v>
      </c>
      <c r="BT24" s="113">
        <f>IF('SS treatment'!BT24=":",":",'SS treatment'!BT24*100/'SS treatment'!BU24)</f>
        <v>10.010682130321991</v>
      </c>
      <c r="BU24" s="114">
        <f t="shared" si="11"/>
        <v>100.00000000000001</v>
      </c>
      <c r="BV24" s="112" t="e">
        <f>IF('SS treatment'!BV24=":",":",'SS treatment'!BV24*100/'SS treatment'!CA24)</f>
        <v>#DIV/0!</v>
      </c>
      <c r="BW24" s="113" t="e">
        <f>IF('SS treatment'!BW24=":",":",'SS treatment'!BW24*100/'SS treatment'!CA24)</f>
        <v>#DIV/0!</v>
      </c>
      <c r="BX24" s="113" t="e">
        <f>IF('SS treatment'!BX24=":",":",'SS treatment'!BX24*100/'SS treatment'!CA24)</f>
        <v>#DIV/0!</v>
      </c>
      <c r="BY24" s="113" t="e">
        <f>IF('SS treatment'!BY24=":",":",'SS treatment'!BY24*100/'SS treatment'!CA24)</f>
        <v>#DIV/0!</v>
      </c>
      <c r="BZ24" s="113" t="e">
        <f>IF('SS treatment'!BZ24=":",":",'SS treatment'!BZ24*100/'SS treatment'!CA24)</f>
        <v>#DIV/0!</v>
      </c>
      <c r="CA24" s="114" t="e">
        <f t="shared" si="12"/>
        <v>#DIV/0!</v>
      </c>
    </row>
    <row r="25" spans="1:79">
      <c r="A25" s="103" t="s">
        <v>35</v>
      </c>
      <c r="B25" s="112">
        <f>IF('SS treatment'!B25=":",":",'SS treatment'!B25*100/'SS treatment'!G25)</f>
        <v>22.384896937006356</v>
      </c>
      <c r="C25" s="113">
        <f>IF('SS treatment'!C25=":",":",'SS treatment'!C25*100/'SS treatment'!G25)</f>
        <v>5.9718743979965323</v>
      </c>
      <c r="D25" s="113">
        <f>IF('SS treatment'!D25=":",":",'SS treatment'!D25*100/'SS treatment'!G25)</f>
        <v>9.9017530340974762</v>
      </c>
      <c r="E25" s="113">
        <f>IF('SS treatment'!E25=":",":",'SS treatment'!E25*100/'SS treatment'!G25)</f>
        <v>8.0138701598921216</v>
      </c>
      <c r="F25" s="113">
        <f>IF('SS treatment'!F25=":",":",'SS treatment'!F25*100/'SS treatment'!G25)</f>
        <v>53.727605471007514</v>
      </c>
      <c r="G25" s="114">
        <f t="shared" si="0"/>
        <v>100</v>
      </c>
      <c r="H25" s="112">
        <f>IF('SS treatment'!H25=":",":",'SS treatment'!H25*100/'SS treatment'!M25)</f>
        <v>21.56384774048378</v>
      </c>
      <c r="I25" s="113">
        <f>IF('SS treatment'!I25=":",":",'SS treatment'!I25*100/'SS treatment'!M25)</f>
        <v>6.2441402587661727</v>
      </c>
      <c r="J25" s="113">
        <f>IF('SS treatment'!J25=":",":",'SS treatment'!J25*100/'SS treatment'!M25)</f>
        <v>8.7755484717794854</v>
      </c>
      <c r="K25" s="113">
        <f>IF('SS treatment'!K25=":",":",'SS treatment'!K25*100/'SS treatment'!M25)</f>
        <v>10.613163322707669</v>
      </c>
      <c r="L25" s="113">
        <f>IF('SS treatment'!L25=":",":",'SS treatment'!L25*100/'SS treatment'!M25)</f>
        <v>52.80330020626289</v>
      </c>
      <c r="M25" s="114">
        <f t="shared" si="1"/>
        <v>100</v>
      </c>
      <c r="N25" s="112">
        <f>IF('SS treatment'!N25=":",":",'SS treatment'!N25*100/'SS treatment'!S25)</f>
        <v>19.507680918008514</v>
      </c>
      <c r="O25" s="113">
        <f>IF('SS treatment'!O25=":",":",'SS treatment'!O25*100/'SS treatment'!S25)</f>
        <v>6.0336849898204701</v>
      </c>
      <c r="P25" s="113">
        <f>IF('SS treatment'!P25=":",":",'SS treatment'!P25*100/'SS treatment'!S25)</f>
        <v>5.8115861558393487</v>
      </c>
      <c r="Q25" s="113">
        <f>IF('SS treatment'!Q25=":",":",'SS treatment'!Q25*100/'SS treatment'!S25)</f>
        <v>13.492504164353138</v>
      </c>
      <c r="R25" s="113">
        <f>IF('SS treatment'!R25=":",":",'SS treatment'!R25*100/'SS treatment'!S25)</f>
        <v>55.154543771978531</v>
      </c>
      <c r="S25" s="114">
        <f t="shared" si="2"/>
        <v>100</v>
      </c>
      <c r="T25" s="112">
        <f>IF('SS treatment'!T25=":",":",'SS treatment'!T25*100/'SS treatment'!Y25)</f>
        <v>19.284043892786471</v>
      </c>
      <c r="U25" s="113">
        <f>IF('SS treatment'!U25=":",":",'SS treatment'!U25*100/'SS treatment'!Y25)</f>
        <v>8.3288361216046045</v>
      </c>
      <c r="V25" s="113">
        <f>IF('SS treatment'!V25=":",":",'SS treatment'!V25*100/'SS treatment'!Y25)</f>
        <v>5.6664867781975179</v>
      </c>
      <c r="W25" s="113">
        <f>IF('SS treatment'!W25=":",":",'SS treatment'!W25*100/'SS treatment'!Y25)</f>
        <v>15.146609102356539</v>
      </c>
      <c r="X25" s="113">
        <f>IF('SS treatment'!X25=":",":",'SS treatment'!X25*100/'SS treatment'!Y25)</f>
        <v>51.574024105054868</v>
      </c>
      <c r="Y25" s="114">
        <f t="shared" si="3"/>
        <v>100</v>
      </c>
      <c r="Z25" s="112">
        <f>IF('SS treatment'!Z25=":",":",'SS treatment'!Z25*100/'SS treatment'!AE25)</f>
        <v>18.926056338028168</v>
      </c>
      <c r="AA25" s="113">
        <f>IF('SS treatment'!AA25=":",":",'SS treatment'!AA25*100/'SS treatment'!AE25)</f>
        <v>8.2922535211267601</v>
      </c>
      <c r="AB25" s="113">
        <f>IF('SS treatment'!AB25=":",":",'SS treatment'!AB25*100/'SS treatment'!AE25)</f>
        <v>7.130281690140845</v>
      </c>
      <c r="AC25" s="113">
        <f>IF('SS treatment'!AC25=":",":",'SS treatment'!AC25*100/'SS treatment'!AE25)</f>
        <v>13.961267605633802</v>
      </c>
      <c r="AD25" s="113">
        <f>IF('SS treatment'!AD25=":",":",'SS treatment'!AD25*100/'SS treatment'!AE25)</f>
        <v>51.690140845070424</v>
      </c>
      <c r="AE25" s="114">
        <f t="shared" si="4"/>
        <v>100</v>
      </c>
      <c r="AF25" s="112">
        <f>IF('SS treatment'!AF25=":",":",'SS treatment'!AF25*100/'SS treatment'!AK25)</f>
        <v>20.415955518800697</v>
      </c>
      <c r="AG25" s="113">
        <f>IF('SS treatment'!AG25=":",":",'SS treatment'!AG25*100/'SS treatment'!AK25)</f>
        <v>5.5988598173596325</v>
      </c>
      <c r="AH25" s="113">
        <f>IF('SS treatment'!AH25=":",":",'SS treatment'!AH25*100/'SS treatment'!AK25)</f>
        <v>3.6369714778385798</v>
      </c>
      <c r="AI25" s="113">
        <f>IF('SS treatment'!AI25=":",":",'SS treatment'!AI25*100/'SS treatment'!AK25)</f>
        <v>17.795998803512045</v>
      </c>
      <c r="AJ25" s="113">
        <f>IF('SS treatment'!AJ25=":",":",'SS treatment'!AJ25*100/'SS treatment'!AK25)</f>
        <v>52.552214382489048</v>
      </c>
      <c r="AK25" s="114">
        <f t="shared" si="5"/>
        <v>100</v>
      </c>
      <c r="AL25" s="112">
        <f>IF('SS treatment'!AL25=":",":",'SS treatment'!AL25*100/'SS treatment'!AQ25)</f>
        <v>18.567248960596778</v>
      </c>
      <c r="AM25" s="113">
        <f>IF('SS treatment'!AM25=":",":",'SS treatment'!AM25*100/'SS treatment'!AQ25)</f>
        <v>4.4313651684432047</v>
      </c>
      <c r="AN25" s="113">
        <f>IF('SS treatment'!AN25=":",":",'SS treatment'!AN25*100/'SS treatment'!AQ25)</f>
        <v>2.6092014987937788</v>
      </c>
      <c r="AO25" s="113">
        <f>IF('SS treatment'!AO25=":",":",'SS treatment'!AO25*100/'SS treatment'!AQ25)</f>
        <v>18.163464335209678</v>
      </c>
      <c r="AP25" s="113">
        <f>IF('SS treatment'!AP25=":",":",'SS treatment'!AP25*100/'SS treatment'!AQ25)</f>
        <v>56.22872003695656</v>
      </c>
      <c r="AQ25" s="114">
        <f t="shared" si="6"/>
        <v>100</v>
      </c>
      <c r="AR25" s="112">
        <f>IF('SS treatment'!AR25=":",":",'SS treatment'!AR25*100/'SS treatment'!AW25)</f>
        <v>20.294304285934793</v>
      </c>
      <c r="AS25" s="113">
        <f>IF('SS treatment'!AS25=":",":",'SS treatment'!AS25*100/'SS treatment'!AW25)</f>
        <v>4.3219510521892737</v>
      </c>
      <c r="AT25" s="113">
        <f>IF('SS treatment'!AT25=":",":",'SS treatment'!AT25*100/'SS treatment'!AW25)</f>
        <v>1.8248237775910268</v>
      </c>
      <c r="AU25" s="113">
        <f>IF('SS treatment'!AU25=":",":",'SS treatment'!AU25*100/'SS treatment'!AW25)</f>
        <v>19.129778585761571</v>
      </c>
      <c r="AV25" s="113">
        <f>IF('SS treatment'!AV25=":",":",'SS treatment'!AV25*100/'SS treatment'!AW25)</f>
        <v>54.429142298523331</v>
      </c>
      <c r="AW25" s="114">
        <f t="shared" si="7"/>
        <v>100</v>
      </c>
      <c r="AX25" s="112">
        <f>IF('SS treatment'!AX25=":",":",'SS treatment'!AX25*100/'SS treatment'!BC25)</f>
        <v>21.540067867397546</v>
      </c>
      <c r="AY25" s="113">
        <f>IF('SS treatment'!AY25=":",":",'SS treatment'!AY25*100/'SS treatment'!BC25)</f>
        <v>5.3162794744627169</v>
      </c>
      <c r="AZ25" s="113">
        <f>IF('SS treatment'!AZ25=":",":",'SS treatment'!AZ25*100/'SS treatment'!BC25)</f>
        <v>1.6305577307926564</v>
      </c>
      <c r="BA25" s="113">
        <f>IF('SS treatment'!BA25=":",":",'SS treatment'!BA25*100/'SS treatment'!BC25)</f>
        <v>12.210910989297833</v>
      </c>
      <c r="BB25" s="113">
        <f>IF('SS treatment'!BB25=":",":",'SS treatment'!BB25*100/'SS treatment'!BC25)</f>
        <v>59.302183938049247</v>
      </c>
      <c r="BC25" s="114">
        <f t="shared" si="8"/>
        <v>100</v>
      </c>
      <c r="BD25" s="112">
        <f>IF('SS treatment'!BD25=":",":",'SS treatment'!BD25*100/'SS treatment'!BI25)</f>
        <v>24.21861266392434</v>
      </c>
      <c r="BE25" s="113">
        <f>IF('SS treatment'!BE25=":",":",'SS treatment'!BE25*100/'SS treatment'!BI25)</f>
        <v>5.1787786098512818</v>
      </c>
      <c r="BF25" s="113">
        <f>IF('SS treatment'!BF25=":",":",'SS treatment'!BF25*100/'SS treatment'!BI25)</f>
        <v>1.2217417290721795</v>
      </c>
      <c r="BG25" s="113">
        <f>IF('SS treatment'!BG25=":",":",'SS treatment'!BG25*100/'SS treatment'!BI25)</f>
        <v>17.329395633372009</v>
      </c>
      <c r="BH25" s="113">
        <f>IF('SS treatment'!BH25=":",":",'SS treatment'!BH25*100/'SS treatment'!BI25)</f>
        <v>52.051471363780195</v>
      </c>
      <c r="BI25" s="114">
        <f t="shared" si="9"/>
        <v>100</v>
      </c>
      <c r="BJ25" s="112">
        <f>IF('SS treatment'!BJ25=":",":",'SS treatment'!BJ25*100/'SS treatment'!BO25)</f>
        <v>26.678067550235145</v>
      </c>
      <c r="BK25" s="113">
        <f>IF('SS treatment'!BK25=":",":",'SS treatment'!BK25*100/'SS treatment'!BO25)</f>
        <v>3.6613937580162461</v>
      </c>
      <c r="BL25" s="113">
        <f>IF('SS treatment'!BL25=":",":",'SS treatment'!BL25*100/'SS treatment'!BO25)</f>
        <v>1.0312099187687045</v>
      </c>
      <c r="BM25" s="113">
        <f>IF('SS treatment'!BM25=":",":",'SS treatment'!BM25*100/'SS treatment'!BO25)</f>
        <v>15.998289867464729</v>
      </c>
      <c r="BN25" s="113">
        <f>IF('SS treatment'!BN25=":",":",'SS treatment'!BN25*100/'SS treatment'!BO25)</f>
        <v>52.631038905515176</v>
      </c>
      <c r="BO25" s="114">
        <f t="shared" si="10"/>
        <v>100</v>
      </c>
      <c r="BP25" s="112">
        <f>IF('SS treatment'!BP25=":",":",'SS treatment'!BP25*100/'SS treatment'!BU25)</f>
        <v>27.141528605380085</v>
      </c>
      <c r="BQ25" s="113">
        <f>IF('SS treatment'!BQ25=":",":",'SS treatment'!BQ25*100/'SS treatment'!BU25)</f>
        <v>3.9231219646609032</v>
      </c>
      <c r="BR25" s="113">
        <f>IF('SS treatment'!BR25=":",":",'SS treatment'!BR25*100/'SS treatment'!BU25)</f>
        <v>1.412186133021045</v>
      </c>
      <c r="BS25" s="113">
        <f>IF('SS treatment'!BS25=":",":",'SS treatment'!BS25*100/'SS treatment'!BU25)</f>
        <v>18.122481314366411</v>
      </c>
      <c r="BT25" s="113">
        <f>IF('SS treatment'!BT25=":",":",'SS treatment'!BT25*100/'SS treatment'!BU25)</f>
        <v>49.400681982571555</v>
      </c>
      <c r="BU25" s="114">
        <f t="shared" si="11"/>
        <v>100</v>
      </c>
      <c r="BV25" s="112" t="e">
        <f>IF('SS treatment'!BV25=":",":",'SS treatment'!BV25*100/'SS treatment'!CA25)</f>
        <v>#DIV/0!</v>
      </c>
      <c r="BW25" s="113" t="e">
        <f>IF('SS treatment'!BW25=":",":",'SS treatment'!BW25*100/'SS treatment'!CA25)</f>
        <v>#DIV/0!</v>
      </c>
      <c r="BX25" s="113" t="e">
        <f>IF('SS treatment'!BX25=":",":",'SS treatment'!BX25*100/'SS treatment'!CA25)</f>
        <v>#DIV/0!</v>
      </c>
      <c r="BY25" s="113" t="e">
        <f>IF('SS treatment'!BY25=":",":",'SS treatment'!BY25*100/'SS treatment'!CA25)</f>
        <v>#DIV/0!</v>
      </c>
      <c r="BZ25" s="113" t="e">
        <f>IF('SS treatment'!BZ25=":",":",'SS treatment'!BZ25*100/'SS treatment'!CA25)</f>
        <v>#DIV/0!</v>
      </c>
      <c r="CA25" s="114" t="e">
        <f t="shared" si="12"/>
        <v>#DIV/0!</v>
      </c>
    </row>
    <row r="26" spans="1:79">
      <c r="A26" s="103" t="s">
        <v>36</v>
      </c>
      <c r="B26" s="112">
        <f>IF('SS treatment'!B26=":",":",'SS treatment'!B26*100/'SS treatment'!G26)</f>
        <v>89.832007073386379</v>
      </c>
      <c r="C26" s="113" t="str">
        <f>IF('SS treatment'!C26=":",":",'SS treatment'!C26*100/'SS treatment'!G26)</f>
        <v>:</v>
      </c>
      <c r="D26" s="113">
        <f>IF('SS treatment'!D26=":",":",'SS treatment'!D26*100/'SS treatment'!G26)</f>
        <v>10.079575596816976</v>
      </c>
      <c r="E26" s="113">
        <f>IF('SS treatment'!E26=":",":",'SS treatment'!E26*100/'SS treatment'!G26)</f>
        <v>8.8417329796640146E-2</v>
      </c>
      <c r="F26" s="113" t="str">
        <f>IF('SS treatment'!F26=":",":",'SS treatment'!F26*100/'SS treatment'!G26)</f>
        <v>:</v>
      </c>
      <c r="G26" s="114">
        <f t="shared" si="0"/>
        <v>100</v>
      </c>
      <c r="H26" s="112">
        <f>IF('SS treatment'!H26=":",":",'SS treatment'!H26*100/'SS treatment'!M26)</f>
        <v>89.832007073386379</v>
      </c>
      <c r="I26" s="113" t="str">
        <f>IF('SS treatment'!I26=":",":",'SS treatment'!I26*100/'SS treatment'!M26)</f>
        <v>:</v>
      </c>
      <c r="J26" s="113">
        <f>IF('SS treatment'!J26=":",":",'SS treatment'!J26*100/'SS treatment'!M26)</f>
        <v>10.079575596816976</v>
      </c>
      <c r="K26" s="113">
        <f>IF('SS treatment'!K26=":",":",'SS treatment'!K26*100/'SS treatment'!M26)</f>
        <v>8.8417329796640146E-2</v>
      </c>
      <c r="L26" s="113" t="str">
        <f>IF('SS treatment'!L26=":",":",'SS treatment'!L26*100/'SS treatment'!M26)</f>
        <v>:</v>
      </c>
      <c r="M26" s="114">
        <f t="shared" si="1"/>
        <v>100</v>
      </c>
      <c r="N26" s="112">
        <f>IF('SS treatment'!N26=":",":",'SS treatment'!N26*100/'SS treatment'!S26)</f>
        <v>63.746038461023794</v>
      </c>
      <c r="O26" s="113" t="str">
        <f>IF('SS treatment'!O26=":",":",'SS treatment'!O26*100/'SS treatment'!S26)</f>
        <v>:</v>
      </c>
      <c r="P26" s="113">
        <f>IF('SS treatment'!P26=":",":",'SS treatment'!P26*100/'SS treatment'!S26)</f>
        <v>7.175992687814774</v>
      </c>
      <c r="Q26" s="113">
        <f>IF('SS treatment'!Q26=":",":",'SS treatment'!Q26*100/'SS treatment'!S26)</f>
        <v>4.4208664898320066E-2</v>
      </c>
      <c r="R26" s="113">
        <f>IF('SS treatment'!R26=":",":",'SS treatment'!R26*100/'SS treatment'!S26)</f>
        <v>29.033760186263091</v>
      </c>
      <c r="S26" s="114">
        <f t="shared" si="2"/>
        <v>99.999999999999986</v>
      </c>
      <c r="T26" s="112">
        <f>IF('SS treatment'!T26=":",":",'SS treatment'!T26*100/'SS treatment'!Y26)</f>
        <v>37.660069848661237</v>
      </c>
      <c r="U26" s="113" t="str">
        <f>IF('SS treatment'!U26=":",":",'SS treatment'!U26*100/'SS treatment'!Y26)</f>
        <v>:</v>
      </c>
      <c r="V26" s="113">
        <f>IF('SS treatment'!V26=":",":",'SS treatment'!V26*100/'SS treatment'!Y26)</f>
        <v>4.2724097788125723</v>
      </c>
      <c r="W26" s="113" t="str">
        <f>IF('SS treatment'!W26=":",":",'SS treatment'!W26*100/'SS treatment'!Y26)</f>
        <v>:</v>
      </c>
      <c r="X26" s="113">
        <f>IF('SS treatment'!X26=":",":",'SS treatment'!X26*100/'SS treatment'!Y26)</f>
        <v>58.067520372526197</v>
      </c>
      <c r="Y26" s="114">
        <f t="shared" si="3"/>
        <v>100</v>
      </c>
      <c r="Z26" s="112">
        <f>IF('SS treatment'!Z26=":",":",'SS treatment'!Z26*100/'SS treatment'!AE26)</f>
        <v>24.657354944468224</v>
      </c>
      <c r="AA26" s="113" t="str">
        <f>IF('SS treatment'!AA26=":",":",'SS treatment'!AA26*100/'SS treatment'!AE26)</f>
        <v>:</v>
      </c>
      <c r="AB26" s="113">
        <f>IF('SS treatment'!AB26=":",":",'SS treatment'!AB26*100/'SS treatment'!AE26)</f>
        <v>4.2926069702923408</v>
      </c>
      <c r="AC26" s="113" t="str">
        <f>IF('SS treatment'!AC26=":",":",'SS treatment'!AC26*100/'SS treatment'!AE26)</f>
        <v>:</v>
      </c>
      <c r="AD26" s="113">
        <f>IF('SS treatment'!AD26=":",":",'SS treatment'!AD26*100/'SS treatment'!AE26)</f>
        <v>71.050038085239422</v>
      </c>
      <c r="AE26" s="114">
        <f t="shared" si="4"/>
        <v>99.999999999999986</v>
      </c>
      <c r="AF26" s="112">
        <f>IF('SS treatment'!AF26=":",":",'SS treatment'!AF26*100/'SS treatment'!AK26)</f>
        <v>11.654640040275215</v>
      </c>
      <c r="AG26" s="113" t="str">
        <f>IF('SS treatment'!AG26=":",":",'SS treatment'!AG26*100/'SS treatment'!AK26)</f>
        <v>:</v>
      </c>
      <c r="AH26" s="113">
        <f>IF('SS treatment'!AH26=":",":",'SS treatment'!AH26*100/'SS treatment'!AK26)</f>
        <v>4.3128041617721093</v>
      </c>
      <c r="AI26" s="113" t="str">
        <f>IF('SS treatment'!AI26=":",":",'SS treatment'!AI26*100/'SS treatment'!AK26)</f>
        <v>:</v>
      </c>
      <c r="AJ26" s="113">
        <f>IF('SS treatment'!AJ26=":",":",'SS treatment'!AJ26*100/'SS treatment'!AK26)</f>
        <v>84.032555797952682</v>
      </c>
      <c r="AK26" s="114">
        <f t="shared" si="5"/>
        <v>100</v>
      </c>
      <c r="AL26" s="112">
        <f>IF('SS treatment'!AL26=":",":",'SS treatment'!AL26*100/'SS treatment'!AQ26)</f>
        <v>8.9048462645396764</v>
      </c>
      <c r="AM26" s="113">
        <f>IF('SS treatment'!AM26=":",":",'SS treatment'!AM26*100/'SS treatment'!AQ26)</f>
        <v>45</v>
      </c>
      <c r="AN26" s="113">
        <f>IF('SS treatment'!AN26=":",":",'SS treatment'!AN26*100/'SS treatment'!AQ26)</f>
        <v>2.1564020808860547</v>
      </c>
      <c r="AO26" s="113" t="str">
        <f>IF('SS treatment'!AO26=":",":",'SS treatment'!AO26*100/'SS treatment'!AQ26)</f>
        <v>:</v>
      </c>
      <c r="AP26" s="113">
        <f>IF('SS treatment'!AP26=":",":",'SS treatment'!AP26*100/'SS treatment'!AQ26)</f>
        <v>43.938751654574268</v>
      </c>
      <c r="AQ26" s="114">
        <f t="shared" si="6"/>
        <v>100</v>
      </c>
      <c r="AR26" s="112">
        <f>IF('SS treatment'!AR26=":",":",'SS treatment'!AR26*100/'SS treatment'!AW26)</f>
        <v>8.9048462645396782</v>
      </c>
      <c r="AS26" s="113">
        <f>IF('SS treatment'!AS26=":",":",'SS treatment'!AS26*100/'SS treatment'!AW26)</f>
        <v>45.000000000000007</v>
      </c>
      <c r="AT26" s="113">
        <f>IF('SS treatment'!AT26=":",":",'SS treatment'!AT26*100/'SS treatment'!AW26)</f>
        <v>2.1564020808860551</v>
      </c>
      <c r="AU26" s="113" t="str">
        <f>IF('SS treatment'!AU26=":",":",'SS treatment'!AU26*100/'SS treatment'!AW26)</f>
        <v>:</v>
      </c>
      <c r="AV26" s="113">
        <f>IF('SS treatment'!AV26=":",":",'SS treatment'!AV26*100/'SS treatment'!AW26)</f>
        <v>43.938751654574268</v>
      </c>
      <c r="AW26" s="114">
        <f t="shared" si="7"/>
        <v>100</v>
      </c>
      <c r="AX26" s="112">
        <f>IF('SS treatment'!AX26=":",":",'SS treatment'!AX26*100/'SS treatment'!BC26)</f>
        <v>6.1550524888041389</v>
      </c>
      <c r="AY26" s="113">
        <f>IF('SS treatment'!AY26=":",":",'SS treatment'!AY26*100/'SS treatment'!BC26)</f>
        <v>90</v>
      </c>
      <c r="AZ26" s="113" t="str">
        <f>IF('SS treatment'!AZ26=":",":",'SS treatment'!AZ26*100/'SS treatment'!BC26)</f>
        <v>:</v>
      </c>
      <c r="BA26" s="113" t="str">
        <f>IF('SS treatment'!BA26=":",":",'SS treatment'!BA26*100/'SS treatment'!BC26)</f>
        <v>:</v>
      </c>
      <c r="BB26" s="113">
        <f>IF('SS treatment'!BB26=":",":",'SS treatment'!BB26*100/'SS treatment'!BC26)</f>
        <v>3.8449475111958549</v>
      </c>
      <c r="BC26" s="114">
        <f t="shared" si="8"/>
        <v>100</v>
      </c>
      <c r="BD26" s="112">
        <f>IF('SS treatment'!BD26=":",":",'SS treatment'!BD26*100/'SS treatment'!BI26)</f>
        <v>17</v>
      </c>
      <c r="BE26" s="113">
        <f>IF('SS treatment'!BE26=":",":",'SS treatment'!BE26*100/'SS treatment'!BI26)</f>
        <v>83.000000000000014</v>
      </c>
      <c r="BF26" s="113" t="str">
        <f>IF('SS treatment'!BF26=":",":",'SS treatment'!BF26*100/'SS treatment'!BI26)</f>
        <v>:</v>
      </c>
      <c r="BG26" s="113" t="str">
        <f>IF('SS treatment'!BG26=":",":",'SS treatment'!BG26*100/'SS treatment'!BI26)</f>
        <v>:</v>
      </c>
      <c r="BH26" s="113" t="str">
        <f>IF('SS treatment'!BH26=":",":",'SS treatment'!BH26*100/'SS treatment'!BI26)</f>
        <v>:</v>
      </c>
      <c r="BI26" s="114">
        <f t="shared" si="9"/>
        <v>100.00000000000001</v>
      </c>
      <c r="BJ26" s="112">
        <f>IF('SS treatment'!BJ26=":",":",'SS treatment'!BJ26*100/'SS treatment'!BO26)</f>
        <v>17</v>
      </c>
      <c r="BK26" s="113">
        <f>IF('SS treatment'!BK26=":",":",'SS treatment'!BK26*100/'SS treatment'!BO26)</f>
        <v>83</v>
      </c>
      <c r="BL26" s="113" t="str">
        <f>IF('SS treatment'!BL26=":",":",'SS treatment'!BL26*100/'SS treatment'!BO26)</f>
        <v>:</v>
      </c>
      <c r="BM26" s="113" t="str">
        <f>IF('SS treatment'!BM26=":",":",'SS treatment'!BM26*100/'SS treatment'!BO26)</f>
        <v>:</v>
      </c>
      <c r="BN26" s="113" t="str">
        <f>IF('SS treatment'!BN26=":",":",'SS treatment'!BN26*100/'SS treatment'!BO26)</f>
        <v>:</v>
      </c>
      <c r="BO26" s="114">
        <f t="shared" si="10"/>
        <v>100</v>
      </c>
      <c r="BP26" s="112">
        <f>IF('SS treatment'!BP26=":",":",'SS treatment'!BP26*100/'SS treatment'!BU26)</f>
        <v>17</v>
      </c>
      <c r="BQ26" s="113">
        <f>IF('SS treatment'!BQ26=":",":",'SS treatment'!BQ26*100/'SS treatment'!BU26)</f>
        <v>83</v>
      </c>
      <c r="BR26" s="113" t="str">
        <f>IF('SS treatment'!BR26=":",":",'SS treatment'!BR26*100/'SS treatment'!BU26)</f>
        <v>:</v>
      </c>
      <c r="BS26" s="113" t="str">
        <f>IF('SS treatment'!BS26=":",":",'SS treatment'!BS26*100/'SS treatment'!BU26)</f>
        <v>:</v>
      </c>
      <c r="BT26" s="113" t="str">
        <f>IF('SS treatment'!BT26=":",":",'SS treatment'!BT26*100/'SS treatment'!BU26)</f>
        <v>:</v>
      </c>
      <c r="BU26" s="114">
        <f t="shared" si="11"/>
        <v>100</v>
      </c>
      <c r="BV26" s="112" t="e">
        <f>IF('SS treatment'!BV26=":",":",'SS treatment'!BV26*100/'SS treatment'!CA26)</f>
        <v>#DIV/0!</v>
      </c>
      <c r="BW26" s="113" t="e">
        <f>IF('SS treatment'!BW26=":",":",'SS treatment'!BW26*100/'SS treatment'!CA26)</f>
        <v>#DIV/0!</v>
      </c>
      <c r="BX26" s="113" t="e">
        <f>IF('SS treatment'!BX26=":",":",'SS treatment'!BX26*100/'SS treatment'!CA26)</f>
        <v>#DIV/0!</v>
      </c>
      <c r="BY26" s="113" t="e">
        <f>IF('SS treatment'!BY26=":",":",'SS treatment'!BY26*100/'SS treatment'!CA26)</f>
        <v>#DIV/0!</v>
      </c>
      <c r="BZ26" s="113" t="e">
        <f>IF('SS treatment'!BZ26=":",":",'SS treatment'!BZ26*100/'SS treatment'!CA26)</f>
        <v>#DIV/0!</v>
      </c>
      <c r="CA26" s="114" t="e">
        <f t="shared" si="12"/>
        <v>#DIV/0!</v>
      </c>
    </row>
    <row r="27" spans="1:79">
      <c r="A27" s="103" t="s">
        <v>37</v>
      </c>
      <c r="B27" s="112">
        <f>IF('SS treatment'!B27=":",":",'SS treatment'!B27*100/'SS treatment'!G27)</f>
        <v>3.1358885017421603</v>
      </c>
      <c r="C27" s="113">
        <f>IF('SS treatment'!C27=":",":",'SS treatment'!C27*100/'SS treatment'!G27)</f>
        <v>0.34843205574912894</v>
      </c>
      <c r="D27" s="113">
        <f>IF('SS treatment'!D27=":",":",'SS treatment'!D27*100/'SS treatment'!G27)</f>
        <v>93.902439024390247</v>
      </c>
      <c r="E27" s="113">
        <f>IF('SS treatment'!E27=":",":",'SS treatment'!E27*100/'SS treatment'!G27)</f>
        <v>0</v>
      </c>
      <c r="F27" s="113">
        <f>IF('SS treatment'!F27=":",":",'SS treatment'!F27*100/'SS treatment'!G27)</f>
        <v>2.6132404181184667</v>
      </c>
      <c r="G27" s="114">
        <f t="shared" si="0"/>
        <v>100</v>
      </c>
      <c r="H27" s="112">
        <f>IF('SS treatment'!H27=":",":",'SS treatment'!H27*100/'SS treatment'!M27)</f>
        <v>4.5548654244306421</v>
      </c>
      <c r="I27" s="113">
        <f>IF('SS treatment'!I27=":",":",'SS treatment'!I27*100/'SS treatment'!M27)</f>
        <v>2.691511387163561</v>
      </c>
      <c r="J27" s="113">
        <f>IF('SS treatment'!J27=":",":",'SS treatment'!J27*100/'SS treatment'!M27)</f>
        <v>89.026915113871638</v>
      </c>
      <c r="K27" s="113">
        <f>IF('SS treatment'!K27=":",":",'SS treatment'!K27*100/'SS treatment'!M27)</f>
        <v>0.82815734989648038</v>
      </c>
      <c r="L27" s="113">
        <f>IF('SS treatment'!L27=":",":",'SS treatment'!L27*100/'SS treatment'!M27)</f>
        <v>2.8985507246376812</v>
      </c>
      <c r="M27" s="114">
        <f t="shared" si="1"/>
        <v>100.00000000000001</v>
      </c>
      <c r="N27" s="112">
        <f>IF('SS treatment'!N27=":",":",'SS treatment'!N27*100/'SS treatment'!S27)</f>
        <v>4.6157396722824835</v>
      </c>
      <c r="O27" s="113">
        <f>IF('SS treatment'!O27=":",":",'SS treatment'!O27*100/'SS treatment'!S27)</f>
        <v>0.17309023771059312</v>
      </c>
      <c r="P27" s="113">
        <f>IF('SS treatment'!P27=":",":",'SS treatment'!P27*100/'SS treatment'!S27)</f>
        <v>67.909069928456034</v>
      </c>
      <c r="Q27" s="113">
        <f>IF('SS treatment'!Q27=":",":",'SS treatment'!Q27*100/'SS treatment'!S27)</f>
        <v>0.4731133164089546</v>
      </c>
      <c r="R27" s="113">
        <f>IF('SS treatment'!R27=":",":",'SS treatment'!R27*100/'SS treatment'!S27)</f>
        <v>26.828986845141934</v>
      </c>
      <c r="S27" s="114">
        <f t="shared" si="2"/>
        <v>100</v>
      </c>
      <c r="T27" s="112">
        <f>IF('SS treatment'!T27=":",":",'SS treatment'!T27*100/'SS treatment'!Y27)</f>
        <v>6.785212915301825</v>
      </c>
      <c r="U27" s="113">
        <f>IF('SS treatment'!U27=":",":",'SS treatment'!U27*100/'SS treatment'!Y27)</f>
        <v>0.10398793739926168</v>
      </c>
      <c r="V27" s="113">
        <f>IF('SS treatment'!V27=":",":",'SS treatment'!V27*100/'SS treatment'!Y27)</f>
        <v>75.46404617064421</v>
      </c>
      <c r="W27" s="113">
        <f>IF('SS treatment'!W27=":",":",'SS treatment'!W27*100/'SS treatment'!Y27)</f>
        <v>0.64472521187542242</v>
      </c>
      <c r="X27" s="113">
        <f>IF('SS treatment'!X27=":",":",'SS treatment'!X27*100/'SS treatment'!Y27)</f>
        <v>17.002027764779289</v>
      </c>
      <c r="Y27" s="114">
        <f t="shared" si="3"/>
        <v>100</v>
      </c>
      <c r="Z27" s="112">
        <f>IF('SS treatment'!Z27=":",":",'SS treatment'!Z27*100/'SS treatment'!AE27)</f>
        <v>6.7965506228042161</v>
      </c>
      <c r="AA27" s="113">
        <f>IF('SS treatment'!AA27=":",":",'SS treatment'!AA27*100/'SS treatment'!AE27)</f>
        <v>0.17246885978920473</v>
      </c>
      <c r="AB27" s="113">
        <f>IF('SS treatment'!AB27=":",":",'SS treatment'!AB27*100/'SS treatment'!AE27)</f>
        <v>66.579367614180768</v>
      </c>
      <c r="AC27" s="113">
        <f>IF('SS treatment'!AC27=":",":",'SS treatment'!AC27*100/'SS treatment'!AE27)</f>
        <v>0.31938677738741617</v>
      </c>
      <c r="AD27" s="113">
        <f>IF('SS treatment'!AD27=":",":",'SS treatment'!AD27*100/'SS treatment'!AE27)</f>
        <v>26.13222612583839</v>
      </c>
      <c r="AE27" s="114">
        <f t="shared" si="4"/>
        <v>100</v>
      </c>
      <c r="AF27" s="112">
        <f>IF('SS treatment'!AF27=":",":",'SS treatment'!AF27*100/'SS treatment'!AK27)</f>
        <v>7.305100257924952</v>
      </c>
      <c r="AG27" s="113">
        <f>IF('SS treatment'!AG27=":",":",'SS treatment'!AG27*100/'SS treatment'!AK27)</f>
        <v>0.14144271570014144</v>
      </c>
      <c r="AH27" s="113">
        <f>IF('SS treatment'!AH27=":",":",'SS treatment'!AH27*100/'SS treatment'!AK27)</f>
        <v>73.887178633829762</v>
      </c>
      <c r="AI27" s="113">
        <f>IF('SS treatment'!AI27=":",":",'SS treatment'!AI27*100/'SS treatment'!AK27)</f>
        <v>0.15808303519427572</v>
      </c>
      <c r="AJ27" s="113">
        <f>IF('SS treatment'!AJ27=":",":",'SS treatment'!AJ27*100/'SS treatment'!AK27)</f>
        <v>18.508195357350861</v>
      </c>
      <c r="AK27" s="114">
        <f t="shared" si="5"/>
        <v>100</v>
      </c>
      <c r="AL27" s="112">
        <f>IF('SS treatment'!AL27=":",":",'SS treatment'!AL27*100/'SS treatment'!AQ27)</f>
        <v>12.353522518706763</v>
      </c>
      <c r="AM27" s="113">
        <f>IF('SS treatment'!AM27=":",":",'SS treatment'!AM27*100/'SS treatment'!AQ27)</f>
        <v>0.6212057037978258</v>
      </c>
      <c r="AN27" s="113">
        <f>IF('SS treatment'!AN27=":",":",'SS treatment'!AN27*100/'SS treatment'!AQ27)</f>
        <v>59.455739093604407</v>
      </c>
      <c r="AO27" s="113">
        <f>IF('SS treatment'!AO27=":",":",'SS treatment'!AO27*100/'SS treatment'!AQ27)</f>
        <v>7.0591557249752926E-3</v>
      </c>
      <c r="AP27" s="113">
        <f>IF('SS treatment'!AP27=":",":",'SS treatment'!AP27*100/'SS treatment'!AQ27)</f>
        <v>27.562473528166031</v>
      </c>
      <c r="AQ27" s="114">
        <f t="shared" si="6"/>
        <v>100</v>
      </c>
      <c r="AR27" s="112">
        <f>IF('SS treatment'!AR27=":",":",'SS treatment'!AR27*100/'SS treatment'!AW27)</f>
        <v>18.72452068617558</v>
      </c>
      <c r="AS27" s="113">
        <f>IF('SS treatment'!AS27=":",":",'SS treatment'!AS27*100/'SS treatment'!AW27)</f>
        <v>1.6750756811301715</v>
      </c>
      <c r="AT27" s="113">
        <f>IF('SS treatment'!AT27=":",":",'SS treatment'!AT27*100/'SS treatment'!AW27)</f>
        <v>51.790110998990919</v>
      </c>
      <c r="AU27" s="113">
        <f>IF('SS treatment'!AU27=":",":",'SS treatment'!AU27*100/'SS treatment'!AW27)</f>
        <v>0.29061553985872857</v>
      </c>
      <c r="AV27" s="113">
        <f>IF('SS treatment'!AV27=":",":",'SS treatment'!AV27*100/'SS treatment'!AW27)</f>
        <v>27.519677093844603</v>
      </c>
      <c r="AW27" s="114">
        <f t="shared" si="7"/>
        <v>100.00000000000001</v>
      </c>
      <c r="AX27" s="112">
        <f>IF('SS treatment'!AX27=":",":",'SS treatment'!AX27*100/'SS treatment'!BC27)</f>
        <v>18.891491022638565</v>
      </c>
      <c r="AY27" s="113">
        <f>IF('SS treatment'!AY27=":",":",'SS treatment'!AY27*100/'SS treatment'!BC27)</f>
        <v>5.2866684014224994</v>
      </c>
      <c r="AZ27" s="113">
        <f>IF('SS treatment'!AZ27=":",":",'SS treatment'!AZ27*100/'SS treatment'!BC27)</f>
        <v>56.388238355451477</v>
      </c>
      <c r="BA27" s="113">
        <f>IF('SS treatment'!BA27=":",":",'SS treatment'!BA27*100/'SS treatment'!BC27)</f>
        <v>0.4944054124381993</v>
      </c>
      <c r="BB27" s="113">
        <f>IF('SS treatment'!BB27=":",":",'SS treatment'!BB27*100/'SS treatment'!BC27)</f>
        <v>18.939196808049267</v>
      </c>
      <c r="BC27" s="114">
        <f t="shared" si="8"/>
        <v>100</v>
      </c>
      <c r="BD27" s="112">
        <f>IF('SS treatment'!BD27=":",":",'SS treatment'!BD27*100/'SS treatment'!BI27)</f>
        <v>21.289485071397664</v>
      </c>
      <c r="BE27" s="113">
        <f>IF('SS treatment'!BE27=":",":",'SS treatment'!BE27*100/'SS treatment'!BI27)</f>
        <v>1.9786790448841509</v>
      </c>
      <c r="BF27" s="113">
        <f>IF('SS treatment'!BF27=":",":",'SS treatment'!BF27*100/'SS treatment'!BI27)</f>
        <v>55.344006923409779</v>
      </c>
      <c r="BG27" s="113">
        <f>IF('SS treatment'!BG27=":",":",'SS treatment'!BG27*100/'SS treatment'!BI27)</f>
        <v>0.84575744463239055</v>
      </c>
      <c r="BH27" s="113">
        <f>IF('SS treatment'!BH27=":",":",'SS treatment'!BH27*100/'SS treatment'!BI27)</f>
        <v>20.542071515676017</v>
      </c>
      <c r="BI27" s="114">
        <f t="shared" si="9"/>
        <v>100</v>
      </c>
      <c r="BJ27" s="112">
        <f>IF('SS treatment'!BJ27=":",":",'SS treatment'!BJ27*100/'SS treatment'!BO27)</f>
        <v>15.298479231293031</v>
      </c>
      <c r="BK27" s="113">
        <f>IF('SS treatment'!BK27=":",":",'SS treatment'!BK27*100/'SS treatment'!BO27)</f>
        <v>0.85874252856170086</v>
      </c>
      <c r="BL27" s="113">
        <f>IF('SS treatment'!BL27=":",":",'SS treatment'!BL27*100/'SS treatment'!BO27)</f>
        <v>53.257168797760457</v>
      </c>
      <c r="BM27" s="113">
        <f>IF('SS treatment'!BM27=":",":",'SS treatment'!BM27*100/'SS treatment'!BO27)</f>
        <v>0.36316864644019065</v>
      </c>
      <c r="BN27" s="113">
        <f>IF('SS treatment'!BN27=":",":",'SS treatment'!BN27*100/'SS treatment'!BO27)</f>
        <v>30.222440795944618</v>
      </c>
      <c r="BO27" s="114">
        <f t="shared" si="10"/>
        <v>100</v>
      </c>
      <c r="BP27" s="112">
        <f>IF('SS treatment'!BP27=":",":",'SS treatment'!BP27*100/'SS treatment'!BU27)</f>
        <v>30.441077116108485</v>
      </c>
      <c r="BQ27" s="113">
        <f>IF('SS treatment'!BQ27=":",":",'SS treatment'!BQ27*100/'SS treatment'!BU27)</f>
        <v>0.85899044493774734</v>
      </c>
      <c r="BR27" s="113">
        <f>IF('SS treatment'!BR27=":",":",'SS treatment'!BR27*100/'SS treatment'!BU27)</f>
        <v>37.361258565775508</v>
      </c>
      <c r="BS27" s="113">
        <f>IF('SS treatment'!BS27=":",":",'SS treatment'!BS27*100/'SS treatment'!BU27)</f>
        <v>0.27024418492423513</v>
      </c>
      <c r="BT27" s="113">
        <f>IF('SS treatment'!BT27=":",":",'SS treatment'!BT27*100/'SS treatment'!BU27)</f>
        <v>31.068429688254025</v>
      </c>
      <c r="BU27" s="114">
        <f t="shared" si="11"/>
        <v>100</v>
      </c>
      <c r="BV27" s="112" t="e">
        <f>IF('SS treatment'!BV27=":",":",'SS treatment'!BV27*100/'SS treatment'!CA27)</f>
        <v>#DIV/0!</v>
      </c>
      <c r="BW27" s="113" t="e">
        <f>IF('SS treatment'!BW27=":",":",'SS treatment'!BW27*100/'SS treatment'!CA27)</f>
        <v>#DIV/0!</v>
      </c>
      <c r="BX27" s="113" t="e">
        <f>IF('SS treatment'!BX27=":",":",'SS treatment'!BX27*100/'SS treatment'!CA27)</f>
        <v>#DIV/0!</v>
      </c>
      <c r="BY27" s="113" t="e">
        <f>IF('SS treatment'!BY27=":",":",'SS treatment'!BY27*100/'SS treatment'!CA27)</f>
        <v>#DIV/0!</v>
      </c>
      <c r="BZ27" s="113" t="e">
        <f>IF('SS treatment'!BZ27=":",":",'SS treatment'!BZ27*100/'SS treatment'!CA27)</f>
        <v>#DIV/0!</v>
      </c>
      <c r="CA27" s="114" t="e">
        <f t="shared" si="12"/>
        <v>#DIV/0!</v>
      </c>
    </row>
    <row r="28" spans="1:79">
      <c r="A28" s="103" t="s">
        <v>38</v>
      </c>
      <c r="B28" s="112">
        <f>IF('SS treatment'!B28=":",":",'SS treatment'!B28*100/'SS treatment'!G28)</f>
        <v>0</v>
      </c>
      <c r="C28" s="113">
        <f>IF('SS treatment'!C28=":",":",'SS treatment'!C28*100/'SS treatment'!G28)</f>
        <v>7.1969696969696972</v>
      </c>
      <c r="D28" s="113">
        <f>IF('SS treatment'!D28=":",":",'SS treatment'!D28*100/'SS treatment'!G28)</f>
        <v>7.5757575757575761</v>
      </c>
      <c r="E28" s="113">
        <f>IF('SS treatment'!E28=":",":",'SS treatment'!E28*100/'SS treatment'!G28)</f>
        <v>56.81818181818182</v>
      </c>
      <c r="F28" s="113">
        <f>IF('SS treatment'!F28=":",":",'SS treatment'!F28*100/'SS treatment'!G28)</f>
        <v>28.40909090909091</v>
      </c>
      <c r="G28" s="114">
        <f t="shared" si="0"/>
        <v>100</v>
      </c>
      <c r="H28" s="112">
        <f>IF('SS treatment'!H28=":",":",'SS treatment'!H28*100/'SS treatment'!M28)</f>
        <v>0</v>
      </c>
      <c r="I28" s="113">
        <f>IF('SS treatment'!I28=":",":",'SS treatment'!I28*100/'SS treatment'!M28)</f>
        <v>7.3929961089494167</v>
      </c>
      <c r="J28" s="113">
        <f>IF('SS treatment'!J28=":",":",'SS treatment'!J28*100/'SS treatment'!M28)</f>
        <v>4.2801556420233462</v>
      </c>
      <c r="K28" s="113">
        <f>IF('SS treatment'!K28=":",":",'SS treatment'!K28*100/'SS treatment'!M28)</f>
        <v>50.583657587548636</v>
      </c>
      <c r="L28" s="113">
        <f>IF('SS treatment'!L28=":",":",'SS treatment'!L28*100/'SS treatment'!M28)</f>
        <v>37.7431906614786</v>
      </c>
      <c r="M28" s="114">
        <f t="shared" si="1"/>
        <v>100</v>
      </c>
      <c r="N28" s="112">
        <f>IF('SS treatment'!N28=":",":",'SS treatment'!N28*100/'SS treatment'!S28)</f>
        <v>0</v>
      </c>
      <c r="O28" s="113">
        <f>IF('SS treatment'!O28=":",":",'SS treatment'!O28*100/'SS treatment'!S28)</f>
        <v>10.037174721189592</v>
      </c>
      <c r="P28" s="113">
        <f>IF('SS treatment'!P28=":",":",'SS treatment'!P28*100/'SS treatment'!S28)</f>
        <v>1.8587360594795539</v>
      </c>
      <c r="Q28" s="113">
        <f>IF('SS treatment'!Q28=":",":",'SS treatment'!Q28*100/'SS treatment'!S28)</f>
        <v>53.531598513011154</v>
      </c>
      <c r="R28" s="113">
        <f>IF('SS treatment'!R28=":",":",'SS treatment'!R28*100/'SS treatment'!S28)</f>
        <v>34.572490706319705</v>
      </c>
      <c r="S28" s="114">
        <f t="shared" si="2"/>
        <v>100</v>
      </c>
      <c r="T28" s="112">
        <f>IF('SS treatment'!T28=":",":",'SS treatment'!T28*100/'SS treatment'!Y28)</f>
        <v>0.7142857142857143</v>
      </c>
      <c r="U28" s="113">
        <f>IF('SS treatment'!U28=":",":",'SS treatment'!U28*100/'SS treatment'!Y28)</f>
        <v>5.3571428571428568</v>
      </c>
      <c r="V28" s="113">
        <f>IF('SS treatment'!V28=":",":",'SS treatment'!V28*100/'SS treatment'!Y28)</f>
        <v>1.0714285714285714</v>
      </c>
      <c r="W28" s="113">
        <f>IF('SS treatment'!W28=":",":",'SS treatment'!W28*100/'SS treatment'!Y28)</f>
        <v>53.571428571428569</v>
      </c>
      <c r="X28" s="113">
        <f>IF('SS treatment'!X28=":",":",'SS treatment'!X28*100/'SS treatment'!Y28)</f>
        <v>39.285714285714285</v>
      </c>
      <c r="Y28" s="114">
        <f t="shared" si="3"/>
        <v>100</v>
      </c>
      <c r="Z28" s="112">
        <f>IF('SS treatment'!Z28=":",":",'SS treatment'!Z28*100/'SS treatment'!AE28)</f>
        <v>0</v>
      </c>
      <c r="AA28" s="113">
        <f>IF('SS treatment'!AA28=":",":",'SS treatment'!AA28*100/'SS treatment'!AE28)</f>
        <v>2.0761245674740483</v>
      </c>
      <c r="AB28" s="113">
        <f>IF('SS treatment'!AB28=":",":",'SS treatment'!AB28*100/'SS treatment'!AE28)</f>
        <v>0.69204152249134943</v>
      </c>
      <c r="AC28" s="113">
        <f>IF('SS treatment'!AC28=":",":",'SS treatment'!AC28*100/'SS treatment'!AE28)</f>
        <v>52.249134948096888</v>
      </c>
      <c r="AD28" s="113">
        <f>IF('SS treatment'!AD28=":",":",'SS treatment'!AD28*100/'SS treatment'!AE28)</f>
        <v>44.982698961937714</v>
      </c>
      <c r="AE28" s="114">
        <f t="shared" si="4"/>
        <v>100</v>
      </c>
      <c r="AF28" s="112">
        <f>IF('SS treatment'!AF28=":",":",'SS treatment'!AF28*100/'SS treatment'!AK28)</f>
        <v>1.5290519877675841</v>
      </c>
      <c r="AG28" s="113">
        <f>IF('SS treatment'!AG28=":",":",'SS treatment'!AG28*100/'SS treatment'!AK28)</f>
        <v>3.0581039755351682</v>
      </c>
      <c r="AH28" s="113">
        <f>IF('SS treatment'!AH28=":",":",'SS treatment'!AH28*100/'SS treatment'!AK28)</f>
        <v>0.6116207951070336</v>
      </c>
      <c r="AI28" s="113">
        <f>IF('SS treatment'!AI28=":",":",'SS treatment'!AI28*100/'SS treatment'!AK28)</f>
        <v>48.623853211009177</v>
      </c>
      <c r="AJ28" s="113">
        <f>IF('SS treatment'!AJ28=":",":",'SS treatment'!AJ28*100/'SS treatment'!AK28)</f>
        <v>46.177370030581038</v>
      </c>
      <c r="AK28" s="114">
        <f t="shared" si="5"/>
        <v>100</v>
      </c>
      <c r="AL28" s="112">
        <f>IF('SS treatment'!AL28=":",":",'SS treatment'!AL28*100/'SS treatment'!AQ28)</f>
        <v>0</v>
      </c>
      <c r="AM28" s="113">
        <f>IF('SS treatment'!AM28=":",":",'SS treatment'!AM28*100/'SS treatment'!AQ28)</f>
        <v>1.0928961748633881</v>
      </c>
      <c r="AN28" s="113">
        <f>IF('SS treatment'!AN28=":",":",'SS treatment'!AN28*100/'SS treatment'!AQ28)</f>
        <v>0.81967213114754101</v>
      </c>
      <c r="AO28" s="113">
        <f>IF('SS treatment'!AO28=":",":",'SS treatment'!AO28*100/'SS treatment'!AQ28)</f>
        <v>33.879781420765028</v>
      </c>
      <c r="AP28" s="113">
        <f>IF('SS treatment'!AP28=":",":",'SS treatment'!AP28*100/'SS treatment'!AQ28)</f>
        <v>64.207650273224047</v>
      </c>
      <c r="AQ28" s="114">
        <f t="shared" si="6"/>
        <v>100</v>
      </c>
      <c r="AR28" s="112">
        <f>IF('SS treatment'!AR28=":",":",'SS treatment'!AR28*100/'SS treatment'!AW28)</f>
        <v>0</v>
      </c>
      <c r="AS28" s="113">
        <f>IF('SS treatment'!AS28=":",":",'SS treatment'!AS28*100/'SS treatment'!AW28)</f>
        <v>1.5748031496062993</v>
      </c>
      <c r="AT28" s="113">
        <f>IF('SS treatment'!AT28=":",":",'SS treatment'!AT28*100/'SS treatment'!AW28)</f>
        <v>0.78740157480314965</v>
      </c>
      <c r="AU28" s="113">
        <f>IF('SS treatment'!AU28=":",":",'SS treatment'!AU28*100/'SS treatment'!AW28)</f>
        <v>27.821522309711288</v>
      </c>
      <c r="AV28" s="113">
        <f>IF('SS treatment'!AV28=":",":",'SS treatment'!AV28*100/'SS treatment'!AW28)</f>
        <v>69.816272965879264</v>
      </c>
      <c r="AW28" s="114">
        <f t="shared" si="7"/>
        <v>100</v>
      </c>
      <c r="AX28" s="112">
        <f>IF('SS treatment'!AX28=":",":",'SS treatment'!AX28*100/'SS treatment'!BC28)</f>
        <v>0</v>
      </c>
      <c r="AY28" s="113">
        <f>IF('SS treatment'!AY28=":",":",'SS treatment'!AY28*100/'SS treatment'!BC28)</f>
        <v>1.7241379310344827</v>
      </c>
      <c r="AZ28" s="113">
        <f>IF('SS treatment'!AZ28=":",":",'SS treatment'!AZ28*100/'SS treatment'!BC28)</f>
        <v>1.4367816091954022</v>
      </c>
      <c r="BA28" s="113">
        <f>IF('SS treatment'!BA28=":",":",'SS treatment'!BA28*100/'SS treatment'!BC28)</f>
        <v>27.586206896551722</v>
      </c>
      <c r="BB28" s="113">
        <f>IF('SS treatment'!BB28=":",":",'SS treatment'!BB28*100/'SS treatment'!BC28)</f>
        <v>69.252873563218387</v>
      </c>
      <c r="BC28" s="114">
        <f t="shared" si="8"/>
        <v>100</v>
      </c>
      <c r="BD28" s="112">
        <f>IF('SS treatment'!BD28=":",":",'SS treatment'!BD28*100/'SS treatment'!BI28)</f>
        <v>0</v>
      </c>
      <c r="BE28" s="113">
        <f>IF('SS treatment'!BE28=":",":",'SS treatment'!BE28*100/'SS treatment'!BI28)</f>
        <v>1.2903225806451613</v>
      </c>
      <c r="BF28" s="113">
        <f>IF('SS treatment'!BF28=":",":",'SS treatment'!BF28*100/'SS treatment'!BI28)</f>
        <v>1.935483870967742</v>
      </c>
      <c r="BG28" s="113">
        <f>IF('SS treatment'!BG28=":",":",'SS treatment'!BG28*100/'SS treatment'!BI28)</f>
        <v>36.12903225806452</v>
      </c>
      <c r="BH28" s="113">
        <f>IF('SS treatment'!BH28=":",":",'SS treatment'!BH28*100/'SS treatment'!BI28)</f>
        <v>60.645161290322584</v>
      </c>
      <c r="BI28" s="114">
        <f t="shared" si="9"/>
        <v>100</v>
      </c>
      <c r="BJ28" s="112">
        <f>IF('SS treatment'!BJ28=":",":",'SS treatment'!BJ28*100/'SS treatment'!BO28)</f>
        <v>0</v>
      </c>
      <c r="BK28" s="113">
        <f>IF('SS treatment'!BK28=":",":",'SS treatment'!BK28*100/'SS treatment'!BO28)</f>
        <v>4.619861767915606</v>
      </c>
      <c r="BL28" s="113">
        <f>IF('SS treatment'!BL28=":",":",'SS treatment'!BL28*100/'SS treatment'!BO28)</f>
        <v>3.0192797380865768</v>
      </c>
      <c r="BM28" s="113">
        <f>IF('SS treatment'!BM28=":",":",'SS treatment'!BM28*100/'SS treatment'!BO28)</f>
        <v>30.483812295380137</v>
      </c>
      <c r="BN28" s="113">
        <f>IF('SS treatment'!BN28=":",":",'SS treatment'!BN28*100/'SS treatment'!BO28)</f>
        <v>61.877046198617677</v>
      </c>
      <c r="BO28" s="114">
        <f t="shared" si="10"/>
        <v>100</v>
      </c>
      <c r="BP28" s="112">
        <f>IF('SS treatment'!BP28=":",":",'SS treatment'!BP28*100/'SS treatment'!BU28)</f>
        <v>0</v>
      </c>
      <c r="BQ28" s="113">
        <f>IF('SS treatment'!BQ28=":",":",'SS treatment'!BQ28*100/'SS treatment'!BU28)</f>
        <v>0.84226646248085757</v>
      </c>
      <c r="BR28" s="113">
        <f>IF('SS treatment'!BR28=":",":",'SS treatment'!BR28*100/'SS treatment'!BU28)</f>
        <v>2.5650842266462481</v>
      </c>
      <c r="BS28" s="113">
        <f>IF('SS treatment'!BS28=":",":",'SS treatment'!BS28*100/'SS treatment'!BU28)</f>
        <v>22.932618683001532</v>
      </c>
      <c r="BT28" s="113">
        <f>IF('SS treatment'!BT28=":",":",'SS treatment'!BT28*100/'SS treatment'!BU28)</f>
        <v>73.660030627871365</v>
      </c>
      <c r="BU28" s="114">
        <f t="shared" si="11"/>
        <v>100</v>
      </c>
      <c r="BV28" s="112" t="e">
        <f>IF('SS treatment'!BV28=":",":",'SS treatment'!BV28*100/'SS treatment'!CA28)</f>
        <v>#DIV/0!</v>
      </c>
      <c r="BW28" s="113" t="e">
        <f>IF('SS treatment'!BW28=":",":",'SS treatment'!BW28*100/'SS treatment'!CA28)</f>
        <v>#DIV/0!</v>
      </c>
      <c r="BX28" s="113" t="e">
        <f>IF('SS treatment'!BX28=":",":",'SS treatment'!BX28*100/'SS treatment'!CA28)</f>
        <v>#DIV/0!</v>
      </c>
      <c r="BY28" s="113" t="e">
        <f>IF('SS treatment'!BY28=":",":",'SS treatment'!BY28*100/'SS treatment'!CA28)</f>
        <v>#DIV/0!</v>
      </c>
      <c r="BZ28" s="113" t="e">
        <f>IF('SS treatment'!BZ28=":",":",'SS treatment'!BZ28*100/'SS treatment'!CA28)</f>
        <v>#DIV/0!</v>
      </c>
      <c r="CA28" s="114" t="e">
        <f t="shared" si="12"/>
        <v>#DIV/0!</v>
      </c>
    </row>
    <row r="29" spans="1:79">
      <c r="A29" s="103" t="s">
        <v>39</v>
      </c>
      <c r="B29" s="112">
        <f>IF('SS treatment'!B29=":",":",'SS treatment'!B29*100/'SS treatment'!G29)</f>
        <v>0.61307901907356943</v>
      </c>
      <c r="C29" s="113">
        <f>IF('SS treatment'!C29=":",":",'SS treatment'!C29*100/'SS treatment'!G29)</f>
        <v>64.032697547683924</v>
      </c>
      <c r="D29" s="113">
        <f>IF('SS treatment'!D29=":",":",'SS treatment'!D29*100/'SS treatment'!G29)</f>
        <v>14.049727520435967</v>
      </c>
      <c r="E29" s="113">
        <f>IF('SS treatment'!E29=":",":",'SS treatment'!E29*100/'SS treatment'!G29)</f>
        <v>0</v>
      </c>
      <c r="F29" s="113">
        <f>IF('SS treatment'!F29=":",":",'SS treatment'!F29*100/'SS treatment'!G29)</f>
        <v>21.304495912806541</v>
      </c>
      <c r="G29" s="114">
        <f t="shared" si="0"/>
        <v>100</v>
      </c>
      <c r="H29" s="112">
        <f>IF('SS treatment'!H29=":",":",'SS treatment'!H29*100/'SS treatment'!M29)</f>
        <v>2.1291091807187872</v>
      </c>
      <c r="I29" s="113">
        <f>IF('SS treatment'!I29=":",":",'SS treatment'!I29*100/'SS treatment'!M29)</f>
        <v>62.732072900698348</v>
      </c>
      <c r="J29" s="113">
        <f>IF('SS treatment'!J29=":",":",'SS treatment'!J29*100/'SS treatment'!M29)</f>
        <v>13.302674161130982</v>
      </c>
      <c r="K29" s="113">
        <f>IF('SS treatment'!K29=":",":",'SS treatment'!K29*100/'SS treatment'!M29)</f>
        <v>5.4505195026400957</v>
      </c>
      <c r="L29" s="113">
        <f>IF('SS treatment'!L29=":",":",'SS treatment'!L29*100/'SS treatment'!M29)</f>
        <v>16.385624254811788</v>
      </c>
      <c r="M29" s="114">
        <f t="shared" si="1"/>
        <v>100</v>
      </c>
      <c r="N29" s="112">
        <f>IF('SS treatment'!N29=":",":",'SS treatment'!N29*100/'SS treatment'!S29)</f>
        <v>0.90545011318126412</v>
      </c>
      <c r="O29" s="113">
        <f>IF('SS treatment'!O29=":",":",'SS treatment'!O29*100/'SS treatment'!S29)</f>
        <v>61.309420163677522</v>
      </c>
      <c r="P29" s="113">
        <f>IF('SS treatment'!P29=":",":",'SS treatment'!P29*100/'SS treatment'!S29)</f>
        <v>11.56190144523768</v>
      </c>
      <c r="Q29" s="113">
        <f>IF('SS treatment'!Q29=":",":",'SS treatment'!Q29*100/'SS treatment'!S29)</f>
        <v>8.7236635904579494</v>
      </c>
      <c r="R29" s="113">
        <f>IF('SS treatment'!R29=":",":",'SS treatment'!R29*100/'SS treatment'!S29)</f>
        <v>17.499564687445584</v>
      </c>
      <c r="S29" s="114">
        <f t="shared" si="2"/>
        <v>100</v>
      </c>
      <c r="T29" s="112">
        <f>IF('SS treatment'!T29=":",":",'SS treatment'!T29*100/'SS treatment'!Y29)</f>
        <v>0</v>
      </c>
      <c r="U29" s="113">
        <f>IF('SS treatment'!U29=":",":",'SS treatment'!U29*100/'SS treatment'!Y29)</f>
        <v>45.798171589310833</v>
      </c>
      <c r="V29" s="113">
        <f>IF('SS treatment'!V29=":",":",'SS treatment'!V29*100/'SS treatment'!Y29)</f>
        <v>7.5773558368495078</v>
      </c>
      <c r="W29" s="113">
        <f>IF('SS treatment'!W29=":",":",'SS treatment'!W29*100/'SS treatment'!Y29)</f>
        <v>28.199718706047818</v>
      </c>
      <c r="X29" s="113">
        <f>IF('SS treatment'!X29=":",":",'SS treatment'!X29*100/'SS treatment'!Y29)</f>
        <v>18.424753867791843</v>
      </c>
      <c r="Y29" s="114">
        <f t="shared" si="3"/>
        <v>100</v>
      </c>
      <c r="Z29" s="112">
        <f>IF('SS treatment'!Z29=":",":",'SS treatment'!Z29*100/'SS treatment'!AE29)</f>
        <v>0</v>
      </c>
      <c r="AA29" s="113">
        <f>IF('SS treatment'!AA29=":",":",'SS treatment'!AA29*100/'SS treatment'!AE29)</f>
        <v>44.221194879089616</v>
      </c>
      <c r="AB29" s="113">
        <f>IF('SS treatment'!AB29=":",":",'SS treatment'!AB29*100/'SS treatment'!AE29)</f>
        <v>8.2503556187766716</v>
      </c>
      <c r="AC29" s="113">
        <f>IF('SS treatment'!AC29=":",":",'SS treatment'!AC29*100/'SS treatment'!AE29)</f>
        <v>30.067567567567568</v>
      </c>
      <c r="AD29" s="113">
        <f>IF('SS treatment'!AD29=":",":",'SS treatment'!AD29*100/'SS treatment'!AE29)</f>
        <v>17.460881934566146</v>
      </c>
      <c r="AE29" s="114">
        <f t="shared" si="4"/>
        <v>100</v>
      </c>
      <c r="AF29" s="112">
        <f>IF('SS treatment'!AF29=":",":",'SS treatment'!AF29*100/'SS treatment'!AK29)</f>
        <v>0</v>
      </c>
      <c r="AG29" s="113">
        <f>IF('SS treatment'!AG29=":",":",'SS treatment'!AG29*100/'SS treatment'!AK29)</f>
        <v>47.464655984919887</v>
      </c>
      <c r="AH29" s="113">
        <f>IF('SS treatment'!AH29=":",":",'SS treatment'!AH29*100/'SS treatment'!AK29)</f>
        <v>13.779453345900095</v>
      </c>
      <c r="AI29" s="113">
        <f>IF('SS treatment'!AI29=":",":",'SS treatment'!AI29*100/'SS treatment'!AK29)</f>
        <v>20.810556079170595</v>
      </c>
      <c r="AJ29" s="113">
        <f>IF('SS treatment'!AJ29=":",":",'SS treatment'!AJ29*100/'SS treatment'!AK29)</f>
        <v>17.945334590009423</v>
      </c>
      <c r="AK29" s="114">
        <f t="shared" si="5"/>
        <v>100</v>
      </c>
      <c r="AL29" s="112">
        <f>IF('SS treatment'!AL29=":",":",'SS treatment'!AL29*100/'SS treatment'!AQ29)</f>
        <v>0</v>
      </c>
      <c r="AM29" s="113">
        <f>IF('SS treatment'!AM29=":",":",'SS treatment'!AM29*100/'SS treatment'!AQ29)</f>
        <v>45.157740278796773</v>
      </c>
      <c r="AN29" s="113">
        <f>IF('SS treatment'!AN29=":",":",'SS treatment'!AN29*100/'SS treatment'!AQ29)</f>
        <v>14.416727806309611</v>
      </c>
      <c r="AO29" s="113">
        <f>IF('SS treatment'!AO29=":",":",'SS treatment'!AO29*100/'SS treatment'!AQ29)</f>
        <v>22.450476889214968</v>
      </c>
      <c r="AP29" s="113">
        <f>IF('SS treatment'!AP29=":",":",'SS treatment'!AP29*100/'SS treatment'!AQ29)</f>
        <v>17.97505502567865</v>
      </c>
      <c r="AQ29" s="114">
        <f t="shared" si="6"/>
        <v>100</v>
      </c>
      <c r="AR29" s="112">
        <f>IF('SS treatment'!AR29=":",":",'SS treatment'!AR29*100/'SS treatment'!AW29)</f>
        <v>0</v>
      </c>
      <c r="AS29" s="113">
        <f>IF('SS treatment'!AS29=":",":",'SS treatment'!AS29*100/'SS treatment'!AW29)</f>
        <v>45.50330770606115</v>
      </c>
      <c r="AT29" s="113">
        <f>IF('SS treatment'!AT29=":",":",'SS treatment'!AT29*100/'SS treatment'!AW29)</f>
        <v>20.150187734668336</v>
      </c>
      <c r="AU29" s="113">
        <f>IF('SS treatment'!AU29=":",":",'SS treatment'!AU29*100/'SS treatment'!AW29)</f>
        <v>20.883246915787591</v>
      </c>
      <c r="AV29" s="113">
        <f>IF('SS treatment'!AV29=":",":",'SS treatment'!AV29*100/'SS treatment'!AW29)</f>
        <v>13.463257643482924</v>
      </c>
      <c r="AW29" s="114">
        <f t="shared" si="7"/>
        <v>100</v>
      </c>
      <c r="AX29" s="112">
        <f>IF('SS treatment'!AX29=":",":",'SS treatment'!AX29*100/'SS treatment'!BC29)</f>
        <v>0</v>
      </c>
      <c r="AY29" s="113">
        <f>IF('SS treatment'!AY29=":",":",'SS treatment'!AY29*100/'SS treatment'!BC29)</f>
        <v>46.726244756520153</v>
      </c>
      <c r="AZ29" s="113">
        <f>IF('SS treatment'!AZ29=":",":",'SS treatment'!AZ29*100/'SS treatment'!BC29)</f>
        <v>17.654568666788254</v>
      </c>
      <c r="BA29" s="113">
        <f>IF('SS treatment'!BA29=":",":",'SS treatment'!BA29*100/'SS treatment'!BC29)</f>
        <v>23.581980667517783</v>
      </c>
      <c r="BB29" s="113">
        <f>IF('SS treatment'!BB29=":",":",'SS treatment'!BB29*100/'SS treatment'!BC29)</f>
        <v>12.03720590917381</v>
      </c>
      <c r="BC29" s="114">
        <f t="shared" si="8"/>
        <v>100</v>
      </c>
      <c r="BD29" s="112">
        <f>IF('SS treatment'!BD29=":",":",'SS treatment'!BD29*100/'SS treatment'!BI29)</f>
        <v>0</v>
      </c>
      <c r="BE29" s="113">
        <f>IF('SS treatment'!BE29=":",":",'SS treatment'!BE29*100/'SS treatment'!BI29)</f>
        <v>47.550432276657062</v>
      </c>
      <c r="BF29" s="113">
        <f>IF('SS treatment'!BF29=":",":",'SS treatment'!BF29*100/'SS treatment'!BI29)</f>
        <v>12.662103746397694</v>
      </c>
      <c r="BG29" s="113">
        <f>IF('SS treatment'!BG29=":",":",'SS treatment'!BG29*100/'SS treatment'!BI29)</f>
        <v>21.487752161383284</v>
      </c>
      <c r="BH29" s="113">
        <f>IF('SS treatment'!BH29=":",":",'SS treatment'!BH29*100/'SS treatment'!BI29)</f>
        <v>18.29971181556196</v>
      </c>
      <c r="BI29" s="114">
        <f t="shared" si="9"/>
        <v>100</v>
      </c>
      <c r="BJ29" s="112">
        <f>IF('SS treatment'!BJ29=":",":",'SS treatment'!BJ29*100/'SS treatment'!BO29)</f>
        <v>0</v>
      </c>
      <c r="BK29" s="113">
        <f>IF('SS treatment'!BK29=":",":",'SS treatment'!BK29*100/'SS treatment'!BO29)</f>
        <v>50.712198685171657</v>
      </c>
      <c r="BL29" s="113">
        <f>IF('SS treatment'!BL29=":",":",'SS treatment'!BL29*100/'SS treatment'!BO29)</f>
        <v>8.6194302410518624</v>
      </c>
      <c r="BM29" s="113">
        <f>IF('SS treatment'!BM29=":",":",'SS treatment'!BM29*100/'SS treatment'!BO29)</f>
        <v>23.283418553688826</v>
      </c>
      <c r="BN29" s="113">
        <f>IF('SS treatment'!BN29=":",":",'SS treatment'!BN29*100/'SS treatment'!BO29)</f>
        <v>17.384952520087655</v>
      </c>
      <c r="BO29" s="114">
        <f t="shared" si="10"/>
        <v>99.999999999999986</v>
      </c>
      <c r="BP29" s="112">
        <f>IF('SS treatment'!BP29=":",":",'SS treatment'!BP29*100/'SS treatment'!BU29)</f>
        <v>0</v>
      </c>
      <c r="BQ29" s="113">
        <f>IF('SS treatment'!BQ29=":",":",'SS treatment'!BQ29*100/'SS treatment'!BU29)</f>
        <v>52.316076294277927</v>
      </c>
      <c r="BR29" s="113">
        <f>IF('SS treatment'!BR29=":",":",'SS treatment'!BR29*100/'SS treatment'!BU29)</f>
        <v>20.36330608537693</v>
      </c>
      <c r="BS29" s="113">
        <f>IF('SS treatment'!BS29=":",":",'SS treatment'!BS29*100/'SS treatment'!BU29)</f>
        <v>18.764759309718439</v>
      </c>
      <c r="BT29" s="113">
        <f>IF('SS treatment'!BT29=":",":",'SS treatment'!BT29*100/'SS treatment'!BU29)</f>
        <v>8.5558583106267037</v>
      </c>
      <c r="BU29" s="114">
        <f t="shared" si="11"/>
        <v>100</v>
      </c>
      <c r="BV29" s="112" t="e">
        <f>IF('SS treatment'!BV29=":",":",'SS treatment'!BV29*100/'SS treatment'!CA29)</f>
        <v>#DIV/0!</v>
      </c>
      <c r="BW29" s="113" t="e">
        <f>IF('SS treatment'!BW29=":",":",'SS treatment'!BW29*100/'SS treatment'!CA29)</f>
        <v>#DIV/0!</v>
      </c>
      <c r="BX29" s="113" t="e">
        <f>IF('SS treatment'!BX29=":",":",'SS treatment'!BX29*100/'SS treatment'!CA29)</f>
        <v>#DIV/0!</v>
      </c>
      <c r="BY29" s="113" t="e">
        <f>IF('SS treatment'!BY29=":",":",'SS treatment'!BY29*100/'SS treatment'!CA29)</f>
        <v>#DIV/0!</v>
      </c>
      <c r="BZ29" s="113" t="e">
        <f>IF('SS treatment'!BZ29=":",":",'SS treatment'!BZ29*100/'SS treatment'!CA29)</f>
        <v>#DIV/0!</v>
      </c>
      <c r="CA29" s="114" t="e">
        <f t="shared" si="12"/>
        <v>#DIV/0!</v>
      </c>
    </row>
    <row r="30" spans="1:79">
      <c r="A30" s="103" t="s">
        <v>40</v>
      </c>
      <c r="B30" s="112">
        <f>IF('SS treatment'!B30=":",":",'SS treatment'!B30*100/'SS treatment'!G30)</f>
        <v>5.009765667891612</v>
      </c>
      <c r="C30" s="113">
        <f>IF('SS treatment'!C30=":",":",'SS treatment'!C30*100/'SS treatment'!G30)</f>
        <v>31.28824717663916</v>
      </c>
      <c r="D30" s="113">
        <f>IF('SS treatment'!D30=":",":",'SS treatment'!D30*100/'SS treatment'!G30)</f>
        <v>3.2679259383639554</v>
      </c>
      <c r="E30" s="113">
        <f>IF('SS treatment'!E30=":",":",'SS treatment'!E30*100/'SS treatment'!G30)</f>
        <v>10.685069795554449</v>
      </c>
      <c r="F30" s="113">
        <f>IF('SS treatment'!F30=":",":",'SS treatment'!F30*100/'SS treatment'!G30)</f>
        <v>49.748991421550819</v>
      </c>
      <c r="G30" s="114">
        <f t="shared" si="0"/>
        <v>100</v>
      </c>
      <c r="H30" s="112">
        <f>IF('SS treatment'!H30=":",":",'SS treatment'!H30*100/'SS treatment'!M30)</f>
        <v>5.0205020502050193</v>
      </c>
      <c r="I30" s="113">
        <f>IF('SS treatment'!I30=":",":",'SS treatment'!I30*100/'SS treatment'!M30)</f>
        <v>65.686568656865688</v>
      </c>
      <c r="J30" s="113">
        <f>IF('SS treatment'!J30=":",":",'SS treatment'!J30*100/'SS treatment'!M30)</f>
        <v>6.8606860686068591</v>
      </c>
      <c r="K30" s="113">
        <f>IF('SS treatment'!K30=":",":",'SS treatment'!K30*100/'SS treatment'!M30)</f>
        <v>22.432243224322427</v>
      </c>
      <c r="L30" s="113">
        <f>IF('SS treatment'!L30=":",":",'SS treatment'!L30*100/'SS treatment'!M30)</f>
        <v>0</v>
      </c>
      <c r="M30" s="114">
        <f t="shared" si="1"/>
        <v>100</v>
      </c>
      <c r="N30" s="112">
        <f>IF('SS treatment'!N30=":",":",'SS treatment'!N30*100/'SS treatment'!S30)</f>
        <v>20.047935676047015</v>
      </c>
      <c r="O30" s="113">
        <f>IF('SS treatment'!O30=":",":",'SS treatment'!O30*100/'SS treatment'!S30)</f>
        <v>60.338989734042315</v>
      </c>
      <c r="P30" s="113">
        <f>IF('SS treatment'!P30=":",":",'SS treatment'!P30*100/'SS treatment'!S30)</f>
        <v>3.2879210050515675</v>
      </c>
      <c r="Q30" s="113">
        <f>IF('SS treatment'!Q30=":",":",'SS treatment'!Q30*100/'SS treatment'!S30)</f>
        <v>10.750447251210883</v>
      </c>
      <c r="R30" s="113">
        <f>IF('SS treatment'!R30=":",":",'SS treatment'!R30*100/'SS treatment'!S30)</f>
        <v>5.574706333648213</v>
      </c>
      <c r="S30" s="114">
        <f t="shared" si="2"/>
        <v>100</v>
      </c>
      <c r="T30" s="112">
        <f>IF('SS treatment'!T30=":",":",'SS treatment'!T30*100/'SS treatment'!Y30)</f>
        <v>27.103233692299472</v>
      </c>
      <c r="U30" s="113">
        <f>IF('SS treatment'!U30=":",":",'SS treatment'!U30*100/'SS treatment'!Y30)</f>
        <v>57.828330635134805</v>
      </c>
      <c r="V30" s="113">
        <f>IF('SS treatment'!V30=":",":",'SS treatment'!V30*100/'SS treatment'!Y30)</f>
        <v>1.6105273200719497</v>
      </c>
      <c r="W30" s="113">
        <f>IF('SS treatment'!W30=":",":",'SS treatment'!W30*100/'SS treatment'!Y30)</f>
        <v>5.26590784099327</v>
      </c>
      <c r="X30" s="113">
        <f>IF('SS treatment'!X30=":",":",'SS treatment'!X30*100/'SS treatment'!Y30)</f>
        <v>8.1920005115005186</v>
      </c>
      <c r="Y30" s="114">
        <f t="shared" si="3"/>
        <v>100.00000000000001</v>
      </c>
      <c r="Z30" s="112">
        <f>IF('SS treatment'!Z30=":",":",'SS treatment'!Z30*100/'SS treatment'!AE30)</f>
        <v>33.87728459530026</v>
      </c>
      <c r="AA30" s="113">
        <f>IF('SS treatment'!AA30=":",":",'SS treatment'!AA30*100/'SS treatment'!AE30)</f>
        <v>55.417754569190599</v>
      </c>
      <c r="AB30" s="113">
        <f>IF('SS treatment'!AB30=":",":",'SS treatment'!AB30*100/'SS treatment'!AE30)</f>
        <v>0</v>
      </c>
      <c r="AC30" s="113">
        <f>IF('SS treatment'!AC30=":",":",'SS treatment'!AC30*100/'SS treatment'!AE30)</f>
        <v>0</v>
      </c>
      <c r="AD30" s="113">
        <f>IF('SS treatment'!AD30=":",":",'SS treatment'!AD30*100/'SS treatment'!AE30)</f>
        <v>10.704960835509139</v>
      </c>
      <c r="AE30" s="114">
        <f t="shared" si="4"/>
        <v>100</v>
      </c>
      <c r="AF30" s="112">
        <f>IF('SS treatment'!AF30=":",":",'SS treatment'!AF30*100/'SS treatment'!AK30)</f>
        <v>43.401360544217688</v>
      </c>
      <c r="AG30" s="113">
        <f>IF('SS treatment'!AG30=":",":",'SS treatment'!AG30*100/'SS treatment'!AK30)</f>
        <v>54.693877551020407</v>
      </c>
      <c r="AH30" s="113">
        <f>IF('SS treatment'!AH30=":",":",'SS treatment'!AH30*100/'SS treatment'!AK30)</f>
        <v>1.1700680272108843</v>
      </c>
      <c r="AI30" s="113">
        <f>IF('SS treatment'!AI30=":",":",'SS treatment'!AI30*100/'SS treatment'!AK30)</f>
        <v>0.48979591836734693</v>
      </c>
      <c r="AJ30" s="113">
        <f>IF('SS treatment'!AJ30=":",":",'SS treatment'!AJ30*100/'SS treatment'!AK30)</f>
        <v>0.24489795918367346</v>
      </c>
      <c r="AK30" s="114">
        <f t="shared" si="5"/>
        <v>100.00000000000001</v>
      </c>
      <c r="AL30" s="112">
        <f>IF('SS treatment'!AL30=":",":",'SS treatment'!AL30*100/'SS treatment'!AQ30)</f>
        <v>45.936724565756826</v>
      </c>
      <c r="AM30" s="113">
        <f>IF('SS treatment'!AM30=":",":",'SS treatment'!AM30*100/'SS treatment'!AQ30)</f>
        <v>49.764267990074444</v>
      </c>
      <c r="AN30" s="113">
        <f>IF('SS treatment'!AN30=":",":",'SS treatment'!AN30*100/'SS treatment'!AQ30)</f>
        <v>3.3498759305210917</v>
      </c>
      <c r="AO30" s="113">
        <f>IF('SS treatment'!AO30=":",":",'SS treatment'!AO30*100/'SS treatment'!AQ30)</f>
        <v>0.72580645161290325</v>
      </c>
      <c r="AP30" s="113">
        <f>IF('SS treatment'!AP30=":",":",'SS treatment'!AP30*100/'SS treatment'!AQ30)</f>
        <v>0.22332506203473945</v>
      </c>
      <c r="AQ30" s="114">
        <f t="shared" si="6"/>
        <v>100.00000000000001</v>
      </c>
      <c r="AR30" s="112">
        <f>IF('SS treatment'!AR30=":",":",'SS treatment'!AR30*100/'SS treatment'!AW30)</f>
        <v>43.704815168462694</v>
      </c>
      <c r="AS30" s="113">
        <f>IF('SS treatment'!AS30=":",":",'SS treatment'!AS30*100/'SS treatment'!AW30)</f>
        <v>47.346883099167918</v>
      </c>
      <c r="AT30" s="113">
        <f>IF('SS treatment'!AT30=":",":",'SS treatment'!AT30*100/'SS treatment'!AW30)</f>
        <v>4.5491747374164504</v>
      </c>
      <c r="AU30" s="113">
        <f>IF('SS treatment'!AU30=":",":",'SS treatment'!AU30*100/'SS treatment'!AW30)</f>
        <v>3.8262174328195333</v>
      </c>
      <c r="AV30" s="113">
        <f>IF('SS treatment'!AV30=":",":",'SS treatment'!AV30*100/'SS treatment'!AW30)</f>
        <v>0.57290956213340605</v>
      </c>
      <c r="AW30" s="114">
        <f t="shared" si="7"/>
        <v>100</v>
      </c>
      <c r="AX30" s="112">
        <f>IF('SS treatment'!AX30=":",":",'SS treatment'!AX30*100/'SS treatment'!BC30)</f>
        <v>39.996254447843178</v>
      </c>
      <c r="AY30" s="113">
        <f>IF('SS treatment'!AY30=":",":",'SS treatment'!AY30*100/'SS treatment'!BC30)</f>
        <v>58.41812847243898</v>
      </c>
      <c r="AZ30" s="113">
        <f>IF('SS treatment'!AZ30=":",":",'SS treatment'!AZ30*100/'SS treatment'!BC30)</f>
        <v>1.0986952993320431</v>
      </c>
      <c r="BA30" s="113">
        <f>IF('SS treatment'!BA30=":",":",'SS treatment'!BA30*100/'SS treatment'!BC30)</f>
        <v>0.4120107372495162</v>
      </c>
      <c r="BB30" s="113">
        <f>IF('SS treatment'!BB30=":",":",'SS treatment'!BB30*100/'SS treatment'!BC30)</f>
        <v>7.4911043136275668E-2</v>
      </c>
      <c r="BC30" s="114">
        <f t="shared" si="8"/>
        <v>100</v>
      </c>
      <c r="BD30" s="112">
        <f>IF('SS treatment'!BD30=":",":",'SS treatment'!BD30*100/'SS treatment'!BI30)</f>
        <v>38.411975268467295</v>
      </c>
      <c r="BE30" s="113">
        <f>IF('SS treatment'!BE30=":",":",'SS treatment'!BE30*100/'SS treatment'!BI30)</f>
        <v>56.465994142531727</v>
      </c>
      <c r="BF30" s="113">
        <f>IF('SS treatment'!BF30=":",":",'SS treatment'!BF30*100/'SS treatment'!BI30)</f>
        <v>1.653107712333225</v>
      </c>
      <c r="BG30" s="113">
        <f>IF('SS treatment'!BG30=":",":",'SS treatment'!BG30*100/'SS treatment'!BI30)</f>
        <v>2.6033192320208266E-2</v>
      </c>
      <c r="BH30" s="113">
        <f>IF('SS treatment'!BH30=":",":",'SS treatment'!BH30*100/'SS treatment'!BI30)</f>
        <v>3.4428896843475432</v>
      </c>
      <c r="BI30" s="114">
        <f t="shared" si="9"/>
        <v>100</v>
      </c>
      <c r="BJ30" s="112">
        <f>IF('SS treatment'!BJ30=":",":",'SS treatment'!BJ30*100/'SS treatment'!BO30)</f>
        <v>37.109034267912776</v>
      </c>
      <c r="BK30" s="113">
        <f>IF('SS treatment'!BK30=":",":",'SS treatment'!BK30*100/'SS treatment'!BO30)</f>
        <v>59.464174454828658</v>
      </c>
      <c r="BL30" s="113">
        <f>IF('SS treatment'!BL30=":",":",'SS treatment'!BL30*100/'SS treatment'!BO30)</f>
        <v>0.48598130841121495</v>
      </c>
      <c r="BM30" s="113">
        <f>IF('SS treatment'!BM30=":",":",'SS treatment'!BM30*100/'SS treatment'!BO30)</f>
        <v>4.9844236760124609E-2</v>
      </c>
      <c r="BN30" s="113">
        <f>IF('SS treatment'!BN30=":",":",'SS treatment'!BN30*100/'SS treatment'!BO30)</f>
        <v>2.8909657320872273</v>
      </c>
      <c r="BO30" s="114">
        <f t="shared" si="10"/>
        <v>100</v>
      </c>
      <c r="BP30" s="112">
        <f>IF('SS treatment'!BP30=":",":",'SS treatment'!BP30*100/'SS treatment'!BU30)</f>
        <v>37.109034267912776</v>
      </c>
      <c r="BQ30" s="113">
        <f>IF('SS treatment'!BQ30=":",":",'SS treatment'!BQ30*100/'SS treatment'!BU30)</f>
        <v>59.464174454828658</v>
      </c>
      <c r="BR30" s="113">
        <f>IF('SS treatment'!BR30=":",":",'SS treatment'!BR30*100/'SS treatment'!BU30)</f>
        <v>0.48598130841121495</v>
      </c>
      <c r="BS30" s="113">
        <f>IF('SS treatment'!BS30=":",":",'SS treatment'!BS30*100/'SS treatment'!BU30)</f>
        <v>4.9844236760124609E-2</v>
      </c>
      <c r="BT30" s="113">
        <f>IF('SS treatment'!BT30=":",":",'SS treatment'!BT30*100/'SS treatment'!BU30)</f>
        <v>2.8909657320872273</v>
      </c>
      <c r="BU30" s="114">
        <f t="shared" si="11"/>
        <v>100</v>
      </c>
      <c r="BV30" s="112" t="e">
        <f>IF('SS treatment'!BV30=":",":",'SS treatment'!BV30*100/'SS treatment'!CA30)</f>
        <v>#DIV/0!</v>
      </c>
      <c r="BW30" s="113" t="e">
        <f>IF('SS treatment'!BW30=":",":",'SS treatment'!BW30*100/'SS treatment'!CA30)</f>
        <v>#DIV/0!</v>
      </c>
      <c r="BX30" s="113" t="e">
        <f>IF('SS treatment'!BX30=":",":",'SS treatment'!BX30*100/'SS treatment'!CA30)</f>
        <v>#DIV/0!</v>
      </c>
      <c r="BY30" s="113" t="e">
        <f>IF('SS treatment'!BY30=":",":",'SS treatment'!BY30*100/'SS treatment'!CA30)</f>
        <v>#DIV/0!</v>
      </c>
      <c r="BZ30" s="113" t="e">
        <f>IF('SS treatment'!BZ30=":",":",'SS treatment'!BZ30*100/'SS treatment'!CA30)</f>
        <v>#DIV/0!</v>
      </c>
      <c r="CA30" s="114" t="e">
        <f t="shared" si="12"/>
        <v>#DIV/0!</v>
      </c>
    </row>
    <row r="31" spans="1:79">
      <c r="A31" s="103" t="s">
        <v>41</v>
      </c>
      <c r="B31" s="112">
        <f>IF('SS treatment'!B31=":",":",'SS treatment'!B31*100/'SS treatment'!G31)</f>
        <v>22.197802197802197</v>
      </c>
      <c r="C31" s="113">
        <f>IF('SS treatment'!C31=":",":",'SS treatment'!C31*100/'SS treatment'!G31)</f>
        <v>37.03846153846154</v>
      </c>
      <c r="D31" s="113">
        <f>IF('SS treatment'!D31=":",":",'SS treatment'!D31*100/'SS treatment'!G31)</f>
        <v>4.0302197802197801</v>
      </c>
      <c r="E31" s="113">
        <f>IF('SS treatment'!E31=":",":",'SS treatment'!E31*100/'SS treatment'!G31)</f>
        <v>1.0796703296703296</v>
      </c>
      <c r="F31" s="113">
        <f>IF('SS treatment'!F31=":",":",'SS treatment'!F31*100/'SS treatment'!G31)</f>
        <v>35.653846153846153</v>
      </c>
      <c r="G31" s="114">
        <f t="shared" si="0"/>
        <v>100</v>
      </c>
      <c r="H31" s="112">
        <f>IF('SS treatment'!H31=":",":",'SS treatment'!H31*100/'SS treatment'!M31)</f>
        <v>24.65543644716692</v>
      </c>
      <c r="I31" s="113">
        <f>IF('SS treatment'!I31=":",":",'SS treatment'!I31*100/'SS treatment'!M31)</f>
        <v>34.04798366513527</v>
      </c>
      <c r="J31" s="113">
        <f>IF('SS treatment'!J31=":",":",'SS treatment'!J31*100/'SS treatment'!M31)</f>
        <v>3.624298111281266</v>
      </c>
      <c r="K31" s="113">
        <f>IF('SS treatment'!K31=":",":",'SS treatment'!K31*100/'SS treatment'!M31)</f>
        <v>0.76569678407350694</v>
      </c>
      <c r="L31" s="113">
        <f>IF('SS treatment'!L31=":",":",'SS treatment'!L31*100/'SS treatment'!M31)</f>
        <v>36.906584992343035</v>
      </c>
      <c r="M31" s="114">
        <f t="shared" si="1"/>
        <v>100</v>
      </c>
      <c r="N31" s="112">
        <f>IF('SS treatment'!N31=":",":",'SS treatment'!N31*100/'SS treatment'!S31)</f>
        <v>29.110021731439833</v>
      </c>
      <c r="O31" s="113">
        <f>IF('SS treatment'!O31=":",":",'SS treatment'!O31*100/'SS treatment'!S31)</f>
        <v>32.24591903775206</v>
      </c>
      <c r="P31" s="113">
        <f>IF('SS treatment'!P31=":",":",'SS treatment'!P31*100/'SS treatment'!S31)</f>
        <v>2.7012685096275333</v>
      </c>
      <c r="Q31" s="113">
        <f>IF('SS treatment'!Q31=":",":",'SS treatment'!Q31*100/'SS treatment'!S31)</f>
        <v>0.92232273715065449</v>
      </c>
      <c r="R31" s="113">
        <f>IF('SS treatment'!R31=":",":",'SS treatment'!R31*100/'SS treatment'!S31)</f>
        <v>35.020467984029921</v>
      </c>
      <c r="S31" s="114">
        <f t="shared" si="2"/>
        <v>100</v>
      </c>
      <c r="T31" s="112">
        <f>IF('SS treatment'!T31=":",":",'SS treatment'!T31*100/'SS treatment'!Y31)</f>
        <v>27.717391304347824</v>
      </c>
      <c r="U31" s="113">
        <f>IF('SS treatment'!U31=":",":",'SS treatment'!U31*100/'SS treatment'!Y31)</f>
        <v>32.119565217391305</v>
      </c>
      <c r="V31" s="113">
        <f>IF('SS treatment'!V31=":",":",'SS treatment'!V31*100/'SS treatment'!Y31)</f>
        <v>1.9565217391304348</v>
      </c>
      <c r="W31" s="113">
        <f>IF('SS treatment'!W31=":",":",'SS treatment'!W31*100/'SS treatment'!Y31)</f>
        <v>1.1956521739130435</v>
      </c>
      <c r="X31" s="113">
        <f>IF('SS treatment'!X31=":",":",'SS treatment'!X31*100/'SS treatment'!Y31)</f>
        <v>37.010869565217391</v>
      </c>
      <c r="Y31" s="114">
        <f t="shared" si="3"/>
        <v>100</v>
      </c>
      <c r="Z31" s="112">
        <f>IF('SS treatment'!Z31=":",":",'SS treatment'!Z31*100/'SS treatment'!AE31)</f>
        <v>31.75710819643098</v>
      </c>
      <c r="AA31" s="113">
        <f>IF('SS treatment'!AA31=":",":",'SS treatment'!AA31*100/'SS treatment'!AE31)</f>
        <v>30.896771070348514</v>
      </c>
      <c r="AB31" s="113">
        <f>IF('SS treatment'!AB31=":",":",'SS treatment'!AB31*100/'SS treatment'!AE31)</f>
        <v>1.7771257980541686</v>
      </c>
      <c r="AC31" s="113">
        <f>IF('SS treatment'!AC31=":",":",'SS treatment'!AC31*100/'SS treatment'!AE31)</f>
        <v>1.6461190473999665</v>
      </c>
      <c r="AD31" s="113">
        <f>IF('SS treatment'!AD31=":",":",'SS treatment'!AD31*100/'SS treatment'!AE31)</f>
        <v>33.922875887766374</v>
      </c>
      <c r="AE31" s="114">
        <f t="shared" si="4"/>
        <v>100</v>
      </c>
      <c r="AF31" s="112">
        <f>IF('SS treatment'!AF31=":",":",'SS treatment'!AF31*100/'SS treatment'!AK31)</f>
        <v>36.311389759665623</v>
      </c>
      <c r="AG31" s="113">
        <f>IF('SS treatment'!AG31=":",":",'SS treatment'!AG31*100/'SS treatment'!AK31)</f>
        <v>29.049111807732498</v>
      </c>
      <c r="AH31" s="113">
        <f>IF('SS treatment'!AH31=":",":",'SS treatment'!AH31*100/'SS treatment'!AK31)</f>
        <v>1.6196447230929989</v>
      </c>
      <c r="AI31" s="113">
        <f>IF('SS treatment'!AI31=":",":",'SS treatment'!AI31*100/'SS treatment'!AK31)</f>
        <v>2.1943573667711598</v>
      </c>
      <c r="AJ31" s="113">
        <f>IF('SS treatment'!AJ31=":",":",'SS treatment'!AJ31*100/'SS treatment'!AK31)</f>
        <v>30.825496342737722</v>
      </c>
      <c r="AK31" s="114">
        <f t="shared" si="5"/>
        <v>100</v>
      </c>
      <c r="AL31" s="112">
        <f>IF('SS treatment'!AL31=":",":",'SS treatment'!AL31*100/'SS treatment'!AQ31)</f>
        <v>37.010587184839935</v>
      </c>
      <c r="AM31" s="113">
        <f>IF('SS treatment'!AM31=":",":",'SS treatment'!AM31*100/'SS treatment'!AQ31)</f>
        <v>28.889551492131769</v>
      </c>
      <c r="AN31" s="113">
        <f>IF('SS treatment'!AN31=":",":",'SS treatment'!AN31*100/'SS treatment'!AQ31)</f>
        <v>1.5381977304523744</v>
      </c>
      <c r="AO31" s="113">
        <f>IF('SS treatment'!AO31=":",":",'SS treatment'!AO31*100/'SS treatment'!AQ31)</f>
        <v>2.0671217085042994</v>
      </c>
      <c r="AP31" s="113">
        <f>IF('SS treatment'!AP31=":",":",'SS treatment'!AP31*100/'SS treatment'!AQ31)</f>
        <v>30.494541884071609</v>
      </c>
      <c r="AQ31" s="114">
        <f t="shared" si="6"/>
        <v>100</v>
      </c>
      <c r="AR31" s="112">
        <f>IF('SS treatment'!AR31=":",":",'SS treatment'!AR31*100/'SS treatment'!AW31)</f>
        <v>41.398390342052316</v>
      </c>
      <c r="AS31" s="113">
        <f>IF('SS treatment'!AS31=":",":",'SS treatment'!AS31*100/'SS treatment'!AW31)</f>
        <v>27.162977867203221</v>
      </c>
      <c r="AT31" s="113">
        <f>IF('SS treatment'!AT31=":",":",'SS treatment'!AT31*100/'SS treatment'!AW31)</f>
        <v>1.1569416498993963</v>
      </c>
      <c r="AU31" s="113">
        <f>IF('SS treatment'!AU31=":",":",'SS treatment'!AU31*100/'SS treatment'!AW31)</f>
        <v>1.408450704225352</v>
      </c>
      <c r="AV31" s="113">
        <f>IF('SS treatment'!AV31=":",":",'SS treatment'!AV31*100/'SS treatment'!AW31)</f>
        <v>28.87323943661972</v>
      </c>
      <c r="AW31" s="114">
        <f t="shared" si="7"/>
        <v>100</v>
      </c>
      <c r="AX31" s="112">
        <f>IF('SS treatment'!AX31=":",":",'SS treatment'!AX31*100/'SS treatment'!BC31)</f>
        <v>44.871377657452022</v>
      </c>
      <c r="AY31" s="113">
        <f>IF('SS treatment'!AY31=":",":",'SS treatment'!AY31*100/'SS treatment'!BC31)</f>
        <v>25.858265511528998</v>
      </c>
      <c r="AZ31" s="113">
        <f>IF('SS treatment'!AZ31=":",":",'SS treatment'!AZ31*100/'SS treatment'!BC31)</f>
        <v>1.020612504785493</v>
      </c>
      <c r="BA31" s="113">
        <f>IF('SS treatment'!BA31=":",":",'SS treatment'!BA31*100/'SS treatment'!BC31)</f>
        <v>1.9718448833639737</v>
      </c>
      <c r="BB31" s="113">
        <f>IF('SS treatment'!BB31=":",":",'SS treatment'!BB31*100/'SS treatment'!BC31)</f>
        <v>26.277899442869519</v>
      </c>
      <c r="BC31" s="114">
        <f t="shared" si="8"/>
        <v>100</v>
      </c>
      <c r="BD31" s="112">
        <f>IF('SS treatment'!BD31=":",":",'SS treatment'!BD31*100/'SS treatment'!BI31)</f>
        <v>48.93292682926829</v>
      </c>
      <c r="BE31" s="113">
        <f>IF('SS treatment'!BE31=":",":",'SS treatment'!BE31*100/'SS treatment'!BI31)</f>
        <v>24.034552845528456</v>
      </c>
      <c r="BF31" s="113">
        <f>IF('SS treatment'!BF31=":",":",'SS treatment'!BF31*100/'SS treatment'!BI31)</f>
        <v>0.86382113821138207</v>
      </c>
      <c r="BG31" s="113">
        <f>IF('SS treatment'!BG31=":",":",'SS treatment'!BG31*100/'SS treatment'!BI31)</f>
        <v>2.6422764227642275</v>
      </c>
      <c r="BH31" s="113">
        <f>IF('SS treatment'!BH31=":",":",'SS treatment'!BH31*100/'SS treatment'!BI31)</f>
        <v>23.526422764227643</v>
      </c>
      <c r="BI31" s="114">
        <f t="shared" si="9"/>
        <v>100</v>
      </c>
      <c r="BJ31" s="112">
        <f>IF('SS treatment'!BJ31=":",":",'SS treatment'!BJ31*100/'SS treatment'!BO31)</f>
        <v>53.180396246089678</v>
      </c>
      <c r="BK31" s="113">
        <f>IF('SS treatment'!BK31=":",":",'SS treatment'!BK31*100/'SS treatment'!BO31)</f>
        <v>22.21063607924922</v>
      </c>
      <c r="BL31" s="113">
        <f>IF('SS treatment'!BL31=":",":",'SS treatment'!BL31*100/'SS treatment'!BO31)</f>
        <v>0.88633993743482797</v>
      </c>
      <c r="BM31" s="113">
        <f>IF('SS treatment'!BM31=":",":",'SS treatment'!BM31*100/'SS treatment'!BO31)</f>
        <v>2.7632950990615224</v>
      </c>
      <c r="BN31" s="113">
        <f>IF('SS treatment'!BN31=":",":",'SS treatment'!BN31*100/'SS treatment'!BO31)</f>
        <v>20.959332638164756</v>
      </c>
      <c r="BO31" s="114">
        <f t="shared" si="10"/>
        <v>100</v>
      </c>
      <c r="BP31" s="112">
        <f>IF('SS treatment'!BP31=":",":",'SS treatment'!BP31*100/'SS treatment'!BU31)</f>
        <v>54.655828170927002</v>
      </c>
      <c r="BQ31" s="113">
        <f>IF('SS treatment'!BQ31=":",":",'SS treatment'!BQ31*100/'SS treatment'!BU31)</f>
        <v>21.984938354745694</v>
      </c>
      <c r="BR31" s="113">
        <f>IF('SS treatment'!BR31=":",":",'SS treatment'!BR31*100/'SS treatment'!BU31)</f>
        <v>0.64146305303112783</v>
      </c>
      <c r="BS31" s="113">
        <f>IF('SS treatment'!BS31=":",":",'SS treatment'!BS31*100/'SS treatment'!BU31)</f>
        <v>3.5283713552073097</v>
      </c>
      <c r="BT31" s="113">
        <f>IF('SS treatment'!BT31=":",":",'SS treatment'!BT31*100/'SS treatment'!BU31)</f>
        <v>19.189399066088853</v>
      </c>
      <c r="BU31" s="114">
        <f t="shared" si="11"/>
        <v>99.999999999999986</v>
      </c>
      <c r="BV31" s="112" t="e">
        <f>IF('SS treatment'!BV31=":",":",'SS treatment'!BV31*100/'SS treatment'!CA31)</f>
        <v>#DIV/0!</v>
      </c>
      <c r="BW31" s="113" t="e">
        <f>IF('SS treatment'!BW31=":",":",'SS treatment'!BW31*100/'SS treatment'!CA31)</f>
        <v>#DIV/0!</v>
      </c>
      <c r="BX31" s="113" t="e">
        <f>IF('SS treatment'!BX31=":",":",'SS treatment'!BX31*100/'SS treatment'!CA31)</f>
        <v>#DIV/0!</v>
      </c>
      <c r="BY31" s="113" t="e">
        <f>IF('SS treatment'!BY31=":",":",'SS treatment'!BY31*100/'SS treatment'!CA31)</f>
        <v>#DIV/0!</v>
      </c>
      <c r="BZ31" s="113" t="e">
        <f>IF('SS treatment'!BZ31=":",":",'SS treatment'!BZ31*100/'SS treatment'!CA31)</f>
        <v>#DIV/0!</v>
      </c>
      <c r="CA31" s="114" t="e">
        <f t="shared" si="12"/>
        <v>#DIV/0!</v>
      </c>
    </row>
    <row r="32" spans="1:79">
      <c r="A32" s="103"/>
      <c r="B32" s="104"/>
      <c r="C32" s="71"/>
      <c r="D32" s="71"/>
      <c r="E32" s="71"/>
      <c r="F32" s="71"/>
      <c r="G32" s="114"/>
      <c r="H32" s="104"/>
      <c r="I32" s="71"/>
      <c r="J32" s="71"/>
      <c r="K32" s="71"/>
      <c r="L32" s="71"/>
      <c r="M32" s="114"/>
      <c r="N32" s="104"/>
      <c r="O32" s="71"/>
      <c r="P32" s="71"/>
      <c r="Q32" s="71"/>
      <c r="R32" s="71"/>
      <c r="S32" s="114"/>
      <c r="T32" s="104"/>
      <c r="U32" s="71"/>
      <c r="V32" s="71"/>
      <c r="W32" s="71"/>
      <c r="X32" s="71"/>
      <c r="Y32" s="114"/>
      <c r="Z32" s="104"/>
      <c r="AA32" s="71"/>
      <c r="AB32" s="71"/>
      <c r="AC32" s="71"/>
      <c r="AD32" s="71"/>
      <c r="AE32" s="114"/>
      <c r="AF32" s="104"/>
      <c r="AG32" s="71"/>
      <c r="AH32" s="71"/>
      <c r="AI32" s="71"/>
      <c r="AJ32" s="71"/>
      <c r="AK32" s="114"/>
      <c r="AL32" s="104"/>
      <c r="AM32" s="71"/>
      <c r="AN32" s="71"/>
      <c r="AO32" s="71"/>
      <c r="AP32" s="71"/>
      <c r="AQ32" s="114"/>
      <c r="AR32" s="104"/>
      <c r="AS32" s="71"/>
      <c r="AT32" s="71"/>
      <c r="AU32" s="71"/>
      <c r="AV32" s="71"/>
      <c r="AW32" s="114"/>
      <c r="AX32" s="104"/>
      <c r="AY32" s="71"/>
      <c r="AZ32" s="71"/>
      <c r="BA32" s="71"/>
      <c r="BB32" s="71"/>
      <c r="BC32" s="114"/>
      <c r="BD32" s="104"/>
      <c r="BE32" s="71"/>
      <c r="BF32" s="71"/>
      <c r="BG32" s="71"/>
      <c r="BH32" s="71"/>
      <c r="BI32" s="114"/>
      <c r="BJ32" s="104"/>
      <c r="BK32" s="71"/>
      <c r="BL32" s="71"/>
      <c r="BM32" s="71"/>
      <c r="BN32" s="71"/>
      <c r="BO32" s="114"/>
      <c r="BP32" s="104"/>
      <c r="BQ32" s="71"/>
      <c r="BR32" s="71"/>
      <c r="BS32" s="71"/>
      <c r="BT32" s="71"/>
      <c r="BU32" s="114"/>
      <c r="BV32" s="104"/>
      <c r="BW32" s="71"/>
      <c r="BX32" s="71"/>
      <c r="BY32" s="71"/>
      <c r="BZ32" s="71"/>
      <c r="CA32" s="114"/>
    </row>
    <row r="33" spans="1:96">
      <c r="A33" s="103" t="s">
        <v>1230</v>
      </c>
      <c r="B33" s="104"/>
      <c r="C33" s="71"/>
      <c r="D33" s="71"/>
      <c r="E33" s="71"/>
      <c r="F33" s="71"/>
      <c r="G33" s="114"/>
      <c r="H33" s="104"/>
      <c r="I33" s="71"/>
      <c r="J33" s="71"/>
      <c r="K33" s="71"/>
      <c r="L33" s="71"/>
      <c r="M33" s="114"/>
      <c r="N33" s="104"/>
      <c r="O33" s="71"/>
      <c r="P33" s="71"/>
      <c r="Q33" s="71"/>
      <c r="R33" s="71"/>
      <c r="S33" s="114"/>
      <c r="T33" s="104"/>
      <c r="U33" s="71"/>
      <c r="V33" s="71"/>
      <c r="W33" s="71"/>
      <c r="X33" s="71"/>
      <c r="Y33" s="114"/>
      <c r="Z33" s="104"/>
      <c r="AA33" s="71"/>
      <c r="AB33" s="71"/>
      <c r="AC33" s="71"/>
      <c r="AD33" s="71"/>
      <c r="AE33" s="114"/>
      <c r="AF33" s="104"/>
      <c r="AG33" s="71"/>
      <c r="AH33" s="71"/>
      <c r="AI33" s="71"/>
      <c r="AJ33" s="71"/>
      <c r="AK33" s="114"/>
      <c r="AL33" s="104"/>
      <c r="AM33" s="71"/>
      <c r="AN33" s="71"/>
      <c r="AO33" s="71"/>
      <c r="AP33" s="71"/>
      <c r="AQ33" s="114"/>
      <c r="AR33" s="104"/>
      <c r="AS33" s="71"/>
      <c r="AT33" s="71"/>
      <c r="AU33" s="71"/>
      <c r="AV33" s="71"/>
      <c r="AW33" s="114"/>
      <c r="AX33" s="104"/>
      <c r="AY33" s="71"/>
      <c r="AZ33" s="71"/>
      <c r="BA33" s="71"/>
      <c r="BB33" s="71"/>
      <c r="BC33" s="114"/>
      <c r="BD33" s="104"/>
      <c r="BE33" s="71"/>
      <c r="BF33" s="71"/>
      <c r="BG33" s="71"/>
      <c r="BH33" s="71"/>
      <c r="BI33" s="114"/>
      <c r="BJ33" s="104"/>
      <c r="BK33" s="71"/>
      <c r="BL33" s="71"/>
      <c r="BM33" s="71"/>
      <c r="BN33" s="71"/>
      <c r="BO33" s="114"/>
      <c r="BP33" s="104"/>
      <c r="BQ33" s="71"/>
      <c r="BR33" s="71"/>
      <c r="BS33" s="71"/>
      <c r="BT33" s="71"/>
      <c r="BU33" s="114"/>
      <c r="BV33" s="104"/>
      <c r="BW33" s="71"/>
      <c r="BX33" s="71"/>
      <c r="BY33" s="71"/>
      <c r="BZ33" s="71"/>
      <c r="CA33" s="114"/>
    </row>
    <row r="34" spans="1:96">
      <c r="A34" s="103" t="s">
        <v>767</v>
      </c>
      <c r="B34" s="104" t="str">
        <f>IF('SS treatment'!B34=":",":",'SS treatment'!B34*100/'SS treatment'!G34)</f>
        <v>:</v>
      </c>
      <c r="C34" s="71" t="str">
        <f>IF('SS treatment'!C34=":",":",'SS treatment'!C34*100/'SS treatment'!G34)</f>
        <v>:</v>
      </c>
      <c r="D34" s="71" t="str">
        <f>IF('SS treatment'!D34=":",":",'SS treatment'!D34*100/'SS treatment'!G34)</f>
        <v>:</v>
      </c>
      <c r="E34" s="71" t="str">
        <f>IF('SS treatment'!E34=":",":",'SS treatment'!E34*100/'SS treatment'!G34)</f>
        <v>:</v>
      </c>
      <c r="F34" s="71" t="str">
        <f>IF('SS treatment'!F34=":",":",'SS treatment'!F34*100/'SS treatment'!G34)</f>
        <v>:</v>
      </c>
      <c r="G34" s="114">
        <f t="shared" si="0"/>
        <v>0</v>
      </c>
      <c r="H34" s="104">
        <f>IF('SS treatment'!H34=":",":",'SS treatment'!H34*100/'SS treatment'!M34)</f>
        <v>78.301186943620181</v>
      </c>
      <c r="I34" s="71" t="str">
        <f>IF('SS treatment'!I34=":",":",'SS treatment'!I34*100/'SS treatment'!M34)</f>
        <v>:</v>
      </c>
      <c r="J34" s="71">
        <f>IF('SS treatment'!J34=":",":",'SS treatment'!J34*100/'SS treatment'!M34)</f>
        <v>0.43583086053412462</v>
      </c>
      <c r="K34" s="71">
        <f>IF('SS treatment'!K34=":",":",'SS treatment'!K34*100/'SS treatment'!M34)</f>
        <v>21.225890207715132</v>
      </c>
      <c r="L34" s="71">
        <f>IF('SS treatment'!L34=":",":",'SS treatment'!L34*100/'SS treatment'!M34)</f>
        <v>3.7091988130563795E-2</v>
      </c>
      <c r="M34" s="114">
        <f t="shared" ref="M34:M36" si="14">SUM(H34:L34)</f>
        <v>100.00000000000001</v>
      </c>
      <c r="N34" s="104" t="str">
        <f>IF('SS treatment'!N34=":",":",'SS treatment'!N34*100/'SS treatment'!S34)</f>
        <v>:</v>
      </c>
      <c r="O34" s="71" t="str">
        <f>IF('SS treatment'!O34=":",":",'SS treatment'!O34*100/'SS treatment'!S34)</f>
        <v>:</v>
      </c>
      <c r="P34" s="71" t="str">
        <f>IF('SS treatment'!P34=":",":",'SS treatment'!P34*100/'SS treatment'!S34)</f>
        <v>:</v>
      </c>
      <c r="Q34" s="71" t="str">
        <f>IF('SS treatment'!Q34=":",":",'SS treatment'!Q34*100/'SS treatment'!S34)</f>
        <v>:</v>
      </c>
      <c r="R34" s="71" t="str">
        <f>IF('SS treatment'!R34=":",":",'SS treatment'!R34*100/'SS treatment'!S34)</f>
        <v>:</v>
      </c>
      <c r="S34" s="114">
        <f t="shared" ref="S34:S36" si="15">SUM(N34:R34)</f>
        <v>0</v>
      </c>
      <c r="T34" s="104" t="str">
        <f>IF('SS treatment'!T34=":",":",'SS treatment'!T34*100/'SS treatment'!Y34)</f>
        <v>:</v>
      </c>
      <c r="U34" s="71" t="str">
        <f>IF('SS treatment'!U34=":",":",'SS treatment'!U34*100/'SS treatment'!Y34)</f>
        <v>:</v>
      </c>
      <c r="V34" s="71" t="str">
        <f>IF('SS treatment'!V34=":",":",'SS treatment'!V34*100/'SS treatment'!Y34)</f>
        <v>:</v>
      </c>
      <c r="W34" s="71" t="str">
        <f>IF('SS treatment'!W34=":",":",'SS treatment'!W34*100/'SS treatment'!Y34)</f>
        <v>:</v>
      </c>
      <c r="X34" s="71" t="str">
        <f>IF('SS treatment'!X34=":",":",'SS treatment'!X34*100/'SS treatment'!Y34)</f>
        <v>:</v>
      </c>
      <c r="Y34" s="114">
        <f t="shared" ref="Y34:Y36" si="16">SUM(T34:X34)</f>
        <v>0</v>
      </c>
      <c r="Z34" s="104" t="str">
        <f>IF('SS treatment'!Z34=":",":",'SS treatment'!Z34*100/'SS treatment'!AE34)</f>
        <v>:</v>
      </c>
      <c r="AA34" s="71" t="str">
        <f>IF('SS treatment'!AA34=":",":",'SS treatment'!AA34*100/'SS treatment'!AE34)</f>
        <v>:</v>
      </c>
      <c r="AB34" s="71" t="str">
        <f>IF('SS treatment'!AB34=":",":",'SS treatment'!AB34*100/'SS treatment'!AE34)</f>
        <v>:</v>
      </c>
      <c r="AC34" s="71" t="str">
        <f>IF('SS treatment'!AC34=":",":",'SS treatment'!AC34*100/'SS treatment'!AE34)</f>
        <v>:</v>
      </c>
      <c r="AD34" s="71" t="str">
        <f>IF('SS treatment'!AD34=":",":",'SS treatment'!AD34*100/'SS treatment'!AE34)</f>
        <v>:</v>
      </c>
      <c r="AE34" s="114">
        <f t="shared" ref="AE34:AE36" si="17">SUM(Z34:AD34)</f>
        <v>0</v>
      </c>
      <c r="AF34" s="104" t="str">
        <f>IF('SS treatment'!AF34=":",":",'SS treatment'!AF34*100/'SS treatment'!AK34)</f>
        <v>:</v>
      </c>
      <c r="AG34" s="71" t="str">
        <f>IF('SS treatment'!AG34=":",":",'SS treatment'!AG34*100/'SS treatment'!AK34)</f>
        <v>:</v>
      </c>
      <c r="AH34" s="71" t="str">
        <f>IF('SS treatment'!AH34=":",":",'SS treatment'!AH34*100/'SS treatment'!AK34)</f>
        <v>:</v>
      </c>
      <c r="AI34" s="71" t="str">
        <f>IF('SS treatment'!AI34=":",":",'SS treatment'!AI34*100/'SS treatment'!AK34)</f>
        <v>:</v>
      </c>
      <c r="AJ34" s="71" t="str">
        <f>IF('SS treatment'!AJ34=":",":",'SS treatment'!AJ34*100/'SS treatment'!AK34)</f>
        <v>:</v>
      </c>
      <c r="AK34" s="114">
        <f t="shared" ref="AK34:AK36" si="18">SUM(AF34:AJ34)</f>
        <v>0</v>
      </c>
      <c r="AL34" s="104" t="str">
        <f>IF('SS treatment'!AL34=":",":",'SS treatment'!AL34*100/'SS treatment'!AQ34)</f>
        <v>:</v>
      </c>
      <c r="AM34" s="71" t="str">
        <f>IF('SS treatment'!AM34=":",":",'SS treatment'!AM34*100/'SS treatment'!AQ34)</f>
        <v>:</v>
      </c>
      <c r="AN34" s="71" t="str">
        <f>IF('SS treatment'!AN34=":",":",'SS treatment'!AN34*100/'SS treatment'!AQ34)</f>
        <v>:</v>
      </c>
      <c r="AO34" s="71" t="str">
        <f>IF('SS treatment'!AO34=":",":",'SS treatment'!AO34*100/'SS treatment'!AQ34)</f>
        <v>:</v>
      </c>
      <c r="AP34" s="71" t="str">
        <f>IF('SS treatment'!AP34=":",":",'SS treatment'!AP34*100/'SS treatment'!AQ34)</f>
        <v>:</v>
      </c>
      <c r="AQ34" s="114">
        <f t="shared" ref="AQ34:AQ36" si="19">SUM(AL34:AP34)</f>
        <v>0</v>
      </c>
      <c r="AR34" s="104" t="str">
        <f>IF('SS treatment'!AR34=":",":",'SS treatment'!AR34*100/'SS treatment'!AW34)</f>
        <v>:</v>
      </c>
      <c r="AS34" s="71" t="str">
        <f>IF('SS treatment'!AS34=":",":",'SS treatment'!AS34*100/'SS treatment'!AW34)</f>
        <v>:</v>
      </c>
      <c r="AT34" s="71" t="str">
        <f>IF('SS treatment'!AT34=":",":",'SS treatment'!AT34*100/'SS treatment'!AW34)</f>
        <v>:</v>
      </c>
      <c r="AU34" s="71" t="str">
        <f>IF('SS treatment'!AU34=":",":",'SS treatment'!AU34*100/'SS treatment'!AW34)</f>
        <v>:</v>
      </c>
      <c r="AV34" s="71" t="str">
        <f>IF('SS treatment'!AV34=":",":",'SS treatment'!AV34*100/'SS treatment'!AW34)</f>
        <v>:</v>
      </c>
      <c r="AW34" s="114">
        <f t="shared" ref="AW34:AW36" si="20">SUM(AR34:AV34)</f>
        <v>0</v>
      </c>
      <c r="AX34" s="104" t="str">
        <f>IF('SS treatment'!AX34=":",":",'SS treatment'!AX34*100/'SS treatment'!BC34)</f>
        <v>:</v>
      </c>
      <c r="AY34" s="71" t="str">
        <f>IF('SS treatment'!AY34=":",":",'SS treatment'!AY34*100/'SS treatment'!BC34)</f>
        <v>:</v>
      </c>
      <c r="AZ34" s="71" t="str">
        <f>IF('SS treatment'!AZ34=":",":",'SS treatment'!AZ34*100/'SS treatment'!BC34)</f>
        <v>:</v>
      </c>
      <c r="BA34" s="71" t="str">
        <f>IF('SS treatment'!BA34=":",":",'SS treatment'!BA34*100/'SS treatment'!BC34)</f>
        <v>:</v>
      </c>
      <c r="BB34" s="71" t="str">
        <f>IF('SS treatment'!BB34=":",":",'SS treatment'!BB34*100/'SS treatment'!BC34)</f>
        <v>:</v>
      </c>
      <c r="BC34" s="114">
        <f t="shared" ref="BC34:BC36" si="21">SUM(AX34:BB34)</f>
        <v>0</v>
      </c>
      <c r="BD34" s="104" t="str">
        <f>IF('SS treatment'!BD34=":",":",'SS treatment'!BD34*100/'SS treatment'!BI34)</f>
        <v>:</v>
      </c>
      <c r="BE34" s="71" t="str">
        <f>IF('SS treatment'!BE34=":",":",'SS treatment'!BE34*100/'SS treatment'!BI34)</f>
        <v>:</v>
      </c>
      <c r="BF34" s="71" t="str">
        <f>IF('SS treatment'!BF34=":",":",'SS treatment'!BF34*100/'SS treatment'!BI34)</f>
        <v>:</v>
      </c>
      <c r="BG34" s="71" t="str">
        <f>IF('SS treatment'!BG34=":",":",'SS treatment'!BG34*100/'SS treatment'!BI34)</f>
        <v>:</v>
      </c>
      <c r="BH34" s="71" t="str">
        <f>IF('SS treatment'!BH34=":",":",'SS treatment'!BH34*100/'SS treatment'!BI34)</f>
        <v>:</v>
      </c>
      <c r="BI34" s="114">
        <f t="shared" ref="BI34:BI36" si="22">SUM(BD34:BH34)</f>
        <v>0</v>
      </c>
      <c r="BJ34" s="104" t="str">
        <f>IF('SS treatment'!BJ34=":",":",'SS treatment'!BJ34*100/'SS treatment'!BO34)</f>
        <v>:</v>
      </c>
      <c r="BK34" s="71" t="str">
        <f>IF('SS treatment'!BK34=":",":",'SS treatment'!BK34*100/'SS treatment'!BO34)</f>
        <v>:</v>
      </c>
      <c r="BL34" s="71" t="str">
        <f>IF('SS treatment'!BL34=":",":",'SS treatment'!BL34*100/'SS treatment'!BO34)</f>
        <v>:</v>
      </c>
      <c r="BM34" s="71" t="str">
        <f>IF('SS treatment'!BM34=":",":",'SS treatment'!BM34*100/'SS treatment'!BO34)</f>
        <v>:</v>
      </c>
      <c r="BN34" s="71" t="str">
        <f>IF('SS treatment'!BN34=":",":",'SS treatment'!BN34*100/'SS treatment'!BO34)</f>
        <v>:</v>
      </c>
      <c r="BO34" s="114">
        <f t="shared" ref="BO34:BO36" si="23">SUM(BJ34:BN34)</f>
        <v>0</v>
      </c>
      <c r="BP34" s="104" t="str">
        <f>IF('SS treatment'!BP34=":",":",'SS treatment'!BP34*100/'SS treatment'!BU34)</f>
        <v>:</v>
      </c>
      <c r="BQ34" s="71" t="str">
        <f>IF('SS treatment'!BQ34=":",":",'SS treatment'!BQ34*100/'SS treatment'!BU34)</f>
        <v>:</v>
      </c>
      <c r="BR34" s="71" t="str">
        <f>IF('SS treatment'!BR34=":",":",'SS treatment'!BR34*100/'SS treatment'!BU34)</f>
        <v>:</v>
      </c>
      <c r="BS34" s="71" t="str">
        <f>IF('SS treatment'!BS34=":",":",'SS treatment'!BS34*100/'SS treatment'!BU34)</f>
        <v>:</v>
      </c>
      <c r="BT34" s="71" t="str">
        <f>IF('SS treatment'!BT34=":",":",'SS treatment'!BT34*100/'SS treatment'!BU34)</f>
        <v>:</v>
      </c>
      <c r="BU34" s="114">
        <f t="shared" ref="BU34:BU36" si="24">SUM(BP34:BT34)</f>
        <v>0</v>
      </c>
      <c r="BV34" s="104" t="e">
        <f>IF('SS treatment'!BV34=":",":",'SS treatment'!BV34*100/'SS treatment'!CA34)</f>
        <v>#DIV/0!</v>
      </c>
      <c r="BW34" s="71" t="e">
        <f>IF('SS treatment'!BW34=":",":",'SS treatment'!BW34*100/'SS treatment'!CA34)</f>
        <v>#DIV/0!</v>
      </c>
      <c r="BX34" s="71" t="e">
        <f>IF('SS treatment'!BX34=":",":",'SS treatment'!BX34*100/'SS treatment'!CA34)</f>
        <v>#DIV/0!</v>
      </c>
      <c r="BY34" s="71" t="e">
        <f>IF('SS treatment'!BY34=":",":",'SS treatment'!BY34*100/'SS treatment'!CA34)</f>
        <v>#DIV/0!</v>
      </c>
      <c r="BZ34" s="71" t="e">
        <f>IF('SS treatment'!BZ34=":",":",'SS treatment'!BZ34*100/'SS treatment'!CA34)</f>
        <v>#DIV/0!</v>
      </c>
      <c r="CA34" s="114" t="e">
        <f t="shared" ref="CA34:CA36" si="25">SUM(BV34:BZ34)</f>
        <v>#DIV/0!</v>
      </c>
      <c r="CE34" s="1" t="str">
        <f>"Sewage sludge utilisation and disposal in " &amp; $CE$37 &amp; " (2011 - 2022)"</f>
        <v>Sewage sludge utilisation and disposal in 27 EU countries (2011 - 2022)</v>
      </c>
    </row>
    <row r="35" spans="1:96">
      <c r="A35" s="103" t="s">
        <v>43</v>
      </c>
      <c r="B35" s="104">
        <f>IF('SS treatment'!B35=":",":",'SS treatment'!B35*100/'SS treatment'!G35)</f>
        <v>56.419226318253692</v>
      </c>
      <c r="C35" s="71">
        <f>IF('SS treatment'!C35=":",":",'SS treatment'!C35*100/'SS treatment'!G35)</f>
        <v>24.662762038533909</v>
      </c>
      <c r="D35" s="71">
        <f>IF('SS treatment'!D35=":",":",'SS treatment'!D35*100/'SS treatment'!G35)</f>
        <v>2.0106184683610278</v>
      </c>
      <c r="E35" s="71" t="str">
        <f>IF('SS treatment'!E35=":",":",'SS treatment'!E35*100/'SS treatment'!G35)</f>
        <v>:</v>
      </c>
      <c r="F35" s="71">
        <f>IF('SS treatment'!F35=":",":",'SS treatment'!F35*100/'SS treatment'!G35)</f>
        <v>16.907393174851368</v>
      </c>
      <c r="G35" s="114">
        <f t="shared" si="0"/>
        <v>100</v>
      </c>
      <c r="H35" s="104">
        <f>IF('SS treatment'!H35=":",":",'SS treatment'!H35*100/'SS treatment'!M35)</f>
        <v>57.440688383527963</v>
      </c>
      <c r="I35" s="71">
        <f>IF('SS treatment'!I35=":",":",'SS treatment'!I35*100/'SS treatment'!M35)</f>
        <v>26.465888137676707</v>
      </c>
      <c r="J35" s="71">
        <f>IF('SS treatment'!J35=":",":",'SS treatment'!J35*100/'SS treatment'!M35)</f>
        <v>1.1718910059414054</v>
      </c>
      <c r="K35" s="71" t="str">
        <f>IF('SS treatment'!K35=":",":",'SS treatment'!K35*100/'SS treatment'!M35)</f>
        <v>:</v>
      </c>
      <c r="L35" s="71">
        <f>IF('SS treatment'!L35=":",":",'SS treatment'!L35*100/'SS treatment'!M35)</f>
        <v>14.921532472853924</v>
      </c>
      <c r="M35" s="114">
        <f t="shared" si="14"/>
        <v>100</v>
      </c>
      <c r="N35" s="104">
        <f>IF('SS treatment'!N35=":",":",'SS treatment'!N35*100/'SS treatment'!S35)</f>
        <v>63.017250583408327</v>
      </c>
      <c r="O35" s="71">
        <f>IF('SS treatment'!O35=":",":",'SS treatment'!O35*100/'SS treatment'!S35)</f>
        <v>22.772752924667877</v>
      </c>
      <c r="P35" s="71">
        <f>IF('SS treatment'!P35=":",":",'SS treatment'!P35*100/'SS treatment'!S35)</f>
        <v>1.1752055275078932</v>
      </c>
      <c r="Q35" s="71" t="str">
        <f>IF('SS treatment'!Q35=":",":",'SS treatment'!Q35*100/'SS treatment'!S35)</f>
        <v>:</v>
      </c>
      <c r="R35" s="71">
        <f>IF('SS treatment'!R35=":",":",'SS treatment'!R35*100/'SS treatment'!S35)</f>
        <v>13.034790964415905</v>
      </c>
      <c r="S35" s="114">
        <f t="shared" si="15"/>
        <v>100.00000000000001</v>
      </c>
      <c r="T35" s="104">
        <f>IF('SS treatment'!T35=":",":",'SS treatment'!T35*100/'SS treatment'!Y35)</f>
        <v>64.000653968772994</v>
      </c>
      <c r="U35" s="71">
        <f>IF('SS treatment'!U35=":",":",'SS treatment'!U35*100/'SS treatment'!Y35)</f>
        <v>20.984223003351591</v>
      </c>
      <c r="V35" s="71">
        <f>IF('SS treatment'!V35=":",":",'SS treatment'!V35*100/'SS treatment'!Y35)</f>
        <v>4.3578844110193735</v>
      </c>
      <c r="W35" s="71" t="str">
        <f>IF('SS treatment'!W35=":",":",'SS treatment'!W35*100/'SS treatment'!Y35)</f>
        <v>:</v>
      </c>
      <c r="X35" s="71">
        <f>IF('SS treatment'!X35=":",":",'SS treatment'!X35*100/'SS treatment'!Y35)</f>
        <v>10.657238616856045</v>
      </c>
      <c r="Y35" s="114">
        <f t="shared" si="16"/>
        <v>100</v>
      </c>
      <c r="Z35" s="104">
        <f>IF('SS treatment'!Z35=":",":",'SS treatment'!Z35*100/'SS treatment'!AE35)</f>
        <v>62.008935987898816</v>
      </c>
      <c r="AA35" s="71">
        <f>IF('SS treatment'!AA35=":",":",'SS treatment'!AA35*100/'SS treatment'!AE35)</f>
        <v>17.909573398385927</v>
      </c>
      <c r="AB35" s="71">
        <f>IF('SS treatment'!AB35=":",":",'SS treatment'!AB35*100/'SS treatment'!AE35)</f>
        <v>2.7236401472426968</v>
      </c>
      <c r="AC35" s="71" t="str">
        <f>IF('SS treatment'!AC35=":",":",'SS treatment'!AC35*100/'SS treatment'!AE35)</f>
        <v>:</v>
      </c>
      <c r="AD35" s="71">
        <f>IF('SS treatment'!AD35=":",":",'SS treatment'!AD35*100/'SS treatment'!AE35)</f>
        <v>17.357850466472559</v>
      </c>
      <c r="AE35" s="114">
        <f t="shared" si="17"/>
        <v>99.999999999999986</v>
      </c>
      <c r="AF35" s="104">
        <f>IF('SS treatment'!AF35=":",":",'SS treatment'!AF35*100/'SS treatment'!AK35)</f>
        <v>57.746812978272899</v>
      </c>
      <c r="AG35" s="71">
        <f>IF('SS treatment'!AG35=":",":",'SS treatment'!AG35*100/'SS treatment'!AK35)</f>
        <v>24.438372532309504</v>
      </c>
      <c r="AH35" s="71">
        <f>IF('SS treatment'!AH35=":",":",'SS treatment'!AH35*100/'SS treatment'!AK35)</f>
        <v>0.70285799632756696</v>
      </c>
      <c r="AI35" s="71" t="str">
        <f>IF('SS treatment'!AI35=":",":",'SS treatment'!AI35*100/'SS treatment'!AK35)</f>
        <v>:</v>
      </c>
      <c r="AJ35" s="71">
        <f>IF('SS treatment'!AJ35=":",":",'SS treatment'!AJ35*100/'SS treatment'!AK35)</f>
        <v>17.111956493090027</v>
      </c>
      <c r="AK35" s="114">
        <f t="shared" si="18"/>
        <v>100</v>
      </c>
      <c r="AL35" s="104">
        <f>IF('SS treatment'!AL35=":",":",'SS treatment'!AL35*100/'SS treatment'!AQ35)</f>
        <v>54.385256373272234</v>
      </c>
      <c r="AM35" s="71">
        <f>IF('SS treatment'!AM35=":",":",'SS treatment'!AM35*100/'SS treatment'!AQ35)</f>
        <v>27.877554048150866</v>
      </c>
      <c r="AN35" s="71">
        <f>IF('SS treatment'!AN35=":",":",'SS treatment'!AN35*100/'SS treatment'!AQ35)</f>
        <v>6.5014382618872961</v>
      </c>
      <c r="AO35" s="71" t="str">
        <f>IF('SS treatment'!AO35=":",":",'SS treatment'!AO35*100/'SS treatment'!AQ35)</f>
        <v>:</v>
      </c>
      <c r="AP35" s="71">
        <f>IF('SS treatment'!AP35=":",":",'SS treatment'!AP35*100/'SS treatment'!AQ35)</f>
        <v>11.235751316689607</v>
      </c>
      <c r="AQ35" s="114">
        <f t="shared" si="19"/>
        <v>100</v>
      </c>
      <c r="AR35" s="104">
        <f>IF('SS treatment'!AR35=":",":",'SS treatment'!AR35*100/'SS treatment'!AW35)</f>
        <v>58.512028352545286</v>
      </c>
      <c r="AS35" s="71">
        <f>IF('SS treatment'!AS35=":",":",'SS treatment'!AS35*100/'SS treatment'!AW35)</f>
        <v>23.888451349609795</v>
      </c>
      <c r="AT35" s="71">
        <f>IF('SS treatment'!AT35=":",":",'SS treatment'!AT35*100/'SS treatment'!AW35)</f>
        <v>1.4212071310947232</v>
      </c>
      <c r="AU35" s="71">
        <f>IF('SS treatment'!AU35=":",":",'SS treatment'!AU35*100/'SS treatment'!AW35)</f>
        <v>0.58978306007016534</v>
      </c>
      <c r="AV35" s="71">
        <f>IF('SS treatment'!AV35=":",":",'SS treatment'!AV35*100/'SS treatment'!AW35)</f>
        <v>15.588530106680032</v>
      </c>
      <c r="AW35" s="114">
        <f t="shared" si="20"/>
        <v>100</v>
      </c>
      <c r="AX35" s="104">
        <f>IF('SS treatment'!AX35=":",":",'SS treatment'!AX35*100/'SS treatment'!BC35)</f>
        <v>52.218726066455666</v>
      </c>
      <c r="AY35" s="71">
        <f>IF('SS treatment'!AY35=":",":",'SS treatment'!AY35*100/'SS treatment'!BC35)</f>
        <v>24.548549915569374</v>
      </c>
      <c r="AZ35" s="71">
        <f>IF('SS treatment'!AZ35=":",":",'SS treatment'!AZ35*100/'SS treatment'!BC35)</f>
        <v>1.7679680363190093</v>
      </c>
      <c r="BA35" s="71">
        <f>IF('SS treatment'!BA35=":",":",'SS treatment'!BA35*100/'SS treatment'!BC35)</f>
        <v>4.5251123434803873</v>
      </c>
      <c r="BB35" s="71">
        <f>IF('SS treatment'!BB35=":",":",'SS treatment'!BB35*100/'SS treatment'!BC35)</f>
        <v>16.939643638175561</v>
      </c>
      <c r="BC35" s="114">
        <f t="shared" si="21"/>
        <v>100</v>
      </c>
      <c r="BD35" s="104">
        <f>IF('SS treatment'!BD35=":",":",'SS treatment'!BD35*100/'SS treatment'!BI35)</f>
        <v>54.853691039523767</v>
      </c>
      <c r="BE35" s="71">
        <f>IF('SS treatment'!BE35=":",":",'SS treatment'!BE35*100/'SS treatment'!BI35)</f>
        <v>29.225883160305465</v>
      </c>
      <c r="BF35" s="71">
        <f>IF('SS treatment'!BF35=":",":",'SS treatment'!BF35*100/'SS treatment'!BI35)</f>
        <v>3.0187444640391967</v>
      </c>
      <c r="BG35" s="71">
        <f>IF('SS treatment'!BG35=":",":",'SS treatment'!BG35*100/'SS treatment'!BI35)</f>
        <v>8.7777396522419147E-3</v>
      </c>
      <c r="BH35" s="71">
        <f>IF('SS treatment'!BH35=":",":",'SS treatment'!BH35*100/'SS treatment'!BI35)</f>
        <v>12.892903596479329</v>
      </c>
      <c r="BI35" s="114">
        <f t="shared" si="22"/>
        <v>100.00000000000001</v>
      </c>
      <c r="BJ35" s="104">
        <f>IF('SS treatment'!BJ35=":",":",'SS treatment'!BJ35*100/'SS treatment'!BO35)</f>
        <v>51.116276636296369</v>
      </c>
      <c r="BK35" s="71">
        <f>IF('SS treatment'!BK35=":",":",'SS treatment'!BK35*100/'SS treatment'!BO35)</f>
        <v>27.913269005104901</v>
      </c>
      <c r="BL35" s="71">
        <f>IF('SS treatment'!BL35=":",":",'SS treatment'!BL35*100/'SS treatment'!BO35)</f>
        <v>6.0630974714671169</v>
      </c>
      <c r="BM35" s="71">
        <f>IF('SS treatment'!BM35=":",":",'SS treatment'!BM35*100/'SS treatment'!BO35)</f>
        <v>3.2909046063695411</v>
      </c>
      <c r="BN35" s="71">
        <f>IF('SS treatment'!BN35=":",":",'SS treatment'!BN35*100/'SS treatment'!BO35)</f>
        <v>11.616452280762072</v>
      </c>
      <c r="BO35" s="114">
        <f t="shared" si="23"/>
        <v>100</v>
      </c>
      <c r="BP35" s="104">
        <f>IF('SS treatment'!BP35=":",":",'SS treatment'!BP35*100/'SS treatment'!BU35)</f>
        <v>52.003854870161646</v>
      </c>
      <c r="BQ35" s="71">
        <f>IF('SS treatment'!BQ35=":",":",'SS treatment'!BQ35*100/'SS treatment'!BU35)</f>
        <v>31.074620347992379</v>
      </c>
      <c r="BR35" s="71">
        <f>IF('SS treatment'!BR35=":",":",'SS treatment'!BR35*100/'SS treatment'!BU35)</f>
        <v>4.2764965855788706</v>
      </c>
      <c r="BS35" s="71">
        <f>IF('SS treatment'!BS35=":",":",'SS treatment'!BS35*100/'SS treatment'!BU35)</f>
        <v>3.007099887817255</v>
      </c>
      <c r="BT35" s="71">
        <f>IF('SS treatment'!BT35=":",":",'SS treatment'!BT35*100/'SS treatment'!BU35)</f>
        <v>9.6379283084498457</v>
      </c>
      <c r="BU35" s="114">
        <f t="shared" si="24"/>
        <v>100</v>
      </c>
      <c r="BV35" s="104" t="e">
        <f>IF('SS treatment'!BV35=":",":",'SS treatment'!BV35*100/'SS treatment'!CA35)</f>
        <v>#DIV/0!</v>
      </c>
      <c r="BW35" s="71" t="e">
        <f>IF('SS treatment'!BW35=":",":",'SS treatment'!BW35*100/'SS treatment'!CA35)</f>
        <v>#DIV/0!</v>
      </c>
      <c r="BX35" s="71" t="e">
        <f>IF('SS treatment'!BX35=":",":",'SS treatment'!BX35*100/'SS treatment'!CA35)</f>
        <v>#DIV/0!</v>
      </c>
      <c r="BY35" s="71" t="e">
        <f>IF('SS treatment'!BY35=":",":",'SS treatment'!BY35*100/'SS treatment'!CA35)</f>
        <v>#DIV/0!</v>
      </c>
      <c r="BZ35" s="71" t="e">
        <f>IF('SS treatment'!BZ35=":",":",'SS treatment'!BZ35*100/'SS treatment'!CA35)</f>
        <v>#DIV/0!</v>
      </c>
      <c r="CA35" s="114" t="e">
        <f t="shared" si="25"/>
        <v>#DIV/0!</v>
      </c>
    </row>
    <row r="36" spans="1:96" ht="14.7" thickBot="1">
      <c r="A36" s="105" t="s">
        <v>44</v>
      </c>
      <c r="B36" s="115">
        <f>IF('SS treatment'!B36=":",":",'SS treatment'!B36*100/'SS treatment'!G36)</f>
        <v>0</v>
      </c>
      <c r="C36" s="72">
        <f>IF('SS treatment'!C36=":",":",'SS treatment'!C36*100/'SS treatment'!G36)</f>
        <v>0</v>
      </c>
      <c r="D36" s="72">
        <f>IF('SS treatment'!D36=":",":",'SS treatment'!D36*100/'SS treatment'!G36)</f>
        <v>0</v>
      </c>
      <c r="E36" s="72">
        <f>IF('SS treatment'!E36=":",":",'SS treatment'!E36*100/'SS treatment'!G36)</f>
        <v>100</v>
      </c>
      <c r="F36" s="72" t="str">
        <f>IF('SS treatment'!F36=":",":",'SS treatment'!F36*100/'SS treatment'!G36)</f>
        <v>:</v>
      </c>
      <c r="G36" s="116">
        <f t="shared" si="0"/>
        <v>100</v>
      </c>
      <c r="H36" s="115">
        <f>IF('SS treatment'!H36=":",":",'SS treatment'!H36*100/'SS treatment'!M36)</f>
        <v>0</v>
      </c>
      <c r="I36" s="72">
        <f>IF('SS treatment'!I36=":",":",'SS treatment'!I36*100/'SS treatment'!M36)</f>
        <v>0</v>
      </c>
      <c r="J36" s="72">
        <f>IF('SS treatment'!J36=":",":",'SS treatment'!J36*100/'SS treatment'!M36)</f>
        <v>0</v>
      </c>
      <c r="K36" s="72">
        <f>IF('SS treatment'!K36=":",":",'SS treatment'!K36*100/'SS treatment'!M36)</f>
        <v>96.822149341503291</v>
      </c>
      <c r="L36" s="72">
        <f>IF('SS treatment'!L36=":",":",'SS treatment'!L36*100/'SS treatment'!M36)</f>
        <v>3.1778506584967152</v>
      </c>
      <c r="M36" s="116">
        <f t="shared" si="14"/>
        <v>100</v>
      </c>
      <c r="N36" s="115">
        <f>IF('SS treatment'!N36=":",":",'SS treatment'!N36*100/'SS treatment'!S36)</f>
        <v>0</v>
      </c>
      <c r="O36" s="72">
        <f>IF('SS treatment'!O36=":",":",'SS treatment'!O36*100/'SS treatment'!S36)</f>
        <v>0</v>
      </c>
      <c r="P36" s="72">
        <f>IF('SS treatment'!P36=":",":",'SS treatment'!P36*100/'SS treatment'!S36)</f>
        <v>0</v>
      </c>
      <c r="Q36" s="72">
        <f>IF('SS treatment'!Q36=":",":",'SS treatment'!Q36*100/'SS treatment'!S36)</f>
        <v>99.999999999999986</v>
      </c>
      <c r="R36" s="72" t="str">
        <f>IF('SS treatment'!R36=":",":",'SS treatment'!R36*100/'SS treatment'!S36)</f>
        <v>:</v>
      </c>
      <c r="S36" s="116">
        <f t="shared" si="15"/>
        <v>99.999999999999986</v>
      </c>
      <c r="T36" s="115">
        <f>IF('SS treatment'!T36=":",":",'SS treatment'!T36*100/'SS treatment'!Y36)</f>
        <v>0</v>
      </c>
      <c r="U36" s="72">
        <f>IF('SS treatment'!U36=":",":",'SS treatment'!U36*100/'SS treatment'!Y36)</f>
        <v>0</v>
      </c>
      <c r="V36" s="72">
        <f>IF('SS treatment'!V36=":",":",'SS treatment'!V36*100/'SS treatment'!Y36)</f>
        <v>0</v>
      </c>
      <c r="W36" s="72">
        <f>IF('SS treatment'!W36=":",":",'SS treatment'!W36*100/'SS treatment'!Y36)</f>
        <v>100</v>
      </c>
      <c r="X36" s="72" t="str">
        <f>IF('SS treatment'!X36=":",":",'SS treatment'!X36*100/'SS treatment'!Y36)</f>
        <v>:</v>
      </c>
      <c r="Y36" s="116">
        <f t="shared" si="16"/>
        <v>100</v>
      </c>
      <c r="Z36" s="115">
        <f>IF('SS treatment'!Z36=":",":",'SS treatment'!Z36*100/'SS treatment'!AE36)</f>
        <v>0</v>
      </c>
      <c r="AA36" s="72">
        <f>IF('SS treatment'!AA36=":",":",'SS treatment'!AA36*100/'SS treatment'!AE36)</f>
        <v>0</v>
      </c>
      <c r="AB36" s="72">
        <f>IF('SS treatment'!AB36=":",":",'SS treatment'!AB36*100/'SS treatment'!AE36)</f>
        <v>0</v>
      </c>
      <c r="AC36" s="72">
        <f>IF('SS treatment'!AC36=":",":",'SS treatment'!AC36*100/'SS treatment'!AE36)</f>
        <v>100</v>
      </c>
      <c r="AD36" s="72" t="str">
        <f>IF('SS treatment'!AD36=":",":",'SS treatment'!AD36*100/'SS treatment'!AE36)</f>
        <v>:</v>
      </c>
      <c r="AE36" s="116">
        <f t="shared" si="17"/>
        <v>100</v>
      </c>
      <c r="AF36" s="115">
        <f>IF('SS treatment'!AF36=":",":",'SS treatment'!AF36*100/'SS treatment'!AK36)</f>
        <v>0</v>
      </c>
      <c r="AG36" s="72">
        <f>IF('SS treatment'!AG36=":",":",'SS treatment'!AG36*100/'SS treatment'!AK36)</f>
        <v>0</v>
      </c>
      <c r="AH36" s="72">
        <f>IF('SS treatment'!AH36=":",":",'SS treatment'!AH36*100/'SS treatment'!AK36)</f>
        <v>0</v>
      </c>
      <c r="AI36" s="72">
        <f>IF('SS treatment'!AI36=":",":",'SS treatment'!AI36*100/'SS treatment'!AK36)</f>
        <v>100</v>
      </c>
      <c r="AJ36" s="72" t="str">
        <f>IF('SS treatment'!AJ36=":",":",'SS treatment'!AJ36*100/'SS treatment'!AK36)</f>
        <v>:</v>
      </c>
      <c r="AK36" s="116">
        <f t="shared" si="18"/>
        <v>100</v>
      </c>
      <c r="AL36" s="115">
        <f>IF('SS treatment'!AL36=":",":",'SS treatment'!AL36*100/'SS treatment'!AQ36)</f>
        <v>0</v>
      </c>
      <c r="AM36" s="72">
        <f>IF('SS treatment'!AM36=":",":",'SS treatment'!AM36*100/'SS treatment'!AQ36)</f>
        <v>0</v>
      </c>
      <c r="AN36" s="72">
        <f>IF('SS treatment'!AN36=":",":",'SS treatment'!AN36*100/'SS treatment'!AQ36)</f>
        <v>0</v>
      </c>
      <c r="AO36" s="72">
        <f>IF('SS treatment'!AO36=":",":",'SS treatment'!AO36*100/'SS treatment'!AQ36)</f>
        <v>100</v>
      </c>
      <c r="AP36" s="72" t="str">
        <f>IF('SS treatment'!AP36=":",":",'SS treatment'!AP36*100/'SS treatment'!AQ36)</f>
        <v>:</v>
      </c>
      <c r="AQ36" s="116">
        <f t="shared" si="19"/>
        <v>100</v>
      </c>
      <c r="AR36" s="115">
        <f>IF('SS treatment'!AR36=":",":",'SS treatment'!AR36*100/'SS treatment'!AW36)</f>
        <v>0</v>
      </c>
      <c r="AS36" s="72">
        <f>IF('SS treatment'!AS36=":",":",'SS treatment'!AS36*100/'SS treatment'!AW36)</f>
        <v>0</v>
      </c>
      <c r="AT36" s="72">
        <f>IF('SS treatment'!AT36=":",":",'SS treatment'!AT36*100/'SS treatment'!AW36)</f>
        <v>0</v>
      </c>
      <c r="AU36" s="72">
        <f>IF('SS treatment'!AU36=":",":",'SS treatment'!AU36*100/'SS treatment'!AW36)</f>
        <v>100</v>
      </c>
      <c r="AV36" s="72" t="str">
        <f>IF('SS treatment'!AV36=":",":",'SS treatment'!AV36*100/'SS treatment'!AW36)</f>
        <v>:</v>
      </c>
      <c r="AW36" s="116">
        <f t="shared" si="20"/>
        <v>100</v>
      </c>
      <c r="AX36" s="115">
        <f>IF('SS treatment'!AX36=":",":",'SS treatment'!AX36*100/'SS treatment'!BC36)</f>
        <v>0</v>
      </c>
      <c r="AY36" s="72">
        <f>IF('SS treatment'!AY36=":",":",'SS treatment'!AY36*100/'SS treatment'!BC36)</f>
        <v>0</v>
      </c>
      <c r="AZ36" s="72">
        <f>IF('SS treatment'!AZ36=":",":",'SS treatment'!AZ36*100/'SS treatment'!BC36)</f>
        <v>0</v>
      </c>
      <c r="BA36" s="72">
        <f>IF('SS treatment'!BA36=":",":",'SS treatment'!BA36*100/'SS treatment'!BC36)</f>
        <v>100</v>
      </c>
      <c r="BB36" s="72" t="str">
        <f>IF('SS treatment'!BB36=":",":",'SS treatment'!BB36*100/'SS treatment'!BC36)</f>
        <v>:</v>
      </c>
      <c r="BC36" s="116">
        <f t="shared" si="21"/>
        <v>100</v>
      </c>
      <c r="BD36" s="115">
        <f>IF('SS treatment'!BD36=":",":",'SS treatment'!BD36*100/'SS treatment'!BI36)</f>
        <v>0</v>
      </c>
      <c r="BE36" s="72">
        <f>IF('SS treatment'!BE36=":",":",'SS treatment'!BE36*100/'SS treatment'!BI36)</f>
        <v>0</v>
      </c>
      <c r="BF36" s="72">
        <f>IF('SS treatment'!BF36=":",":",'SS treatment'!BF36*100/'SS treatment'!BI36)</f>
        <v>0</v>
      </c>
      <c r="BG36" s="72">
        <f>IF('SS treatment'!BG36=":",":",'SS treatment'!BG36*100/'SS treatment'!BI36)</f>
        <v>100</v>
      </c>
      <c r="BH36" s="72" t="str">
        <f>IF('SS treatment'!BH36=":",":",'SS treatment'!BH36*100/'SS treatment'!BI36)</f>
        <v>:</v>
      </c>
      <c r="BI36" s="116">
        <f t="shared" si="22"/>
        <v>100</v>
      </c>
      <c r="BJ36" s="115">
        <f>IF('SS treatment'!BJ36=":",":",'SS treatment'!BJ36*100/'SS treatment'!BO36)</f>
        <v>0</v>
      </c>
      <c r="BK36" s="72">
        <f>IF('SS treatment'!BK36=":",":",'SS treatment'!BK36*100/'SS treatment'!BO36)</f>
        <v>0</v>
      </c>
      <c r="BL36" s="72">
        <f>IF('SS treatment'!BL36=":",":",'SS treatment'!BL36*100/'SS treatment'!BO36)</f>
        <v>0</v>
      </c>
      <c r="BM36" s="72">
        <f>IF('SS treatment'!BM36=":",":",'SS treatment'!BM36*100/'SS treatment'!BO36)</f>
        <v>100.00000000000001</v>
      </c>
      <c r="BN36" s="72" t="str">
        <f>IF('SS treatment'!BN36=":",":",'SS treatment'!BN36*100/'SS treatment'!BO36)</f>
        <v>:</v>
      </c>
      <c r="BO36" s="116">
        <f t="shared" si="23"/>
        <v>100.00000000000001</v>
      </c>
      <c r="BP36" s="115">
        <f>IF('SS treatment'!BP36=":",":",'SS treatment'!BP36*100/'SS treatment'!BU36)</f>
        <v>0</v>
      </c>
      <c r="BQ36" s="72">
        <f>IF('SS treatment'!BQ36=":",":",'SS treatment'!BQ36*100/'SS treatment'!BU36)</f>
        <v>0</v>
      </c>
      <c r="BR36" s="72">
        <f>IF('SS treatment'!BR36=":",":",'SS treatment'!BR36*100/'SS treatment'!BU36)</f>
        <v>0</v>
      </c>
      <c r="BS36" s="72">
        <f>IF('SS treatment'!BS36=":",":",'SS treatment'!BS36*100/'SS treatment'!BU36)</f>
        <v>100</v>
      </c>
      <c r="BT36" s="72" t="str">
        <f>IF('SS treatment'!BT36=":",":",'SS treatment'!BT36*100/'SS treatment'!BU36)</f>
        <v>:</v>
      </c>
      <c r="BU36" s="116">
        <f t="shared" si="24"/>
        <v>100</v>
      </c>
      <c r="BV36" s="115" t="e">
        <f>IF('SS treatment'!BV36=":",":",'SS treatment'!BV36*100/'SS treatment'!CA36)</f>
        <v>#DIV/0!</v>
      </c>
      <c r="BW36" s="72" t="e">
        <f>IF('SS treatment'!BW36=":",":",'SS treatment'!BW36*100/'SS treatment'!CA36)</f>
        <v>#DIV/0!</v>
      </c>
      <c r="BX36" s="72" t="e">
        <f>IF('SS treatment'!BX36=":",":",'SS treatment'!BX36*100/'SS treatment'!CA36)</f>
        <v>#DIV/0!</v>
      </c>
      <c r="BY36" s="72" t="e">
        <f>IF('SS treatment'!BY36=":",":",'SS treatment'!BY36*100/'SS treatment'!CA36)</f>
        <v>#DIV/0!</v>
      </c>
      <c r="BZ36" s="72" t="e">
        <f>IF('SS treatment'!BZ36=":",":",'SS treatment'!BZ36*100/'SS treatment'!CA36)</f>
        <v>#DIV/0!</v>
      </c>
      <c r="CA36" s="116" t="e">
        <f t="shared" si="25"/>
        <v>#DIV/0!</v>
      </c>
      <c r="CE36" s="1" t="s">
        <v>1074</v>
      </c>
    </row>
    <row r="37" spans="1:96">
      <c r="CE37" s="50" t="s">
        <v>1079</v>
      </c>
    </row>
    <row r="38" spans="1:96">
      <c r="CE38" s="158" t="s">
        <v>1075</v>
      </c>
      <c r="CF38" s="169">
        <v>2022</v>
      </c>
      <c r="CG38" s="169">
        <v>2021</v>
      </c>
      <c r="CH38" s="169">
        <v>2020</v>
      </c>
      <c r="CI38" s="169">
        <v>2019</v>
      </c>
      <c r="CJ38" s="169">
        <v>2018</v>
      </c>
      <c r="CK38" s="169">
        <v>2017</v>
      </c>
      <c r="CL38" s="169">
        <v>2016</v>
      </c>
      <c r="CM38" s="169">
        <v>2015</v>
      </c>
      <c r="CN38" s="169">
        <v>2014</v>
      </c>
      <c r="CO38" s="169">
        <v>2013</v>
      </c>
      <c r="CP38" s="169">
        <v>2012</v>
      </c>
      <c r="CQ38" s="169">
        <v>2011</v>
      </c>
      <c r="CR38" s="307"/>
    </row>
    <row r="39" spans="1:96">
      <c r="CE39" s="7" t="s">
        <v>554</v>
      </c>
      <c r="CF39" s="239">
        <f>INDEX(BP4:BP36, MATCH($CE$37, $A$4:$A$36, 0))</f>
        <v>31.19383213997164</v>
      </c>
      <c r="CG39" s="239">
        <f>INDEX(BJ4:BJ36, MATCH($CE$37, $A$4:$A$36, 0))</f>
        <v>31.699639416579153</v>
      </c>
      <c r="CH39" s="239">
        <f>INDEX(BD4:BD36, MATCH($CE$37, $A$4:$A$36, 0))</f>
        <v>31.589333161836915</v>
      </c>
      <c r="CI39" s="239">
        <f>INDEX(AX4:AX36, MATCH($CE$37, $A$4:$A$36, 0))</f>
        <v>33.294344172049954</v>
      </c>
      <c r="CJ39" s="239">
        <f>INDEX(AR4:AR36, MATCH($CE$37, $A$4:$A$36, 0))</f>
        <v>31.632126253166771</v>
      </c>
      <c r="CK39" s="239">
        <f>INDEX(AL4:AL36, MATCH($CE$37, $A$4:$A$36, 0))</f>
        <v>31.26688346467348</v>
      </c>
      <c r="CL39" s="239">
        <f>INDEX(AF4:AF36, MATCH($CE$37, $A$4:$A$36, 0))</f>
        <v>32.849090205626801</v>
      </c>
      <c r="CM39" s="239">
        <f>INDEX(Z4:Z36, MATCH($CE$37, $A$4:$A$36, 0))</f>
        <v>34.026896869280762</v>
      </c>
      <c r="CN39" s="239">
        <f>INDEX(T4:T36, MATCH($CE$37, $A$4:$A$36, 0))</f>
        <v>34.244710414790276</v>
      </c>
      <c r="CO39" s="239">
        <f>INDEX(N4:N36, MATCH($CE$37, $A$4:$A$36, 0))</f>
        <v>34.648994674019768</v>
      </c>
      <c r="CP39" s="239">
        <f>INDEX(H4:H36, MATCH($CE$37, $A$4:$A$36, 0))</f>
        <v>34.585882373536677</v>
      </c>
      <c r="CQ39" s="239">
        <f>INDEX(B4:B36, MATCH($CE$37, $A$4:$A$36, 0))</f>
        <v>35.589447047527649</v>
      </c>
      <c r="CR39" s="308"/>
    </row>
    <row r="40" spans="1:96">
      <c r="CE40" s="7" t="s">
        <v>553</v>
      </c>
      <c r="CF40" s="239">
        <f>INDEX(BQ4:BQ36, MATCH($CE$37, $A$4:$A$36, 0))</f>
        <v>21.670332626770687</v>
      </c>
      <c r="CG40" s="239">
        <f>INDEX(BK4:BK36, MATCH($CE$37, $A$4:$A$36, 0))</f>
        <v>19.77817905498901</v>
      </c>
      <c r="CH40" s="239">
        <f>INDEX(BE4:BE36, MATCH($CE$37, $A$4:$A$36, 0))</f>
        <v>19.838170660250249</v>
      </c>
      <c r="CI40" s="239">
        <f>INDEX(AY4:AY36, MATCH($CE$37, $A$4:$A$36, 0))</f>
        <v>20.695643301511566</v>
      </c>
      <c r="CJ40" s="239">
        <f>INDEX(AS4:AS36, MATCH($CE$37, $A$4:$A$36, 0))</f>
        <v>22.744991675640648</v>
      </c>
      <c r="CK40" s="239">
        <f>INDEX(AM4:AM36, MATCH($CE$37, $A$4:$A$36, 0))</f>
        <v>18.929711338554149</v>
      </c>
      <c r="CL40" s="239">
        <f>INDEX(AG4:AG36, MATCH($CE$37, $A$4:$A$36, 0))</f>
        <v>16.871960643110945</v>
      </c>
      <c r="CM40" s="239">
        <f>INDEX(AA4:AA36, MATCH($CE$37, $A$4:$A$36, 0))</f>
        <v>16.091367791976943</v>
      </c>
      <c r="CN40" s="239">
        <f>INDEX(U4:U36, MATCH($CE$37, $A$4:$A$36, 0))</f>
        <v>17.236330514968955</v>
      </c>
      <c r="CO40" s="240">
        <f>INDEX(O4:O36, MATCH($CE$37, $A$4:$A$36, 0))</f>
        <v>17.164191706295348</v>
      </c>
      <c r="CP40" s="239">
        <f>INDEX(I4:I36, MATCH($CE$37, $A$4:$A$36, 0))</f>
        <v>17.659025099216681</v>
      </c>
      <c r="CQ40" s="239">
        <f>INDEX(C4:C36, MATCH($CE$37, $A$4:$A$36, 0))</f>
        <v>16.427857029484393</v>
      </c>
      <c r="CR40" s="308"/>
    </row>
    <row r="41" spans="1:96">
      <c r="U41" s="39"/>
      <c r="V41" s="39"/>
      <c r="W41" s="148"/>
      <c r="X41" s="148"/>
      <c r="CE41" s="7" t="s">
        <v>555</v>
      </c>
      <c r="CF41" s="239">
        <f>INDEX(BS4:BS36, MATCH($CE$37, $A$4:$A$36, 0))</f>
        <v>31.347187308159935</v>
      </c>
      <c r="CG41" s="239">
        <f>INDEX(BM4:BM36, MATCH($CE$37, $A$4:$A$36, 0))</f>
        <v>32.164918395418525</v>
      </c>
      <c r="CH41" s="239">
        <f>INDEX(BG4:BG36, MATCH($CE$37, $A$4:$A$36, 0))</f>
        <v>32.39509514313535</v>
      </c>
      <c r="CI41" s="239">
        <f>INDEX(BA4:BA36, MATCH($CE$37, $A$4:$A$36, 0))</f>
        <v>29.696512690816228</v>
      </c>
      <c r="CJ41" s="239">
        <f>INDEX(AU4:AU36, MATCH($CE$37, $A$4:$A$36, 0))</f>
        <v>28.467179424082751</v>
      </c>
      <c r="CK41" s="239">
        <f>INDEX(AO4:AO36, MATCH($CE$37, $A$4:$A$36, 0))</f>
        <v>30.820316986765345</v>
      </c>
      <c r="CL41" s="239">
        <f>INDEX(AI4:AI36, MATCH($CE$37, $A$4:$A$36, 0))</f>
        <v>30.881199687509991</v>
      </c>
      <c r="CM41" s="239">
        <f>INDEX(AC4:AC36, MATCH($CE$37, $A$4:$A$36, 0))</f>
        <v>30.796712592787692</v>
      </c>
      <c r="CN41" s="239">
        <f>INDEX(W4:W36, MATCH($CE$37, $A$4:$A$36, 0))</f>
        <v>30.76091352232346</v>
      </c>
      <c r="CO41" s="239">
        <f>INDEX(Q4:Q36, MATCH($CE$37, $A$4:$A$36, 0))</f>
        <v>30.843156489201824</v>
      </c>
      <c r="CP41" s="239">
        <f>INDEX(K4:K36, MATCH($CE$37, $A$4:$A$36, 0))</f>
        <v>30.575531242819601</v>
      </c>
      <c r="CQ41" s="239">
        <f>INDEX(E4:E36, MATCH($CE$37, $A$4:$A$36, 0))</f>
        <v>29.482152275624944</v>
      </c>
      <c r="CR41" s="308"/>
    </row>
    <row r="42" spans="1:96">
      <c r="U42" s="39"/>
      <c r="V42" s="39"/>
      <c r="W42" s="148"/>
      <c r="X42" s="148"/>
      <c r="CE42" s="7" t="s">
        <v>635</v>
      </c>
      <c r="CF42" s="240">
        <f>INDEX(BR4:BR36, MATCH($CE$37, $A$4:$A$36, 0))</f>
        <v>4.0452928307693981</v>
      </c>
      <c r="CG42" s="239">
        <f>INDEX(BL4:BL36, MATCH($CE$37, $A$4:$A$36, 0))</f>
        <v>4.511078924467733</v>
      </c>
      <c r="CH42" s="239">
        <f>INDEX(BF4:BF36, MATCH($CE$37, $A$4:$A$36, 0))</f>
        <v>4.847174292429191</v>
      </c>
      <c r="CI42" s="239">
        <f>INDEX(AZ4:AZ36, MATCH($CE$37, $A$4:$A$36, 0))</f>
        <v>4.8895445729291351</v>
      </c>
      <c r="CJ42" s="239">
        <f>INDEX(AT4:AT36, MATCH($CE$37, $A$4:$A$36, 0))</f>
        <v>5.6151560522669524</v>
      </c>
      <c r="CK42" s="239">
        <f>INDEX(AN4:AN36, MATCH($CE$37, $A$4:$A$36, 0))</f>
        <v>6.7724792918029051</v>
      </c>
      <c r="CL42" s="239">
        <f>INDEX(AH4:AH36, MATCH($CE$37, $A$4:$A$36, 0))</f>
        <v>7.2267580205715927</v>
      </c>
      <c r="CM42" s="239">
        <f>INDEX(AB4:AB36, MATCH($CE$37, $A$4:$A$36, 0))</f>
        <v>6.532945018523125</v>
      </c>
      <c r="CN42" s="239">
        <f>INDEX(V4:V36, MATCH($CE$37, $A$4:$A$36, 0))</f>
        <v>7.0675088274486582</v>
      </c>
      <c r="CO42" s="239">
        <f>INDEX(P4:P36, MATCH($CE$37, $A$4:$A$36, 0))</f>
        <v>7.2326417153611082</v>
      </c>
      <c r="CP42" s="239">
        <f>INDEX(J4:J36, MATCH($CE$37, $A$4:$A$36, 0))</f>
        <v>7.9393735785941209</v>
      </c>
      <c r="CQ42" s="239">
        <f>INDEX(D4:D36, MATCH($CE$37, $A$4:$A$36, 0))</f>
        <v>8.3343139288502801</v>
      </c>
      <c r="CR42" s="308"/>
    </row>
    <row r="43" spans="1:96">
      <c r="U43" s="39"/>
      <c r="V43" s="39"/>
      <c r="W43" s="148"/>
      <c r="X43" s="148"/>
      <c r="CE43" s="7" t="s">
        <v>634</v>
      </c>
      <c r="CF43" s="239">
        <f>INDEX(BT4:BT36, MATCH($CE$37, $A$4:$A$36, 0))</f>
        <v>11.743355094328342</v>
      </c>
      <c r="CG43" s="239">
        <f>INDEX(BN4:BN36, MATCH($CE$37, $A$4:$A$36, 0))</f>
        <v>11.84618420854558</v>
      </c>
      <c r="CH43" s="239">
        <f>INDEX(BH4:BH36, MATCH($CE$37, $A$4:$A$36, 0))</f>
        <v>11.330226742348291</v>
      </c>
      <c r="CI43" s="239">
        <f>INDEX(BB4:BB36, MATCH($CE$37, $A$4:$A$36, 0))</f>
        <v>11.423955262693111</v>
      </c>
      <c r="CJ43" s="239">
        <f>INDEX(AV4:AV36, MATCH($CE$37, $A$4:$A$36, 0))</f>
        <v>11.540546594842871</v>
      </c>
      <c r="CK43" s="239">
        <f>INDEX(AP4:AP36, MATCH($CE$37, $A$4:$A$36, 0))</f>
        <v>12.210608918204118</v>
      </c>
      <c r="CL43" s="239">
        <f>INDEX(AJ4:AJ36, MATCH($CE$37, $A$4:$A$36, 0))</f>
        <v>12.170991443180672</v>
      </c>
      <c r="CM43" s="239">
        <f>INDEX(AD4:AD36, MATCH($CE$37, $A$4:$A$36, 0))</f>
        <v>12.552077727431472</v>
      </c>
      <c r="CN43" s="239">
        <f>INDEX(X4:X36, MATCH($CE$37, $A$4:$A$36, 0))</f>
        <v>10.690536720468648</v>
      </c>
      <c r="CO43" s="239">
        <f>INDEX(R4:R36, MATCH($CE$37, $A$4:$A$36, 0))</f>
        <v>10.111015415121949</v>
      </c>
      <c r="CP43" s="239">
        <f>INDEX(L4:L36, MATCH($CE$37, $A$4:$A$36, 0))</f>
        <v>9.2401877058329198</v>
      </c>
      <c r="CQ43" s="239">
        <f>INDEX(F4:F36, MATCH($CE$37, $A$4:$A$36, 0))</f>
        <v>10.166229718512735</v>
      </c>
      <c r="CR43" s="308"/>
    </row>
    <row r="44" spans="1:96">
      <c r="U44" s="39"/>
      <c r="V44" s="39"/>
      <c r="W44" s="148"/>
      <c r="X44" s="148"/>
      <c r="CE44" s="7" t="s">
        <v>165</v>
      </c>
      <c r="CF44" s="239">
        <f t="shared" ref="CF44:CQ44" si="26">SUM(CF39:CF43)</f>
        <v>100</v>
      </c>
      <c r="CG44" s="239">
        <f t="shared" si="26"/>
        <v>100.00000000000001</v>
      </c>
      <c r="CH44" s="239">
        <f t="shared" si="26"/>
        <v>99.999999999999986</v>
      </c>
      <c r="CI44" s="239">
        <f t="shared" si="26"/>
        <v>100</v>
      </c>
      <c r="CJ44" s="239">
        <f t="shared" si="26"/>
        <v>100</v>
      </c>
      <c r="CK44" s="239">
        <f t="shared" si="26"/>
        <v>100</v>
      </c>
      <c r="CL44" s="239">
        <f t="shared" si="26"/>
        <v>100</v>
      </c>
      <c r="CM44" s="239">
        <f t="shared" si="26"/>
        <v>99.999999999999986</v>
      </c>
      <c r="CN44" s="239">
        <f t="shared" si="26"/>
        <v>100</v>
      </c>
      <c r="CO44" s="239">
        <f t="shared" si="26"/>
        <v>100.00000000000001</v>
      </c>
      <c r="CP44" s="239">
        <f t="shared" si="26"/>
        <v>99.999999999999986</v>
      </c>
      <c r="CQ44" s="239">
        <f t="shared" si="26"/>
        <v>100</v>
      </c>
      <c r="CR44" s="308"/>
    </row>
    <row r="51" spans="83:83">
      <c r="CE51" s="1" t="s">
        <v>1231</v>
      </c>
    </row>
  </sheetData>
  <mergeCells count="14">
    <mergeCell ref="BV1:CA1"/>
    <mergeCell ref="A2:A3"/>
    <mergeCell ref="AL1:AQ1"/>
    <mergeCell ref="AR1:AW1"/>
    <mergeCell ref="AX1:BC1"/>
    <mergeCell ref="BD1:BI1"/>
    <mergeCell ref="BJ1:BO1"/>
    <mergeCell ref="BP1:BU1"/>
    <mergeCell ref="B1:G1"/>
    <mergeCell ref="H1:M1"/>
    <mergeCell ref="N1:S1"/>
    <mergeCell ref="T1:Y1"/>
    <mergeCell ref="Z1:AE1"/>
    <mergeCell ref="AF1:AK1"/>
  </mergeCells>
  <dataValidations disablePrompts="1" count="1">
    <dataValidation type="list" allowBlank="1" showInputMessage="1" showErrorMessage="1" sqref="CE37" xr:uid="{BF4D5258-5B6B-4835-8998-D08D2118E059}">
      <formula1>$A$4:$A$36</formula1>
    </dataValidation>
  </dataValidation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804C7-E885-437E-B6DD-4AB742A23CB7}">
  <dimension ref="A2:EM89"/>
  <sheetViews>
    <sheetView zoomScale="70" zoomScaleNormal="120" workbookViewId="0">
      <selection activeCell="C61" sqref="C61"/>
    </sheetView>
  </sheetViews>
  <sheetFormatPr baseColWidth="10" defaultColWidth="8.89453125" defaultRowHeight="14.4"/>
  <cols>
    <col min="1" max="1" width="61.20703125" style="1" customWidth="1"/>
    <col min="2" max="2" width="22.1015625" style="1" customWidth="1"/>
    <col min="3" max="3" width="13.20703125" style="1" customWidth="1"/>
    <col min="4" max="4" width="17.89453125" style="1" bestFit="1" customWidth="1"/>
    <col min="5" max="5" width="15.20703125" style="1" bestFit="1" customWidth="1"/>
    <col min="6" max="6" width="15.20703125" style="1" customWidth="1"/>
    <col min="7" max="7" width="17.41796875" style="1" bestFit="1" customWidth="1"/>
    <col min="8" max="8" width="20.20703125" style="1" bestFit="1" customWidth="1"/>
    <col min="9" max="10" width="17.41796875" style="1" customWidth="1"/>
    <col min="11" max="11" width="22" style="1" customWidth="1"/>
    <col min="12" max="12" width="10.89453125" style="1" bestFit="1" customWidth="1"/>
    <col min="13" max="13" width="18.7890625" style="1" bestFit="1" customWidth="1"/>
    <col min="14" max="14" width="12.68359375" style="1" bestFit="1" customWidth="1"/>
    <col min="15" max="15" width="11.68359375" style="1" bestFit="1" customWidth="1"/>
    <col min="16" max="16" width="17.89453125" style="1" bestFit="1" customWidth="1"/>
    <col min="17" max="19" width="17.89453125" style="1" customWidth="1"/>
    <col min="20" max="20" width="20.20703125" style="1" bestFit="1" customWidth="1"/>
    <col min="21" max="22" width="17.89453125" style="1" customWidth="1"/>
    <col min="23" max="23" width="22.41796875" style="1" bestFit="1" customWidth="1"/>
    <col min="24" max="24" width="11.20703125" style="1" customWidth="1"/>
    <col min="25" max="25" width="18.7890625" style="1" bestFit="1" customWidth="1"/>
    <col min="26" max="26" width="12.68359375" style="1" bestFit="1" customWidth="1"/>
    <col min="27" max="27" width="11.68359375" style="1" bestFit="1" customWidth="1"/>
    <col min="28" max="28" width="17.89453125" style="1" bestFit="1" customWidth="1"/>
    <col min="29" max="31" width="17.89453125" style="1" customWidth="1"/>
    <col min="32" max="32" width="20.20703125" style="1" bestFit="1" customWidth="1"/>
    <col min="33" max="34" width="17.89453125" style="1" customWidth="1"/>
    <col min="35" max="35" width="23.89453125" style="1" customWidth="1"/>
    <col min="36" max="36" width="10.89453125" style="1" bestFit="1" customWidth="1"/>
    <col min="37" max="37" width="18.7890625" style="1" bestFit="1" customWidth="1"/>
    <col min="38" max="38" width="12.68359375" style="1" bestFit="1" customWidth="1"/>
    <col min="39" max="39" width="11.68359375" style="1" bestFit="1" customWidth="1"/>
    <col min="40" max="40" width="17.89453125" style="1" bestFit="1" customWidth="1"/>
    <col min="41" max="43" width="17.89453125" style="1" customWidth="1"/>
    <col min="44" max="44" width="20.20703125" style="1" bestFit="1" customWidth="1"/>
    <col min="45" max="46" width="17.89453125" style="1" customWidth="1"/>
    <col min="47" max="47" width="23.3125" style="1" customWidth="1"/>
    <col min="48" max="48" width="10.89453125" style="1" bestFit="1" customWidth="1"/>
    <col min="49" max="49" width="18.7890625" style="1" bestFit="1" customWidth="1"/>
    <col min="50" max="50" width="12.68359375" style="1" bestFit="1" customWidth="1"/>
    <col min="51" max="51" width="11.68359375" style="1" bestFit="1" customWidth="1"/>
    <col min="52" max="52" width="17.89453125" style="1" bestFit="1" customWidth="1"/>
    <col min="53" max="55" width="17.89453125" style="1" customWidth="1"/>
    <col min="56" max="56" width="20.20703125" style="1" bestFit="1" customWidth="1"/>
    <col min="57" max="58" width="17.89453125" style="1" customWidth="1"/>
    <col min="59" max="59" width="22.41796875" style="1" bestFit="1" customWidth="1"/>
    <col min="60" max="60" width="10.89453125" style="1" bestFit="1" customWidth="1"/>
    <col min="61" max="61" width="18.7890625" style="1" bestFit="1" customWidth="1"/>
    <col min="62" max="62" width="12.68359375" style="1" bestFit="1" customWidth="1"/>
    <col min="63" max="63" width="11.68359375" style="1" bestFit="1" customWidth="1"/>
    <col min="64" max="64" width="17.89453125" style="1" bestFit="1" customWidth="1"/>
    <col min="65" max="67" width="17.89453125" style="1" customWidth="1"/>
    <col min="68" max="68" width="20.20703125" style="1" bestFit="1" customWidth="1"/>
    <col min="69" max="70" width="17.89453125" style="1" customWidth="1"/>
    <col min="71" max="71" width="22.41796875" style="1" bestFit="1" customWidth="1"/>
    <col min="72" max="72" width="15.7890625" style="1" customWidth="1"/>
    <col min="73" max="73" width="18.7890625" style="1" bestFit="1" customWidth="1"/>
    <col min="74" max="74" width="12.68359375" style="1" bestFit="1" customWidth="1"/>
    <col min="75" max="75" width="11.68359375" style="1" bestFit="1" customWidth="1"/>
    <col min="76" max="76" width="17.89453125" style="1" bestFit="1" customWidth="1"/>
    <col min="77" max="79" width="17.89453125" style="1" customWidth="1"/>
    <col min="80" max="80" width="20.20703125" style="1" bestFit="1" customWidth="1"/>
    <col min="81" max="82" width="17.89453125" style="1" customWidth="1"/>
    <col min="83" max="83" width="22.41796875" style="1" bestFit="1" customWidth="1"/>
    <col min="84" max="84" width="10.89453125" style="1" bestFit="1" customWidth="1"/>
    <col min="85" max="85" width="18.7890625" style="1" bestFit="1" customWidth="1"/>
    <col min="86" max="86" width="12.68359375" style="1" bestFit="1" customWidth="1"/>
    <col min="87" max="87" width="11.68359375" style="1" bestFit="1" customWidth="1"/>
    <col min="88" max="88" width="17.89453125" style="1" bestFit="1" customWidth="1"/>
    <col min="89" max="90" width="17.89453125" style="1" customWidth="1"/>
    <col min="91" max="91" width="17.41796875" style="1" bestFit="1" customWidth="1"/>
    <col min="92" max="92" width="20.20703125" style="1" bestFit="1" customWidth="1"/>
    <col min="93" max="94" width="17.41796875" style="1" customWidth="1"/>
    <col min="95" max="95" width="22.41796875" style="1" bestFit="1" customWidth="1"/>
    <col min="96" max="96" width="10.89453125" style="1" bestFit="1" customWidth="1"/>
    <col min="97" max="97" width="18.7890625" style="1" bestFit="1" customWidth="1"/>
    <col min="98" max="98" width="12.68359375" style="1" bestFit="1" customWidth="1"/>
    <col min="99" max="99" width="11.68359375" style="1" bestFit="1" customWidth="1"/>
    <col min="100" max="100" width="17.7890625" style="1" bestFit="1" customWidth="1"/>
    <col min="101" max="103" width="17.7890625" style="1" customWidth="1"/>
    <col min="104" max="104" width="20.20703125" style="1" bestFit="1" customWidth="1"/>
    <col min="105" max="106" width="17.7890625" style="1" customWidth="1"/>
    <col min="107" max="107" width="23" style="1" customWidth="1"/>
    <col min="108" max="108" width="10.89453125" style="1" bestFit="1" customWidth="1"/>
    <col min="109" max="109" width="22.5234375" style="1" customWidth="1"/>
    <col min="110" max="110" width="12.68359375" style="1" bestFit="1" customWidth="1"/>
    <col min="111" max="111" width="11.68359375" style="1" bestFit="1" customWidth="1"/>
    <col min="112" max="112" width="17.89453125" style="1" bestFit="1" customWidth="1"/>
    <col min="113" max="115" width="17.89453125" style="1" customWidth="1"/>
    <col min="116" max="116" width="20.20703125" style="1" bestFit="1" customWidth="1"/>
    <col min="117" max="118" width="17.89453125" style="1" customWidth="1"/>
    <col min="119" max="119" width="22.41796875" style="1" bestFit="1" customWidth="1"/>
    <col min="120" max="120" width="10.89453125" style="1" bestFit="1" customWidth="1"/>
    <col min="121" max="121" width="18.7890625" style="1" bestFit="1" customWidth="1"/>
    <col min="122" max="122" width="12.68359375" style="1" bestFit="1" customWidth="1"/>
    <col min="123" max="123" width="11.68359375" style="1" bestFit="1" customWidth="1"/>
    <col min="124" max="124" width="17.89453125" style="1" bestFit="1" customWidth="1"/>
    <col min="125" max="127" width="17.89453125" style="1" customWidth="1"/>
    <col min="128" max="128" width="20.20703125" style="1" bestFit="1" customWidth="1"/>
    <col min="129" max="130" width="17.89453125" style="1" customWidth="1"/>
    <col min="131" max="131" width="22.41796875" style="1" bestFit="1" customWidth="1"/>
    <col min="132" max="132" width="16.41796875" style="1" bestFit="1" customWidth="1"/>
    <col min="133" max="133" width="18.7890625" style="1" bestFit="1" customWidth="1"/>
    <col min="134" max="134" width="12.68359375" style="1" bestFit="1" customWidth="1"/>
    <col min="135" max="135" width="13.7890625" style="1" customWidth="1"/>
    <col min="136" max="136" width="17.89453125" style="1" bestFit="1" customWidth="1"/>
    <col min="137" max="139" width="17.89453125" style="1" customWidth="1"/>
    <col min="140" max="140" width="20.20703125" style="1" bestFit="1" customWidth="1"/>
    <col min="141" max="142" width="17.89453125" style="1" customWidth="1"/>
    <col min="143" max="143" width="22.41796875" style="1" bestFit="1" customWidth="1"/>
    <col min="144" max="144" width="12.5234375" style="1" bestFit="1" customWidth="1"/>
    <col min="145" max="145" width="18.7890625" style="1" bestFit="1" customWidth="1"/>
    <col min="146" max="146" width="2.89453125" style="1" bestFit="1" customWidth="1"/>
    <col min="147" max="147" width="14.89453125" style="1" bestFit="1" customWidth="1"/>
    <col min="148" max="148" width="2.89453125" style="1" bestFit="1" customWidth="1"/>
    <col min="149" max="149" width="13.5234375" style="1" bestFit="1" customWidth="1"/>
    <col min="150" max="150" width="2.89453125" style="1" bestFit="1" customWidth="1"/>
    <col min="151" max="151" width="13.5234375" style="1" bestFit="1" customWidth="1"/>
    <col min="152" max="152" width="2.89453125" style="1" bestFit="1" customWidth="1"/>
    <col min="153" max="153" width="14.89453125" style="1" bestFit="1" customWidth="1"/>
    <col min="154" max="154" width="2.89453125" style="1" bestFit="1" customWidth="1"/>
    <col min="155" max="155" width="13.5234375" style="1" bestFit="1" customWidth="1"/>
    <col min="156" max="156" width="2.89453125" style="1" bestFit="1" customWidth="1"/>
    <col min="157" max="157" width="14.89453125" style="1" bestFit="1" customWidth="1"/>
    <col min="158" max="158" width="2.89453125" style="1" bestFit="1" customWidth="1"/>
    <col min="159" max="159" width="14.89453125" style="1" bestFit="1" customWidth="1"/>
    <col min="160" max="160" width="2.89453125" style="1" bestFit="1" customWidth="1"/>
    <col min="161" max="161" width="14.89453125" style="1" bestFit="1" customWidth="1"/>
    <col min="162" max="162" width="2.89453125" style="1" bestFit="1" customWidth="1"/>
    <col min="163" max="163" width="14.89453125" style="1" bestFit="1" customWidth="1"/>
    <col min="164" max="164" width="2.89453125" style="1" bestFit="1" customWidth="1"/>
    <col min="165" max="165" width="14.89453125" style="1" bestFit="1" customWidth="1"/>
    <col min="166" max="166" width="2.89453125" style="1" bestFit="1" customWidth="1"/>
    <col min="167" max="167" width="14.89453125" style="1" bestFit="1" customWidth="1"/>
    <col min="168" max="168" width="2.89453125" style="1" bestFit="1" customWidth="1"/>
    <col min="169" max="169" width="14.89453125" style="1" bestFit="1" customWidth="1"/>
    <col min="170" max="170" width="2.89453125" style="1" bestFit="1" customWidth="1"/>
    <col min="171" max="171" width="14.89453125" style="1" bestFit="1" customWidth="1"/>
    <col min="172" max="172" width="2.89453125" style="1" bestFit="1" customWidth="1"/>
    <col min="173" max="173" width="14.89453125" style="1" bestFit="1" customWidth="1"/>
    <col min="174" max="174" width="2.89453125" style="1" bestFit="1" customWidth="1"/>
    <col min="175" max="175" width="14.89453125" style="1" bestFit="1" customWidth="1"/>
    <col min="176" max="176" width="2.89453125" style="1" bestFit="1" customWidth="1"/>
    <col min="177" max="177" width="13.5234375" style="1" bestFit="1" customWidth="1"/>
    <col min="178" max="178" width="2.89453125" style="1" bestFit="1" customWidth="1"/>
    <col min="179" max="179" width="12" style="1" bestFit="1" customWidth="1"/>
    <col min="180" max="180" width="2.89453125" style="1" bestFit="1" customWidth="1"/>
    <col min="181" max="181" width="1.3125" style="1" bestFit="1" customWidth="1"/>
    <col min="182" max="16384" width="8.89453125" style="1"/>
  </cols>
  <sheetData>
    <row r="2" spans="1:143">
      <c r="A2" s="2" t="s">
        <v>935</v>
      </c>
    </row>
    <row r="3" spans="1:143">
      <c r="A3" s="15"/>
    </row>
    <row r="4" spans="1:143">
      <c r="E4" s="22"/>
      <c r="Q4" s="22"/>
      <c r="AC4" s="22"/>
      <c r="AO4" s="22"/>
      <c r="BA4" s="22"/>
      <c r="BL4" s="39"/>
      <c r="BM4" s="22"/>
      <c r="BW4" s="39"/>
      <c r="BX4" s="39"/>
      <c r="BY4" s="22"/>
      <c r="CH4" s="39"/>
      <c r="CI4" s="39"/>
      <c r="CJ4" s="39"/>
      <c r="CK4" s="97"/>
      <c r="CS4" s="39"/>
      <c r="CT4" s="39"/>
      <c r="CU4" s="39"/>
      <c r="CV4" s="39"/>
      <c r="CW4" s="22"/>
      <c r="DD4" s="39"/>
      <c r="DE4" s="39"/>
      <c r="DF4" s="39"/>
      <c r="DG4" s="39"/>
      <c r="DH4" s="39"/>
      <c r="DI4" s="22"/>
      <c r="DO4" s="39"/>
      <c r="DP4" s="39"/>
      <c r="DQ4" s="39"/>
      <c r="DR4" s="39"/>
      <c r="DS4" s="39"/>
      <c r="DT4" s="39"/>
      <c r="DU4" s="22"/>
      <c r="DW4" s="39"/>
      <c r="DX4" s="39"/>
      <c r="DY4" s="39"/>
      <c r="DZ4" s="39"/>
      <c r="EA4" s="39"/>
      <c r="EB4" s="39"/>
      <c r="EC4" s="39"/>
      <c r="ED4" s="39"/>
      <c r="EE4" s="39"/>
      <c r="EF4" s="39"/>
      <c r="EG4" s="22"/>
      <c r="EH4" s="39"/>
      <c r="EI4" s="39"/>
      <c r="EJ4" s="39"/>
      <c r="EK4" s="39"/>
      <c r="EL4" s="39"/>
      <c r="EM4" s="39"/>
    </row>
    <row r="5" spans="1:143" ht="14.7" thickBot="1"/>
    <row r="6" spans="1:143" ht="14.7" thickBot="1">
      <c r="A6" s="179"/>
      <c r="B6" s="177" t="s">
        <v>0</v>
      </c>
      <c r="C6" s="177" t="s">
        <v>2</v>
      </c>
      <c r="D6" s="177" t="s">
        <v>3</v>
      </c>
      <c r="E6" s="177" t="s">
        <v>4</v>
      </c>
      <c r="F6" s="177" t="s">
        <v>5</v>
      </c>
      <c r="G6" s="177" t="s">
        <v>6</v>
      </c>
      <c r="H6" s="177" t="s">
        <v>7</v>
      </c>
      <c r="I6" s="177" t="s">
        <v>8</v>
      </c>
      <c r="J6" s="177" t="s">
        <v>9</v>
      </c>
      <c r="K6" s="177" t="s">
        <v>10</v>
      </c>
      <c r="L6" s="177" t="s">
        <v>11</v>
      </c>
      <c r="M6" s="178" t="s">
        <v>12</v>
      </c>
    </row>
    <row r="7" spans="1:143" ht="31.2" thickBot="1">
      <c r="A7" s="188" t="s">
        <v>513</v>
      </c>
      <c r="B7" s="189" t="s">
        <v>516</v>
      </c>
      <c r="C7" s="189" t="s">
        <v>516</v>
      </c>
      <c r="D7" s="189" t="s">
        <v>516</v>
      </c>
      <c r="E7" s="189" t="s">
        <v>516</v>
      </c>
      <c r="F7" s="189" t="s">
        <v>516</v>
      </c>
      <c r="G7" s="189" t="s">
        <v>516</v>
      </c>
      <c r="H7" s="189" t="s">
        <v>516</v>
      </c>
      <c r="I7" s="189" t="s">
        <v>516</v>
      </c>
      <c r="J7" s="189" t="s">
        <v>516</v>
      </c>
      <c r="K7" s="189" t="s">
        <v>516</v>
      </c>
      <c r="L7" s="189" t="s">
        <v>516</v>
      </c>
      <c r="M7" s="190" t="s">
        <v>516</v>
      </c>
    </row>
    <row r="8" spans="1:143">
      <c r="A8" s="102" t="s">
        <v>993</v>
      </c>
      <c r="B8" s="180">
        <v>33</v>
      </c>
      <c r="C8" s="181"/>
      <c r="D8" s="181"/>
      <c r="E8" s="181"/>
      <c r="F8" s="181"/>
      <c r="G8" s="181"/>
      <c r="H8" s="181"/>
      <c r="I8" s="181"/>
      <c r="J8" s="181"/>
      <c r="K8" s="181"/>
      <c r="L8" s="181"/>
      <c r="M8" s="182"/>
    </row>
    <row r="9" spans="1:143">
      <c r="A9" s="103" t="s">
        <v>14</v>
      </c>
      <c r="B9" s="183">
        <v>33</v>
      </c>
      <c r="C9" s="7"/>
      <c r="D9" s="7"/>
      <c r="E9" s="7"/>
      <c r="F9" s="7"/>
      <c r="G9" s="7"/>
      <c r="H9" s="7"/>
      <c r="I9" s="7"/>
      <c r="J9" s="7"/>
      <c r="K9" s="7"/>
      <c r="L9" s="7"/>
      <c r="M9" s="184"/>
    </row>
    <row r="10" spans="1:143">
      <c r="A10" s="103" t="s">
        <v>15</v>
      </c>
      <c r="B10" s="183">
        <v>33</v>
      </c>
      <c r="C10" s="7"/>
      <c r="D10" s="7"/>
      <c r="E10" s="7"/>
      <c r="F10" s="7"/>
      <c r="G10" s="7"/>
      <c r="H10" s="7"/>
      <c r="I10" s="7"/>
      <c r="J10" s="7"/>
      <c r="K10" s="7"/>
      <c r="L10" s="7"/>
      <c r="M10" s="184"/>
    </row>
    <row r="11" spans="1:143">
      <c r="A11" s="103" t="s">
        <v>16</v>
      </c>
      <c r="B11" s="183">
        <v>33</v>
      </c>
      <c r="C11" s="7"/>
      <c r="D11" s="7"/>
      <c r="E11" s="7"/>
      <c r="F11" s="7"/>
      <c r="G11" s="7"/>
      <c r="H11" s="7"/>
      <c r="I11" s="7"/>
      <c r="J11" s="7"/>
      <c r="K11" s="7"/>
      <c r="L11" s="7"/>
      <c r="M11" s="184"/>
    </row>
    <row r="12" spans="1:143">
      <c r="A12" s="103" t="s">
        <v>17</v>
      </c>
      <c r="B12" s="183">
        <v>33</v>
      </c>
      <c r="C12" s="7"/>
      <c r="D12" s="7"/>
      <c r="E12" s="7"/>
      <c r="F12" s="7"/>
      <c r="G12" s="7"/>
      <c r="H12" s="7"/>
      <c r="I12" s="7"/>
      <c r="J12" s="7"/>
      <c r="K12" s="7"/>
      <c r="L12" s="7"/>
      <c r="M12" s="184"/>
    </row>
    <row r="13" spans="1:143">
      <c r="A13" s="103" t="s">
        <v>18</v>
      </c>
      <c r="B13" s="185">
        <v>23.3</v>
      </c>
      <c r="C13" s="7"/>
      <c r="D13" s="7"/>
      <c r="E13" s="7"/>
      <c r="F13" s="7"/>
      <c r="G13" s="7"/>
      <c r="H13" s="7"/>
      <c r="I13" s="7"/>
      <c r="J13" s="7"/>
      <c r="K13" s="7"/>
      <c r="L13" s="7"/>
      <c r="M13" s="184"/>
    </row>
    <row r="14" spans="1:143">
      <c r="A14" s="103" t="s">
        <v>19</v>
      </c>
      <c r="B14" s="183">
        <v>33</v>
      </c>
      <c r="C14" s="7"/>
      <c r="D14" s="7"/>
      <c r="E14" s="7"/>
      <c r="F14" s="7"/>
      <c r="G14" s="7"/>
      <c r="H14" s="7"/>
      <c r="I14" s="7"/>
      <c r="J14" s="7"/>
      <c r="K14" s="7"/>
      <c r="L14" s="7"/>
      <c r="M14" s="184"/>
    </row>
    <row r="15" spans="1:143">
      <c r="A15" s="103" t="s">
        <v>20</v>
      </c>
      <c r="B15" s="183">
        <v>33</v>
      </c>
      <c r="C15" s="7"/>
      <c r="D15" s="7"/>
      <c r="E15" s="7"/>
      <c r="F15" s="7"/>
      <c r="G15" s="7"/>
      <c r="H15" s="7"/>
      <c r="I15" s="7"/>
      <c r="J15" s="7"/>
      <c r="K15" s="7"/>
      <c r="L15" s="7"/>
      <c r="M15" s="184"/>
    </row>
    <row r="16" spans="1:143">
      <c r="A16" s="103" t="s">
        <v>21</v>
      </c>
      <c r="B16" s="183">
        <v>33</v>
      </c>
      <c r="C16" s="7"/>
      <c r="D16" s="7"/>
      <c r="E16" s="7"/>
      <c r="F16" s="7"/>
      <c r="G16" s="7"/>
      <c r="H16" s="7"/>
      <c r="I16" s="7"/>
      <c r="J16" s="7"/>
      <c r="K16" s="7"/>
      <c r="L16" s="7"/>
      <c r="M16" s="184"/>
    </row>
    <row r="17" spans="1:13">
      <c r="A17" s="103" t="s">
        <v>22</v>
      </c>
      <c r="B17" s="185">
        <f>(26+30)/2</f>
        <v>28</v>
      </c>
      <c r="C17" s="7"/>
      <c r="D17" s="7"/>
      <c r="E17" s="7"/>
      <c r="F17" s="7"/>
      <c r="G17" s="7"/>
      <c r="H17" s="7"/>
      <c r="I17" s="7"/>
      <c r="J17" s="7"/>
      <c r="K17" s="7"/>
      <c r="L17" s="7"/>
      <c r="M17" s="184"/>
    </row>
    <row r="18" spans="1:13">
      <c r="A18" s="103" t="s">
        <v>159</v>
      </c>
      <c r="B18" s="183">
        <v>33</v>
      </c>
      <c r="C18" s="7"/>
      <c r="D18" s="7"/>
      <c r="E18" s="7"/>
      <c r="F18" s="7"/>
      <c r="G18" s="7"/>
      <c r="H18" s="7"/>
      <c r="I18" s="7"/>
      <c r="J18" s="7"/>
      <c r="K18" s="7"/>
      <c r="L18" s="7"/>
      <c r="M18" s="184"/>
    </row>
    <row r="19" spans="1:13">
      <c r="A19" s="103" t="s">
        <v>23</v>
      </c>
      <c r="B19" s="185">
        <f>(21.5+30.8)/2</f>
        <v>26.15</v>
      </c>
      <c r="C19" s="7"/>
      <c r="D19" s="7"/>
      <c r="E19" s="7"/>
      <c r="F19" s="7"/>
      <c r="G19" s="7"/>
      <c r="H19" s="7"/>
      <c r="I19" s="7"/>
      <c r="J19" s="7"/>
      <c r="K19" s="7"/>
      <c r="L19" s="7"/>
      <c r="M19" s="184"/>
    </row>
    <row r="20" spans="1:13">
      <c r="A20" s="103" t="s">
        <v>25</v>
      </c>
      <c r="B20" s="183">
        <v>33</v>
      </c>
      <c r="C20" s="7"/>
      <c r="D20" s="7"/>
      <c r="E20" s="7"/>
      <c r="F20" s="7"/>
      <c r="G20" s="7"/>
      <c r="H20" s="7"/>
      <c r="I20" s="7"/>
      <c r="J20" s="7"/>
      <c r="K20" s="7"/>
      <c r="L20" s="7"/>
      <c r="M20" s="184"/>
    </row>
    <row r="21" spans="1:13">
      <c r="A21" s="103" t="s">
        <v>26</v>
      </c>
      <c r="B21" s="183">
        <v>33</v>
      </c>
      <c r="C21" s="7"/>
      <c r="D21" s="7"/>
      <c r="E21" s="7"/>
      <c r="F21" s="7"/>
      <c r="G21" s="7"/>
      <c r="H21" s="7"/>
      <c r="I21" s="7"/>
      <c r="J21" s="7"/>
      <c r="K21" s="7"/>
      <c r="L21" s="7"/>
      <c r="M21" s="184"/>
    </row>
    <row r="22" spans="1:13">
      <c r="A22" s="103" t="s">
        <v>27</v>
      </c>
      <c r="B22" s="183">
        <v>33</v>
      </c>
      <c r="C22" s="7"/>
      <c r="D22" s="7"/>
      <c r="E22" s="7"/>
      <c r="F22" s="7"/>
      <c r="G22" s="7"/>
      <c r="H22" s="7"/>
      <c r="I22" s="7"/>
      <c r="J22" s="7"/>
      <c r="K22" s="7"/>
      <c r="L22" s="7"/>
      <c r="M22" s="184"/>
    </row>
    <row r="23" spans="1:13">
      <c r="A23" s="103" t="s">
        <v>28</v>
      </c>
      <c r="B23" s="183">
        <v>33</v>
      </c>
      <c r="C23" s="7"/>
      <c r="D23" s="7"/>
      <c r="E23" s="7"/>
      <c r="F23" s="7"/>
      <c r="G23" s="7"/>
      <c r="H23" s="7"/>
      <c r="I23" s="7"/>
      <c r="J23" s="7"/>
      <c r="K23" s="7"/>
      <c r="L23" s="7"/>
      <c r="M23" s="184"/>
    </row>
    <row r="24" spans="1:13">
      <c r="A24" s="103" t="s">
        <v>29</v>
      </c>
      <c r="B24" s="128">
        <v>24.854545454545448</v>
      </c>
      <c r="C24" s="248">
        <v>22.936363636363634</v>
      </c>
      <c r="D24" s="248">
        <v>21.554545454545458</v>
      </c>
      <c r="E24" s="248">
        <f>AVERAGE(D24,H24)</f>
        <v>20.024837012987017</v>
      </c>
      <c r="F24" s="248">
        <f>AVERAGE(D24,H24)</f>
        <v>20.024837012987017</v>
      </c>
      <c r="G24" s="248">
        <f>AVERAGE(D24,H24)</f>
        <v>20.024837012987017</v>
      </c>
      <c r="H24" s="248">
        <v>18.495128571428577</v>
      </c>
      <c r="I24" s="248">
        <v>17.295936206896553</v>
      </c>
      <c r="J24" s="248">
        <v>18.898833333333332</v>
      </c>
      <c r="K24" s="248">
        <v>18.418621153846161</v>
      </c>
      <c r="L24" s="248">
        <v>18.817999999999998</v>
      </c>
      <c r="M24" s="249">
        <v>19.744349999999997</v>
      </c>
    </row>
    <row r="25" spans="1:13">
      <c r="A25" s="103" t="s">
        <v>31</v>
      </c>
      <c r="B25" s="183">
        <v>33</v>
      </c>
      <c r="C25" s="7"/>
      <c r="D25" s="7"/>
      <c r="E25" s="7"/>
      <c r="F25" s="7"/>
      <c r="G25" s="7"/>
      <c r="H25" s="7"/>
      <c r="I25" s="7"/>
      <c r="J25" s="7"/>
      <c r="K25" s="7"/>
      <c r="L25" s="7"/>
      <c r="M25" s="184"/>
    </row>
    <row r="26" spans="1:13">
      <c r="A26" s="103" t="s">
        <v>32</v>
      </c>
      <c r="B26" s="183">
        <v>33</v>
      </c>
      <c r="C26" s="7"/>
      <c r="D26" s="7"/>
      <c r="E26" s="7"/>
      <c r="F26" s="7"/>
      <c r="G26" s="7"/>
      <c r="H26" s="7"/>
      <c r="I26" s="7"/>
      <c r="J26" s="7"/>
      <c r="K26" s="7"/>
      <c r="L26" s="7"/>
      <c r="M26" s="184"/>
    </row>
    <row r="27" spans="1:13">
      <c r="A27" s="103" t="s">
        <v>766</v>
      </c>
      <c r="B27" s="183">
        <v>33</v>
      </c>
      <c r="C27" s="7"/>
      <c r="D27" s="7"/>
      <c r="E27" s="7"/>
      <c r="F27" s="7"/>
      <c r="G27" s="7"/>
      <c r="H27" s="7"/>
      <c r="I27" s="7"/>
      <c r="J27" s="7"/>
      <c r="K27" s="7"/>
      <c r="L27" s="7"/>
      <c r="M27" s="184"/>
    </row>
    <row r="28" spans="1:13">
      <c r="A28" s="103" t="s">
        <v>34</v>
      </c>
      <c r="B28" s="185">
        <v>34</v>
      </c>
      <c r="C28" s="7"/>
      <c r="D28" s="7"/>
      <c r="E28" s="7"/>
      <c r="F28" s="7"/>
      <c r="G28" s="7"/>
      <c r="H28" s="7"/>
      <c r="I28" s="7"/>
      <c r="J28" s="7"/>
      <c r="K28" s="7"/>
      <c r="L28" s="7"/>
      <c r="M28" s="184"/>
    </row>
    <row r="29" spans="1:13">
      <c r="A29" s="103" t="s">
        <v>35</v>
      </c>
      <c r="B29" s="183">
        <v>33</v>
      </c>
      <c r="C29" s="7"/>
      <c r="D29" s="7"/>
      <c r="E29" s="7"/>
      <c r="F29" s="7"/>
      <c r="G29" s="7"/>
      <c r="H29" s="7"/>
      <c r="I29" s="7"/>
      <c r="J29" s="7"/>
      <c r="K29" s="7"/>
      <c r="L29" s="7"/>
      <c r="M29" s="184"/>
    </row>
    <row r="30" spans="1:13">
      <c r="A30" s="103" t="s">
        <v>36</v>
      </c>
      <c r="B30" s="183">
        <v>33</v>
      </c>
      <c r="C30" s="7"/>
      <c r="D30" s="7"/>
      <c r="E30" s="7"/>
      <c r="F30" s="7"/>
      <c r="G30" s="7"/>
      <c r="H30" s="7"/>
      <c r="I30" s="7"/>
      <c r="J30" s="7"/>
      <c r="K30" s="7"/>
      <c r="L30" s="7"/>
      <c r="M30" s="184"/>
    </row>
    <row r="31" spans="1:13">
      <c r="A31" s="103" t="s">
        <v>37</v>
      </c>
      <c r="B31" s="183">
        <v>33</v>
      </c>
      <c r="C31" s="7"/>
      <c r="D31" s="7"/>
      <c r="E31" s="7"/>
      <c r="F31" s="7"/>
      <c r="G31" s="7"/>
      <c r="H31" s="7"/>
      <c r="I31" s="7"/>
      <c r="J31" s="7"/>
      <c r="K31" s="7"/>
      <c r="L31" s="7"/>
      <c r="M31" s="184"/>
    </row>
    <row r="32" spans="1:13">
      <c r="A32" s="103" t="s">
        <v>38</v>
      </c>
      <c r="B32" s="183">
        <v>33</v>
      </c>
      <c r="C32" s="7"/>
      <c r="D32" s="7"/>
      <c r="E32" s="7"/>
      <c r="F32" s="7"/>
      <c r="G32" s="7"/>
      <c r="H32" s="7"/>
      <c r="I32" s="7"/>
      <c r="J32" s="7"/>
      <c r="K32" s="7"/>
      <c r="L32" s="7"/>
      <c r="M32" s="184"/>
    </row>
    <row r="33" spans="1:13">
      <c r="A33" s="103" t="s">
        <v>39</v>
      </c>
      <c r="B33" s="183">
        <v>33</v>
      </c>
      <c r="C33" s="7"/>
      <c r="D33" s="7"/>
      <c r="E33" s="7"/>
      <c r="F33" s="7"/>
      <c r="G33" s="7"/>
      <c r="H33" s="7"/>
      <c r="I33" s="7"/>
      <c r="J33" s="7"/>
      <c r="K33" s="7"/>
      <c r="L33" s="7"/>
      <c r="M33" s="184"/>
    </row>
    <row r="34" spans="1:13">
      <c r="A34" s="103" t="s">
        <v>40</v>
      </c>
      <c r="B34" s="185">
        <f>155.1/7</f>
        <v>22.157142857142855</v>
      </c>
      <c r="C34" s="7"/>
      <c r="D34" s="7"/>
      <c r="E34" s="7"/>
      <c r="F34" s="7"/>
      <c r="G34" s="7"/>
      <c r="H34" s="7"/>
      <c r="I34" s="7"/>
      <c r="J34" s="7"/>
      <c r="K34" s="7"/>
      <c r="L34" s="7"/>
      <c r="M34" s="184"/>
    </row>
    <row r="35" spans="1:13">
      <c r="A35" s="103" t="s">
        <v>41</v>
      </c>
      <c r="B35" s="183">
        <v>33</v>
      </c>
      <c r="C35" s="7"/>
      <c r="D35" s="7"/>
      <c r="E35" s="7"/>
      <c r="F35" s="7"/>
      <c r="G35" s="7"/>
      <c r="H35" s="7"/>
      <c r="I35" s="7"/>
      <c r="J35" s="7"/>
      <c r="K35" s="7"/>
      <c r="L35" s="7"/>
      <c r="M35" s="184"/>
    </row>
    <row r="36" spans="1:13">
      <c r="A36" s="103"/>
      <c r="B36" s="183"/>
      <c r="C36" s="7"/>
      <c r="D36" s="7"/>
      <c r="E36" s="7"/>
      <c r="F36" s="7"/>
      <c r="G36" s="7"/>
      <c r="H36" s="7"/>
      <c r="I36" s="7"/>
      <c r="J36" s="7"/>
      <c r="K36" s="7"/>
      <c r="L36" s="7"/>
      <c r="M36" s="184"/>
    </row>
    <row r="37" spans="1:13">
      <c r="A37" s="103" t="s">
        <v>1230</v>
      </c>
      <c r="B37" s="183"/>
      <c r="C37" s="7"/>
      <c r="D37" s="7"/>
      <c r="E37" s="7"/>
      <c r="F37" s="7"/>
      <c r="G37" s="7"/>
      <c r="H37" s="7"/>
      <c r="I37" s="7"/>
      <c r="J37" s="7"/>
      <c r="K37" s="7"/>
      <c r="L37" s="7"/>
      <c r="M37" s="184"/>
    </row>
    <row r="38" spans="1:13">
      <c r="A38" s="103" t="s">
        <v>767</v>
      </c>
      <c r="B38" s="277">
        <v>33</v>
      </c>
      <c r="C38" s="7"/>
      <c r="D38" s="7"/>
      <c r="E38" s="7"/>
      <c r="F38" s="7"/>
      <c r="G38" s="7"/>
      <c r="H38" s="7"/>
      <c r="I38" s="7"/>
      <c r="J38" s="7"/>
      <c r="K38" s="7"/>
      <c r="L38" s="7"/>
      <c r="M38" s="184"/>
    </row>
    <row r="39" spans="1:13">
      <c r="A39" s="103" t="s">
        <v>43</v>
      </c>
      <c r="B39" s="277">
        <v>33</v>
      </c>
      <c r="C39" s="7"/>
      <c r="D39" s="7"/>
      <c r="E39" s="7"/>
      <c r="F39" s="7"/>
      <c r="G39" s="7"/>
      <c r="H39" s="7"/>
      <c r="I39" s="7"/>
      <c r="J39" s="7"/>
      <c r="K39" s="7"/>
      <c r="L39" s="7"/>
      <c r="M39" s="184"/>
    </row>
    <row r="40" spans="1:13" ht="14.7" thickBot="1">
      <c r="A40" s="105" t="s">
        <v>44</v>
      </c>
      <c r="B40" s="276">
        <v>32</v>
      </c>
      <c r="C40" s="186"/>
      <c r="D40" s="186"/>
      <c r="E40" s="186"/>
      <c r="F40" s="186"/>
      <c r="G40" s="186"/>
      <c r="H40" s="186"/>
      <c r="I40" s="186"/>
      <c r="J40" s="186"/>
      <c r="K40" s="186"/>
      <c r="L40" s="186"/>
      <c r="M40" s="187"/>
    </row>
    <row r="42" spans="1:13">
      <c r="A42" s="15" t="s">
        <v>45</v>
      </c>
    </row>
    <row r="43" spans="1:13">
      <c r="A43" s="15" t="s">
        <v>13</v>
      </c>
      <c r="B43" s="1" t="s">
        <v>46</v>
      </c>
    </row>
    <row r="44" spans="1:13">
      <c r="A44" s="15" t="s">
        <v>47</v>
      </c>
    </row>
    <row r="45" spans="1:13">
      <c r="A45" s="15" t="s">
        <v>24</v>
      </c>
      <c r="B45" s="1" t="s">
        <v>48</v>
      </c>
    </row>
    <row r="46" spans="1:13">
      <c r="A46" s="15" t="s">
        <v>30</v>
      </c>
      <c r="B46" s="1" t="s">
        <v>49</v>
      </c>
    </row>
    <row r="48" spans="1:13">
      <c r="A48" s="1" t="s">
        <v>145</v>
      </c>
    </row>
    <row r="50" spans="1:13" ht="43.2">
      <c r="A50" s="75" t="s">
        <v>515</v>
      </c>
    </row>
    <row r="51" spans="1:13">
      <c r="A51" s="16" t="s">
        <v>125</v>
      </c>
    </row>
    <row r="52" spans="1:13">
      <c r="A52" s="16"/>
    </row>
    <row r="53" spans="1:13" ht="57.6">
      <c r="A53" s="75" t="s">
        <v>519</v>
      </c>
    </row>
    <row r="54" spans="1:13">
      <c r="A54" s="16" t="s">
        <v>517</v>
      </c>
    </row>
    <row r="56" spans="1:13" ht="28.8">
      <c r="A56" s="75" t="s">
        <v>518</v>
      </c>
    </row>
    <row r="57" spans="1:13">
      <c r="A57" s="16" t="s">
        <v>520</v>
      </c>
      <c r="B57" s="20"/>
      <c r="C57" s="20"/>
      <c r="D57" s="20"/>
      <c r="E57" s="20"/>
      <c r="F57" s="20"/>
      <c r="G57" s="20"/>
      <c r="H57" s="20"/>
      <c r="I57" s="20"/>
      <c r="J57" s="20"/>
      <c r="K57" s="20"/>
      <c r="L57" s="20"/>
      <c r="M57" s="20"/>
    </row>
    <row r="58" spans="1:13">
      <c r="A58" s="22"/>
    </row>
    <row r="59" spans="1:13" ht="43.2">
      <c r="A59" s="75" t="s">
        <v>1316</v>
      </c>
    </row>
    <row r="60" spans="1:13">
      <c r="A60" s="16" t="s">
        <v>1317</v>
      </c>
      <c r="B60" s="20"/>
      <c r="C60" s="20"/>
      <c r="D60" s="20"/>
      <c r="E60" s="20"/>
      <c r="F60" s="20"/>
      <c r="G60" s="20"/>
      <c r="H60" s="20"/>
      <c r="I60" s="20"/>
      <c r="J60" s="20"/>
      <c r="K60" s="20"/>
      <c r="L60" s="20"/>
      <c r="M60" s="20"/>
    </row>
    <row r="61" spans="1:13">
      <c r="A61" s="16"/>
      <c r="B61" s="20"/>
      <c r="C61" s="20"/>
      <c r="D61" s="20"/>
      <c r="E61" s="20"/>
      <c r="F61" s="20"/>
      <c r="G61" s="20"/>
      <c r="H61" s="20"/>
      <c r="I61" s="20"/>
      <c r="J61" s="20"/>
      <c r="K61" s="20"/>
      <c r="L61" s="20"/>
      <c r="M61" s="20"/>
    </row>
    <row r="62" spans="1:13" ht="72">
      <c r="A62" s="75" t="s">
        <v>521</v>
      </c>
    </row>
    <row r="63" spans="1:13">
      <c r="B63" s="20"/>
      <c r="C63" s="20"/>
      <c r="D63" s="20"/>
      <c r="E63" s="20"/>
      <c r="F63" s="20"/>
      <c r="G63" s="20"/>
      <c r="H63" s="20"/>
      <c r="I63" s="20"/>
      <c r="J63" s="20"/>
      <c r="K63" s="20"/>
      <c r="L63" s="20"/>
      <c r="M63" s="20"/>
    </row>
    <row r="64" spans="1:13" ht="43.2">
      <c r="A64" s="75" t="s">
        <v>522</v>
      </c>
    </row>
    <row r="65" spans="1:13">
      <c r="A65" s="16" t="s">
        <v>143</v>
      </c>
    </row>
    <row r="66" spans="1:13">
      <c r="B66" s="20"/>
      <c r="C66" s="20"/>
      <c r="D66" s="20"/>
      <c r="E66" s="20"/>
      <c r="F66" s="20"/>
      <c r="G66" s="20"/>
      <c r="H66" s="20"/>
      <c r="I66" s="20"/>
      <c r="J66" s="20"/>
      <c r="K66" s="20"/>
      <c r="L66" s="20"/>
      <c r="M66" s="20"/>
    </row>
    <row r="67" spans="1:13" ht="28.8">
      <c r="A67" s="75" t="s">
        <v>637</v>
      </c>
    </row>
    <row r="68" spans="1:13">
      <c r="A68" s="16" t="s">
        <v>636</v>
      </c>
      <c r="B68" s="20"/>
      <c r="C68" s="20"/>
      <c r="D68" s="20"/>
      <c r="E68" s="20"/>
      <c r="F68" s="20"/>
      <c r="G68" s="20"/>
      <c r="H68" s="20"/>
      <c r="I68" s="20"/>
      <c r="J68" s="20"/>
      <c r="K68" s="20"/>
      <c r="L68" s="20"/>
      <c r="M68" s="20"/>
    </row>
    <row r="69" spans="1:13">
      <c r="A69" s="16"/>
    </row>
    <row r="70" spans="1:13">
      <c r="A70" s="1" t="s">
        <v>644</v>
      </c>
      <c r="B70" s="20"/>
      <c r="C70" s="20"/>
      <c r="D70" s="20"/>
      <c r="E70" s="20"/>
      <c r="F70" s="20"/>
      <c r="G70" s="20"/>
      <c r="H70" s="20"/>
      <c r="I70" s="20"/>
      <c r="J70" s="20"/>
      <c r="K70" s="20"/>
      <c r="L70" s="20"/>
      <c r="M70" s="20"/>
    </row>
    <row r="71" spans="1:13">
      <c r="A71" s="16" t="s">
        <v>631</v>
      </c>
    </row>
    <row r="73" spans="1:13">
      <c r="A73" s="1" t="s">
        <v>646</v>
      </c>
    </row>
    <row r="74" spans="1:13">
      <c r="A74" s="16" t="s">
        <v>645</v>
      </c>
    </row>
    <row r="76" spans="1:13" ht="28.8">
      <c r="A76" s="75" t="s">
        <v>730</v>
      </c>
      <c r="B76" s="20"/>
      <c r="C76" s="20"/>
      <c r="D76" s="20"/>
      <c r="E76" s="20"/>
      <c r="F76" s="20"/>
      <c r="G76" s="20"/>
      <c r="H76" s="20"/>
      <c r="I76" s="20"/>
      <c r="J76" s="20"/>
      <c r="K76" s="20"/>
      <c r="L76" s="20"/>
      <c r="M76" s="20"/>
    </row>
    <row r="77" spans="1:13">
      <c r="A77" s="16" t="s">
        <v>731</v>
      </c>
    </row>
    <row r="78" spans="1:13">
      <c r="A78" s="16"/>
    </row>
    <row r="79" spans="1:13">
      <c r="A79" s="1" t="s">
        <v>933</v>
      </c>
    </row>
    <row r="80" spans="1:13">
      <c r="A80" s="16" t="s">
        <v>934</v>
      </c>
    </row>
    <row r="82" spans="1:13">
      <c r="A82" s="1" t="s">
        <v>937</v>
      </c>
      <c r="B82" s="20"/>
      <c r="C82" s="20"/>
      <c r="D82" s="20"/>
      <c r="E82" s="20"/>
      <c r="F82" s="20"/>
      <c r="G82" s="20"/>
      <c r="H82" s="20"/>
      <c r="I82" s="20"/>
      <c r="J82" s="20"/>
      <c r="K82" s="20"/>
      <c r="L82" s="20"/>
      <c r="M82" s="20"/>
    </row>
    <row r="83" spans="1:13">
      <c r="A83" s="16" t="s">
        <v>936</v>
      </c>
    </row>
    <row r="85" spans="1:13">
      <c r="A85" s="1" t="s">
        <v>1085</v>
      </c>
      <c r="B85" s="20"/>
      <c r="C85" s="20"/>
      <c r="D85" s="20"/>
      <c r="E85" s="20"/>
      <c r="F85" s="20"/>
      <c r="G85" s="20"/>
      <c r="H85" s="20"/>
      <c r="I85" s="20"/>
      <c r="J85" s="20"/>
      <c r="K85" s="20"/>
      <c r="L85" s="20"/>
      <c r="M85" s="20"/>
    </row>
    <row r="86" spans="1:13">
      <c r="A86" s="16" t="s">
        <v>718</v>
      </c>
    </row>
    <row r="88" spans="1:13">
      <c r="A88" s="1" t="s">
        <v>1221</v>
      </c>
    </row>
    <row r="89" spans="1:13">
      <c r="A89" s="16" t="s">
        <v>1208</v>
      </c>
    </row>
  </sheetData>
  <phoneticPr fontId="16" type="noConversion"/>
  <hyperlinks>
    <hyperlink ref="A51" r:id="rId1" xr:uid="{CF946FEC-1F77-4121-8EF8-BCA464B817EB}"/>
    <hyperlink ref="A57" r:id="rId2" xr:uid="{79009382-413D-4778-88B2-0C8A01847358}"/>
    <hyperlink ref="A65" r:id="rId3" location="abreadcrumb" xr:uid="{0589BAC8-9E5E-40C4-9989-6BC0383BDA38}"/>
    <hyperlink ref="A68" r:id="rId4" xr:uid="{773D5DDA-8890-4A3D-B29B-12ABBF35838E}"/>
    <hyperlink ref="A71" r:id="rId5" xr:uid="{900C3A44-0CF2-4715-9FC1-9DE746C5EA4D}"/>
    <hyperlink ref="A77" r:id="rId6" xr:uid="{383DE653-2A29-4343-9B00-8F54E08E13D6}"/>
    <hyperlink ref="A80" r:id="rId7" xr:uid="{5C2CB961-A897-47F8-8460-D50723F5A07B}"/>
    <hyperlink ref="A83" r:id="rId8" xr:uid="{4F9A1838-DBEA-4CDF-A41F-0D5403AF13F5}"/>
    <hyperlink ref="A86" r:id="rId9" xr:uid="{E73A7B7D-7226-4780-B33B-02192F11A851}"/>
    <hyperlink ref="A89" r:id="rId10" xr:uid="{E4218B19-5AE9-44B9-9273-8BD6DD19D52B}"/>
    <hyperlink ref="A60" r:id="rId11" xr:uid="{2F63EB66-F827-44F6-9B03-8B7A15593D59}"/>
  </hyperlinks>
  <pageMargins left="0.7" right="0.7" top="0.75" bottom="0.75" header="0.3" footer="0.3"/>
  <pageSetup paperSize="9" orientation="portrait" r:id="rId12"/>
  <legacyDrawing r:id="rId1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C5374-25C1-41CA-8F3D-59E3D1B8863B}">
  <dimension ref="A2:IV154"/>
  <sheetViews>
    <sheetView zoomScale="60" zoomScaleNormal="60" workbookViewId="0">
      <selection activeCell="IX36" sqref="IX36"/>
    </sheetView>
  </sheetViews>
  <sheetFormatPr baseColWidth="10" defaultColWidth="8.89453125" defaultRowHeight="14.4"/>
  <cols>
    <col min="1" max="1" width="29" style="1" customWidth="1"/>
    <col min="2" max="2" width="18.41796875" style="1" bestFit="1" customWidth="1"/>
    <col min="3" max="4" width="14" style="1" bestFit="1" customWidth="1"/>
    <col min="5" max="5" width="15.5234375" style="1" bestFit="1" customWidth="1"/>
    <col min="6" max="6" width="14" style="1" bestFit="1" customWidth="1"/>
    <col min="7" max="7" width="17.7890625" style="1" bestFit="1" customWidth="1"/>
    <col min="8" max="8" width="20.5234375" style="1" bestFit="1" customWidth="1"/>
    <col min="9" max="9" width="13.7890625" style="1" bestFit="1" customWidth="1"/>
    <col min="10" max="10" width="17.7890625" style="1" bestFit="1" customWidth="1"/>
    <col min="11" max="11" width="22.7890625" style="1" bestFit="1" customWidth="1"/>
    <col min="12" max="12" width="11.68359375" style="1" customWidth="1"/>
    <col min="13" max="13" width="18.89453125" style="1" bestFit="1" customWidth="1"/>
    <col min="14" max="14" width="11.1015625" style="1" bestFit="1" customWidth="1"/>
    <col min="15" max="15" width="11.5234375" style="1" bestFit="1" customWidth="1"/>
    <col min="16" max="16" width="10" style="1" bestFit="1" customWidth="1"/>
    <col min="17" max="17" width="9.3125" style="1" bestFit="1" customWidth="1"/>
    <col min="18" max="18" width="12.68359375" style="1" bestFit="1" customWidth="1"/>
    <col min="19" max="19" width="11.89453125" style="1" bestFit="1" customWidth="1"/>
    <col min="20" max="20" width="11.5234375" style="1" bestFit="1" customWidth="1"/>
    <col min="21" max="21" width="15.41796875" style="1" bestFit="1" customWidth="1"/>
    <col min="22" max="22" width="12.68359375" style="1" bestFit="1" customWidth="1"/>
    <col min="23" max="23" width="17.68359375" style="1" bestFit="1" customWidth="1"/>
    <col min="24" max="24" width="20.41796875" style="1" bestFit="1" customWidth="1"/>
    <col min="25" max="25" width="12.68359375" style="1" bestFit="1" customWidth="1"/>
    <col min="26" max="26" width="17.68359375" style="1" bestFit="1" customWidth="1"/>
    <col min="27" max="27" width="22.68359375" style="1" bestFit="1" customWidth="1"/>
    <col min="28" max="28" width="11.1015625" style="1" bestFit="1" customWidth="1"/>
    <col min="29" max="29" width="18.7890625" style="1" bestFit="1" customWidth="1"/>
    <col min="30" max="30" width="11.1015625" style="1" bestFit="1" customWidth="1"/>
    <col min="31" max="31" width="8.1015625" style="1" bestFit="1" customWidth="1"/>
    <col min="32" max="32" width="9.7890625" style="1" bestFit="1" customWidth="1"/>
    <col min="33" max="33" width="10.41796875" style="1" bestFit="1" customWidth="1"/>
    <col min="34" max="34" width="12.68359375" style="1" bestFit="1" customWidth="1"/>
    <col min="35" max="35" width="11.89453125" style="1" bestFit="1" customWidth="1"/>
    <col min="36" max="36" width="10.89453125" style="1" bestFit="1" customWidth="1"/>
    <col min="37" max="37" width="15.20703125" style="1" bestFit="1" customWidth="1"/>
    <col min="38" max="38" width="12.41796875" style="1" bestFit="1" customWidth="1"/>
    <col min="39" max="39" width="17.41796875" style="1" bestFit="1" customWidth="1"/>
    <col min="40" max="40" width="20.20703125" style="1" bestFit="1" customWidth="1"/>
    <col min="41" max="41" width="12.41796875" style="1" bestFit="1" customWidth="1"/>
    <col min="42" max="42" width="17.41796875" style="1" bestFit="1" customWidth="1"/>
    <col min="43" max="43" width="23.20703125" style="1" customWidth="1"/>
    <col min="44" max="44" width="10.89453125" style="1" bestFit="1" customWidth="1"/>
    <col min="45" max="45" width="18.5234375" style="1" bestFit="1" customWidth="1"/>
    <col min="46" max="46" width="11.68359375" style="1" customWidth="1"/>
    <col min="47" max="47" width="8.1015625" style="1" bestFit="1" customWidth="1"/>
    <col min="48" max="48" width="10.41796875" style="1" bestFit="1" customWidth="1"/>
    <col min="49" max="49" width="8.1015625" style="1" bestFit="1" customWidth="1"/>
    <col min="50" max="50" width="12.41796875" style="1" bestFit="1" customWidth="1"/>
    <col min="51" max="51" width="11.68359375" style="1" bestFit="1" customWidth="1"/>
    <col min="52" max="52" width="10.89453125" style="1" bestFit="1" customWidth="1"/>
    <col min="53" max="53" width="15.20703125" style="1" bestFit="1" customWidth="1"/>
    <col min="54" max="54" width="12.41796875" style="1" bestFit="1" customWidth="1"/>
    <col min="55" max="55" width="17.41796875" style="1" bestFit="1" customWidth="1"/>
    <col min="56" max="56" width="20.20703125" style="1" bestFit="1" customWidth="1"/>
    <col min="57" max="57" width="12.41796875" style="1" bestFit="1" customWidth="1"/>
    <col min="58" max="58" width="17.41796875" style="1" bestFit="1" customWidth="1"/>
    <col min="59" max="59" width="22.41796875" style="1" bestFit="1" customWidth="1"/>
    <col min="60" max="60" width="10.89453125" style="1" bestFit="1" customWidth="1"/>
    <col min="61" max="61" width="18.5234375" style="1" bestFit="1" customWidth="1"/>
    <col min="62" max="62" width="10.89453125" style="1" bestFit="1" customWidth="1"/>
    <col min="63" max="63" width="8.1015625" style="1" bestFit="1" customWidth="1"/>
    <col min="64" max="64" width="10.41796875" style="1" bestFit="1" customWidth="1"/>
    <col min="65" max="65" width="8.1015625" style="1" bestFit="1" customWidth="1"/>
    <col min="66" max="66" width="12.41796875" style="1" bestFit="1" customWidth="1"/>
    <col min="67" max="67" width="11.68359375" style="1" bestFit="1" customWidth="1"/>
    <col min="68" max="68" width="14.1015625" style="1" customWidth="1"/>
    <col min="69" max="69" width="15.20703125" style="1" bestFit="1" customWidth="1"/>
    <col min="70" max="70" width="12.41796875" style="1" bestFit="1" customWidth="1"/>
    <col min="71" max="71" width="17.41796875" style="1" bestFit="1" customWidth="1"/>
    <col min="72" max="72" width="20.20703125" style="1" bestFit="1" customWidth="1"/>
    <col min="73" max="73" width="12.41796875" style="1" bestFit="1" customWidth="1"/>
    <col min="74" max="74" width="17.41796875" style="1" bestFit="1" customWidth="1"/>
    <col min="75" max="75" width="22.41796875" style="1" bestFit="1" customWidth="1"/>
    <col min="76" max="76" width="10.89453125" style="1" bestFit="1" customWidth="1"/>
    <col min="77" max="77" width="18.5234375" style="1" bestFit="1" customWidth="1"/>
    <col min="78" max="78" width="12.41796875" style="1" customWidth="1"/>
    <col min="79" max="79" width="8.1015625" style="1" bestFit="1" customWidth="1"/>
    <col min="80" max="80" width="10.41796875" style="1" bestFit="1" customWidth="1"/>
    <col min="81" max="81" width="8.1015625" style="1" bestFit="1" customWidth="1"/>
    <col min="82" max="82" width="13.7890625" style="1" customWidth="1"/>
    <col min="83" max="83" width="11.68359375" style="1" bestFit="1" customWidth="1"/>
    <col min="84" max="84" width="10.89453125" style="1" bestFit="1" customWidth="1"/>
    <col min="85" max="85" width="15.20703125" style="1" bestFit="1" customWidth="1"/>
    <col min="86" max="86" width="12.41796875" style="1" bestFit="1" customWidth="1"/>
    <col min="87" max="87" width="17.41796875" style="1" bestFit="1" customWidth="1"/>
    <col min="88" max="88" width="20.20703125" style="1" bestFit="1" customWidth="1"/>
    <col min="89" max="89" width="12.41796875" style="1" bestFit="1" customWidth="1"/>
    <col min="90" max="90" width="17.41796875" style="1" bestFit="1" customWidth="1"/>
    <col min="91" max="91" width="22.41796875" style="1" bestFit="1" customWidth="1"/>
    <col min="92" max="92" width="10.89453125" style="1" bestFit="1" customWidth="1"/>
    <col min="93" max="93" width="18.5234375" style="1" bestFit="1" customWidth="1"/>
    <col min="94" max="94" width="10.89453125" style="1" bestFit="1" customWidth="1"/>
    <col min="95" max="95" width="8.1015625" style="1" bestFit="1" customWidth="1"/>
    <col min="96" max="96" width="10.41796875" style="1" bestFit="1" customWidth="1"/>
    <col min="97" max="97" width="8.89453125" style="1"/>
    <col min="98" max="98" width="12.41796875" style="1" bestFit="1" customWidth="1"/>
    <col min="99" max="99" width="11.68359375" style="1" bestFit="1" customWidth="1"/>
    <col min="100" max="100" width="10.89453125" style="1" bestFit="1" customWidth="1"/>
    <col min="101" max="101" width="16.3125" style="1" customWidth="1"/>
    <col min="102" max="102" width="12.41796875" style="1" bestFit="1" customWidth="1"/>
    <col min="103" max="103" width="17.41796875" style="1" bestFit="1" customWidth="1"/>
    <col min="104" max="104" width="21.20703125" style="1" customWidth="1"/>
    <col min="105" max="105" width="12.41796875" style="1" bestFit="1" customWidth="1"/>
    <col min="106" max="106" width="17.41796875" style="1" bestFit="1" customWidth="1"/>
    <col min="107" max="107" width="22.41796875" style="1" bestFit="1" customWidth="1"/>
    <col min="108" max="108" width="10.89453125" style="1" bestFit="1" customWidth="1"/>
    <col min="109" max="109" width="18.5234375" style="1" bestFit="1" customWidth="1"/>
    <col min="110" max="110" width="10.89453125" style="1" bestFit="1" customWidth="1"/>
    <col min="111" max="111" width="8.1015625" style="1" bestFit="1" customWidth="1"/>
    <col min="112" max="112" width="10.41796875" style="1" bestFit="1" customWidth="1"/>
    <col min="113" max="113" width="8.89453125" style="1"/>
    <col min="114" max="114" width="12.41796875" style="1" bestFit="1" customWidth="1"/>
    <col min="115" max="115" width="13.7890625" style="1" customWidth="1"/>
    <col min="116" max="116" width="10.89453125" style="1" bestFit="1" customWidth="1"/>
    <col min="117" max="117" width="15.20703125" style="1" bestFit="1" customWidth="1"/>
    <col min="118" max="118" width="12.41796875" style="1" bestFit="1" customWidth="1"/>
    <col min="119" max="119" width="17.41796875" style="1" bestFit="1" customWidth="1"/>
    <col min="120" max="120" width="20.20703125" style="1" bestFit="1" customWidth="1"/>
    <col min="121" max="121" width="12.41796875" style="1" bestFit="1" customWidth="1"/>
    <col min="122" max="122" width="17.41796875" style="1" bestFit="1" customWidth="1"/>
    <col min="123" max="123" width="22.41796875" style="1" bestFit="1" customWidth="1"/>
    <col min="124" max="124" width="10.89453125" style="1" bestFit="1" customWidth="1"/>
    <col min="125" max="125" width="18.5234375" style="1" bestFit="1" customWidth="1"/>
    <col min="126" max="126" width="10.89453125" style="1" bestFit="1" customWidth="1"/>
    <col min="127" max="127" width="8.1015625" style="1" bestFit="1" customWidth="1"/>
    <col min="128" max="128" width="10.41796875" style="1" bestFit="1" customWidth="1"/>
    <col min="129" max="129" width="8.1015625" style="1" bestFit="1" customWidth="1"/>
    <col min="130" max="130" width="12.41796875" style="1" bestFit="1" customWidth="1"/>
    <col min="131" max="131" width="14.89453125" style="1" customWidth="1"/>
    <col min="132" max="132" width="11.89453125" style="1" customWidth="1"/>
    <col min="133" max="133" width="15.20703125" style="1" bestFit="1" customWidth="1"/>
    <col min="134" max="134" width="12.41796875" style="1" bestFit="1" customWidth="1"/>
    <col min="135" max="135" width="17.41796875" style="1" bestFit="1" customWidth="1"/>
    <col min="136" max="136" width="20.20703125" style="1" bestFit="1" customWidth="1"/>
    <col min="137" max="137" width="12.41796875" style="1" bestFit="1" customWidth="1"/>
    <col min="138" max="138" width="17.41796875" style="1" bestFit="1" customWidth="1"/>
    <col min="139" max="139" width="22.41796875" style="1" bestFit="1" customWidth="1"/>
    <col min="140" max="140" width="10.89453125" style="1" bestFit="1" customWidth="1"/>
    <col min="141" max="141" width="18.5234375" style="1" bestFit="1" customWidth="1"/>
    <col min="142" max="142" width="10.89453125" style="1" bestFit="1" customWidth="1"/>
    <col min="143" max="143" width="8.1015625" style="1" bestFit="1" customWidth="1"/>
    <col min="144" max="144" width="10.41796875" style="1" bestFit="1" customWidth="1"/>
    <col min="145" max="145" width="8.1015625" style="1" bestFit="1" customWidth="1"/>
    <col min="146" max="146" width="12.41796875" style="1" bestFit="1" customWidth="1"/>
    <col min="147" max="147" width="11.68359375" style="1" bestFit="1" customWidth="1"/>
    <col min="148" max="148" width="10.89453125" style="1" bestFit="1" customWidth="1"/>
    <col min="149" max="149" width="15.20703125" style="1" bestFit="1" customWidth="1"/>
    <col min="150" max="150" width="12.41796875" style="1" bestFit="1" customWidth="1"/>
    <col min="151" max="151" width="17.41796875" style="1" bestFit="1" customWidth="1"/>
    <col min="152" max="152" width="20.20703125" style="1" bestFit="1" customWidth="1"/>
    <col min="153" max="153" width="12.41796875" style="1" bestFit="1" customWidth="1"/>
    <col min="154" max="154" width="17.41796875" style="1" bestFit="1" customWidth="1"/>
    <col min="155" max="155" width="22.41796875" style="1" bestFit="1" customWidth="1"/>
    <col min="156" max="156" width="10.89453125" style="1" bestFit="1" customWidth="1"/>
    <col min="157" max="157" width="18.5234375" style="1" bestFit="1" customWidth="1"/>
    <col min="158" max="158" width="10.89453125" style="1" bestFit="1" customWidth="1"/>
    <col min="159" max="159" width="8.1015625" style="1" bestFit="1" customWidth="1"/>
    <col min="160" max="160" width="10.41796875" style="1" bestFit="1" customWidth="1"/>
    <col min="161" max="161" width="8.1015625" style="1" bestFit="1" customWidth="1"/>
    <col min="162" max="162" width="12.41796875" style="1" bestFit="1" customWidth="1"/>
    <col min="163" max="163" width="11.68359375" style="1" bestFit="1" customWidth="1"/>
    <col min="164" max="164" width="10.89453125" style="1" bestFit="1" customWidth="1"/>
    <col min="165" max="165" width="15.20703125" style="1" bestFit="1" customWidth="1"/>
    <col min="166" max="166" width="12.41796875" style="1" bestFit="1" customWidth="1"/>
    <col min="167" max="167" width="17.41796875" style="1" bestFit="1" customWidth="1"/>
    <col min="168" max="168" width="20.20703125" style="1" bestFit="1" customWidth="1"/>
    <col min="169" max="169" width="12.41796875" style="1" bestFit="1" customWidth="1"/>
    <col min="170" max="170" width="17.41796875" style="1" bestFit="1" customWidth="1"/>
    <col min="171" max="171" width="22.41796875" style="1" bestFit="1" customWidth="1"/>
    <col min="172" max="172" width="10.89453125" style="1" bestFit="1" customWidth="1"/>
    <col min="173" max="173" width="18.5234375" style="1" bestFit="1" customWidth="1"/>
    <col min="174" max="174" width="10.89453125" style="1" bestFit="1" customWidth="1"/>
    <col min="175" max="175" width="8.1015625" style="1" bestFit="1" customWidth="1"/>
    <col min="176" max="176" width="9.68359375" style="1" bestFit="1" customWidth="1"/>
    <col min="177" max="177" width="8.1015625" style="1" bestFit="1" customWidth="1"/>
    <col min="178" max="178" width="12.41796875" style="1" bestFit="1" customWidth="1"/>
    <col min="179" max="179" width="11.68359375" style="1" bestFit="1" customWidth="1"/>
    <col min="180" max="180" width="10.89453125" style="1" bestFit="1" customWidth="1"/>
    <col min="181" max="181" width="15.20703125" style="1" bestFit="1" customWidth="1"/>
    <col min="182" max="182" width="12.89453125" style="1" customWidth="1"/>
    <col min="183" max="183" width="17.41796875" style="1" bestFit="1" customWidth="1"/>
    <col min="184" max="184" width="20.20703125" style="1" bestFit="1" customWidth="1"/>
    <col min="185" max="185" width="13.3125" style="1" customWidth="1"/>
    <col min="186" max="186" width="17.41796875" style="1" bestFit="1" customWidth="1"/>
    <col min="187" max="187" width="22.41796875" style="1" bestFit="1" customWidth="1"/>
    <col min="188" max="188" width="10.89453125" style="1" bestFit="1" customWidth="1"/>
    <col min="189" max="189" width="18.5234375" style="1" bestFit="1" customWidth="1"/>
    <col min="190" max="190" width="10.89453125" style="1" bestFit="1" customWidth="1"/>
    <col min="191" max="191" width="7.7890625" style="1" bestFit="1" customWidth="1"/>
    <col min="192" max="192" width="9.68359375" style="1" bestFit="1" customWidth="1"/>
    <col min="193" max="193" width="7.7890625" style="1" bestFit="1" customWidth="1"/>
    <col min="194" max="194" width="11.3125" style="1" customWidth="1"/>
    <col min="195" max="195" width="10.62890625" style="1" bestFit="1" customWidth="1"/>
    <col min="196" max="196" width="12.15625" style="1" customWidth="1"/>
    <col min="197" max="197" width="14.05078125" style="1" customWidth="1"/>
    <col min="198" max="198" width="11.1015625" style="1" bestFit="1" customWidth="1"/>
    <col min="199" max="199" width="16.41796875" style="1" customWidth="1"/>
    <col min="200" max="200" width="18.7890625" style="1" customWidth="1"/>
    <col min="201" max="201" width="11.1015625" style="1" bestFit="1" customWidth="1"/>
    <col min="202" max="202" width="16.89453125" style="1" customWidth="1"/>
    <col min="203" max="203" width="22.734375" style="1" customWidth="1"/>
    <col min="204" max="204" width="13.578125" style="1" customWidth="1"/>
    <col min="205" max="205" width="19.9453125" style="1" customWidth="1"/>
    <col min="206" max="206" width="13.3671875" style="1" customWidth="1"/>
    <col min="207" max="207" width="9.20703125" style="1" customWidth="1"/>
    <col min="208" max="208" width="13.3671875" style="1" customWidth="1"/>
    <col min="209" max="209" width="12.05078125" style="1" customWidth="1"/>
    <col min="210" max="212" width="8.89453125" style="1"/>
    <col min="213" max="213" width="22.3125" style="1" bestFit="1" customWidth="1"/>
    <col min="214" max="225" width="9.68359375" style="1" bestFit="1" customWidth="1"/>
    <col min="226" max="227" width="8.89453125" style="1"/>
    <col min="228" max="228" width="11.20703125" style="1" bestFit="1" customWidth="1"/>
    <col min="229" max="229" width="10.7890625" style="1" bestFit="1" customWidth="1"/>
    <col min="230" max="240" width="9.68359375" style="1" bestFit="1" customWidth="1"/>
    <col min="241" max="241" width="9.62890625" style="1" bestFit="1" customWidth="1"/>
    <col min="242" max="242" width="8.89453125" style="1"/>
    <col min="243" max="243" width="20.5234375" style="1" customWidth="1"/>
    <col min="244" max="255" width="9.68359375" style="1" bestFit="1" customWidth="1"/>
    <col min="256" max="16384" width="8.89453125" style="1"/>
  </cols>
  <sheetData>
    <row r="2" spans="1:256">
      <c r="A2" s="2" t="s">
        <v>514</v>
      </c>
    </row>
    <row r="3" spans="1:256">
      <c r="A3" s="15"/>
    </row>
    <row r="4" spans="1:256">
      <c r="E4" s="22"/>
    </row>
    <row r="5" spans="1:256" ht="14.7" thickBot="1"/>
    <row r="6" spans="1:256" ht="14.7" thickBot="1">
      <c r="A6" s="92"/>
      <c r="B6" s="329" t="s">
        <v>0</v>
      </c>
      <c r="C6" s="330"/>
      <c r="D6" s="330"/>
      <c r="E6" s="330"/>
      <c r="F6" s="330"/>
      <c r="G6" s="330"/>
      <c r="H6" s="330"/>
      <c r="I6" s="330"/>
      <c r="J6" s="330"/>
      <c r="K6" s="330"/>
      <c r="L6" s="330"/>
      <c r="M6" s="330"/>
      <c r="N6" s="331"/>
      <c r="O6" s="331"/>
      <c r="P6" s="331"/>
      <c r="Q6" s="332"/>
      <c r="R6" s="329">
        <v>2012</v>
      </c>
      <c r="S6" s="330"/>
      <c r="T6" s="330"/>
      <c r="U6" s="330"/>
      <c r="V6" s="330"/>
      <c r="W6" s="330"/>
      <c r="X6" s="330"/>
      <c r="Y6" s="330"/>
      <c r="Z6" s="330"/>
      <c r="AA6" s="330"/>
      <c r="AB6" s="330"/>
      <c r="AC6" s="330"/>
      <c r="AD6" s="331"/>
      <c r="AE6" s="331"/>
      <c r="AF6" s="331"/>
      <c r="AG6" s="332"/>
      <c r="AH6" s="329">
        <v>2013</v>
      </c>
      <c r="AI6" s="330"/>
      <c r="AJ6" s="330"/>
      <c r="AK6" s="330"/>
      <c r="AL6" s="330"/>
      <c r="AM6" s="330"/>
      <c r="AN6" s="330"/>
      <c r="AO6" s="330"/>
      <c r="AP6" s="330"/>
      <c r="AQ6" s="330"/>
      <c r="AR6" s="330"/>
      <c r="AS6" s="330"/>
      <c r="AT6" s="331"/>
      <c r="AU6" s="331"/>
      <c r="AV6" s="331"/>
      <c r="AW6" s="332"/>
      <c r="AX6" s="329">
        <v>2014</v>
      </c>
      <c r="AY6" s="330"/>
      <c r="AZ6" s="330"/>
      <c r="BA6" s="330"/>
      <c r="BB6" s="330"/>
      <c r="BC6" s="330"/>
      <c r="BD6" s="330"/>
      <c r="BE6" s="330"/>
      <c r="BF6" s="330"/>
      <c r="BG6" s="330"/>
      <c r="BH6" s="330"/>
      <c r="BI6" s="330"/>
      <c r="BJ6" s="331"/>
      <c r="BK6" s="331"/>
      <c r="BL6" s="331"/>
      <c r="BM6" s="332"/>
      <c r="BN6" s="329">
        <v>2015</v>
      </c>
      <c r="BO6" s="330"/>
      <c r="BP6" s="330"/>
      <c r="BQ6" s="330"/>
      <c r="BR6" s="330"/>
      <c r="BS6" s="330"/>
      <c r="BT6" s="330"/>
      <c r="BU6" s="330"/>
      <c r="BV6" s="330"/>
      <c r="BW6" s="330"/>
      <c r="BX6" s="330"/>
      <c r="BY6" s="330"/>
      <c r="BZ6" s="331"/>
      <c r="CA6" s="331"/>
      <c r="CB6" s="331"/>
      <c r="CC6" s="332"/>
      <c r="CD6" s="329">
        <v>2016</v>
      </c>
      <c r="CE6" s="330"/>
      <c r="CF6" s="330"/>
      <c r="CG6" s="330"/>
      <c r="CH6" s="330"/>
      <c r="CI6" s="330"/>
      <c r="CJ6" s="330"/>
      <c r="CK6" s="330"/>
      <c r="CL6" s="330"/>
      <c r="CM6" s="330"/>
      <c r="CN6" s="330"/>
      <c r="CO6" s="330"/>
      <c r="CP6" s="331"/>
      <c r="CQ6" s="331"/>
      <c r="CR6" s="331"/>
      <c r="CS6" s="332"/>
      <c r="CT6" s="329">
        <v>2017</v>
      </c>
      <c r="CU6" s="330"/>
      <c r="CV6" s="330"/>
      <c r="CW6" s="330"/>
      <c r="CX6" s="330"/>
      <c r="CY6" s="330"/>
      <c r="CZ6" s="330"/>
      <c r="DA6" s="330"/>
      <c r="DB6" s="330"/>
      <c r="DC6" s="330"/>
      <c r="DD6" s="330"/>
      <c r="DE6" s="330"/>
      <c r="DF6" s="331"/>
      <c r="DG6" s="331"/>
      <c r="DH6" s="331"/>
      <c r="DI6" s="332"/>
      <c r="DJ6" s="329">
        <v>2018</v>
      </c>
      <c r="DK6" s="330"/>
      <c r="DL6" s="330"/>
      <c r="DM6" s="330"/>
      <c r="DN6" s="330"/>
      <c r="DO6" s="330"/>
      <c r="DP6" s="330"/>
      <c r="DQ6" s="330"/>
      <c r="DR6" s="330"/>
      <c r="DS6" s="330"/>
      <c r="DT6" s="330"/>
      <c r="DU6" s="330"/>
      <c r="DV6" s="331"/>
      <c r="DW6" s="331"/>
      <c r="DX6" s="331"/>
      <c r="DY6" s="332"/>
      <c r="DZ6" s="329">
        <v>2019</v>
      </c>
      <c r="EA6" s="330"/>
      <c r="EB6" s="330"/>
      <c r="EC6" s="330"/>
      <c r="ED6" s="330"/>
      <c r="EE6" s="330"/>
      <c r="EF6" s="330"/>
      <c r="EG6" s="330"/>
      <c r="EH6" s="330"/>
      <c r="EI6" s="330"/>
      <c r="EJ6" s="330"/>
      <c r="EK6" s="330"/>
      <c r="EL6" s="331"/>
      <c r="EM6" s="331"/>
      <c r="EN6" s="331"/>
      <c r="EO6" s="332"/>
      <c r="EP6" s="329">
        <v>2020</v>
      </c>
      <c r="EQ6" s="330"/>
      <c r="ER6" s="330"/>
      <c r="ES6" s="330"/>
      <c r="ET6" s="330"/>
      <c r="EU6" s="330"/>
      <c r="EV6" s="330"/>
      <c r="EW6" s="330"/>
      <c r="EX6" s="330"/>
      <c r="EY6" s="330"/>
      <c r="EZ6" s="330"/>
      <c r="FA6" s="330"/>
      <c r="FB6" s="331"/>
      <c r="FC6" s="331"/>
      <c r="FD6" s="331"/>
      <c r="FE6" s="332"/>
      <c r="FF6" s="329">
        <v>2021</v>
      </c>
      <c r="FG6" s="330"/>
      <c r="FH6" s="330"/>
      <c r="FI6" s="330"/>
      <c r="FJ6" s="330"/>
      <c r="FK6" s="330"/>
      <c r="FL6" s="330"/>
      <c r="FM6" s="330"/>
      <c r="FN6" s="330"/>
      <c r="FO6" s="330"/>
      <c r="FP6" s="330"/>
      <c r="FQ6" s="330"/>
      <c r="FR6" s="331"/>
      <c r="FS6" s="331"/>
      <c r="FT6" s="331"/>
      <c r="FU6" s="332"/>
      <c r="FV6" s="329">
        <v>2022</v>
      </c>
      <c r="FW6" s="330"/>
      <c r="FX6" s="330"/>
      <c r="FY6" s="330"/>
      <c r="FZ6" s="330"/>
      <c r="GA6" s="330"/>
      <c r="GB6" s="330"/>
      <c r="GC6" s="330"/>
      <c r="GD6" s="330"/>
      <c r="GE6" s="330"/>
      <c r="GF6" s="330"/>
      <c r="GG6" s="330"/>
      <c r="GH6" s="331"/>
      <c r="GI6" s="331"/>
      <c r="GJ6" s="331"/>
      <c r="GK6" s="332"/>
      <c r="GL6" s="329">
        <v>2023</v>
      </c>
      <c r="GM6" s="330"/>
      <c r="GN6" s="330"/>
      <c r="GO6" s="330"/>
      <c r="GP6" s="330"/>
      <c r="GQ6" s="330"/>
      <c r="GR6" s="330"/>
      <c r="GS6" s="330"/>
      <c r="GT6" s="330"/>
      <c r="GU6" s="330"/>
      <c r="GV6" s="330"/>
      <c r="GW6" s="330"/>
      <c r="GX6" s="331"/>
      <c r="GY6" s="331"/>
      <c r="GZ6" s="331"/>
      <c r="HA6" s="332"/>
    </row>
    <row r="7" spans="1:256" ht="34.799999999999997" customHeight="1" thickBot="1">
      <c r="A7" s="223"/>
      <c r="B7" s="327" t="s">
        <v>682</v>
      </c>
      <c r="C7" s="328"/>
      <c r="D7" s="326"/>
      <c r="E7" s="327" t="s">
        <v>642</v>
      </c>
      <c r="F7" s="328"/>
      <c r="G7" s="326"/>
      <c r="H7" s="325" t="s">
        <v>553</v>
      </c>
      <c r="I7" s="328"/>
      <c r="J7" s="326"/>
      <c r="K7" s="327" t="s">
        <v>638</v>
      </c>
      <c r="L7" s="328"/>
      <c r="M7" s="326"/>
      <c r="N7" s="325" t="s">
        <v>1066</v>
      </c>
      <c r="O7" s="326"/>
      <c r="P7" s="325" t="s">
        <v>1063</v>
      </c>
      <c r="Q7" s="326"/>
      <c r="R7" s="327" t="s">
        <v>682</v>
      </c>
      <c r="S7" s="328"/>
      <c r="T7" s="326"/>
      <c r="U7" s="327" t="s">
        <v>642</v>
      </c>
      <c r="V7" s="328"/>
      <c r="W7" s="326"/>
      <c r="X7" s="325" t="s">
        <v>553</v>
      </c>
      <c r="Y7" s="328"/>
      <c r="Z7" s="326"/>
      <c r="AA7" s="327" t="s">
        <v>638</v>
      </c>
      <c r="AB7" s="328"/>
      <c r="AC7" s="326"/>
      <c r="AD7" s="325" t="s">
        <v>1066</v>
      </c>
      <c r="AE7" s="326"/>
      <c r="AF7" s="325" t="s">
        <v>1063</v>
      </c>
      <c r="AG7" s="326"/>
      <c r="AH7" s="327" t="s">
        <v>682</v>
      </c>
      <c r="AI7" s="328"/>
      <c r="AJ7" s="326"/>
      <c r="AK7" s="327" t="s">
        <v>642</v>
      </c>
      <c r="AL7" s="328"/>
      <c r="AM7" s="326"/>
      <c r="AN7" s="325" t="s">
        <v>553</v>
      </c>
      <c r="AO7" s="328"/>
      <c r="AP7" s="326"/>
      <c r="AQ7" s="327" t="s">
        <v>638</v>
      </c>
      <c r="AR7" s="328"/>
      <c r="AS7" s="326"/>
      <c r="AT7" s="325" t="s">
        <v>1066</v>
      </c>
      <c r="AU7" s="326"/>
      <c r="AV7" s="325" t="s">
        <v>1063</v>
      </c>
      <c r="AW7" s="326"/>
      <c r="AX7" s="327" t="s">
        <v>682</v>
      </c>
      <c r="AY7" s="328"/>
      <c r="AZ7" s="326"/>
      <c r="BA7" s="327" t="s">
        <v>642</v>
      </c>
      <c r="BB7" s="328"/>
      <c r="BC7" s="326"/>
      <c r="BD7" s="325" t="s">
        <v>553</v>
      </c>
      <c r="BE7" s="328"/>
      <c r="BF7" s="326"/>
      <c r="BG7" s="327" t="s">
        <v>638</v>
      </c>
      <c r="BH7" s="328"/>
      <c r="BI7" s="326"/>
      <c r="BJ7" s="325" t="s">
        <v>1066</v>
      </c>
      <c r="BK7" s="326"/>
      <c r="BL7" s="325" t="s">
        <v>1063</v>
      </c>
      <c r="BM7" s="326"/>
      <c r="BN7" s="327" t="s">
        <v>682</v>
      </c>
      <c r="BO7" s="328"/>
      <c r="BP7" s="326"/>
      <c r="BQ7" s="327" t="s">
        <v>642</v>
      </c>
      <c r="BR7" s="328"/>
      <c r="BS7" s="326"/>
      <c r="BT7" s="325" t="s">
        <v>553</v>
      </c>
      <c r="BU7" s="328"/>
      <c r="BV7" s="326"/>
      <c r="BW7" s="327" t="s">
        <v>638</v>
      </c>
      <c r="BX7" s="328"/>
      <c r="BY7" s="328"/>
      <c r="BZ7" s="325" t="s">
        <v>1066</v>
      </c>
      <c r="CA7" s="326"/>
      <c r="CB7" s="325" t="s">
        <v>1063</v>
      </c>
      <c r="CC7" s="326"/>
      <c r="CD7" s="327" t="s">
        <v>682</v>
      </c>
      <c r="CE7" s="328"/>
      <c r="CF7" s="326"/>
      <c r="CG7" s="327" t="s">
        <v>642</v>
      </c>
      <c r="CH7" s="328"/>
      <c r="CI7" s="326"/>
      <c r="CJ7" s="325" t="s">
        <v>553</v>
      </c>
      <c r="CK7" s="328"/>
      <c r="CL7" s="326"/>
      <c r="CM7" s="327" t="s">
        <v>638</v>
      </c>
      <c r="CN7" s="328"/>
      <c r="CO7" s="326"/>
      <c r="CP7" s="325" t="s">
        <v>1066</v>
      </c>
      <c r="CQ7" s="326"/>
      <c r="CR7" s="325" t="s">
        <v>1063</v>
      </c>
      <c r="CS7" s="326"/>
      <c r="CT7" s="327" t="s">
        <v>682</v>
      </c>
      <c r="CU7" s="328"/>
      <c r="CV7" s="326"/>
      <c r="CW7" s="327" t="s">
        <v>642</v>
      </c>
      <c r="CX7" s="328"/>
      <c r="CY7" s="326"/>
      <c r="CZ7" s="325" t="s">
        <v>553</v>
      </c>
      <c r="DA7" s="328"/>
      <c r="DB7" s="326"/>
      <c r="DC7" s="327" t="s">
        <v>638</v>
      </c>
      <c r="DD7" s="328"/>
      <c r="DE7" s="326"/>
      <c r="DF7" s="325" t="s">
        <v>1066</v>
      </c>
      <c r="DG7" s="326"/>
      <c r="DH7" s="325" t="s">
        <v>1063</v>
      </c>
      <c r="DI7" s="326"/>
      <c r="DJ7" s="327" t="s">
        <v>682</v>
      </c>
      <c r="DK7" s="328"/>
      <c r="DL7" s="326"/>
      <c r="DM7" s="327" t="s">
        <v>642</v>
      </c>
      <c r="DN7" s="328"/>
      <c r="DO7" s="326"/>
      <c r="DP7" s="325" t="s">
        <v>553</v>
      </c>
      <c r="DQ7" s="328"/>
      <c r="DR7" s="326"/>
      <c r="DS7" s="327" t="s">
        <v>638</v>
      </c>
      <c r="DT7" s="328"/>
      <c r="DU7" s="326"/>
      <c r="DV7" s="325" t="s">
        <v>1066</v>
      </c>
      <c r="DW7" s="326"/>
      <c r="DX7" s="325" t="s">
        <v>1063</v>
      </c>
      <c r="DY7" s="326"/>
      <c r="DZ7" s="327" t="s">
        <v>682</v>
      </c>
      <c r="EA7" s="328"/>
      <c r="EB7" s="326"/>
      <c r="EC7" s="327" t="s">
        <v>642</v>
      </c>
      <c r="ED7" s="328"/>
      <c r="EE7" s="326"/>
      <c r="EF7" s="325" t="s">
        <v>553</v>
      </c>
      <c r="EG7" s="328"/>
      <c r="EH7" s="326"/>
      <c r="EI7" s="327" t="s">
        <v>638</v>
      </c>
      <c r="EJ7" s="328"/>
      <c r="EK7" s="326"/>
      <c r="EL7" s="325" t="s">
        <v>1066</v>
      </c>
      <c r="EM7" s="326"/>
      <c r="EN7" s="325" t="s">
        <v>1063</v>
      </c>
      <c r="EO7" s="326"/>
      <c r="EP7" s="327" t="s">
        <v>682</v>
      </c>
      <c r="EQ7" s="328"/>
      <c r="ER7" s="326"/>
      <c r="ES7" s="327" t="s">
        <v>642</v>
      </c>
      <c r="ET7" s="328"/>
      <c r="EU7" s="326"/>
      <c r="EV7" s="325" t="s">
        <v>553</v>
      </c>
      <c r="EW7" s="328"/>
      <c r="EX7" s="326"/>
      <c r="EY7" s="327" t="s">
        <v>638</v>
      </c>
      <c r="EZ7" s="328"/>
      <c r="FA7" s="326"/>
      <c r="FB7" s="325" t="s">
        <v>1066</v>
      </c>
      <c r="FC7" s="326"/>
      <c r="FD7" s="325" t="s">
        <v>1063</v>
      </c>
      <c r="FE7" s="326"/>
      <c r="FF7" s="327" t="s">
        <v>682</v>
      </c>
      <c r="FG7" s="328"/>
      <c r="FH7" s="326"/>
      <c r="FI7" s="327" t="s">
        <v>642</v>
      </c>
      <c r="FJ7" s="328"/>
      <c r="FK7" s="326"/>
      <c r="FL7" s="325" t="s">
        <v>553</v>
      </c>
      <c r="FM7" s="328"/>
      <c r="FN7" s="326"/>
      <c r="FO7" s="327" t="s">
        <v>638</v>
      </c>
      <c r="FP7" s="328"/>
      <c r="FQ7" s="326"/>
      <c r="FR7" s="325" t="s">
        <v>1066</v>
      </c>
      <c r="FS7" s="326"/>
      <c r="FT7" s="325" t="s">
        <v>1063</v>
      </c>
      <c r="FU7" s="326"/>
      <c r="FV7" s="327" t="s">
        <v>682</v>
      </c>
      <c r="FW7" s="328"/>
      <c r="FX7" s="326"/>
      <c r="FY7" s="327" t="s">
        <v>642</v>
      </c>
      <c r="FZ7" s="328"/>
      <c r="GA7" s="326"/>
      <c r="GB7" s="325" t="s">
        <v>553</v>
      </c>
      <c r="GC7" s="328"/>
      <c r="GD7" s="326"/>
      <c r="GE7" s="327" t="s">
        <v>638</v>
      </c>
      <c r="GF7" s="328"/>
      <c r="GG7" s="326"/>
      <c r="GH7" s="333" t="s">
        <v>1066</v>
      </c>
      <c r="GI7" s="334"/>
      <c r="GJ7" s="335" t="s">
        <v>1063</v>
      </c>
      <c r="GK7" s="334"/>
      <c r="GL7" s="336" t="s">
        <v>682</v>
      </c>
      <c r="GM7" s="337"/>
      <c r="GN7" s="334"/>
      <c r="GO7" s="336" t="s">
        <v>642</v>
      </c>
      <c r="GP7" s="337"/>
      <c r="GQ7" s="334"/>
      <c r="GR7" s="333" t="s">
        <v>553</v>
      </c>
      <c r="GS7" s="337"/>
      <c r="GT7" s="334"/>
      <c r="GU7" s="336" t="s">
        <v>638</v>
      </c>
      <c r="GV7" s="337"/>
      <c r="GW7" s="334"/>
      <c r="GX7" s="333" t="s">
        <v>1066</v>
      </c>
      <c r="GY7" s="334"/>
      <c r="GZ7" s="335" t="s">
        <v>1063</v>
      </c>
      <c r="HA7" s="334"/>
    </row>
    <row r="8" spans="1:256" ht="34.799999999999997" customHeight="1" thickBot="1">
      <c r="A8" s="93" t="s">
        <v>513</v>
      </c>
      <c r="B8" s="89" t="s">
        <v>641</v>
      </c>
      <c r="C8" s="90" t="s">
        <v>516</v>
      </c>
      <c r="D8" s="91" t="s">
        <v>1067</v>
      </c>
      <c r="E8" s="89" t="s">
        <v>639</v>
      </c>
      <c r="F8" s="90" t="s">
        <v>641</v>
      </c>
      <c r="G8" s="91" t="s">
        <v>640</v>
      </c>
      <c r="H8" s="89" t="s">
        <v>683</v>
      </c>
      <c r="I8" s="90" t="s">
        <v>641</v>
      </c>
      <c r="J8" s="91" t="s">
        <v>640</v>
      </c>
      <c r="K8" s="89" t="s">
        <v>643</v>
      </c>
      <c r="L8" s="90" t="s">
        <v>512</v>
      </c>
      <c r="M8" s="91" t="s">
        <v>511</v>
      </c>
      <c r="N8" s="89" t="s">
        <v>1062</v>
      </c>
      <c r="O8" s="91" t="s">
        <v>1064</v>
      </c>
      <c r="P8" s="89" t="s">
        <v>1062</v>
      </c>
      <c r="Q8" s="91" t="s">
        <v>1064</v>
      </c>
      <c r="R8" s="89" t="s">
        <v>641</v>
      </c>
      <c r="S8" s="90" t="s">
        <v>516</v>
      </c>
      <c r="T8" s="91" t="s">
        <v>1067</v>
      </c>
      <c r="U8" s="89" t="s">
        <v>639</v>
      </c>
      <c r="V8" s="90" t="s">
        <v>641</v>
      </c>
      <c r="W8" s="91" t="s">
        <v>640</v>
      </c>
      <c r="X8" s="89" t="s">
        <v>683</v>
      </c>
      <c r="Y8" s="90" t="s">
        <v>641</v>
      </c>
      <c r="Z8" s="91" t="s">
        <v>640</v>
      </c>
      <c r="AA8" s="89" t="s">
        <v>643</v>
      </c>
      <c r="AB8" s="90" t="s">
        <v>512</v>
      </c>
      <c r="AC8" s="91" t="s">
        <v>511</v>
      </c>
      <c r="AD8" s="89" t="s">
        <v>1062</v>
      </c>
      <c r="AE8" s="91" t="s">
        <v>1064</v>
      </c>
      <c r="AF8" s="89" t="s">
        <v>1062</v>
      </c>
      <c r="AG8" s="91" t="s">
        <v>1064</v>
      </c>
      <c r="AH8" s="89" t="s">
        <v>641</v>
      </c>
      <c r="AI8" s="90" t="s">
        <v>516</v>
      </c>
      <c r="AJ8" s="91" t="s">
        <v>1067</v>
      </c>
      <c r="AK8" s="89" t="s">
        <v>639</v>
      </c>
      <c r="AL8" s="90" t="s">
        <v>641</v>
      </c>
      <c r="AM8" s="91" t="s">
        <v>640</v>
      </c>
      <c r="AN8" s="89" t="s">
        <v>683</v>
      </c>
      <c r="AO8" s="90" t="s">
        <v>641</v>
      </c>
      <c r="AP8" s="91" t="s">
        <v>640</v>
      </c>
      <c r="AQ8" s="89" t="s">
        <v>643</v>
      </c>
      <c r="AR8" s="90" t="s">
        <v>512</v>
      </c>
      <c r="AS8" s="91" t="s">
        <v>511</v>
      </c>
      <c r="AT8" s="89" t="s">
        <v>1062</v>
      </c>
      <c r="AU8" s="91" t="s">
        <v>1064</v>
      </c>
      <c r="AV8" s="89" t="s">
        <v>1062</v>
      </c>
      <c r="AW8" s="91" t="s">
        <v>1064</v>
      </c>
      <c r="AX8" s="89" t="s">
        <v>641</v>
      </c>
      <c r="AY8" s="90" t="s">
        <v>516</v>
      </c>
      <c r="AZ8" s="91" t="s">
        <v>1067</v>
      </c>
      <c r="BA8" s="89" t="s">
        <v>639</v>
      </c>
      <c r="BB8" s="90" t="s">
        <v>641</v>
      </c>
      <c r="BC8" s="91" t="s">
        <v>640</v>
      </c>
      <c r="BD8" s="89" t="s">
        <v>683</v>
      </c>
      <c r="BE8" s="90" t="s">
        <v>641</v>
      </c>
      <c r="BF8" s="91" t="s">
        <v>640</v>
      </c>
      <c r="BG8" s="89" t="s">
        <v>643</v>
      </c>
      <c r="BH8" s="90" t="s">
        <v>512</v>
      </c>
      <c r="BI8" s="91" t="s">
        <v>511</v>
      </c>
      <c r="BJ8" s="231" t="s">
        <v>1062</v>
      </c>
      <c r="BK8" s="232" t="s">
        <v>1064</v>
      </c>
      <c r="BL8" s="231" t="s">
        <v>1062</v>
      </c>
      <c r="BM8" s="232" t="s">
        <v>1064</v>
      </c>
      <c r="BN8" s="231" t="s">
        <v>641</v>
      </c>
      <c r="BO8" s="220" t="s">
        <v>516</v>
      </c>
      <c r="BP8" s="232" t="s">
        <v>1067</v>
      </c>
      <c r="BQ8" s="231" t="s">
        <v>639</v>
      </c>
      <c r="BR8" s="220" t="s">
        <v>641</v>
      </c>
      <c r="BS8" s="232" t="s">
        <v>640</v>
      </c>
      <c r="BT8" s="231" t="s">
        <v>683</v>
      </c>
      <c r="BU8" s="220" t="s">
        <v>641</v>
      </c>
      <c r="BV8" s="232" t="s">
        <v>640</v>
      </c>
      <c r="BW8" s="231" t="s">
        <v>643</v>
      </c>
      <c r="BX8" s="220" t="s">
        <v>512</v>
      </c>
      <c r="BY8" s="232" t="s">
        <v>511</v>
      </c>
      <c r="BZ8" s="231" t="s">
        <v>1062</v>
      </c>
      <c r="CA8" s="232" t="s">
        <v>1064</v>
      </c>
      <c r="CB8" s="231" t="s">
        <v>1062</v>
      </c>
      <c r="CC8" s="232" t="s">
        <v>1064</v>
      </c>
      <c r="CD8" s="89" t="s">
        <v>641</v>
      </c>
      <c r="CE8" s="90" t="s">
        <v>516</v>
      </c>
      <c r="CF8" s="91" t="s">
        <v>1067</v>
      </c>
      <c r="CG8" s="89" t="s">
        <v>639</v>
      </c>
      <c r="CH8" s="90" t="s">
        <v>641</v>
      </c>
      <c r="CI8" s="91" t="s">
        <v>640</v>
      </c>
      <c r="CJ8" s="89" t="s">
        <v>683</v>
      </c>
      <c r="CK8" s="90" t="s">
        <v>641</v>
      </c>
      <c r="CL8" s="91" t="s">
        <v>640</v>
      </c>
      <c r="CM8" s="89" t="s">
        <v>643</v>
      </c>
      <c r="CN8" s="90" t="s">
        <v>512</v>
      </c>
      <c r="CO8" s="91" t="s">
        <v>511</v>
      </c>
      <c r="CP8" s="89" t="s">
        <v>1062</v>
      </c>
      <c r="CQ8" s="91" t="s">
        <v>1064</v>
      </c>
      <c r="CR8" s="89" t="s">
        <v>1062</v>
      </c>
      <c r="CS8" s="91" t="s">
        <v>1064</v>
      </c>
      <c r="CT8" s="89" t="s">
        <v>641</v>
      </c>
      <c r="CU8" s="90" t="s">
        <v>516</v>
      </c>
      <c r="CV8" s="91" t="s">
        <v>1067</v>
      </c>
      <c r="CW8" s="89" t="s">
        <v>639</v>
      </c>
      <c r="CX8" s="90" t="s">
        <v>641</v>
      </c>
      <c r="CY8" s="91" t="s">
        <v>640</v>
      </c>
      <c r="CZ8" s="89" t="s">
        <v>683</v>
      </c>
      <c r="DA8" s="90" t="s">
        <v>641</v>
      </c>
      <c r="DB8" s="91" t="s">
        <v>640</v>
      </c>
      <c r="DC8" s="89" t="s">
        <v>643</v>
      </c>
      <c r="DD8" s="90" t="s">
        <v>512</v>
      </c>
      <c r="DE8" s="91" t="s">
        <v>511</v>
      </c>
      <c r="DF8" s="89" t="s">
        <v>1062</v>
      </c>
      <c r="DG8" s="91" t="s">
        <v>1064</v>
      </c>
      <c r="DH8" s="89" t="s">
        <v>1062</v>
      </c>
      <c r="DI8" s="91" t="s">
        <v>1064</v>
      </c>
      <c r="DJ8" s="89" t="s">
        <v>641</v>
      </c>
      <c r="DK8" s="90" t="s">
        <v>516</v>
      </c>
      <c r="DL8" s="91" t="s">
        <v>1067</v>
      </c>
      <c r="DM8" s="89" t="s">
        <v>639</v>
      </c>
      <c r="DN8" s="90" t="s">
        <v>641</v>
      </c>
      <c r="DO8" s="91" t="s">
        <v>640</v>
      </c>
      <c r="DP8" s="89" t="s">
        <v>683</v>
      </c>
      <c r="DQ8" s="90" t="s">
        <v>641</v>
      </c>
      <c r="DR8" s="91" t="s">
        <v>640</v>
      </c>
      <c r="DS8" s="89" t="s">
        <v>643</v>
      </c>
      <c r="DT8" s="90" t="s">
        <v>512</v>
      </c>
      <c r="DU8" s="91" t="s">
        <v>511</v>
      </c>
      <c r="DV8" s="89" t="s">
        <v>1062</v>
      </c>
      <c r="DW8" s="91" t="s">
        <v>1064</v>
      </c>
      <c r="DX8" s="89" t="s">
        <v>1062</v>
      </c>
      <c r="DY8" s="91" t="s">
        <v>1064</v>
      </c>
      <c r="DZ8" s="89" t="s">
        <v>641</v>
      </c>
      <c r="EA8" s="90" t="s">
        <v>516</v>
      </c>
      <c r="EB8" s="91" t="s">
        <v>1067</v>
      </c>
      <c r="EC8" s="89" t="s">
        <v>639</v>
      </c>
      <c r="ED8" s="90" t="s">
        <v>641</v>
      </c>
      <c r="EE8" s="91" t="s">
        <v>640</v>
      </c>
      <c r="EF8" s="89" t="s">
        <v>683</v>
      </c>
      <c r="EG8" s="90" t="s">
        <v>641</v>
      </c>
      <c r="EH8" s="91" t="s">
        <v>640</v>
      </c>
      <c r="EI8" s="89" t="s">
        <v>643</v>
      </c>
      <c r="EJ8" s="90" t="s">
        <v>512</v>
      </c>
      <c r="EK8" s="91" t="s">
        <v>511</v>
      </c>
      <c r="EL8" s="89" t="s">
        <v>1062</v>
      </c>
      <c r="EM8" s="91" t="s">
        <v>1064</v>
      </c>
      <c r="EN8" s="89" t="s">
        <v>1062</v>
      </c>
      <c r="EO8" s="91" t="s">
        <v>1064</v>
      </c>
      <c r="EP8" s="89" t="s">
        <v>641</v>
      </c>
      <c r="EQ8" s="90" t="s">
        <v>516</v>
      </c>
      <c r="ER8" s="91" t="s">
        <v>1067</v>
      </c>
      <c r="ES8" s="89" t="s">
        <v>639</v>
      </c>
      <c r="ET8" s="90" t="s">
        <v>641</v>
      </c>
      <c r="EU8" s="91" t="s">
        <v>640</v>
      </c>
      <c r="EV8" s="89" t="s">
        <v>683</v>
      </c>
      <c r="EW8" s="90" t="s">
        <v>641</v>
      </c>
      <c r="EX8" s="91" t="s">
        <v>640</v>
      </c>
      <c r="EY8" s="89" t="s">
        <v>643</v>
      </c>
      <c r="EZ8" s="90" t="s">
        <v>512</v>
      </c>
      <c r="FA8" s="91" t="s">
        <v>511</v>
      </c>
      <c r="FB8" s="89" t="s">
        <v>1062</v>
      </c>
      <c r="FC8" s="91" t="s">
        <v>1064</v>
      </c>
      <c r="FD8" s="89" t="s">
        <v>1062</v>
      </c>
      <c r="FE8" s="91" t="s">
        <v>1064</v>
      </c>
      <c r="FF8" s="89" t="s">
        <v>641</v>
      </c>
      <c r="FG8" s="90" t="s">
        <v>516</v>
      </c>
      <c r="FH8" s="91" t="s">
        <v>1067</v>
      </c>
      <c r="FI8" s="89" t="s">
        <v>639</v>
      </c>
      <c r="FJ8" s="90" t="s">
        <v>641</v>
      </c>
      <c r="FK8" s="91" t="s">
        <v>640</v>
      </c>
      <c r="FL8" s="89" t="s">
        <v>683</v>
      </c>
      <c r="FM8" s="90" t="s">
        <v>641</v>
      </c>
      <c r="FN8" s="91" t="s">
        <v>640</v>
      </c>
      <c r="FO8" s="89" t="s">
        <v>643</v>
      </c>
      <c r="FP8" s="90" t="s">
        <v>512</v>
      </c>
      <c r="FQ8" s="91" t="s">
        <v>511</v>
      </c>
      <c r="FR8" s="89" t="s">
        <v>1062</v>
      </c>
      <c r="FS8" s="91" t="s">
        <v>1064</v>
      </c>
      <c r="FT8" s="89" t="s">
        <v>1062</v>
      </c>
      <c r="FU8" s="91" t="s">
        <v>1064</v>
      </c>
      <c r="FV8" s="89" t="s">
        <v>641</v>
      </c>
      <c r="FW8" s="90" t="s">
        <v>516</v>
      </c>
      <c r="FX8" s="91" t="s">
        <v>1067</v>
      </c>
      <c r="FY8" s="89" t="s">
        <v>639</v>
      </c>
      <c r="FZ8" s="90" t="s">
        <v>641</v>
      </c>
      <c r="GA8" s="91" t="s">
        <v>640</v>
      </c>
      <c r="GB8" s="89" t="s">
        <v>683</v>
      </c>
      <c r="GC8" s="90" t="s">
        <v>641</v>
      </c>
      <c r="GD8" s="91" t="s">
        <v>640</v>
      </c>
      <c r="GE8" s="89" t="s">
        <v>643</v>
      </c>
      <c r="GF8" s="90" t="s">
        <v>512</v>
      </c>
      <c r="GG8" s="91" t="s">
        <v>511</v>
      </c>
      <c r="GH8" s="221" t="s">
        <v>1062</v>
      </c>
      <c r="GI8" s="190" t="s">
        <v>1064</v>
      </c>
      <c r="GJ8" s="233" t="s">
        <v>1062</v>
      </c>
      <c r="GK8" s="190" t="s">
        <v>1064</v>
      </c>
      <c r="GL8" s="221" t="s">
        <v>641</v>
      </c>
      <c r="GM8" s="189" t="s">
        <v>516</v>
      </c>
      <c r="GN8" s="190" t="s">
        <v>1067</v>
      </c>
      <c r="GO8" s="221" t="s">
        <v>639</v>
      </c>
      <c r="GP8" s="189" t="s">
        <v>641</v>
      </c>
      <c r="GQ8" s="190" t="s">
        <v>640</v>
      </c>
      <c r="GR8" s="221" t="s">
        <v>683</v>
      </c>
      <c r="GS8" s="189" t="s">
        <v>641</v>
      </c>
      <c r="GT8" s="190" t="s">
        <v>640</v>
      </c>
      <c r="GU8" s="221" t="s">
        <v>643</v>
      </c>
      <c r="GV8" s="189" t="s">
        <v>512</v>
      </c>
      <c r="GW8" s="190" t="s">
        <v>511</v>
      </c>
      <c r="GX8" s="221" t="s">
        <v>1062</v>
      </c>
      <c r="GY8" s="190" t="s">
        <v>1064</v>
      </c>
      <c r="GZ8" s="233" t="s">
        <v>1062</v>
      </c>
      <c r="HA8" s="190" t="s">
        <v>1064</v>
      </c>
      <c r="HE8" s="158" t="s">
        <v>1235</v>
      </c>
      <c r="HF8" s="169">
        <v>2022</v>
      </c>
      <c r="HG8" s="169">
        <v>2021</v>
      </c>
      <c r="HH8" s="169">
        <v>2020</v>
      </c>
      <c r="HI8" s="169">
        <v>2019</v>
      </c>
      <c r="HJ8" s="169">
        <v>2018</v>
      </c>
      <c r="HK8" s="169">
        <v>2017</v>
      </c>
      <c r="HL8" s="169">
        <v>2016</v>
      </c>
      <c r="HM8" s="169">
        <v>2015</v>
      </c>
      <c r="HN8" s="169">
        <v>2014</v>
      </c>
      <c r="HO8" s="169">
        <v>2013</v>
      </c>
      <c r="HP8" s="169">
        <v>2012</v>
      </c>
      <c r="HQ8" s="169">
        <v>2011</v>
      </c>
      <c r="HT8" s="158" t="s">
        <v>1232</v>
      </c>
      <c r="HU8" s="169">
        <v>2011</v>
      </c>
      <c r="HV8" s="169">
        <v>2012</v>
      </c>
      <c r="HW8" s="169">
        <v>2013</v>
      </c>
      <c r="HX8" s="169">
        <v>2014</v>
      </c>
      <c r="HY8" s="169">
        <v>2015</v>
      </c>
      <c r="HZ8" s="169">
        <v>2016</v>
      </c>
      <c r="IA8" s="169">
        <v>2017</v>
      </c>
      <c r="IB8" s="169">
        <v>2018</v>
      </c>
      <c r="IC8" s="169">
        <v>2019</v>
      </c>
      <c r="ID8" s="169">
        <v>2020</v>
      </c>
      <c r="IE8" s="169">
        <v>2021</v>
      </c>
      <c r="IF8" s="169">
        <v>2022</v>
      </c>
      <c r="IG8" s="169">
        <v>2023</v>
      </c>
      <c r="II8" s="158" t="s">
        <v>1237</v>
      </c>
      <c r="IJ8" s="169">
        <v>2011</v>
      </c>
      <c r="IK8" s="169">
        <v>2012</v>
      </c>
      <c r="IL8" s="169">
        <v>2013</v>
      </c>
      <c r="IM8" s="169">
        <v>2014</v>
      </c>
      <c r="IN8" s="169">
        <v>2015</v>
      </c>
      <c r="IO8" s="169">
        <v>2016</v>
      </c>
      <c r="IP8" s="169">
        <v>2017</v>
      </c>
      <c r="IQ8" s="169">
        <v>2018</v>
      </c>
      <c r="IR8" s="169">
        <v>2019</v>
      </c>
      <c r="IS8" s="169">
        <v>2020</v>
      </c>
      <c r="IT8" s="169">
        <v>2021</v>
      </c>
      <c r="IU8" s="169">
        <v>2022</v>
      </c>
      <c r="IV8" s="169">
        <v>2023</v>
      </c>
    </row>
    <row r="9" spans="1:256">
      <c r="A9" s="94" t="s">
        <v>993</v>
      </c>
      <c r="B9" s="64">
        <f>'SS treatment'!G4</f>
        <v>7424299.4849999994</v>
      </c>
      <c r="C9" s="59">
        <v>33</v>
      </c>
      <c r="D9" s="109">
        <f>B9*1000*C9/1000000</f>
        <v>245001.88300499998</v>
      </c>
      <c r="E9" s="110">
        <f>'SS treatment (%)'!B4</f>
        <v>35.589447047527649</v>
      </c>
      <c r="F9" s="61">
        <f>B9*E9/100</f>
        <v>2642267.1338639427</v>
      </c>
      <c r="G9" s="109">
        <f>D9*E9/100</f>
        <v>87194.815417510108</v>
      </c>
      <c r="H9" s="110">
        <f>'SS treatment (%)'!C4</f>
        <v>16.427857029484393</v>
      </c>
      <c r="I9" s="61">
        <f>B9*H9/100</f>
        <v>1219653.3048365461</v>
      </c>
      <c r="J9" s="109">
        <f>D9*H9/100</f>
        <v>40248.559059606021</v>
      </c>
      <c r="K9" s="228">
        <f>'SS treatment (%)'!E4</f>
        <v>29.482152275624944</v>
      </c>
      <c r="L9" s="61">
        <f>B9*K9/100*0.4</f>
        <v>875537.31182645541</v>
      </c>
      <c r="M9" s="109">
        <f>D9*K9/100</f>
        <v>72231.828225682562</v>
      </c>
      <c r="N9" s="64">
        <f>SUM(G9,J9,M9)</f>
        <v>199675.20270279871</v>
      </c>
      <c r="O9" s="111">
        <f>N9*100/D9</f>
        <v>81.499456352636983</v>
      </c>
      <c r="P9" s="64">
        <f>D9-N9</f>
        <v>45326.680302201275</v>
      </c>
      <c r="Q9" s="111">
        <f>P9*100/D9</f>
        <v>18.50054364736301</v>
      </c>
      <c r="R9" s="64">
        <f>'SS treatment'!M4</f>
        <v>7206946.8900000006</v>
      </c>
      <c r="S9" s="59">
        <v>33</v>
      </c>
      <c r="T9" s="109">
        <f>R9*1000*S9/1000000</f>
        <v>237829.24737000003</v>
      </c>
      <c r="U9" s="110">
        <f>'SS treatment (%)'!H4</f>
        <v>34.585882373536677</v>
      </c>
      <c r="V9" s="61">
        <f>R9*U9/100</f>
        <v>2492586.1740986602</v>
      </c>
      <c r="W9" s="109">
        <f>T9*U9/100</f>
        <v>82255.343745255785</v>
      </c>
      <c r="X9" s="110">
        <f>'SS treatment (%)'!I4</f>
        <v>17.659025099216681</v>
      </c>
      <c r="Y9" s="61">
        <f>R9*X9/100</f>
        <v>1272676.5601923161</v>
      </c>
      <c r="Z9" s="109">
        <f>T9*X9/100</f>
        <v>41998.326486346436</v>
      </c>
      <c r="AA9" s="110">
        <f>'SS treatment (%)'!K4</f>
        <v>30.575531242819601</v>
      </c>
      <c r="AB9" s="61">
        <f>R9*AA9/100*0.4</f>
        <v>881424.91920214635</v>
      </c>
      <c r="AC9" s="109">
        <f>T9*AA9/100</f>
        <v>72717.555834177067</v>
      </c>
      <c r="AD9" s="64">
        <f>SUM(W9,Z9,AC9)</f>
        <v>196971.22606577928</v>
      </c>
      <c r="AE9" s="111">
        <f>AD9*100/T9</f>
        <v>82.820438715572962</v>
      </c>
      <c r="AF9" s="64">
        <f>T9-AD9</f>
        <v>40858.021304220747</v>
      </c>
      <c r="AG9" s="111">
        <f>AF9*100/T9</f>
        <v>17.179561284427045</v>
      </c>
      <c r="AH9" s="64">
        <f>'SS treatment'!S4</f>
        <v>6890850.4479999999</v>
      </c>
      <c r="AI9" s="59">
        <v>33</v>
      </c>
      <c r="AJ9" s="109">
        <f>AH9*1000*AI9/1000000</f>
        <v>227398.06478399999</v>
      </c>
      <c r="AK9" s="110">
        <f>'SS treatment (%)'!N4</f>
        <v>34.648994674019768</v>
      </c>
      <c r="AL9" s="61">
        <f>AH9*AK9/100</f>
        <v>2387610.4047221872</v>
      </c>
      <c r="AM9" s="109">
        <f>AJ9*AK9/100</f>
        <v>78791.143355832173</v>
      </c>
      <c r="AN9" s="110">
        <f>'SS treatment (%)'!O4</f>
        <v>17.164191706295348</v>
      </c>
      <c r="AO9" s="61">
        <f>AH9*AN9/100</f>
        <v>1182758.7810888318</v>
      </c>
      <c r="AP9" s="109">
        <f>AJ9*AN9/100</f>
        <v>39031.039775931451</v>
      </c>
      <c r="AQ9" s="110">
        <f>'SS treatment (%)'!Q4</f>
        <v>30.843156489201824</v>
      </c>
      <c r="AR9" s="61">
        <f>AH9*AQ9/100*0.4</f>
        <v>850142.31484540203</v>
      </c>
      <c r="AS9" s="109">
        <f>AJ9*AQ9/100</f>
        <v>70136.740974745655</v>
      </c>
      <c r="AT9" s="64">
        <f>SUM(AM9,AP9,AS9)</f>
        <v>187958.92410650928</v>
      </c>
      <c r="AU9" s="111">
        <f>AT9*100/AJ9</f>
        <v>82.656342869516934</v>
      </c>
      <c r="AV9" s="64">
        <f>AJ9-AT9</f>
        <v>39439.140677490708</v>
      </c>
      <c r="AW9" s="111">
        <f>AV9*100/AJ9</f>
        <v>17.343657130483063</v>
      </c>
      <c r="AX9" s="64">
        <f>'SS treatment'!Y4</f>
        <v>7078255.3480000012</v>
      </c>
      <c r="AY9" s="59">
        <v>33</v>
      </c>
      <c r="AZ9" s="109">
        <f>AX9*1000*AY9/1000000</f>
        <v>233582.42648400003</v>
      </c>
      <c r="BA9" s="110">
        <f>'SS treatment (%)'!T4</f>
        <v>34.244710414790276</v>
      </c>
      <c r="BB9" s="61">
        <f>AX9*BA9/100</f>
        <v>2423928.046342006</v>
      </c>
      <c r="BC9" s="109">
        <f>AZ9*BA9/100</f>
        <v>79989.625529286204</v>
      </c>
      <c r="BD9" s="110">
        <f>'SS treatment (%)'!U4</f>
        <v>17.236330514968955</v>
      </c>
      <c r="BE9" s="61">
        <f>AX9*BD9/100</f>
        <v>1220031.4864747461</v>
      </c>
      <c r="BF9" s="109">
        <f>AZ9*BD9/100</f>
        <v>40261.039053666624</v>
      </c>
      <c r="BG9" s="110">
        <f>'SS treatment (%)'!W4</f>
        <v>30.76091352232346</v>
      </c>
      <c r="BH9" s="61">
        <f>AX9*BG9/100*0.4</f>
        <v>870934.4025950064</v>
      </c>
      <c r="BI9" s="109">
        <f>AZ9*BG9/100</f>
        <v>71852.088214088013</v>
      </c>
      <c r="BJ9" s="64">
        <f>SUM(BC9,BF9,BI9)</f>
        <v>192102.75279704086</v>
      </c>
      <c r="BK9" s="111">
        <f>BJ9*100/AZ9</f>
        <v>82.241954452082709</v>
      </c>
      <c r="BL9" s="64">
        <f>AZ9-BJ9</f>
        <v>41479.67368695917</v>
      </c>
      <c r="BM9" s="111">
        <f>BL9*100/AZ9</f>
        <v>17.758045547917302</v>
      </c>
      <c r="BN9" s="64">
        <f>'SS treatment'!AE4</f>
        <v>7197994.8536915286</v>
      </c>
      <c r="BO9" s="59">
        <v>33</v>
      </c>
      <c r="BP9" s="109">
        <f>BN9*1000*BO9/1000000</f>
        <v>237533.83017182045</v>
      </c>
      <c r="BQ9" s="110">
        <f>'SS treatment (%)'!Z4</f>
        <v>34.026896869280762</v>
      </c>
      <c r="BR9" s="61">
        <f>BN9*BQ9/100</f>
        <v>2449254.2855217531</v>
      </c>
      <c r="BS9" s="109">
        <f>BP9*BQ9/100</f>
        <v>80825.391422217857</v>
      </c>
      <c r="BT9" s="110">
        <f>'SS treatment (%)'!AA4</f>
        <v>16.091367791976943</v>
      </c>
      <c r="BU9" s="61">
        <f>BN9*BT9/100</f>
        <v>1158255.8255550764</v>
      </c>
      <c r="BV9" s="109">
        <f>BP9*BT9/100</f>
        <v>38222.44224331752</v>
      </c>
      <c r="BW9" s="110">
        <f>'SS treatment (%)'!AC4</f>
        <v>30.796712592787692</v>
      </c>
      <c r="BX9" s="61">
        <f>BN9*BW9/100*0.4</f>
        <v>886698.31501401169</v>
      </c>
      <c r="BY9" s="109">
        <f>BP9*BW9/100</f>
        <v>73152.610988655957</v>
      </c>
      <c r="BZ9" s="64">
        <f>SUM(BS9,BV9,BY9)</f>
        <v>192200.44465419132</v>
      </c>
      <c r="CA9" s="111">
        <f>BZ9*100/BP9</f>
        <v>80.914977254045397</v>
      </c>
      <c r="CB9" s="64">
        <f>BP9-BZ9</f>
        <v>45333.385517629125</v>
      </c>
      <c r="CC9" s="111">
        <f>CB9*100/BP9</f>
        <v>19.08502274595461</v>
      </c>
      <c r="CD9" s="64">
        <f>'SS treatment'!AK4</f>
        <v>7380812.0249999994</v>
      </c>
      <c r="CE9" s="59">
        <v>33</v>
      </c>
      <c r="CF9" s="109">
        <f>CD9*1000*CE9/1000000</f>
        <v>243566.79682499997</v>
      </c>
      <c r="CG9" s="110">
        <f>'SS treatment (%)'!AF4</f>
        <v>32.849090205626801</v>
      </c>
      <c r="CH9" s="61">
        <f>CD9*CG9/100</f>
        <v>2424529.6</v>
      </c>
      <c r="CI9" s="109">
        <f>CF9*CG9/100</f>
        <v>80009.476800000004</v>
      </c>
      <c r="CJ9" s="110">
        <f>'SS treatment (%)'!AG4</f>
        <v>16.871960643110945</v>
      </c>
      <c r="CK9" s="61">
        <f>CD9*CJ9/100</f>
        <v>1245287.7</v>
      </c>
      <c r="CL9" s="109">
        <f>CF9*CJ9/100</f>
        <v>41094.494099999996</v>
      </c>
      <c r="CM9" s="110">
        <f>'SS treatment (%)'!AI4</f>
        <v>30.881199687509991</v>
      </c>
      <c r="CN9" s="61">
        <f>CD9*CM9/100*0.4</f>
        <v>911713.32</v>
      </c>
      <c r="CO9" s="109">
        <f>CF9*CM9/100</f>
        <v>75216.348899999983</v>
      </c>
      <c r="CP9" s="64">
        <f>SUM(CI9,CL9,CO9)</f>
        <v>196320.3198</v>
      </c>
      <c r="CQ9" s="111">
        <f>CP9*100/CF9</f>
        <v>80.602250536247752</v>
      </c>
      <c r="CR9" s="64">
        <f>CF9-CP9</f>
        <v>47246.477024999971</v>
      </c>
      <c r="CS9" s="111">
        <f>CR9*100/CF9</f>
        <v>19.397749463752252</v>
      </c>
      <c r="CT9" s="64">
        <f>'SS treatment'!AQ4</f>
        <v>7428193.310542169</v>
      </c>
      <c r="CU9" s="59">
        <v>33</v>
      </c>
      <c r="CV9" s="109">
        <f>CT9*1000*CU9/1000000</f>
        <v>245130.37924789157</v>
      </c>
      <c r="CW9" s="110">
        <f>'SS treatment (%)'!AL4</f>
        <v>31.26688346467348</v>
      </c>
      <c r="CX9" s="61">
        <f>CT9*CW9/100</f>
        <v>2322564.5459378911</v>
      </c>
      <c r="CY9" s="109">
        <f>CV9*CW9/100</f>
        <v>76644.630015950403</v>
      </c>
      <c r="CZ9" s="110">
        <f>'SS treatment (%)'!AM4</f>
        <v>18.929711338554149</v>
      </c>
      <c r="DA9" s="61">
        <f>CT9*CZ9/100</f>
        <v>1406135.5513554218</v>
      </c>
      <c r="DB9" s="109">
        <f>CV9*CZ9/100</f>
        <v>46402.473194728926</v>
      </c>
      <c r="DC9" s="110">
        <f>'SS treatment (%)'!AO4</f>
        <v>30.820316986765345</v>
      </c>
      <c r="DD9" s="61">
        <f>CT9*DC9/100*0.4</f>
        <v>915757.08987951803</v>
      </c>
      <c r="DE9" s="109">
        <f>CV9*DC9/100</f>
        <v>75549.959915060244</v>
      </c>
      <c r="DF9" s="64">
        <f>SUM(CY9,DB9,DE9)</f>
        <v>198597.06312573957</v>
      </c>
      <c r="DG9" s="111">
        <f>DF9*100/CV9</f>
        <v>81.016911789992989</v>
      </c>
      <c r="DH9" s="64">
        <f>CV9-DF9</f>
        <v>46533.316122151999</v>
      </c>
      <c r="DI9" s="111">
        <f>DH9*100/CV9</f>
        <v>18.983088210007018</v>
      </c>
      <c r="DJ9" s="64">
        <f>'SS treatment'!AW4</f>
        <v>7957053.7750000004</v>
      </c>
      <c r="DK9" s="59">
        <v>33</v>
      </c>
      <c r="DL9" s="109">
        <f>DJ9*1000*DK9/1000000</f>
        <v>262582.77457499999</v>
      </c>
      <c r="DM9" s="110">
        <f>'SS treatment (%)'!AR4</f>
        <v>31.632126253166771</v>
      </c>
      <c r="DN9" s="61">
        <f>DJ9*DM9/100</f>
        <v>2516985.2961403728</v>
      </c>
      <c r="DO9" s="109">
        <f>DL9*DM9/100</f>
        <v>83060.51477263229</v>
      </c>
      <c r="DP9" s="110">
        <f>'SS treatment (%)'!AS4</f>
        <v>22.744991675640648</v>
      </c>
      <c r="DQ9" s="61">
        <f>DJ9*DP9/100</f>
        <v>1809831.21875</v>
      </c>
      <c r="DR9" s="109">
        <f>DL9*DP9/100</f>
        <v>59724.43021875</v>
      </c>
      <c r="DS9" s="110">
        <f>'SS treatment (%)'!AU4</f>
        <v>28.467179424082751</v>
      </c>
      <c r="DT9" s="61">
        <f>DJ9*DS9/100*0.4</f>
        <v>906059.51</v>
      </c>
      <c r="DU9" s="109">
        <f>DL9*DS9/100</f>
        <v>74749.909574999983</v>
      </c>
      <c r="DV9" s="64">
        <f>SUM(DO9,DR9,DU9)</f>
        <v>217534.8545663823</v>
      </c>
      <c r="DW9" s="111">
        <f>DV9*100/DL9</f>
        <v>82.84429735289018</v>
      </c>
      <c r="DX9" s="64">
        <f>DL9-DV9</f>
        <v>45047.920008617686</v>
      </c>
      <c r="DY9" s="111">
        <f>DX9*100/DL9</f>
        <v>17.15570264710982</v>
      </c>
      <c r="DZ9" s="64">
        <f>'SS treatment'!BC4</f>
        <v>7782643.783905983</v>
      </c>
      <c r="EA9" s="59">
        <v>33</v>
      </c>
      <c r="EB9" s="109">
        <f>DZ9*1000*EA9/1000000</f>
        <v>256827.24486889743</v>
      </c>
      <c r="EC9" s="110">
        <f>'SS treatment (%)'!AX4</f>
        <v>33.294344172049954</v>
      </c>
      <c r="ED9" s="61">
        <f>DZ9*EC9/100</f>
        <v>2591180.2070983099</v>
      </c>
      <c r="EE9" s="109">
        <f>EB9*EC9/100</f>
        <v>85508.946834244212</v>
      </c>
      <c r="EF9" s="110">
        <f>'SS treatment (%)'!AY4</f>
        <v>20.695643301511566</v>
      </c>
      <c r="EG9" s="61">
        <f>DZ9*EF9/100</f>
        <v>1610668.1969444447</v>
      </c>
      <c r="EH9" s="109">
        <f>EB9*EF9/100</f>
        <v>53152.050499166682</v>
      </c>
      <c r="EI9" s="110">
        <f>'SS treatment (%)'!BA4</f>
        <v>29.696512690816228</v>
      </c>
      <c r="EJ9" s="61">
        <f>DZ9*EI9/100*0.4</f>
        <v>924469.51958746428</v>
      </c>
      <c r="EK9" s="109">
        <f>EB9*EI9/100</f>
        <v>76268.735365965797</v>
      </c>
      <c r="EL9" s="64">
        <f>SUM(EE9,EH9,EK9)</f>
        <v>214929.73269937671</v>
      </c>
      <c r="EM9" s="111">
        <f>EL9*100/EB9</f>
        <v>83.686500164377762</v>
      </c>
      <c r="EN9" s="64">
        <f>EB9-EL9</f>
        <v>41897.51216952072</v>
      </c>
      <c r="EO9" s="111">
        <f>EN9*100/EB9</f>
        <v>16.313499835622245</v>
      </c>
      <c r="EP9" s="64">
        <f>'SS treatment'!BI4</f>
        <v>7474597.3250000002</v>
      </c>
      <c r="EQ9" s="59">
        <v>33</v>
      </c>
      <c r="ER9" s="109">
        <f>EP9*1000*EQ9/1000000</f>
        <v>246661.711725</v>
      </c>
      <c r="ES9" s="110">
        <f>'SS treatment (%)'!BD4</f>
        <v>31.589333161836915</v>
      </c>
      <c r="ET9" s="61">
        <f>EP9*ES9/100</f>
        <v>2361175.4515</v>
      </c>
      <c r="EU9" s="109">
        <f>ER9*ES9/100</f>
        <v>77918.7898995</v>
      </c>
      <c r="EV9" s="110">
        <f>'SS treatment (%)'!BE4</f>
        <v>19.838170660250249</v>
      </c>
      <c r="EW9" s="61">
        <f>EP9*EV9/100</f>
        <v>1482823.3735</v>
      </c>
      <c r="EX9" s="109">
        <f>ER9*EV9/100</f>
        <v>48933.1713255</v>
      </c>
      <c r="EY9" s="110">
        <f>'SS treatment (%)'!BG4</f>
        <v>32.39509514313535</v>
      </c>
      <c r="EZ9" s="61">
        <f>EP9*EY9/100*0.4</f>
        <v>968561.16600000008</v>
      </c>
      <c r="FA9" s="109">
        <f>ER9*EY9/100</f>
        <v>79906.296194999988</v>
      </c>
      <c r="FB9" s="64">
        <f>SUM(EU9,EX9,FA9)</f>
        <v>206758.25741999998</v>
      </c>
      <c r="FC9" s="111">
        <f>FB9*100/ER9</f>
        <v>83.822598965222511</v>
      </c>
      <c r="FD9" s="64">
        <f>ER9-FB9</f>
        <v>39903.454305000021</v>
      </c>
      <c r="FE9" s="111">
        <f>FD9*100/ER9</f>
        <v>16.177401034777489</v>
      </c>
      <c r="FF9" s="64">
        <f>'SS treatment'!BO4</f>
        <v>7415170.375</v>
      </c>
      <c r="FG9" s="59">
        <v>33</v>
      </c>
      <c r="FH9" s="109">
        <f>FF9*1000*FG9/1000000</f>
        <v>244700.62237500001</v>
      </c>
      <c r="FI9" s="110">
        <f>'SS treatment (%)'!BJ4</f>
        <v>31.699639416579153</v>
      </c>
      <c r="FJ9" s="61">
        <f>FF9*FI9/100</f>
        <v>2350582.2710000002</v>
      </c>
      <c r="FK9" s="109">
        <f>FH9*FI9/100</f>
        <v>77569.214942999999</v>
      </c>
      <c r="FL9" s="110">
        <f>'SS treatment (%)'!BK4</f>
        <v>19.77817905498901</v>
      </c>
      <c r="FM9" s="61">
        <f>FF9*FL9/100</f>
        <v>1466585.6740000001</v>
      </c>
      <c r="FN9" s="109">
        <f>FH9*FL9/100</f>
        <v>48397.327241999999</v>
      </c>
      <c r="FO9" s="110">
        <f>'SS treatment (%)'!BM4</f>
        <v>32.164918395418525</v>
      </c>
      <c r="FP9" s="61">
        <f>FF9*FO9/100*0.4</f>
        <v>954033.39999999991</v>
      </c>
      <c r="FQ9" s="109">
        <f>FH9*FO9/100</f>
        <v>78707.755499999999</v>
      </c>
      <c r="FR9" s="64">
        <f>SUM(FK9,FN9,FQ9)</f>
        <v>204674.297685</v>
      </c>
      <c r="FS9" s="111">
        <f>FR9*100/FH9</f>
        <v>83.642736866986681</v>
      </c>
      <c r="FT9" s="64">
        <f>FH9-FR9</f>
        <v>40026.324690000009</v>
      </c>
      <c r="FU9" s="111">
        <f>FT9*100/FH9</f>
        <v>16.357263133013316</v>
      </c>
      <c r="FV9" s="64">
        <f>'SS treatment'!BU4</f>
        <v>7414924.8074786318</v>
      </c>
      <c r="FW9" s="59">
        <v>33</v>
      </c>
      <c r="FX9" s="109">
        <f>FV9*1000*FW9/1000000</f>
        <v>244692.51864679487</v>
      </c>
      <c r="FY9" s="287">
        <f>'SS treatment (%)'!BP4</f>
        <v>31.19383213997164</v>
      </c>
      <c r="FZ9" s="61">
        <f>FV9*FY9/100</f>
        <v>2312999.1977499998</v>
      </c>
      <c r="GA9" s="109">
        <f>FX9*FY9/100</f>
        <v>76328.97352575</v>
      </c>
      <c r="GB9" s="287">
        <f>'SS treatment (%)'!BQ4</f>
        <v>21.670332626770687</v>
      </c>
      <c r="GC9" s="61">
        <f>FV9*GB9/100</f>
        <v>1606838.8698055556</v>
      </c>
      <c r="GD9" s="109">
        <f>FX9*GB9/100</f>
        <v>53025.682703583334</v>
      </c>
      <c r="GE9" s="287">
        <f>'SS treatment (%)'!BS4</f>
        <v>31.347187308159935</v>
      </c>
      <c r="GF9" s="61">
        <f>FV9*GE9/100*0.4</f>
        <v>929748.14726381772</v>
      </c>
      <c r="GG9" s="109">
        <f>FX9*GE9/100</f>
        <v>76704.222149264955</v>
      </c>
      <c r="GH9" s="64">
        <f>SUM(GA9,GD9,GG9)</f>
        <v>206058.87837859831</v>
      </c>
      <c r="GI9" s="111">
        <f>GH9*100/FX9</f>
        <v>84.211352074902265</v>
      </c>
      <c r="GJ9" s="222">
        <f>FX9-GH9</f>
        <v>38633.640268196556</v>
      </c>
      <c r="GK9" s="309">
        <f>GJ9*100/FX9</f>
        <v>15.788647925097731</v>
      </c>
      <c r="GL9" s="64">
        <f>'SS treatment'!CA4</f>
        <v>1629897</v>
      </c>
      <c r="GM9" s="59">
        <v>33</v>
      </c>
      <c r="GN9" s="109">
        <f>GL9*1000*GM9/1000000</f>
        <v>53786.601000000002</v>
      </c>
      <c r="GO9" s="287">
        <f>'SS treatment (%)'!BV4</f>
        <v>13.062113740929641</v>
      </c>
      <c r="GP9" s="61">
        <f>GL9*GO9/100</f>
        <v>212899</v>
      </c>
      <c r="GQ9" s="109">
        <f>GN9*GO9/100</f>
        <v>7025.6670000000004</v>
      </c>
      <c r="GR9" s="287">
        <f>'SS treatment (%)'!BW4</f>
        <v>5.155601857049863</v>
      </c>
      <c r="GS9" s="61">
        <f>GL9*GR9/100</f>
        <v>84031</v>
      </c>
      <c r="GT9" s="109">
        <f>GN9*GR9/100</f>
        <v>2773.0230000000006</v>
      </c>
      <c r="GU9" s="287">
        <f>'SS treatment (%)'!BY4</f>
        <v>81.013340106767487</v>
      </c>
      <c r="GV9" s="61">
        <f>GL9*GU9/100*0.4</f>
        <v>528173.6</v>
      </c>
      <c r="GW9" s="109">
        <f>GN9*GU9/100</f>
        <v>43574.322</v>
      </c>
      <c r="GX9" s="64">
        <f>SUM(GQ9,GT9,GW9)</f>
        <v>53373.012000000002</v>
      </c>
      <c r="GY9" s="111">
        <f>GX9*100/GN9</f>
        <v>99.231055704746993</v>
      </c>
      <c r="GZ9" s="313">
        <f>GN9-GX9</f>
        <v>413.58899999999994</v>
      </c>
      <c r="HA9" s="314">
        <f>GZ9*100/GN9</f>
        <v>0.76894429525301278</v>
      </c>
      <c r="HE9" s="7" t="s">
        <v>1065</v>
      </c>
      <c r="HF9" s="81">
        <f>GI9</f>
        <v>84.211352074902265</v>
      </c>
      <c r="HG9" s="81">
        <f>FS9</f>
        <v>83.642736866986681</v>
      </c>
      <c r="HH9" s="81">
        <f>FC9</f>
        <v>83.822598965222511</v>
      </c>
      <c r="HI9" s="81">
        <f>EM9</f>
        <v>83.686500164377762</v>
      </c>
      <c r="HJ9" s="81">
        <f>DW9</f>
        <v>82.84429735289018</v>
      </c>
      <c r="HK9" s="81">
        <f>DG9</f>
        <v>81.016911789992989</v>
      </c>
      <c r="HL9" s="81">
        <f>CQ9</f>
        <v>80.602250536247752</v>
      </c>
      <c r="HM9" s="81">
        <f>CA9</f>
        <v>80.914977254045397</v>
      </c>
      <c r="HN9" s="81">
        <f>BK9</f>
        <v>82.241954452082709</v>
      </c>
      <c r="HO9" s="81">
        <f>AU9</f>
        <v>82.656342869516934</v>
      </c>
      <c r="HP9" s="81">
        <f>AE9</f>
        <v>82.820438715572962</v>
      </c>
      <c r="HQ9" s="81">
        <f>O9</f>
        <v>81.499456352636983</v>
      </c>
      <c r="HT9" s="7" t="s">
        <v>1233</v>
      </c>
      <c r="HU9" s="13">
        <f>L9</f>
        <v>875537.31182645541</v>
      </c>
      <c r="HV9" s="13">
        <f>AB9</f>
        <v>881424.91920214635</v>
      </c>
      <c r="HW9" s="13">
        <f>AR9</f>
        <v>850142.31484540203</v>
      </c>
      <c r="HX9" s="13">
        <f>BH9</f>
        <v>870934.4025950064</v>
      </c>
      <c r="HY9" s="13">
        <f>BX9</f>
        <v>886698.31501401169</v>
      </c>
      <c r="HZ9" s="13">
        <f>CN9</f>
        <v>911713.32</v>
      </c>
      <c r="IA9" s="13">
        <f>DD9</f>
        <v>915757.08987951803</v>
      </c>
      <c r="IB9" s="13">
        <f>DT9</f>
        <v>906059.51</v>
      </c>
      <c r="IC9" s="13">
        <f>EJ9</f>
        <v>924469.51958746428</v>
      </c>
      <c r="ID9" s="13">
        <f>EZ9</f>
        <v>968561.16600000008</v>
      </c>
      <c r="IE9" s="13">
        <f>FP9</f>
        <v>954033.39999999991</v>
      </c>
      <c r="IF9" s="13">
        <f>GF9</f>
        <v>929748.14726381772</v>
      </c>
      <c r="IG9" s="7"/>
      <c r="II9" s="7" t="s">
        <v>1238</v>
      </c>
      <c r="IJ9" s="13">
        <f>N9</f>
        <v>199675.20270279871</v>
      </c>
      <c r="IK9" s="13">
        <f>AD9</f>
        <v>196971.22606577928</v>
      </c>
      <c r="IL9" s="13">
        <f>AT9</f>
        <v>187958.92410650928</v>
      </c>
      <c r="IM9" s="13">
        <f>BJ9</f>
        <v>192102.75279704086</v>
      </c>
      <c r="IN9" s="13">
        <f>BZ9</f>
        <v>192200.44465419132</v>
      </c>
      <c r="IO9" s="13">
        <f>CP9</f>
        <v>196320.3198</v>
      </c>
      <c r="IP9" s="13">
        <f>DF9</f>
        <v>198597.06312573957</v>
      </c>
      <c r="IQ9" s="13">
        <f>DV9</f>
        <v>217534.8545663823</v>
      </c>
      <c r="IR9" s="13">
        <f>EL9</f>
        <v>214929.73269937671</v>
      </c>
      <c r="IS9" s="13">
        <f>FB9</f>
        <v>206758.25741999998</v>
      </c>
      <c r="IT9" s="13">
        <f>FR9</f>
        <v>204674.297685</v>
      </c>
      <c r="IU9" s="13">
        <f>GH9</f>
        <v>206058.87837859831</v>
      </c>
      <c r="IV9" s="7"/>
    </row>
    <row r="10" spans="1:256">
      <c r="A10" s="95" t="s">
        <v>14</v>
      </c>
      <c r="B10" s="65">
        <f>'SS treatment'!G5</f>
        <v>153590</v>
      </c>
      <c r="C10" s="60">
        <v>33</v>
      </c>
      <c r="D10" s="67">
        <f t="shared" ref="D10:D41" si="0">B10*1000*C10/1000000</f>
        <v>5068.47</v>
      </c>
      <c r="E10" s="104">
        <f>'SS treatment (%)'!B5</f>
        <v>12.045055016602644</v>
      </c>
      <c r="F10" s="62">
        <f t="shared" ref="F10:F36" si="1">B10*E10/100</f>
        <v>18500.000000000004</v>
      </c>
      <c r="G10" s="67">
        <f t="shared" ref="G10:G36" si="2">D10*E10/100</f>
        <v>610.50000000000011</v>
      </c>
      <c r="H10" s="104">
        <f>'SS treatment (%)'!C5</f>
        <v>0</v>
      </c>
      <c r="I10" s="62">
        <f t="shared" ref="I10:I36" si="3">B10*H10/100</f>
        <v>0</v>
      </c>
      <c r="J10" s="67">
        <f t="shared" ref="J10:J36" si="4">D10*H10/100</f>
        <v>0</v>
      </c>
      <c r="K10" s="104">
        <f>'SS treatment (%)'!E5</f>
        <v>59.619766911908329</v>
      </c>
      <c r="L10" s="62">
        <f t="shared" ref="L10:L36" si="5">B10*K10/100*0.4</f>
        <v>36628</v>
      </c>
      <c r="M10" s="67">
        <f t="shared" ref="M10:M36" si="6">D10*K10/100</f>
        <v>3021.81</v>
      </c>
      <c r="N10" s="65">
        <f t="shared" ref="N10:N39" si="7">SUM(G10,J10,M10)</f>
        <v>3632.31</v>
      </c>
      <c r="O10" s="114">
        <f t="shared" ref="O10:O36" si="8">N10*100/D10</f>
        <v>71.66482192851096</v>
      </c>
      <c r="P10" s="65">
        <f t="shared" ref="P10:P36" si="9">D10-N10</f>
        <v>1436.1600000000003</v>
      </c>
      <c r="Q10" s="114">
        <f t="shared" ref="Q10:Q36" si="10">P10*100/D10</f>
        <v>28.335178071489032</v>
      </c>
      <c r="R10" s="65">
        <f>'SS treatment'!M5</f>
        <v>154060</v>
      </c>
      <c r="S10" s="60">
        <v>33</v>
      </c>
      <c r="T10" s="67">
        <f t="shared" ref="T10:T36" si="11">R10*1000*S10/1000000</f>
        <v>5083.9799999999996</v>
      </c>
      <c r="U10" s="104">
        <f>'SS treatment (%)'!H5</f>
        <v>12.527586654550175</v>
      </c>
      <c r="V10" s="62">
        <f t="shared" ref="V10:V41" si="12">R10*U10/100</f>
        <v>19300</v>
      </c>
      <c r="W10" s="67">
        <f t="shared" ref="W10:W41" si="13">T10*U10/100</f>
        <v>636.9</v>
      </c>
      <c r="X10" s="104">
        <f>'SS treatment (%)'!I5</f>
        <v>0</v>
      </c>
      <c r="Y10" s="62">
        <f t="shared" ref="Y10:Y36" si="14">R10*X10/100</f>
        <v>0</v>
      </c>
      <c r="Z10" s="67">
        <f t="shared" ref="Z10:Z36" si="15">T10*X10/100</f>
        <v>0</v>
      </c>
      <c r="AA10" s="104">
        <f>'SS treatment (%)'!K5</f>
        <v>83.584317798260429</v>
      </c>
      <c r="AB10" s="62">
        <f t="shared" ref="AB10:AB41" si="16">R10*AA10/100*0.4</f>
        <v>51508.000000000007</v>
      </c>
      <c r="AC10" s="67">
        <f t="shared" ref="AC10:AC41" si="17">T10*AA10/100</f>
        <v>4249.41</v>
      </c>
      <c r="AD10" s="65">
        <f t="shared" ref="AD10:AD41" si="18">SUM(W10,Z10,AC10)</f>
        <v>4886.3099999999995</v>
      </c>
      <c r="AE10" s="114">
        <f t="shared" ref="AE10:AE41" si="19">AD10*100/T10</f>
        <v>96.111904452810592</v>
      </c>
      <c r="AF10" s="65">
        <f t="shared" ref="AF10:AF41" si="20">T10-AD10</f>
        <v>197.67000000000007</v>
      </c>
      <c r="AG10" s="114">
        <f t="shared" ref="AG10:AG41" si="21">AF10*100/T10</f>
        <v>3.8880955471894083</v>
      </c>
      <c r="AH10" s="65">
        <f>'SS treatment'!S5</f>
        <v>154750</v>
      </c>
      <c r="AI10" s="60">
        <v>33</v>
      </c>
      <c r="AJ10" s="67">
        <f t="shared" ref="AJ10:AJ36" si="22">AH10*1000*AI10/1000000</f>
        <v>5106.75</v>
      </c>
      <c r="AK10" s="104">
        <f>'SS treatment (%)'!N5</f>
        <v>12.969305331179321</v>
      </c>
      <c r="AL10" s="62">
        <f t="shared" ref="AL10:AL40" si="23">AH10*AK10/100</f>
        <v>20069.999999999996</v>
      </c>
      <c r="AM10" s="67">
        <f t="shared" ref="AM10:AM40" si="24">AJ10*AK10/100</f>
        <v>662.31</v>
      </c>
      <c r="AN10" s="104">
        <f>'SS treatment (%)'!O5</f>
        <v>1.2924071082390954E-2</v>
      </c>
      <c r="AO10" s="62">
        <f t="shared" ref="AO10:AO40" si="25">AH10*AN10/100</f>
        <v>20.000000000000004</v>
      </c>
      <c r="AP10" s="67">
        <f t="shared" ref="AP10:AP40" si="26">AJ10*AN10/100</f>
        <v>0.66</v>
      </c>
      <c r="AQ10" s="104">
        <f>'SS treatment (%)'!Q5</f>
        <v>85.111470113085616</v>
      </c>
      <c r="AR10" s="62">
        <f t="shared" ref="AR10:AR39" si="27">AH10*AQ10/100*0.4</f>
        <v>52684</v>
      </c>
      <c r="AS10" s="67">
        <f t="shared" ref="AS10:AS39" si="28">AJ10*AQ10/100</f>
        <v>4346.4299999999994</v>
      </c>
      <c r="AT10" s="65">
        <f t="shared" ref="AT10:AT40" si="29">SUM(AM10,AP10,AS10)</f>
        <v>5009.3999999999996</v>
      </c>
      <c r="AU10" s="114">
        <f t="shared" ref="AU10:AU40" si="30">AT10*100/AJ10</f>
        <v>98.093699515347325</v>
      </c>
      <c r="AV10" s="65">
        <f t="shared" ref="AV10:AV40" si="31">AJ10-AT10</f>
        <v>97.350000000000364</v>
      </c>
      <c r="AW10" s="114">
        <f t="shared" ref="AW10:AW40" si="32">AV10*100/AJ10</f>
        <v>1.9063004846526728</v>
      </c>
      <c r="AX10" s="65">
        <f>'SS treatment'!Y5</f>
        <v>157930</v>
      </c>
      <c r="AY10" s="60">
        <v>33</v>
      </c>
      <c r="AZ10" s="67">
        <f t="shared" ref="AZ10:AZ36" si="33">AX10*1000*AY10/1000000</f>
        <v>5211.6899999999996</v>
      </c>
      <c r="BA10" s="104">
        <f>'SS treatment (%)'!T5</f>
        <v>16.317355790540113</v>
      </c>
      <c r="BB10" s="62">
        <f t="shared" ref="BB10:BB39" si="34">AX10*BA10/100</f>
        <v>25770</v>
      </c>
      <c r="BC10" s="67">
        <f t="shared" ref="BC10:BC39" si="35">AZ10*BA10/100</f>
        <v>850.40999999999985</v>
      </c>
      <c r="BD10" s="104">
        <f>'SS treatment (%)'!U5</f>
        <v>0</v>
      </c>
      <c r="BE10" s="62">
        <f t="shared" ref="BE10:BE39" si="36">AX10*BD10/100</f>
        <v>0</v>
      </c>
      <c r="BF10" s="67">
        <f t="shared" ref="BF10:BF39" si="37">AZ10*BD10/100</f>
        <v>0</v>
      </c>
      <c r="BG10" s="104">
        <f>'SS treatment (%)'!W5</f>
        <v>81.061229658709564</v>
      </c>
      <c r="BH10" s="62">
        <f t="shared" ref="BH10:BH39" si="38">AX10*BG10/100*0.4</f>
        <v>51208.000000000007</v>
      </c>
      <c r="BI10" s="67">
        <f t="shared" ref="BI10:BI39" si="39">AZ10*BG10/100</f>
        <v>4224.66</v>
      </c>
      <c r="BJ10" s="65">
        <f t="shared" ref="BJ10:BJ39" si="40">SUM(BC10,BF10,BI10)</f>
        <v>5075.07</v>
      </c>
      <c r="BK10" s="114">
        <f t="shared" ref="BK10:BK39" si="41">BJ10*100/AZ10</f>
        <v>97.37858544924967</v>
      </c>
      <c r="BL10" s="65">
        <f t="shared" ref="BL10:BL39" si="42">AZ10-BJ10</f>
        <v>136.61999999999989</v>
      </c>
      <c r="BM10" s="114">
        <f t="shared" ref="BM10:BM39" si="43">BL10*100/AZ10</f>
        <v>2.6214145507503304</v>
      </c>
      <c r="BN10" s="65">
        <f>'SS treatment'!AE5</f>
        <v>154130</v>
      </c>
      <c r="BO10" s="60">
        <v>33</v>
      </c>
      <c r="BP10" s="67">
        <f t="shared" ref="BP10:BP36" si="44">BN10*1000*BO10/1000000</f>
        <v>5086.29</v>
      </c>
      <c r="BQ10" s="104">
        <f>'SS treatment (%)'!Z5</f>
        <v>16.17465775643937</v>
      </c>
      <c r="BR10" s="62">
        <f t="shared" ref="BR10:BR39" si="45">BN10*BQ10/100</f>
        <v>24930</v>
      </c>
      <c r="BS10" s="67">
        <f t="shared" ref="BS10:BS39" si="46">BP10*BQ10/100</f>
        <v>822.69</v>
      </c>
      <c r="BT10" s="104">
        <f>'SS treatment (%)'!AA5</f>
        <v>0</v>
      </c>
      <c r="BU10" s="62">
        <f t="shared" ref="BU10:BU39" si="47">BN10*BT10/100</f>
        <v>0</v>
      </c>
      <c r="BV10" s="67">
        <f t="shared" ref="BV10:BV39" si="48">BP10*BT10/100</f>
        <v>0</v>
      </c>
      <c r="BW10" s="104">
        <f>'SS treatment (%)'!AC5</f>
        <v>81.51560371115292</v>
      </c>
      <c r="BX10" s="62">
        <f t="shared" ref="BX10:BX39" si="49">BN10*BW10/100*0.4</f>
        <v>50256</v>
      </c>
      <c r="BY10" s="67">
        <f t="shared" ref="BY10:BY39" si="50">BP10*BW10/100</f>
        <v>4146.12</v>
      </c>
      <c r="BZ10" s="65">
        <f t="shared" ref="BZ10:BZ39" si="51">SUM(BS10,BV10,BY10)</f>
        <v>4968.8099999999995</v>
      </c>
      <c r="CA10" s="114">
        <f t="shared" ref="CA10:CA39" si="52">BZ10*100/BP10</f>
        <v>97.690261467592279</v>
      </c>
      <c r="CB10" s="65">
        <f t="shared" ref="CB10:CB39" si="53">BP10-BZ10</f>
        <v>117.48000000000047</v>
      </c>
      <c r="CC10" s="114">
        <f t="shared" ref="CC10:CC39" si="54">CB10*100/BP10</f>
        <v>2.3097385324077173</v>
      </c>
      <c r="CD10" s="65">
        <f>'SS treatment'!AK5</f>
        <v>159550</v>
      </c>
      <c r="CE10" s="60">
        <v>33</v>
      </c>
      <c r="CF10" s="67">
        <f t="shared" ref="CF10:CF36" si="55">CD10*1000*CE10/1000000</f>
        <v>5265.15</v>
      </c>
      <c r="CG10" s="104">
        <f>'SS treatment (%)'!AF5</f>
        <v>18.583516139141334</v>
      </c>
      <c r="CH10" s="62">
        <f t="shared" ref="CH10:CH39" si="56">CD10*CG10/100</f>
        <v>29650</v>
      </c>
      <c r="CI10" s="67">
        <f t="shared" ref="CI10:CI39" si="57">CF10*CG10/100</f>
        <v>978.44999999999982</v>
      </c>
      <c r="CJ10" s="104">
        <f>'SS treatment (%)'!AG5</f>
        <v>0</v>
      </c>
      <c r="CK10" s="62">
        <f t="shared" ref="CK10:CK39" si="58">CD10*CJ10/100</f>
        <v>0</v>
      </c>
      <c r="CL10" s="67">
        <f t="shared" ref="CL10:CL39" si="59">CF10*CJ10/100</f>
        <v>0</v>
      </c>
      <c r="CM10" s="104">
        <f>'SS treatment (%)'!AI5</f>
        <v>79.473519272955187</v>
      </c>
      <c r="CN10" s="62">
        <f t="shared" ref="CN10:CN39" si="60">CD10*CM10/100*0.4</f>
        <v>50720</v>
      </c>
      <c r="CO10" s="67">
        <f t="shared" ref="CO10:CO39" si="61">CF10*CM10/100</f>
        <v>4184.3999999999996</v>
      </c>
      <c r="CP10" s="65">
        <f t="shared" ref="CP10:CP39" si="62">SUM(CI10,CL10,CO10)</f>
        <v>5162.8499999999995</v>
      </c>
      <c r="CQ10" s="114">
        <f t="shared" ref="CQ10:CQ39" si="63">CP10*100/CF10</f>
        <v>98.057035412096511</v>
      </c>
      <c r="CR10" s="65">
        <f t="shared" ref="CR10:CR39" si="64">CF10-CP10</f>
        <v>102.30000000000018</v>
      </c>
      <c r="CS10" s="114">
        <f t="shared" ref="CS10:CS39" si="65">CR10*100/CF10</f>
        <v>1.942964587903482</v>
      </c>
      <c r="CT10" s="65">
        <f>'SS treatment'!AQ5</f>
        <v>153560</v>
      </c>
      <c r="CU10" s="60">
        <v>33</v>
      </c>
      <c r="CV10" s="67">
        <f t="shared" ref="CV10:CV36" si="66">CT10*1000*CU10/1000000</f>
        <v>5067.4799999999996</v>
      </c>
      <c r="CW10" s="104">
        <f>'SS treatment (%)'!AL5</f>
        <v>19.940088564730399</v>
      </c>
      <c r="CX10" s="62">
        <f t="shared" ref="CX10:CX40" si="67">CT10*CW10/100</f>
        <v>30620</v>
      </c>
      <c r="CY10" s="67">
        <f t="shared" ref="CY10:CY40" si="68">CV10*CW10/100</f>
        <v>1010.4599999999998</v>
      </c>
      <c r="CZ10" s="104">
        <f>'SS treatment (%)'!AM5</f>
        <v>0</v>
      </c>
      <c r="DA10" s="62">
        <f t="shared" ref="DA10:DA40" si="69">CT10*CZ10/100</f>
        <v>0</v>
      </c>
      <c r="DB10" s="67">
        <f t="shared" ref="DB10:DB40" si="70">CV10*CZ10/100</f>
        <v>0</v>
      </c>
      <c r="DC10" s="104">
        <f>'SS treatment (%)'!AO5</f>
        <v>77.474602761135714</v>
      </c>
      <c r="DD10" s="62">
        <f t="shared" ref="DD10:DD39" si="71">CT10*DC10/100*0.4</f>
        <v>47588</v>
      </c>
      <c r="DE10" s="67">
        <f t="shared" ref="DE10:DE39" si="72">CV10*DC10/100</f>
        <v>3926.01</v>
      </c>
      <c r="DF10" s="65">
        <f t="shared" ref="DF10:DF40" si="73">SUM(CY10,DB10,DE10)</f>
        <v>4936.47</v>
      </c>
      <c r="DG10" s="114">
        <f t="shared" ref="DG10:DG40" si="74">DF10*100/CV10</f>
        <v>97.414691325866116</v>
      </c>
      <c r="DH10" s="65">
        <f t="shared" ref="DH10:DH40" si="75">CV10-DF10</f>
        <v>131.00999999999931</v>
      </c>
      <c r="DI10" s="114">
        <f t="shared" ref="DI10:DI40" si="76">DH10*100/CV10</f>
        <v>2.5853086741338758</v>
      </c>
      <c r="DJ10" s="65">
        <f>'SS treatment'!AW5</f>
        <v>155770</v>
      </c>
      <c r="DK10" s="60">
        <v>33</v>
      </c>
      <c r="DL10" s="67">
        <f t="shared" ref="DL10:DL36" si="77">DJ10*1000*DK10/1000000</f>
        <v>5140.41</v>
      </c>
      <c r="DM10" s="104">
        <f>'SS treatment (%)'!AR5</f>
        <v>20.645823971239647</v>
      </c>
      <c r="DN10" s="62">
        <f t="shared" ref="DN10:DN39" si="78">DJ10*DM10/100</f>
        <v>32160</v>
      </c>
      <c r="DO10" s="67">
        <f t="shared" ref="DO10:DO39" si="79">DL10*DM10/100</f>
        <v>1061.2799999999997</v>
      </c>
      <c r="DP10" s="104">
        <f>'SS treatment (%)'!AS5</f>
        <v>0</v>
      </c>
      <c r="DQ10" s="62">
        <f t="shared" ref="DQ10:DQ39" si="80">DJ10*DP10/100</f>
        <v>0</v>
      </c>
      <c r="DR10" s="67">
        <f t="shared" ref="DR10:DR39" si="81">DL10*DP10/100</f>
        <v>0</v>
      </c>
      <c r="DS10" s="104">
        <f>'SS treatment (%)'!AU5</f>
        <v>75.958143416575723</v>
      </c>
      <c r="DT10" s="62">
        <f t="shared" ref="DT10:DT39" si="82">DJ10*DS10/100*0.4</f>
        <v>47328</v>
      </c>
      <c r="DU10" s="67">
        <f t="shared" ref="DU10:DU39" si="83">DL10*DS10/100</f>
        <v>3904.56</v>
      </c>
      <c r="DV10" s="65">
        <f t="shared" ref="DV10:DV39" si="84">SUM(DO10,DR10,DU10)</f>
        <v>4965.84</v>
      </c>
      <c r="DW10" s="114">
        <f t="shared" ref="DW10:DW39" si="85">DV10*100/DL10</f>
        <v>96.603967387815374</v>
      </c>
      <c r="DX10" s="65">
        <f t="shared" ref="DX10:DX39" si="86">DL10-DV10</f>
        <v>174.56999999999971</v>
      </c>
      <c r="DY10" s="114">
        <f t="shared" ref="DY10:DY39" si="87">DX10*100/DL10</f>
        <v>3.3960326121846256</v>
      </c>
      <c r="DZ10" s="65">
        <f>'SS treatment'!BC5</f>
        <v>154150</v>
      </c>
      <c r="EA10" s="60">
        <v>33</v>
      </c>
      <c r="EB10" s="67">
        <f t="shared" ref="EB10:EB36" si="88">DZ10*1000*EA10/1000000</f>
        <v>5086.95</v>
      </c>
      <c r="EC10" s="104">
        <f>'SS treatment (%)'!AX5</f>
        <v>23.237106714239378</v>
      </c>
      <c r="ED10" s="62">
        <f t="shared" ref="ED10:ED40" si="89">DZ10*EC10/100</f>
        <v>35820</v>
      </c>
      <c r="EE10" s="67">
        <f t="shared" ref="EE10:EE40" si="90">EB10*EC10/100</f>
        <v>1182.06</v>
      </c>
      <c r="EF10" s="104">
        <f>'SS treatment (%)'!AY5</f>
        <v>0</v>
      </c>
      <c r="EG10" s="62">
        <f t="shared" ref="EG10:EG40" si="91">DZ10*EF10/100</f>
        <v>0</v>
      </c>
      <c r="EH10" s="67">
        <f t="shared" ref="EH10:EH40" si="92">EB10*EF10/100</f>
        <v>0</v>
      </c>
      <c r="EI10" s="104">
        <f>'SS treatment (%)'!BA5</f>
        <v>74.849172883554985</v>
      </c>
      <c r="EJ10" s="62">
        <f t="shared" ref="EJ10:EJ40" si="93">DZ10*EI10/100*0.4</f>
        <v>46152.000000000007</v>
      </c>
      <c r="EK10" s="67">
        <f t="shared" ref="EK10:EK40" si="94">EB10*EI10/100</f>
        <v>3807.54</v>
      </c>
      <c r="EL10" s="65">
        <f t="shared" ref="EL10:EL40" si="95">SUM(EE10,EH10,EK10)</f>
        <v>4989.6000000000004</v>
      </c>
      <c r="EM10" s="114">
        <f t="shared" ref="EM10:EM40" si="96">EL10*100/EB10</f>
        <v>98.086279597794373</v>
      </c>
      <c r="EN10" s="65">
        <f t="shared" ref="EN10:EN40" si="97">EB10-EL10</f>
        <v>97.349999999999454</v>
      </c>
      <c r="EO10" s="114">
        <f t="shared" ref="EO10:EO40" si="98">EN10*100/EB10</f>
        <v>1.9137204022056331</v>
      </c>
      <c r="EP10" s="65">
        <f>'SS treatment'!BI5</f>
        <v>155710</v>
      </c>
      <c r="EQ10" s="60">
        <v>33</v>
      </c>
      <c r="ER10" s="67">
        <f t="shared" ref="ER10:ER36" si="99">EP10*1000*EQ10/1000000</f>
        <v>5138.43</v>
      </c>
      <c r="ES10" s="104">
        <f>'SS treatment (%)'!BD5</f>
        <v>23.087791407102948</v>
      </c>
      <c r="ET10" s="62">
        <f t="shared" ref="ET10:ET39" si="100">EP10*ES10/100</f>
        <v>35950</v>
      </c>
      <c r="EU10" s="67">
        <f t="shared" ref="EU10:EU39" si="101">ER10*ES10/100</f>
        <v>1186.3500000000001</v>
      </c>
      <c r="EV10" s="104">
        <f>'SS treatment (%)'!BE5</f>
        <v>0</v>
      </c>
      <c r="EW10" s="62">
        <f t="shared" ref="EW10:EW39" si="102">EP10*EV10/100</f>
        <v>0</v>
      </c>
      <c r="EX10" s="67">
        <f t="shared" ref="EX10:EX39" si="103">ER10*EV10/100</f>
        <v>0</v>
      </c>
      <c r="EY10" s="104">
        <f>'SS treatment (%)'!BG5</f>
        <v>75.036927621861153</v>
      </c>
      <c r="EZ10" s="62">
        <f t="shared" ref="EZ10:EZ39" si="104">EP10*EY10/100*0.4</f>
        <v>46736</v>
      </c>
      <c r="FA10" s="67">
        <f t="shared" ref="FA10:FA39" si="105">ER10*EY10/100</f>
        <v>3855.72</v>
      </c>
      <c r="FB10" s="65">
        <f t="shared" ref="FB10:FB39" si="106">SUM(EU10,EX10,FA10)</f>
        <v>5042.07</v>
      </c>
      <c r="FC10" s="114">
        <f t="shared" ref="FC10:FC39" si="107">FB10*100/ER10</f>
        <v>98.124719028964094</v>
      </c>
      <c r="FD10" s="65">
        <f t="shared" ref="FD10:FD39" si="108">ER10-FB10</f>
        <v>96.360000000000582</v>
      </c>
      <c r="FE10" s="114">
        <f t="shared" ref="FE10:FE39" si="109">FD10*100/ER10</f>
        <v>1.8752809710359113</v>
      </c>
      <c r="FF10" s="65">
        <f>'SS treatment'!BO5</f>
        <v>166000</v>
      </c>
      <c r="FG10" s="60">
        <v>33</v>
      </c>
      <c r="FH10" s="67">
        <f t="shared" ref="FH10:FH36" si="110">FF10*1000*FG10/1000000</f>
        <v>5478</v>
      </c>
      <c r="FI10" s="104">
        <f>'SS treatment (%)'!BJ5</f>
        <v>23.686746987951807</v>
      </c>
      <c r="FJ10" s="62">
        <f t="shared" ref="FJ10:FJ39" si="111">FF10*FI10/100</f>
        <v>39320</v>
      </c>
      <c r="FK10" s="67">
        <f t="shared" ref="FK10:FK39" si="112">FH10*FI10/100</f>
        <v>1297.56</v>
      </c>
      <c r="FL10" s="104">
        <f>'SS treatment (%)'!BK5</f>
        <v>0</v>
      </c>
      <c r="FM10" s="62">
        <f t="shared" ref="FM10:FM39" si="113">FF10*FL10/100</f>
        <v>0</v>
      </c>
      <c r="FN10" s="67">
        <f t="shared" ref="FN10:FN39" si="114">FH10*FL10/100</f>
        <v>0</v>
      </c>
      <c r="FO10" s="104">
        <f>'SS treatment (%)'!BM5</f>
        <v>74.578313253012041</v>
      </c>
      <c r="FP10" s="62">
        <f t="shared" ref="FP10:FP39" si="115">FF10*FO10/100*0.4</f>
        <v>49520</v>
      </c>
      <c r="FQ10" s="67">
        <f t="shared" ref="FQ10:FQ39" si="116">FH10*FO10/100</f>
        <v>4085.3999999999996</v>
      </c>
      <c r="FR10" s="65">
        <f t="shared" ref="FR10:FR39" si="117">SUM(FK10,FN10,FQ10)</f>
        <v>5382.9599999999991</v>
      </c>
      <c r="FS10" s="114">
        <f t="shared" ref="FS10:FS39" si="118">FR10*100/FH10</f>
        <v>98.265060240963834</v>
      </c>
      <c r="FT10" s="65">
        <f t="shared" ref="FT10:FT39" si="119">FH10-FR10</f>
        <v>95.040000000000873</v>
      </c>
      <c r="FU10" s="114">
        <f t="shared" ref="FU10:FU39" si="120">FT10*100/FH10</f>
        <v>1.7349397590361606</v>
      </c>
      <c r="FV10" s="65">
        <f>'SS treatment'!BU5</f>
        <v>161240</v>
      </c>
      <c r="FW10" s="60">
        <v>33</v>
      </c>
      <c r="FX10" s="67">
        <f t="shared" ref="FX10:FX36" si="121">FV10*1000*FW10/1000000</f>
        <v>5320.92</v>
      </c>
      <c r="FY10" s="104">
        <f>'SS treatment (%)'!BP5</f>
        <v>24.386008434631606</v>
      </c>
      <c r="FZ10" s="62">
        <f t="shared" ref="FZ10:FZ39" si="122">FV10*FY10/100</f>
        <v>39320</v>
      </c>
      <c r="GA10" s="67">
        <f t="shared" ref="GA10:GA39" si="123">FX10*FY10/100</f>
        <v>1297.56</v>
      </c>
      <c r="GB10" s="104">
        <f>'SS treatment (%)'!BQ5</f>
        <v>0</v>
      </c>
      <c r="GC10" s="62">
        <f t="shared" ref="GC10:GC39" si="124">FV10*GB10/100</f>
        <v>0</v>
      </c>
      <c r="GD10" s="67">
        <f t="shared" ref="GD10:GD39" si="125">FX10*GB10/100</f>
        <v>0</v>
      </c>
      <c r="GE10" s="104">
        <f>'SS treatment (%)'!BS5</f>
        <v>73.511535599106921</v>
      </c>
      <c r="GF10" s="62">
        <f t="shared" ref="GF10:GF39" si="126">FV10*GE10/100*0.4</f>
        <v>47412</v>
      </c>
      <c r="GG10" s="67">
        <f t="shared" ref="GG10:GG39" si="127">FX10*GE10/100</f>
        <v>3911.49</v>
      </c>
      <c r="GH10" s="65">
        <f t="shared" ref="GH10:GH39" si="128">SUM(GA10,GD10,GG10)</f>
        <v>5209.0499999999993</v>
      </c>
      <c r="GI10" s="114">
        <f t="shared" ref="GI10:GI39" si="129">GH10*100/FX10</f>
        <v>97.897544033738512</v>
      </c>
      <c r="GJ10" s="69">
        <f t="shared" ref="GJ10:GJ39" si="130">FX10-GH10</f>
        <v>111.8700000000008</v>
      </c>
      <c r="GK10" s="310">
        <f t="shared" ref="GK10:GK39" si="131">GJ10*100/FX10</f>
        <v>2.1024559662614886</v>
      </c>
      <c r="GL10" s="65">
        <f>'SS treatment'!CA5</f>
        <v>0</v>
      </c>
      <c r="GM10" s="60">
        <v>33</v>
      </c>
      <c r="GN10" s="67">
        <f t="shared" ref="GN10:GN36" si="132">GL10*1000*GM10/1000000</f>
        <v>0</v>
      </c>
      <c r="GO10" s="104" t="e">
        <f>'SS treatment (%)'!BV5</f>
        <v>#DIV/0!</v>
      </c>
      <c r="GP10" s="62" t="e">
        <f t="shared" ref="GP10:GP36" si="133">GL10*GO10/100</f>
        <v>#DIV/0!</v>
      </c>
      <c r="GQ10" s="67" t="e">
        <f t="shared" ref="GQ10:GQ36" si="134">GN10*GO10/100</f>
        <v>#DIV/0!</v>
      </c>
      <c r="GR10" s="104" t="e">
        <f>'SS treatment (%)'!BW5</f>
        <v>#DIV/0!</v>
      </c>
      <c r="GS10" s="62" t="e">
        <f t="shared" ref="GS10:GS17" si="135">GL10*GR10/100</f>
        <v>#DIV/0!</v>
      </c>
      <c r="GT10" s="67" t="e">
        <f t="shared" ref="GT10:GT17" si="136">GN10*GR10/100</f>
        <v>#DIV/0!</v>
      </c>
      <c r="GU10" s="104" t="e">
        <f>'SS treatment (%)'!BY5</f>
        <v>#DIV/0!</v>
      </c>
      <c r="GV10" s="62" t="e">
        <f t="shared" ref="GV10:GV14" si="137">GL10*GU10/100*0.4</f>
        <v>#DIV/0!</v>
      </c>
      <c r="GW10" s="67" t="e">
        <f t="shared" ref="GW10:GW14" si="138">GN10*GU10/100</f>
        <v>#DIV/0!</v>
      </c>
      <c r="GX10" s="65" t="e">
        <f t="shared" ref="GX10:GX36" si="139">SUM(GQ10,GT10,GW10)</f>
        <v>#DIV/0!</v>
      </c>
      <c r="GY10" s="114" t="e">
        <f t="shared" ref="GY10:GY36" si="140">GX10*100/GN10</f>
        <v>#DIV/0!</v>
      </c>
      <c r="GZ10" s="65" t="e">
        <f t="shared" ref="GZ10:GZ36" si="141">GN10-GX10</f>
        <v>#DIV/0!</v>
      </c>
      <c r="HA10" s="114" t="e">
        <f t="shared" ref="HA10:HA36" si="142">GZ10*100/GN10</f>
        <v>#DIV/0!</v>
      </c>
      <c r="HB10" s="250" t="s">
        <v>1088</v>
      </c>
      <c r="HE10" s="7" t="s">
        <v>1063</v>
      </c>
      <c r="HF10" s="81">
        <f>GK9</f>
        <v>15.788647925097731</v>
      </c>
      <c r="HG10" s="81">
        <f>FU9</f>
        <v>16.357263133013316</v>
      </c>
      <c r="HH10" s="81">
        <f>FE9</f>
        <v>16.177401034777489</v>
      </c>
      <c r="HI10" s="81">
        <f>EO9</f>
        <v>16.313499835622245</v>
      </c>
      <c r="HJ10" s="81">
        <f>DY9</f>
        <v>17.15570264710982</v>
      </c>
      <c r="HK10" s="81">
        <f>DI9</f>
        <v>18.983088210007018</v>
      </c>
      <c r="HL10" s="81">
        <f>CS9</f>
        <v>19.397749463752252</v>
      </c>
      <c r="HM10" s="81">
        <f>CC9</f>
        <v>19.08502274595461</v>
      </c>
      <c r="HN10" s="81">
        <f>BM9</f>
        <v>17.758045547917302</v>
      </c>
      <c r="HO10" s="81">
        <f>AW9</f>
        <v>17.343657130483063</v>
      </c>
      <c r="HP10" s="81">
        <f>AG9</f>
        <v>17.179561284427045</v>
      </c>
      <c r="HQ10" s="81">
        <f>Q9</f>
        <v>18.50054364736301</v>
      </c>
      <c r="HT10" s="7" t="s">
        <v>1233</v>
      </c>
      <c r="HU10" s="13">
        <f>L14</f>
        <v>426972.4</v>
      </c>
      <c r="HV10" s="13">
        <f>AB14</f>
        <v>403532</v>
      </c>
      <c r="HW10" s="13">
        <f>AR14</f>
        <v>413908.4</v>
      </c>
      <c r="HX10" s="13">
        <f>BH14</f>
        <v>431172</v>
      </c>
      <c r="HY10" s="13">
        <f>BX14</f>
        <v>459471.60000000003</v>
      </c>
      <c r="HZ10" s="13">
        <f>CN14</f>
        <v>457157.19999999995</v>
      </c>
      <c r="IA10" s="13">
        <f>DD14</f>
        <v>476062.4</v>
      </c>
      <c r="IB10" s="13">
        <f>DT14</f>
        <v>518075.2</v>
      </c>
      <c r="IC10" s="13">
        <f>EJ14</f>
        <v>517298.4</v>
      </c>
      <c r="ID10" s="13">
        <f>EZ14</f>
        <v>534558.80000000005</v>
      </c>
      <c r="IE10" s="13">
        <f>FP14</f>
        <v>545956</v>
      </c>
      <c r="IF10" s="13">
        <f>GF14</f>
        <v>534648.4</v>
      </c>
      <c r="IG10" s="13">
        <f>GV14</f>
        <v>528173.6</v>
      </c>
      <c r="II10" s="7" t="s">
        <v>1238</v>
      </c>
      <c r="IJ10" s="13">
        <f>N14</f>
        <v>45437.935799999999</v>
      </c>
      <c r="IK10" s="13">
        <f>AD14</f>
        <v>43022.075299999997</v>
      </c>
      <c r="IL10" s="13">
        <f>AT14</f>
        <v>41718.696599999996</v>
      </c>
      <c r="IM10" s="13">
        <f>BJ14</f>
        <v>41948.061799999996</v>
      </c>
      <c r="IN10" s="13">
        <f>BZ14</f>
        <v>41942.073700000001</v>
      </c>
      <c r="IO10" s="13">
        <f>CP14</f>
        <v>41168.606899999999</v>
      </c>
      <c r="IP10" s="13">
        <f>DF14</f>
        <v>39757.116200000004</v>
      </c>
      <c r="IQ10" s="13">
        <f>DV14</f>
        <v>40340.082200000004</v>
      </c>
      <c r="IR10" s="13">
        <f>EL14</f>
        <v>40238.377700000005</v>
      </c>
      <c r="IS10" s="13">
        <f>FB14</f>
        <v>40253.219800000006</v>
      </c>
      <c r="IT10" s="13">
        <f>FR14</f>
        <v>39622.372300000003</v>
      </c>
      <c r="IU10" s="13">
        <f>GH14</f>
        <v>38665.9306</v>
      </c>
      <c r="IV10" s="13">
        <f>GX14</f>
        <v>37684.581200000001</v>
      </c>
    </row>
    <row r="11" spans="1:256">
      <c r="A11" s="95" t="s">
        <v>15</v>
      </c>
      <c r="B11" s="65">
        <f>'SS treatment'!G6</f>
        <v>31200</v>
      </c>
      <c r="C11" s="60">
        <v>33</v>
      </c>
      <c r="D11" s="67">
        <f t="shared" si="0"/>
        <v>1029.5999999999999</v>
      </c>
      <c r="E11" s="104">
        <f>'SS treatment (%)'!B6</f>
        <v>56.410256410256409</v>
      </c>
      <c r="F11" s="62">
        <f t="shared" si="1"/>
        <v>17600</v>
      </c>
      <c r="G11" s="67">
        <f t="shared" si="2"/>
        <v>580.79999999999995</v>
      </c>
      <c r="H11" s="104">
        <f>'SS treatment (%)'!C6</f>
        <v>3.5256410256410255</v>
      </c>
      <c r="I11" s="62">
        <f t="shared" si="3"/>
        <v>1100</v>
      </c>
      <c r="J11" s="67">
        <f t="shared" si="4"/>
        <v>36.299999999999997</v>
      </c>
      <c r="K11" s="104">
        <f>'SS treatment (%)'!E6</f>
        <v>0</v>
      </c>
      <c r="L11" s="62">
        <f t="shared" si="5"/>
        <v>0</v>
      </c>
      <c r="M11" s="67">
        <f t="shared" si="6"/>
        <v>0</v>
      </c>
      <c r="N11" s="65">
        <f t="shared" si="7"/>
        <v>617.09999999999991</v>
      </c>
      <c r="O11" s="114">
        <f t="shared" si="8"/>
        <v>59.935897435897431</v>
      </c>
      <c r="P11" s="65">
        <f t="shared" si="9"/>
        <v>412.5</v>
      </c>
      <c r="Q11" s="114">
        <f t="shared" si="10"/>
        <v>40.064102564102569</v>
      </c>
      <c r="R11" s="65">
        <f>'SS treatment'!M6</f>
        <v>41600</v>
      </c>
      <c r="S11" s="60">
        <v>33</v>
      </c>
      <c r="T11" s="67">
        <f t="shared" si="11"/>
        <v>1372.8</v>
      </c>
      <c r="U11" s="104">
        <f>'SS treatment (%)'!H6</f>
        <v>50.96153846153846</v>
      </c>
      <c r="V11" s="62">
        <f t="shared" si="12"/>
        <v>21200</v>
      </c>
      <c r="W11" s="67">
        <f t="shared" si="13"/>
        <v>699.6</v>
      </c>
      <c r="X11" s="104">
        <f>'SS treatment (%)'!I6</f>
        <v>13.221153846153847</v>
      </c>
      <c r="Y11" s="62">
        <f t="shared" si="14"/>
        <v>5500</v>
      </c>
      <c r="Z11" s="67">
        <f t="shared" si="15"/>
        <v>181.5</v>
      </c>
      <c r="AA11" s="104">
        <f>'SS treatment (%)'!K6</f>
        <v>0</v>
      </c>
      <c r="AB11" s="62">
        <f t="shared" si="16"/>
        <v>0</v>
      </c>
      <c r="AC11" s="67">
        <f t="shared" si="17"/>
        <v>0</v>
      </c>
      <c r="AD11" s="65">
        <f t="shared" si="18"/>
        <v>881.1</v>
      </c>
      <c r="AE11" s="114">
        <f t="shared" si="19"/>
        <v>64.182692307692307</v>
      </c>
      <c r="AF11" s="65">
        <f t="shared" si="20"/>
        <v>491.69999999999993</v>
      </c>
      <c r="AG11" s="114">
        <f t="shared" si="21"/>
        <v>35.817307692307686</v>
      </c>
      <c r="AH11" s="65">
        <f>'SS treatment'!S6</f>
        <v>30200</v>
      </c>
      <c r="AI11" s="60">
        <v>33</v>
      </c>
      <c r="AJ11" s="67">
        <f t="shared" si="22"/>
        <v>996.6</v>
      </c>
      <c r="AK11" s="104">
        <f>'SS treatment (%)'!N6</f>
        <v>55.298013245033111</v>
      </c>
      <c r="AL11" s="62">
        <f t="shared" si="23"/>
        <v>16700</v>
      </c>
      <c r="AM11" s="67">
        <f t="shared" si="24"/>
        <v>551.1</v>
      </c>
      <c r="AN11" s="104">
        <f>'SS treatment (%)'!O6</f>
        <v>7.6158940397350996</v>
      </c>
      <c r="AO11" s="62">
        <f t="shared" si="25"/>
        <v>2300</v>
      </c>
      <c r="AP11" s="67">
        <f t="shared" si="26"/>
        <v>75.900000000000006</v>
      </c>
      <c r="AQ11" s="104">
        <f>'SS treatment (%)'!Q6</f>
        <v>0</v>
      </c>
      <c r="AR11" s="62">
        <f t="shared" si="27"/>
        <v>0</v>
      </c>
      <c r="AS11" s="67">
        <f t="shared" si="28"/>
        <v>0</v>
      </c>
      <c r="AT11" s="65">
        <f t="shared" si="29"/>
        <v>627</v>
      </c>
      <c r="AU11" s="114">
        <f t="shared" si="30"/>
        <v>62.913907284768207</v>
      </c>
      <c r="AV11" s="65">
        <f t="shared" si="31"/>
        <v>369.6</v>
      </c>
      <c r="AW11" s="114">
        <f t="shared" si="32"/>
        <v>37.086092715231786</v>
      </c>
      <c r="AX11" s="65">
        <f>'SS treatment'!Y6</f>
        <v>32700</v>
      </c>
      <c r="AY11" s="60">
        <v>33</v>
      </c>
      <c r="AZ11" s="67">
        <f t="shared" si="33"/>
        <v>1079.0999999999999</v>
      </c>
      <c r="BA11" s="104">
        <f>'SS treatment (%)'!T6</f>
        <v>50.152905198776757</v>
      </c>
      <c r="BB11" s="62">
        <f t="shared" si="34"/>
        <v>16400</v>
      </c>
      <c r="BC11" s="67">
        <f t="shared" si="35"/>
        <v>541.19999999999993</v>
      </c>
      <c r="BD11" s="104">
        <f>'SS treatment (%)'!U6</f>
        <v>2.4464831804281344</v>
      </c>
      <c r="BE11" s="62">
        <f t="shared" si="36"/>
        <v>800</v>
      </c>
      <c r="BF11" s="67">
        <f t="shared" si="37"/>
        <v>26.399999999999995</v>
      </c>
      <c r="BG11" s="104">
        <f>'SS treatment (%)'!W6</f>
        <v>0</v>
      </c>
      <c r="BH11" s="62">
        <f t="shared" si="38"/>
        <v>0</v>
      </c>
      <c r="BI11" s="67">
        <f t="shared" si="39"/>
        <v>0</v>
      </c>
      <c r="BJ11" s="65">
        <f t="shared" si="40"/>
        <v>567.59999999999991</v>
      </c>
      <c r="BK11" s="114">
        <f t="shared" si="41"/>
        <v>52.599388379204889</v>
      </c>
      <c r="BL11" s="65">
        <f t="shared" si="42"/>
        <v>511.5</v>
      </c>
      <c r="BM11" s="114">
        <f t="shared" si="43"/>
        <v>47.400611620795111</v>
      </c>
      <c r="BN11" s="65">
        <f>'SS treatment'!AE6</f>
        <v>47100</v>
      </c>
      <c r="BO11" s="60">
        <v>33</v>
      </c>
      <c r="BP11" s="67">
        <f t="shared" si="44"/>
        <v>1554.3</v>
      </c>
      <c r="BQ11" s="104">
        <f>'SS treatment (%)'!Z6</f>
        <v>64.543524416135881</v>
      </c>
      <c r="BR11" s="62">
        <f t="shared" si="45"/>
        <v>30400</v>
      </c>
      <c r="BS11" s="67">
        <f t="shared" si="46"/>
        <v>1003.2</v>
      </c>
      <c r="BT11" s="104">
        <f>'SS treatment (%)'!AA6</f>
        <v>7.2186836518046711</v>
      </c>
      <c r="BU11" s="62">
        <f t="shared" si="47"/>
        <v>3400</v>
      </c>
      <c r="BV11" s="67">
        <f t="shared" si="48"/>
        <v>112.2</v>
      </c>
      <c r="BW11" s="104">
        <f>'SS treatment (%)'!AC6</f>
        <v>0</v>
      </c>
      <c r="BX11" s="62">
        <f t="shared" si="49"/>
        <v>0</v>
      </c>
      <c r="BY11" s="67">
        <f t="shared" si="50"/>
        <v>0</v>
      </c>
      <c r="BZ11" s="65">
        <f t="shared" si="51"/>
        <v>1115.4000000000001</v>
      </c>
      <c r="CA11" s="114">
        <f t="shared" si="52"/>
        <v>71.762208067940563</v>
      </c>
      <c r="CB11" s="65">
        <f t="shared" si="53"/>
        <v>438.89999999999986</v>
      </c>
      <c r="CC11" s="114">
        <f t="shared" si="54"/>
        <v>28.237791932059441</v>
      </c>
      <c r="CD11" s="65">
        <f>'SS treatment'!AK6</f>
        <v>47100</v>
      </c>
      <c r="CE11" s="60">
        <v>33</v>
      </c>
      <c r="CF11" s="67">
        <f t="shared" si="55"/>
        <v>1554.3</v>
      </c>
      <c r="CG11" s="104">
        <f>'SS treatment (%)'!AF6</f>
        <v>55.626326963906578</v>
      </c>
      <c r="CH11" s="62">
        <f t="shared" si="56"/>
        <v>26200</v>
      </c>
      <c r="CI11" s="67">
        <f t="shared" si="57"/>
        <v>864.59999999999991</v>
      </c>
      <c r="CJ11" s="104">
        <f>'SS treatment (%)'!AG6</f>
        <v>7.0063694267515926</v>
      </c>
      <c r="CK11" s="62">
        <f t="shared" si="58"/>
        <v>3300</v>
      </c>
      <c r="CL11" s="67">
        <f t="shared" si="59"/>
        <v>108.9</v>
      </c>
      <c r="CM11" s="104">
        <f>'SS treatment (%)'!AI6</f>
        <v>0</v>
      </c>
      <c r="CN11" s="62">
        <f t="shared" si="60"/>
        <v>0</v>
      </c>
      <c r="CO11" s="67">
        <f t="shared" si="61"/>
        <v>0</v>
      </c>
      <c r="CP11" s="65">
        <f t="shared" si="62"/>
        <v>973.49999999999989</v>
      </c>
      <c r="CQ11" s="114">
        <f t="shared" si="63"/>
        <v>62.632696390658168</v>
      </c>
      <c r="CR11" s="65">
        <f t="shared" si="64"/>
        <v>580.80000000000007</v>
      </c>
      <c r="CS11" s="114">
        <f t="shared" si="65"/>
        <v>37.367303609341832</v>
      </c>
      <c r="CT11" s="65">
        <f>'SS treatment'!AQ6</f>
        <v>45300</v>
      </c>
      <c r="CU11" s="60">
        <v>33</v>
      </c>
      <c r="CV11" s="67">
        <f t="shared" si="66"/>
        <v>1494.9</v>
      </c>
      <c r="CW11" s="104">
        <f>'SS treatment (%)'!AL6</f>
        <v>49.668874172185433</v>
      </c>
      <c r="CX11" s="62">
        <f t="shared" si="67"/>
        <v>22500</v>
      </c>
      <c r="CY11" s="67">
        <f t="shared" si="68"/>
        <v>742.50000000000011</v>
      </c>
      <c r="CZ11" s="104">
        <f>'SS treatment (%)'!AM6</f>
        <v>8.3885209713024285</v>
      </c>
      <c r="DA11" s="62">
        <f t="shared" si="69"/>
        <v>3800</v>
      </c>
      <c r="DB11" s="67">
        <f t="shared" si="70"/>
        <v>125.40000000000002</v>
      </c>
      <c r="DC11" s="104">
        <f>'SS treatment (%)'!AO6</f>
        <v>0</v>
      </c>
      <c r="DD11" s="62">
        <f t="shared" si="71"/>
        <v>0</v>
      </c>
      <c r="DE11" s="67">
        <f t="shared" si="72"/>
        <v>0</v>
      </c>
      <c r="DF11" s="65">
        <f t="shared" si="73"/>
        <v>867.90000000000009</v>
      </c>
      <c r="DG11" s="114">
        <f t="shared" si="74"/>
        <v>58.057395143487867</v>
      </c>
      <c r="DH11" s="65">
        <f t="shared" si="75"/>
        <v>627</v>
      </c>
      <c r="DI11" s="114">
        <f t="shared" si="76"/>
        <v>41.942604856512141</v>
      </c>
      <c r="DJ11" s="65">
        <f>'SS treatment'!AW6</f>
        <v>42300</v>
      </c>
      <c r="DK11" s="60">
        <v>33</v>
      </c>
      <c r="DL11" s="67">
        <f t="shared" si="77"/>
        <v>1395.9</v>
      </c>
      <c r="DM11" s="104">
        <f>'SS treatment (%)'!AR6</f>
        <v>70.449172576832154</v>
      </c>
      <c r="DN11" s="62">
        <f t="shared" si="78"/>
        <v>29800</v>
      </c>
      <c r="DO11" s="67">
        <f t="shared" si="79"/>
        <v>983.40000000000009</v>
      </c>
      <c r="DP11" s="104">
        <f>'SS treatment (%)'!AS6</f>
        <v>6.8557919621749406</v>
      </c>
      <c r="DQ11" s="62">
        <f t="shared" si="80"/>
        <v>2900</v>
      </c>
      <c r="DR11" s="67">
        <f t="shared" si="81"/>
        <v>95.7</v>
      </c>
      <c r="DS11" s="104">
        <f>'SS treatment (%)'!AU6</f>
        <v>0</v>
      </c>
      <c r="DT11" s="62">
        <f t="shared" si="82"/>
        <v>0</v>
      </c>
      <c r="DU11" s="67">
        <f t="shared" si="83"/>
        <v>0</v>
      </c>
      <c r="DV11" s="65">
        <f t="shared" si="84"/>
        <v>1079.1000000000001</v>
      </c>
      <c r="DW11" s="114">
        <f t="shared" si="85"/>
        <v>77.304964539007102</v>
      </c>
      <c r="DX11" s="65">
        <f t="shared" si="86"/>
        <v>316.79999999999995</v>
      </c>
      <c r="DY11" s="114">
        <f t="shared" si="87"/>
        <v>22.695035460992905</v>
      </c>
      <c r="DZ11" s="65">
        <f>'SS treatment'!BC6</f>
        <v>33300</v>
      </c>
      <c r="EA11" s="60">
        <v>33</v>
      </c>
      <c r="EB11" s="67">
        <f t="shared" si="88"/>
        <v>1098.9000000000001</v>
      </c>
      <c r="EC11" s="104">
        <f>'SS treatment (%)'!AX6</f>
        <v>77.057057057057051</v>
      </c>
      <c r="ED11" s="62">
        <f t="shared" si="89"/>
        <v>25660</v>
      </c>
      <c r="EE11" s="67">
        <f t="shared" si="90"/>
        <v>846.78</v>
      </c>
      <c r="EF11" s="104">
        <f>'SS treatment (%)'!AY6</f>
        <v>8.5585585585585591</v>
      </c>
      <c r="EG11" s="62">
        <f t="shared" si="91"/>
        <v>2850</v>
      </c>
      <c r="EH11" s="67">
        <f t="shared" si="92"/>
        <v>94.050000000000011</v>
      </c>
      <c r="EI11" s="104">
        <f>'SS treatment (%)'!BA6</f>
        <v>0</v>
      </c>
      <c r="EJ11" s="62">
        <f t="shared" si="93"/>
        <v>0</v>
      </c>
      <c r="EK11" s="67">
        <f t="shared" si="94"/>
        <v>0</v>
      </c>
      <c r="EL11" s="65">
        <f t="shared" si="95"/>
        <v>940.82999999999993</v>
      </c>
      <c r="EM11" s="114">
        <f t="shared" si="96"/>
        <v>85.61561561561561</v>
      </c>
      <c r="EN11" s="65">
        <f t="shared" si="97"/>
        <v>158.07000000000016</v>
      </c>
      <c r="EO11" s="114">
        <f t="shared" si="98"/>
        <v>14.384384384384399</v>
      </c>
      <c r="EP11" s="65">
        <f>'SS treatment'!BI6</f>
        <v>28350</v>
      </c>
      <c r="EQ11" s="60">
        <v>33</v>
      </c>
      <c r="ER11" s="67">
        <f t="shared" si="99"/>
        <v>935.55</v>
      </c>
      <c r="ES11" s="104">
        <f>'SS treatment (%)'!BD6</f>
        <v>59.717813051146386</v>
      </c>
      <c r="ET11" s="62">
        <f t="shared" si="100"/>
        <v>16930</v>
      </c>
      <c r="EU11" s="67">
        <f t="shared" si="101"/>
        <v>558.69000000000005</v>
      </c>
      <c r="EV11" s="104">
        <f>'SS treatment (%)'!BE6</f>
        <v>12.663139329805997</v>
      </c>
      <c r="EW11" s="62">
        <f t="shared" si="102"/>
        <v>3590</v>
      </c>
      <c r="EX11" s="67">
        <f t="shared" si="103"/>
        <v>118.47</v>
      </c>
      <c r="EY11" s="104">
        <f>'SS treatment (%)'!BG6</f>
        <v>0</v>
      </c>
      <c r="EZ11" s="62">
        <f t="shared" si="104"/>
        <v>0</v>
      </c>
      <c r="FA11" s="67">
        <f t="shared" si="105"/>
        <v>0</v>
      </c>
      <c r="FB11" s="65">
        <f t="shared" si="106"/>
        <v>677.16000000000008</v>
      </c>
      <c r="FC11" s="114">
        <f t="shared" si="107"/>
        <v>72.380952380952394</v>
      </c>
      <c r="FD11" s="65">
        <f t="shared" si="108"/>
        <v>258.38999999999987</v>
      </c>
      <c r="FE11" s="114">
        <f t="shared" si="109"/>
        <v>27.619047619047606</v>
      </c>
      <c r="FF11" s="65">
        <f>'SS treatment'!BO6</f>
        <v>27410</v>
      </c>
      <c r="FG11" s="60">
        <v>33</v>
      </c>
      <c r="FH11" s="67">
        <f t="shared" si="110"/>
        <v>904.53</v>
      </c>
      <c r="FI11" s="104">
        <f>'SS treatment (%)'!BJ6</f>
        <v>67.457132433418465</v>
      </c>
      <c r="FJ11" s="62">
        <f t="shared" si="111"/>
        <v>18490.000000000004</v>
      </c>
      <c r="FK11" s="67">
        <f t="shared" si="112"/>
        <v>610.16999999999996</v>
      </c>
      <c r="FL11" s="104">
        <f>'SS treatment (%)'!BK6</f>
        <v>16.380882889456402</v>
      </c>
      <c r="FM11" s="62">
        <f t="shared" si="113"/>
        <v>4489.9999999999991</v>
      </c>
      <c r="FN11" s="67">
        <f t="shared" si="114"/>
        <v>148.16999999999999</v>
      </c>
      <c r="FO11" s="104">
        <f>'SS treatment (%)'!BM6</f>
        <v>0</v>
      </c>
      <c r="FP11" s="62">
        <f t="shared" si="115"/>
        <v>0</v>
      </c>
      <c r="FQ11" s="67">
        <f t="shared" si="116"/>
        <v>0</v>
      </c>
      <c r="FR11" s="65">
        <f t="shared" si="117"/>
        <v>758.33999999999992</v>
      </c>
      <c r="FS11" s="114">
        <f t="shared" si="118"/>
        <v>83.838015322874853</v>
      </c>
      <c r="FT11" s="65">
        <f t="shared" si="119"/>
        <v>146.19000000000005</v>
      </c>
      <c r="FU11" s="114">
        <f t="shared" si="120"/>
        <v>16.161984677125144</v>
      </c>
      <c r="FV11" s="65">
        <f>'SS treatment'!BU6</f>
        <v>27410</v>
      </c>
      <c r="FW11" s="60">
        <v>33</v>
      </c>
      <c r="FX11" s="67">
        <f t="shared" si="121"/>
        <v>904.53</v>
      </c>
      <c r="FY11" s="104">
        <f>'SS treatment (%)'!BP6</f>
        <v>67.457132433418465</v>
      </c>
      <c r="FZ11" s="62">
        <f t="shared" si="122"/>
        <v>18490.000000000004</v>
      </c>
      <c r="GA11" s="67">
        <f t="shared" si="123"/>
        <v>610.16999999999996</v>
      </c>
      <c r="GB11" s="104">
        <f>'SS treatment (%)'!BQ6</f>
        <v>16.380882889456402</v>
      </c>
      <c r="GC11" s="62">
        <f t="shared" si="124"/>
        <v>4489.9999999999991</v>
      </c>
      <c r="GD11" s="67">
        <f t="shared" si="125"/>
        <v>148.16999999999999</v>
      </c>
      <c r="GE11" s="104">
        <f>'SS treatment (%)'!BS6</f>
        <v>0</v>
      </c>
      <c r="GF11" s="62">
        <f t="shared" si="126"/>
        <v>0</v>
      </c>
      <c r="GG11" s="67">
        <f t="shared" si="127"/>
        <v>0</v>
      </c>
      <c r="GH11" s="65">
        <f t="shared" si="128"/>
        <v>758.33999999999992</v>
      </c>
      <c r="GI11" s="114">
        <f t="shared" si="129"/>
        <v>83.838015322874853</v>
      </c>
      <c r="GJ11" s="69">
        <f t="shared" si="130"/>
        <v>146.19000000000005</v>
      </c>
      <c r="GK11" s="310">
        <f t="shared" si="131"/>
        <v>16.161984677125144</v>
      </c>
      <c r="GL11" s="65">
        <f>'SS treatment'!CA6</f>
        <v>0</v>
      </c>
      <c r="GM11" s="60">
        <v>33</v>
      </c>
      <c r="GN11" s="67">
        <f t="shared" si="132"/>
        <v>0</v>
      </c>
      <c r="GO11" s="104" t="e">
        <f>'SS treatment (%)'!BV6</f>
        <v>#DIV/0!</v>
      </c>
      <c r="GP11" s="62" t="e">
        <f t="shared" si="133"/>
        <v>#DIV/0!</v>
      </c>
      <c r="GQ11" s="67" t="e">
        <f t="shared" si="134"/>
        <v>#DIV/0!</v>
      </c>
      <c r="GR11" s="104" t="e">
        <f>'SS treatment (%)'!BW6</f>
        <v>#DIV/0!</v>
      </c>
      <c r="GS11" s="62" t="e">
        <f t="shared" si="135"/>
        <v>#DIV/0!</v>
      </c>
      <c r="GT11" s="67" t="e">
        <f t="shared" si="136"/>
        <v>#DIV/0!</v>
      </c>
      <c r="GU11" s="104" t="e">
        <f>'SS treatment (%)'!BY6</f>
        <v>#DIV/0!</v>
      </c>
      <c r="GV11" s="62" t="e">
        <f t="shared" si="137"/>
        <v>#DIV/0!</v>
      </c>
      <c r="GW11" s="67" t="e">
        <f t="shared" si="138"/>
        <v>#DIV/0!</v>
      </c>
      <c r="GX11" s="65" t="e">
        <f t="shared" si="139"/>
        <v>#DIV/0!</v>
      </c>
      <c r="GY11" s="114" t="e">
        <f t="shared" si="140"/>
        <v>#DIV/0!</v>
      </c>
      <c r="GZ11" s="65" t="e">
        <f t="shared" si="141"/>
        <v>#DIV/0!</v>
      </c>
      <c r="HA11" s="114" t="e">
        <f t="shared" si="142"/>
        <v>#DIV/0!</v>
      </c>
      <c r="HB11" s="250" t="s">
        <v>1099</v>
      </c>
      <c r="HE11" s="7" t="s">
        <v>165</v>
      </c>
      <c r="HF11" s="81">
        <f>SUM(HF9:HF10)</f>
        <v>100</v>
      </c>
      <c r="HG11" s="81">
        <f t="shared" ref="HG11:HQ11" si="143">SUM(HG9:HG10)</f>
        <v>100</v>
      </c>
      <c r="HH11" s="81">
        <f t="shared" si="143"/>
        <v>100</v>
      </c>
      <c r="HI11" s="81">
        <f t="shared" si="143"/>
        <v>100</v>
      </c>
      <c r="HJ11" s="81">
        <f t="shared" si="143"/>
        <v>100</v>
      </c>
      <c r="HK11" s="81">
        <f t="shared" si="143"/>
        <v>100</v>
      </c>
      <c r="HL11" s="81">
        <f t="shared" si="143"/>
        <v>100</v>
      </c>
      <c r="HM11" s="81">
        <f t="shared" si="143"/>
        <v>100</v>
      </c>
      <c r="HN11" s="81">
        <f t="shared" si="143"/>
        <v>100.00000000000001</v>
      </c>
      <c r="HO11" s="81">
        <f t="shared" si="143"/>
        <v>100</v>
      </c>
      <c r="HP11" s="81">
        <f t="shared" si="143"/>
        <v>100</v>
      </c>
      <c r="HQ11" s="81">
        <f t="shared" si="143"/>
        <v>100</v>
      </c>
    </row>
    <row r="12" spans="1:256">
      <c r="A12" s="95" t="s">
        <v>16</v>
      </c>
      <c r="B12" s="65">
        <f>'SS treatment'!G7</f>
        <v>217800</v>
      </c>
      <c r="C12" s="60">
        <v>33</v>
      </c>
      <c r="D12" s="67">
        <f t="shared" si="0"/>
        <v>7187.4</v>
      </c>
      <c r="E12" s="104">
        <f>'SS treatment (%)'!B7</f>
        <v>49.678604224058766</v>
      </c>
      <c r="F12" s="62">
        <f t="shared" si="1"/>
        <v>108200</v>
      </c>
      <c r="G12" s="67">
        <f t="shared" si="2"/>
        <v>3570.5999999999995</v>
      </c>
      <c r="H12" s="104">
        <f>'SS treatment (%)'!C7</f>
        <v>33.287419651056013</v>
      </c>
      <c r="I12" s="62">
        <f t="shared" si="3"/>
        <v>72499.999999999985</v>
      </c>
      <c r="J12" s="67">
        <f t="shared" si="4"/>
        <v>2392.4999999999995</v>
      </c>
      <c r="K12" s="104">
        <f>'SS treatment (%)'!E7</f>
        <v>3.076216712580349</v>
      </c>
      <c r="L12" s="62">
        <f t="shared" si="5"/>
        <v>2680</v>
      </c>
      <c r="M12" s="67">
        <f t="shared" si="6"/>
        <v>221.1</v>
      </c>
      <c r="N12" s="65">
        <f t="shared" si="7"/>
        <v>6184.1999999999989</v>
      </c>
      <c r="O12" s="114">
        <f t="shared" si="8"/>
        <v>86.042240587695119</v>
      </c>
      <c r="P12" s="65">
        <f t="shared" si="9"/>
        <v>1003.2000000000007</v>
      </c>
      <c r="Q12" s="114">
        <f t="shared" si="10"/>
        <v>13.957759412304878</v>
      </c>
      <c r="R12" s="65">
        <f>'SS treatment'!M7</f>
        <v>263400</v>
      </c>
      <c r="S12" s="60">
        <v>33</v>
      </c>
      <c r="T12" s="67">
        <f t="shared" si="11"/>
        <v>8692.2000000000007</v>
      </c>
      <c r="U12" s="104">
        <f>'SS treatment (%)'!H7</f>
        <v>27.486712224753227</v>
      </c>
      <c r="V12" s="62">
        <f t="shared" si="12"/>
        <v>72400</v>
      </c>
      <c r="W12" s="67">
        <f t="shared" si="13"/>
        <v>2389.2000000000003</v>
      </c>
      <c r="X12" s="104">
        <f>'SS treatment (%)'!I7</f>
        <v>58.352315869400151</v>
      </c>
      <c r="Y12" s="62">
        <f t="shared" si="14"/>
        <v>153700</v>
      </c>
      <c r="Z12" s="67">
        <f t="shared" si="15"/>
        <v>5072.1000000000004</v>
      </c>
      <c r="AA12" s="104">
        <f>'SS treatment (%)'!K7</f>
        <v>2.9233105542900533</v>
      </c>
      <c r="AB12" s="62">
        <f t="shared" si="16"/>
        <v>3080</v>
      </c>
      <c r="AC12" s="67">
        <f t="shared" si="17"/>
        <v>254.10000000000002</v>
      </c>
      <c r="AD12" s="65">
        <f t="shared" si="18"/>
        <v>7715.4000000000015</v>
      </c>
      <c r="AE12" s="114">
        <f t="shared" si="19"/>
        <v>88.762338648443432</v>
      </c>
      <c r="AF12" s="65">
        <f t="shared" si="20"/>
        <v>976.79999999999927</v>
      </c>
      <c r="AG12" s="114">
        <f t="shared" si="21"/>
        <v>11.237661351556559</v>
      </c>
      <c r="AH12" s="65">
        <f>'SS treatment'!S7</f>
        <v>260200</v>
      </c>
      <c r="AI12" s="60">
        <v>33</v>
      </c>
      <c r="AJ12" s="67">
        <f t="shared" si="22"/>
        <v>8586.6</v>
      </c>
      <c r="AK12" s="104">
        <f>'SS treatment (%)'!N7</f>
        <v>31.168332052267488</v>
      </c>
      <c r="AL12" s="62">
        <f t="shared" si="23"/>
        <v>81100</v>
      </c>
      <c r="AM12" s="67">
        <f t="shared" si="24"/>
        <v>2676.3</v>
      </c>
      <c r="AN12" s="104">
        <f>'SS treatment (%)'!O7</f>
        <v>53.382013835511145</v>
      </c>
      <c r="AO12" s="62">
        <f t="shared" si="25"/>
        <v>138900</v>
      </c>
      <c r="AP12" s="67">
        <f t="shared" si="26"/>
        <v>4583.7</v>
      </c>
      <c r="AQ12" s="104">
        <f>'SS treatment (%)'!Q7</f>
        <v>2.2674865488086087</v>
      </c>
      <c r="AR12" s="62">
        <f t="shared" si="27"/>
        <v>2360</v>
      </c>
      <c r="AS12" s="67">
        <f t="shared" si="28"/>
        <v>194.7</v>
      </c>
      <c r="AT12" s="65">
        <f t="shared" si="29"/>
        <v>7454.7</v>
      </c>
      <c r="AU12" s="114">
        <f t="shared" si="30"/>
        <v>86.817832436587238</v>
      </c>
      <c r="AV12" s="65">
        <f t="shared" si="31"/>
        <v>1131.9000000000005</v>
      </c>
      <c r="AW12" s="114">
        <f t="shared" si="32"/>
        <v>13.182167563412765</v>
      </c>
      <c r="AX12" s="65">
        <f>'SS treatment'!Y7</f>
        <v>238590</v>
      </c>
      <c r="AY12" s="60">
        <v>33</v>
      </c>
      <c r="AZ12" s="67">
        <f t="shared" si="33"/>
        <v>7873.47</v>
      </c>
      <c r="BA12" s="104">
        <f>'SS treatment (%)'!T7</f>
        <v>33.538706567752207</v>
      </c>
      <c r="BB12" s="62">
        <f t="shared" si="34"/>
        <v>80019.999999999985</v>
      </c>
      <c r="BC12" s="67">
        <f t="shared" si="35"/>
        <v>2640.66</v>
      </c>
      <c r="BD12" s="104">
        <f>'SS treatment (%)'!U7</f>
        <v>57.755983067186385</v>
      </c>
      <c r="BE12" s="62">
        <f t="shared" si="36"/>
        <v>137800</v>
      </c>
      <c r="BF12" s="67">
        <f t="shared" si="37"/>
        <v>4547.3999999999996</v>
      </c>
      <c r="BG12" s="104">
        <f>'SS treatment (%)'!W7</f>
        <v>2.6866172094387863</v>
      </c>
      <c r="BH12" s="62">
        <f t="shared" si="38"/>
        <v>2564</v>
      </c>
      <c r="BI12" s="67">
        <f t="shared" si="39"/>
        <v>211.53000000000003</v>
      </c>
      <c r="BJ12" s="65">
        <f t="shared" si="40"/>
        <v>7399.5899999999992</v>
      </c>
      <c r="BK12" s="114">
        <f t="shared" si="41"/>
        <v>93.981306844377372</v>
      </c>
      <c r="BL12" s="65">
        <f t="shared" si="42"/>
        <v>473.88000000000102</v>
      </c>
      <c r="BM12" s="114">
        <f t="shared" si="43"/>
        <v>6.0186931556226293</v>
      </c>
      <c r="BN12" s="65">
        <f>'SS treatment'!AE7</f>
        <v>210230</v>
      </c>
      <c r="BO12" s="60">
        <v>33</v>
      </c>
      <c r="BP12" s="67">
        <f t="shared" si="44"/>
        <v>6937.59</v>
      </c>
      <c r="BQ12" s="104">
        <f>'SS treatment (%)'!Z7</f>
        <v>48.347048470722541</v>
      </c>
      <c r="BR12" s="62" t="s">
        <v>13</v>
      </c>
      <c r="BS12" s="67" t="s">
        <v>13</v>
      </c>
      <c r="BT12" s="104">
        <f>'SS treatment (%)'!AA7</f>
        <v>34.671550206916237</v>
      </c>
      <c r="BU12" s="62">
        <f t="shared" si="47"/>
        <v>72890.000000000015</v>
      </c>
      <c r="BV12" s="67">
        <f t="shared" si="48"/>
        <v>2405.3700000000003</v>
      </c>
      <c r="BW12" s="104">
        <f>'SS treatment (%)'!AC7</f>
        <v>6.7735337487513672</v>
      </c>
      <c r="BX12" s="62">
        <f t="shared" si="49"/>
        <v>5696</v>
      </c>
      <c r="BY12" s="67">
        <f t="shared" si="50"/>
        <v>469.92</v>
      </c>
      <c r="BZ12" s="65">
        <f t="shared" si="51"/>
        <v>2875.2900000000004</v>
      </c>
      <c r="CA12" s="114">
        <f t="shared" si="52"/>
        <v>41.445083955667613</v>
      </c>
      <c r="CB12" s="65">
        <f t="shared" si="53"/>
        <v>4062.2999999999997</v>
      </c>
      <c r="CC12" s="114">
        <f t="shared" si="54"/>
        <v>58.554916044332394</v>
      </c>
      <c r="CD12" s="65">
        <f>'SS treatment'!AK7</f>
        <v>206720</v>
      </c>
      <c r="CE12" s="60">
        <v>33</v>
      </c>
      <c r="CF12" s="67">
        <f t="shared" si="55"/>
        <v>6821.76</v>
      </c>
      <c r="CG12" s="104">
        <f>'SS treatment (%)'!AF7</f>
        <v>47.653831269349844</v>
      </c>
      <c r="CH12" s="62">
        <f t="shared" si="56"/>
        <v>98510</v>
      </c>
      <c r="CI12" s="67">
        <f t="shared" si="57"/>
        <v>3250.83</v>
      </c>
      <c r="CJ12" s="104">
        <f>'SS treatment (%)'!AG7</f>
        <v>32.768962848297214</v>
      </c>
      <c r="CK12" s="62">
        <f t="shared" si="58"/>
        <v>67740</v>
      </c>
      <c r="CL12" s="67">
        <f t="shared" si="59"/>
        <v>2235.42</v>
      </c>
      <c r="CM12" s="104">
        <f>'SS treatment (%)'!AI7</f>
        <v>9.1476393188854495</v>
      </c>
      <c r="CN12" s="62">
        <f t="shared" si="60"/>
        <v>7564</v>
      </c>
      <c r="CO12" s="67">
        <f t="shared" si="61"/>
        <v>624.03000000000009</v>
      </c>
      <c r="CP12" s="65">
        <f t="shared" si="62"/>
        <v>6110.28</v>
      </c>
      <c r="CQ12" s="114">
        <f t="shared" si="63"/>
        <v>89.570433436532511</v>
      </c>
      <c r="CR12" s="65">
        <f t="shared" si="64"/>
        <v>711.48000000000047</v>
      </c>
      <c r="CS12" s="114">
        <f t="shared" si="65"/>
        <v>10.429566563467498</v>
      </c>
      <c r="CT12" s="65">
        <f>'SS treatment'!AQ7</f>
        <v>223270</v>
      </c>
      <c r="CU12" s="60">
        <v>33</v>
      </c>
      <c r="CV12" s="67">
        <f t="shared" si="66"/>
        <v>7367.91</v>
      </c>
      <c r="CW12" s="104">
        <f>'SS treatment (%)'!AL7</f>
        <v>46.105612039235005</v>
      </c>
      <c r="CX12" s="62">
        <f t="shared" si="67"/>
        <v>102940</v>
      </c>
      <c r="CY12" s="67">
        <f t="shared" si="68"/>
        <v>3397.02</v>
      </c>
      <c r="CZ12" s="104">
        <f>'SS treatment (%)'!AM7</f>
        <v>32.722712410982219</v>
      </c>
      <c r="DA12" s="62">
        <f t="shared" si="69"/>
        <v>73060</v>
      </c>
      <c r="DB12" s="67">
        <f t="shared" si="70"/>
        <v>2410.98</v>
      </c>
      <c r="DC12" s="104">
        <f>'SS treatment (%)'!AO7</f>
        <v>11.192726295516639</v>
      </c>
      <c r="DD12" s="62">
        <f t="shared" si="71"/>
        <v>9996</v>
      </c>
      <c r="DE12" s="67">
        <f t="shared" si="72"/>
        <v>824.67</v>
      </c>
      <c r="DF12" s="65">
        <f t="shared" si="73"/>
        <v>6632.67</v>
      </c>
      <c r="DG12" s="114">
        <f t="shared" si="74"/>
        <v>90.021050745733874</v>
      </c>
      <c r="DH12" s="65">
        <f t="shared" si="75"/>
        <v>735.23999999999978</v>
      </c>
      <c r="DI12" s="114">
        <f t="shared" si="76"/>
        <v>9.9789492542661318</v>
      </c>
      <c r="DJ12" s="65">
        <f>'SS treatment'!AW7</f>
        <v>228210</v>
      </c>
      <c r="DK12" s="60">
        <v>33</v>
      </c>
      <c r="DL12" s="67">
        <f t="shared" si="77"/>
        <v>7530.93</v>
      </c>
      <c r="DM12" s="104">
        <f>'SS treatment (%)'!AR7</f>
        <v>47.46067218789711</v>
      </c>
      <c r="DN12" s="62">
        <f t="shared" si="78"/>
        <v>108310</v>
      </c>
      <c r="DO12" s="67">
        <f t="shared" si="79"/>
        <v>3574.23</v>
      </c>
      <c r="DP12" s="104">
        <f>'SS treatment (%)'!AS7</f>
        <v>34.183427544805227</v>
      </c>
      <c r="DQ12" s="62">
        <f t="shared" si="80"/>
        <v>78010.000000000015</v>
      </c>
      <c r="DR12" s="67">
        <f t="shared" si="81"/>
        <v>2574.3300000000004</v>
      </c>
      <c r="DS12" s="104">
        <f>'SS treatment (%)'!AU7</f>
        <v>9.7848472897769589</v>
      </c>
      <c r="DT12" s="62">
        <f t="shared" si="82"/>
        <v>8932</v>
      </c>
      <c r="DU12" s="67">
        <f t="shared" si="83"/>
        <v>736.89</v>
      </c>
      <c r="DV12" s="65">
        <f t="shared" si="84"/>
        <v>6885.4500000000007</v>
      </c>
      <c r="DW12" s="114">
        <f t="shared" si="85"/>
        <v>91.428947022479306</v>
      </c>
      <c r="DX12" s="65">
        <f t="shared" si="86"/>
        <v>645.47999999999956</v>
      </c>
      <c r="DY12" s="114">
        <f t="shared" si="87"/>
        <v>8.5710529775206989</v>
      </c>
      <c r="DZ12" s="65">
        <f>'SS treatment'!BC7</f>
        <v>221080</v>
      </c>
      <c r="EA12" s="60">
        <v>33</v>
      </c>
      <c r="EB12" s="67">
        <f t="shared" si="88"/>
        <v>7295.64</v>
      </c>
      <c r="EC12" s="104">
        <f>'SS treatment (%)'!AX7</f>
        <v>51.705265062420843</v>
      </c>
      <c r="ED12" s="62">
        <f t="shared" si="89"/>
        <v>114310</v>
      </c>
      <c r="EE12" s="67">
        <f t="shared" si="90"/>
        <v>3772.23</v>
      </c>
      <c r="EF12" s="104">
        <f>'SS treatment (%)'!AY7</f>
        <v>30.287678668355348</v>
      </c>
      <c r="EG12" s="62">
        <f t="shared" si="91"/>
        <v>66960</v>
      </c>
      <c r="EH12" s="67">
        <f t="shared" si="92"/>
        <v>2209.6800000000003</v>
      </c>
      <c r="EI12" s="104">
        <f>'SS treatment (%)'!BA7</f>
        <v>9.3857427175683004</v>
      </c>
      <c r="EJ12" s="62">
        <f t="shared" si="93"/>
        <v>8299.9999999999982</v>
      </c>
      <c r="EK12" s="67">
        <f t="shared" si="94"/>
        <v>684.75</v>
      </c>
      <c r="EL12" s="65">
        <f t="shared" si="95"/>
        <v>6666.66</v>
      </c>
      <c r="EM12" s="114">
        <f t="shared" si="96"/>
        <v>91.378686448344482</v>
      </c>
      <c r="EN12" s="65">
        <f t="shared" si="97"/>
        <v>628.98000000000047</v>
      </c>
      <c r="EO12" s="114">
        <f t="shared" si="98"/>
        <v>8.6213135516555148</v>
      </c>
      <c r="EP12" s="65">
        <f>'SS treatment'!BI7</f>
        <v>219110</v>
      </c>
      <c r="EQ12" s="60">
        <v>33</v>
      </c>
      <c r="ER12" s="67">
        <f t="shared" si="99"/>
        <v>7230.63</v>
      </c>
      <c r="ES12" s="104">
        <f>'SS treatment (%)'!BD7</f>
        <v>38.706585733193371</v>
      </c>
      <c r="ET12" s="62">
        <f t="shared" si="100"/>
        <v>84810</v>
      </c>
      <c r="EU12" s="67">
        <f t="shared" si="101"/>
        <v>2798.73</v>
      </c>
      <c r="EV12" s="104">
        <f>'SS treatment (%)'!BE7</f>
        <v>42.344028113732826</v>
      </c>
      <c r="EW12" s="62">
        <f t="shared" si="102"/>
        <v>92780</v>
      </c>
      <c r="EX12" s="67">
        <f t="shared" si="103"/>
        <v>3061.74</v>
      </c>
      <c r="EY12" s="104">
        <f>'SS treatment (%)'!BG7</f>
        <v>10.912327141618364</v>
      </c>
      <c r="EZ12" s="62">
        <f t="shared" si="104"/>
        <v>9564</v>
      </c>
      <c r="FA12" s="67">
        <f t="shared" si="105"/>
        <v>789.03</v>
      </c>
      <c r="FB12" s="65">
        <f t="shared" si="106"/>
        <v>6649.4999999999991</v>
      </c>
      <c r="FC12" s="114">
        <f t="shared" si="107"/>
        <v>91.962940988544545</v>
      </c>
      <c r="FD12" s="65">
        <f t="shared" si="108"/>
        <v>581.13000000000102</v>
      </c>
      <c r="FE12" s="114">
        <f t="shared" si="109"/>
        <v>8.0370590114554474</v>
      </c>
      <c r="FF12" s="65">
        <f>'SS treatment'!BO7</f>
        <v>235090</v>
      </c>
      <c r="FG12" s="60">
        <v>33</v>
      </c>
      <c r="FH12" s="67">
        <f t="shared" si="110"/>
        <v>7757.97</v>
      </c>
      <c r="FI12" s="104">
        <f>'SS treatment (%)'!BJ7</f>
        <v>37.649410863924452</v>
      </c>
      <c r="FJ12" s="62">
        <f t="shared" si="111"/>
        <v>88510</v>
      </c>
      <c r="FK12" s="67">
        <f t="shared" si="112"/>
        <v>2920.83</v>
      </c>
      <c r="FL12" s="104">
        <f>'SS treatment (%)'!BK7</f>
        <v>42.217874005699947</v>
      </c>
      <c r="FM12" s="62">
        <f t="shared" si="113"/>
        <v>99250</v>
      </c>
      <c r="FN12" s="67">
        <f t="shared" si="114"/>
        <v>3275.2500000000005</v>
      </c>
      <c r="FO12" s="104">
        <f>'SS treatment (%)'!BM7</f>
        <v>11.667871878854907</v>
      </c>
      <c r="FP12" s="62">
        <f t="shared" si="115"/>
        <v>10972</v>
      </c>
      <c r="FQ12" s="67">
        <f t="shared" si="116"/>
        <v>905.19</v>
      </c>
      <c r="FR12" s="65">
        <f t="shared" si="117"/>
        <v>7101.27</v>
      </c>
      <c r="FS12" s="114">
        <f t="shared" si="118"/>
        <v>91.535156748479309</v>
      </c>
      <c r="FT12" s="65">
        <f t="shared" si="119"/>
        <v>656.69999999999982</v>
      </c>
      <c r="FU12" s="114">
        <f t="shared" si="120"/>
        <v>8.4648432515206924</v>
      </c>
      <c r="FV12" s="65">
        <f>'SS treatment'!BU7</f>
        <v>243770</v>
      </c>
      <c r="FW12" s="60">
        <v>33</v>
      </c>
      <c r="FX12" s="67">
        <f t="shared" si="121"/>
        <v>8044.41</v>
      </c>
      <c r="FY12" s="104">
        <f>'SS treatment (%)'!BP7</f>
        <v>34.963285063789641</v>
      </c>
      <c r="FZ12" s="62">
        <f t="shared" si="122"/>
        <v>85230</v>
      </c>
      <c r="GA12" s="67">
        <f t="shared" si="123"/>
        <v>2812.59</v>
      </c>
      <c r="GB12" s="104">
        <f>'SS treatment (%)'!BQ7</f>
        <v>46.186979529884731</v>
      </c>
      <c r="GC12" s="62">
        <f t="shared" si="124"/>
        <v>112590</v>
      </c>
      <c r="GD12" s="67">
        <f t="shared" si="125"/>
        <v>3715.47</v>
      </c>
      <c r="GE12" s="104">
        <f>'SS treatment (%)'!BS7</f>
        <v>10.961151905484678</v>
      </c>
      <c r="GF12" s="62">
        <f t="shared" si="126"/>
        <v>10688</v>
      </c>
      <c r="GG12" s="67">
        <f t="shared" si="127"/>
        <v>881.76</v>
      </c>
      <c r="GH12" s="65">
        <f t="shared" si="128"/>
        <v>7409.82</v>
      </c>
      <c r="GI12" s="114">
        <f t="shared" si="129"/>
        <v>92.111416499159048</v>
      </c>
      <c r="GJ12" s="69">
        <f t="shared" si="130"/>
        <v>634.59000000000015</v>
      </c>
      <c r="GK12" s="310">
        <f t="shared" si="131"/>
        <v>7.8885835008409586</v>
      </c>
      <c r="GL12" s="65">
        <f>'SS treatment'!CA7</f>
        <v>0</v>
      </c>
      <c r="GM12" s="60">
        <v>33</v>
      </c>
      <c r="GN12" s="67">
        <f t="shared" si="132"/>
        <v>0</v>
      </c>
      <c r="GO12" s="104" t="e">
        <f>'SS treatment (%)'!BV7</f>
        <v>#DIV/0!</v>
      </c>
      <c r="GP12" s="62" t="e">
        <f t="shared" si="133"/>
        <v>#DIV/0!</v>
      </c>
      <c r="GQ12" s="67" t="e">
        <f t="shared" si="134"/>
        <v>#DIV/0!</v>
      </c>
      <c r="GR12" s="104" t="e">
        <f>'SS treatment (%)'!BW7</f>
        <v>#DIV/0!</v>
      </c>
      <c r="GS12" s="62" t="e">
        <f t="shared" si="135"/>
        <v>#DIV/0!</v>
      </c>
      <c r="GT12" s="67" t="e">
        <f t="shared" si="136"/>
        <v>#DIV/0!</v>
      </c>
      <c r="GU12" s="104" t="e">
        <f>'SS treatment (%)'!BY7</f>
        <v>#DIV/0!</v>
      </c>
      <c r="GV12" s="62" t="e">
        <f t="shared" si="137"/>
        <v>#DIV/0!</v>
      </c>
      <c r="GW12" s="67" t="e">
        <f t="shared" si="138"/>
        <v>#DIV/0!</v>
      </c>
      <c r="GX12" s="65" t="e">
        <f t="shared" si="139"/>
        <v>#DIV/0!</v>
      </c>
      <c r="GY12" s="114" t="e">
        <f t="shared" si="140"/>
        <v>#DIV/0!</v>
      </c>
      <c r="GZ12" s="65" t="e">
        <f t="shared" si="141"/>
        <v>#DIV/0!</v>
      </c>
      <c r="HA12" s="114" t="e">
        <f t="shared" si="142"/>
        <v>#DIV/0!</v>
      </c>
      <c r="HB12" s="250" t="s">
        <v>1089</v>
      </c>
      <c r="HU12" s="1" t="s">
        <v>1234</v>
      </c>
      <c r="II12" s="1" t="s">
        <v>1319</v>
      </c>
    </row>
    <row r="13" spans="1:256">
      <c r="A13" s="95" t="s">
        <v>17</v>
      </c>
      <c r="B13" s="65">
        <f>'SS treatment'!G8</f>
        <v>133000</v>
      </c>
      <c r="C13" s="60">
        <v>33</v>
      </c>
      <c r="D13" s="67">
        <f t="shared" si="0"/>
        <v>4389</v>
      </c>
      <c r="E13" s="104">
        <f>'SS treatment (%)'!B8</f>
        <v>60.902255639097746</v>
      </c>
      <c r="F13" s="62">
        <f t="shared" si="1"/>
        <v>81000</v>
      </c>
      <c r="G13" s="67">
        <f t="shared" si="2"/>
        <v>2673</v>
      </c>
      <c r="H13" s="104">
        <f>'SS treatment (%)'!C8</f>
        <v>8.2706766917293226</v>
      </c>
      <c r="I13" s="62">
        <f t="shared" si="3"/>
        <v>11000</v>
      </c>
      <c r="J13" s="67">
        <f t="shared" si="4"/>
        <v>363</v>
      </c>
      <c r="K13" s="104">
        <f>'SS treatment (%)'!E8</f>
        <v>28.571428571428573</v>
      </c>
      <c r="L13" s="62">
        <f t="shared" si="5"/>
        <v>15200</v>
      </c>
      <c r="M13" s="67">
        <f t="shared" si="6"/>
        <v>1254</v>
      </c>
      <c r="N13" s="65">
        <f t="shared" si="7"/>
        <v>4290</v>
      </c>
      <c r="O13" s="114">
        <f t="shared" si="8"/>
        <v>97.744360902255636</v>
      </c>
      <c r="P13" s="65">
        <f t="shared" si="9"/>
        <v>99</v>
      </c>
      <c r="Q13" s="114">
        <f t="shared" si="10"/>
        <v>2.255639097744361</v>
      </c>
      <c r="R13" s="65">
        <f>'SS treatment'!M8</f>
        <v>131000</v>
      </c>
      <c r="S13" s="60">
        <v>33</v>
      </c>
      <c r="T13" s="67">
        <f t="shared" si="11"/>
        <v>4323</v>
      </c>
      <c r="U13" s="104">
        <f>'SS treatment (%)'!H8</f>
        <v>61.068702290076338</v>
      </c>
      <c r="V13" s="62">
        <f t="shared" si="12"/>
        <v>80000</v>
      </c>
      <c r="W13" s="67">
        <f t="shared" si="13"/>
        <v>2640</v>
      </c>
      <c r="X13" s="104">
        <f>'SS treatment (%)'!I8</f>
        <v>9.1603053435114496</v>
      </c>
      <c r="Y13" s="62">
        <f t="shared" si="14"/>
        <v>12000</v>
      </c>
      <c r="Z13" s="67">
        <f t="shared" si="15"/>
        <v>396</v>
      </c>
      <c r="AA13" s="104">
        <f>'SS treatment (%)'!K8</f>
        <v>29.007633587786259</v>
      </c>
      <c r="AB13" s="62">
        <f t="shared" si="16"/>
        <v>15200</v>
      </c>
      <c r="AC13" s="67">
        <f t="shared" si="17"/>
        <v>1254</v>
      </c>
      <c r="AD13" s="65">
        <f t="shared" si="18"/>
        <v>4290</v>
      </c>
      <c r="AE13" s="114">
        <f t="shared" si="19"/>
        <v>99.236641221374043</v>
      </c>
      <c r="AF13" s="65">
        <f t="shared" si="20"/>
        <v>33</v>
      </c>
      <c r="AG13" s="114">
        <f t="shared" si="21"/>
        <v>0.76335877862595425</v>
      </c>
      <c r="AH13" s="65">
        <f>'SS treatment'!S8</f>
        <v>128000</v>
      </c>
      <c r="AI13" s="60">
        <v>33</v>
      </c>
      <c r="AJ13" s="67">
        <f t="shared" si="22"/>
        <v>4224</v>
      </c>
      <c r="AK13" s="104">
        <f>'SS treatment (%)'!N8</f>
        <v>62.5</v>
      </c>
      <c r="AL13" s="62">
        <f t="shared" si="23"/>
        <v>80000</v>
      </c>
      <c r="AM13" s="67">
        <f t="shared" si="24"/>
        <v>2640</v>
      </c>
      <c r="AN13" s="104">
        <f>'SS treatment (%)'!O8</f>
        <v>9.375</v>
      </c>
      <c r="AO13" s="62">
        <f t="shared" si="25"/>
        <v>12000</v>
      </c>
      <c r="AP13" s="67">
        <f t="shared" si="26"/>
        <v>396</v>
      </c>
      <c r="AQ13" s="104">
        <f>'SS treatment (%)'!Q8</f>
        <v>27.34375</v>
      </c>
      <c r="AR13" s="62">
        <f t="shared" si="27"/>
        <v>14000</v>
      </c>
      <c r="AS13" s="67">
        <f t="shared" si="28"/>
        <v>1155</v>
      </c>
      <c r="AT13" s="65">
        <f t="shared" si="29"/>
        <v>4191</v>
      </c>
      <c r="AU13" s="114">
        <f t="shared" si="30"/>
        <v>99.21875</v>
      </c>
      <c r="AV13" s="65">
        <f t="shared" si="31"/>
        <v>33</v>
      </c>
      <c r="AW13" s="114">
        <f t="shared" si="32"/>
        <v>0.78125</v>
      </c>
      <c r="AX13" s="65">
        <f>'SS treatment'!Y8</f>
        <v>132000</v>
      </c>
      <c r="AY13" s="60">
        <v>33</v>
      </c>
      <c r="AZ13" s="67">
        <f t="shared" si="33"/>
        <v>4356</v>
      </c>
      <c r="BA13" s="104">
        <f>'SS treatment (%)'!T8</f>
        <v>65.909090909090907</v>
      </c>
      <c r="BB13" s="62">
        <f t="shared" si="34"/>
        <v>87000</v>
      </c>
      <c r="BC13" s="67">
        <f t="shared" si="35"/>
        <v>2871</v>
      </c>
      <c r="BD13" s="104">
        <f>'SS treatment (%)'!U8</f>
        <v>8.3333333333333339</v>
      </c>
      <c r="BE13" s="62">
        <f t="shared" si="36"/>
        <v>11000</v>
      </c>
      <c r="BF13" s="67">
        <f t="shared" si="37"/>
        <v>363</v>
      </c>
      <c r="BG13" s="104">
        <f>'SS treatment (%)'!W8</f>
        <v>25</v>
      </c>
      <c r="BH13" s="62">
        <f t="shared" si="38"/>
        <v>13200</v>
      </c>
      <c r="BI13" s="67">
        <f t="shared" si="39"/>
        <v>1089</v>
      </c>
      <c r="BJ13" s="65">
        <f t="shared" si="40"/>
        <v>4323</v>
      </c>
      <c r="BK13" s="114">
        <f t="shared" si="41"/>
        <v>99.242424242424249</v>
      </c>
      <c r="BL13" s="65">
        <f t="shared" si="42"/>
        <v>33</v>
      </c>
      <c r="BM13" s="114">
        <f t="shared" si="43"/>
        <v>0.75757575757575757</v>
      </c>
      <c r="BN13" s="65">
        <f>'SS treatment'!AE8</f>
        <v>131000</v>
      </c>
      <c r="BO13" s="60">
        <v>33</v>
      </c>
      <c r="BP13" s="67">
        <f t="shared" si="44"/>
        <v>4323</v>
      </c>
      <c r="BQ13" s="104">
        <f>'SS treatment (%)'!Z8</f>
        <v>64.885496183206101</v>
      </c>
      <c r="BR13" s="62" t="s">
        <v>13</v>
      </c>
      <c r="BS13" s="67" t="s">
        <v>13</v>
      </c>
      <c r="BT13" s="104">
        <f>'SS treatment (%)'!AA8</f>
        <v>6.106870229007634</v>
      </c>
      <c r="BU13" s="62">
        <f t="shared" si="47"/>
        <v>8000</v>
      </c>
      <c r="BV13" s="67">
        <f t="shared" si="48"/>
        <v>264</v>
      </c>
      <c r="BW13" s="104">
        <f>'SS treatment (%)'!AC8</f>
        <v>28.244274809160306</v>
      </c>
      <c r="BX13" s="62">
        <f t="shared" si="49"/>
        <v>14800</v>
      </c>
      <c r="BY13" s="67">
        <f t="shared" si="50"/>
        <v>1221</v>
      </c>
      <c r="BZ13" s="65">
        <f t="shared" si="51"/>
        <v>1485</v>
      </c>
      <c r="CA13" s="114">
        <f t="shared" si="52"/>
        <v>34.351145038167942</v>
      </c>
      <c r="CB13" s="65">
        <f t="shared" si="53"/>
        <v>2838</v>
      </c>
      <c r="CC13" s="114">
        <f t="shared" si="54"/>
        <v>65.648854961832058</v>
      </c>
      <c r="CD13" s="65">
        <f>'SS treatment'!AK8</f>
        <v>132000</v>
      </c>
      <c r="CE13" s="60">
        <v>33</v>
      </c>
      <c r="CF13" s="67">
        <f t="shared" si="55"/>
        <v>4356</v>
      </c>
      <c r="CG13" s="104">
        <f>'SS treatment (%)'!AF8</f>
        <v>63.636363636363633</v>
      </c>
      <c r="CH13" s="62">
        <f t="shared" si="56"/>
        <v>84000</v>
      </c>
      <c r="CI13" s="67">
        <f t="shared" si="57"/>
        <v>2772</v>
      </c>
      <c r="CJ13" s="104">
        <f>'SS treatment (%)'!AG8</f>
        <v>9.0909090909090917</v>
      </c>
      <c r="CK13" s="62">
        <f t="shared" si="58"/>
        <v>12000</v>
      </c>
      <c r="CL13" s="67">
        <f t="shared" si="59"/>
        <v>396</v>
      </c>
      <c r="CM13" s="104">
        <f>'SS treatment (%)'!AI8</f>
        <v>26.515151515151516</v>
      </c>
      <c r="CN13" s="62">
        <f t="shared" si="60"/>
        <v>14000</v>
      </c>
      <c r="CO13" s="67">
        <f t="shared" si="61"/>
        <v>1155</v>
      </c>
      <c r="CP13" s="65">
        <f t="shared" si="62"/>
        <v>4323</v>
      </c>
      <c r="CQ13" s="114">
        <f t="shared" si="63"/>
        <v>99.242424242424249</v>
      </c>
      <c r="CR13" s="65">
        <f t="shared" si="64"/>
        <v>33</v>
      </c>
      <c r="CS13" s="114">
        <f t="shared" si="65"/>
        <v>0.75757575757575757</v>
      </c>
      <c r="CT13" s="65">
        <f>'SS treatment'!AQ8</f>
        <v>118000</v>
      </c>
      <c r="CU13" s="60">
        <v>33</v>
      </c>
      <c r="CV13" s="67">
        <f t="shared" si="66"/>
        <v>3894</v>
      </c>
      <c r="CW13" s="104">
        <f>'SS treatment (%)'!AL8</f>
        <v>65.254237288135599</v>
      </c>
      <c r="CX13" s="62">
        <f t="shared" si="67"/>
        <v>77000.000000000015</v>
      </c>
      <c r="CY13" s="67">
        <f t="shared" si="68"/>
        <v>2541.0000000000005</v>
      </c>
      <c r="CZ13" s="104">
        <f>'SS treatment (%)'!AM8</f>
        <v>18.64406779661017</v>
      </c>
      <c r="DA13" s="62">
        <f t="shared" si="69"/>
        <v>22000</v>
      </c>
      <c r="DB13" s="67">
        <f t="shared" si="70"/>
        <v>726</v>
      </c>
      <c r="DC13" s="104">
        <f>'SS treatment (%)'!AO8</f>
        <v>15.254237288135593</v>
      </c>
      <c r="DD13" s="62">
        <f t="shared" si="71"/>
        <v>7200</v>
      </c>
      <c r="DE13" s="67">
        <f t="shared" si="72"/>
        <v>594</v>
      </c>
      <c r="DF13" s="65">
        <f t="shared" si="73"/>
        <v>3861.0000000000005</v>
      </c>
      <c r="DG13" s="114">
        <f t="shared" si="74"/>
        <v>99.152542372881371</v>
      </c>
      <c r="DH13" s="65">
        <f t="shared" si="75"/>
        <v>32.999999999999545</v>
      </c>
      <c r="DI13" s="114">
        <f t="shared" si="76"/>
        <v>0.84745762711863237</v>
      </c>
      <c r="DJ13" s="65">
        <f>'SS treatment'!AW8</f>
        <v>92000</v>
      </c>
      <c r="DK13" s="60">
        <v>33</v>
      </c>
      <c r="DL13" s="67">
        <f t="shared" si="77"/>
        <v>3036</v>
      </c>
      <c r="DM13" s="104">
        <f>'SS treatment (%)'!AR8</f>
        <v>93.478260869565219</v>
      </c>
      <c r="DN13" s="62">
        <f t="shared" si="78"/>
        <v>86000</v>
      </c>
      <c r="DO13" s="67">
        <f t="shared" si="79"/>
        <v>2838</v>
      </c>
      <c r="DP13" s="104">
        <f>'SS treatment (%)'!AS8</f>
        <v>4.3478260869565215</v>
      </c>
      <c r="DQ13" s="62">
        <f t="shared" si="80"/>
        <v>4000</v>
      </c>
      <c r="DR13" s="67">
        <f t="shared" si="81"/>
        <v>132</v>
      </c>
      <c r="DS13" s="104">
        <f>'SS treatment (%)'!AU8</f>
        <v>2.1739130434782608</v>
      </c>
      <c r="DT13" s="62">
        <f t="shared" si="82"/>
        <v>800</v>
      </c>
      <c r="DU13" s="67">
        <f t="shared" si="83"/>
        <v>66</v>
      </c>
      <c r="DV13" s="65">
        <f t="shared" si="84"/>
        <v>3036</v>
      </c>
      <c r="DW13" s="114">
        <f t="shared" si="85"/>
        <v>100</v>
      </c>
      <c r="DX13" s="65">
        <f t="shared" si="86"/>
        <v>0</v>
      </c>
      <c r="DY13" s="114">
        <f t="shared" si="87"/>
        <v>0</v>
      </c>
      <c r="DZ13" s="65">
        <f>'SS treatment'!BC8</f>
        <v>106000</v>
      </c>
      <c r="EA13" s="60">
        <v>33</v>
      </c>
      <c r="EB13" s="67">
        <f t="shared" si="88"/>
        <v>3498</v>
      </c>
      <c r="EC13" s="104">
        <f>'SS treatment (%)'!AX8</f>
        <v>94.339622641509436</v>
      </c>
      <c r="ED13" s="62">
        <f t="shared" si="89"/>
        <v>100000</v>
      </c>
      <c r="EE13" s="67">
        <f t="shared" si="90"/>
        <v>3300</v>
      </c>
      <c r="EF13" s="104">
        <f>'SS treatment (%)'!AY8</f>
        <v>3.7735849056603774</v>
      </c>
      <c r="EG13" s="62">
        <f t="shared" si="91"/>
        <v>4000</v>
      </c>
      <c r="EH13" s="67">
        <f t="shared" si="92"/>
        <v>132</v>
      </c>
      <c r="EI13" s="104">
        <f>'SS treatment (%)'!BA8</f>
        <v>1.8867924528301887</v>
      </c>
      <c r="EJ13" s="62">
        <f t="shared" si="93"/>
        <v>800</v>
      </c>
      <c r="EK13" s="67">
        <f t="shared" si="94"/>
        <v>66</v>
      </c>
      <c r="EL13" s="65">
        <f t="shared" si="95"/>
        <v>3498</v>
      </c>
      <c r="EM13" s="114">
        <f t="shared" si="96"/>
        <v>100</v>
      </c>
      <c r="EN13" s="65">
        <f t="shared" si="97"/>
        <v>0</v>
      </c>
      <c r="EO13" s="114">
        <f t="shared" si="98"/>
        <v>0</v>
      </c>
      <c r="EP13" s="65">
        <f>'SS treatment'!BI8</f>
        <v>105000</v>
      </c>
      <c r="EQ13" s="60">
        <v>33</v>
      </c>
      <c r="ER13" s="67">
        <f t="shared" si="99"/>
        <v>3465</v>
      </c>
      <c r="ES13" s="104">
        <f>'SS treatment (%)'!BD8</f>
        <v>94.285714285714292</v>
      </c>
      <c r="ET13" s="62">
        <f t="shared" si="100"/>
        <v>99000</v>
      </c>
      <c r="EU13" s="67">
        <f t="shared" si="101"/>
        <v>3267</v>
      </c>
      <c r="EV13" s="104">
        <f>'SS treatment (%)'!BE8</f>
        <v>3.8095238095238093</v>
      </c>
      <c r="EW13" s="62">
        <f t="shared" si="102"/>
        <v>4000</v>
      </c>
      <c r="EX13" s="67">
        <f t="shared" si="103"/>
        <v>132</v>
      </c>
      <c r="EY13" s="104">
        <f>'SS treatment (%)'!BG8</f>
        <v>1.9047619047619047</v>
      </c>
      <c r="EZ13" s="62">
        <f t="shared" si="104"/>
        <v>800</v>
      </c>
      <c r="FA13" s="67">
        <f t="shared" si="105"/>
        <v>66</v>
      </c>
      <c r="FB13" s="65">
        <f t="shared" si="106"/>
        <v>3465</v>
      </c>
      <c r="FC13" s="114">
        <f t="shared" si="107"/>
        <v>100</v>
      </c>
      <c r="FD13" s="65">
        <f t="shared" si="108"/>
        <v>0</v>
      </c>
      <c r="FE13" s="114">
        <f t="shared" si="109"/>
        <v>0</v>
      </c>
      <c r="FF13" s="65">
        <f>'SS treatment'!BO8</f>
        <v>89000</v>
      </c>
      <c r="FG13" s="60">
        <v>33</v>
      </c>
      <c r="FH13" s="67">
        <f t="shared" si="110"/>
        <v>2937</v>
      </c>
      <c r="FI13" s="104">
        <f>'SS treatment (%)'!BJ8</f>
        <v>94.382022471910119</v>
      </c>
      <c r="FJ13" s="62">
        <f t="shared" si="111"/>
        <v>84000</v>
      </c>
      <c r="FK13" s="67">
        <f t="shared" si="112"/>
        <v>2772</v>
      </c>
      <c r="FL13" s="104">
        <f>'SS treatment (%)'!BK8</f>
        <v>3.3707865168539324</v>
      </c>
      <c r="FM13" s="62">
        <f t="shared" si="113"/>
        <v>3000</v>
      </c>
      <c r="FN13" s="67">
        <f t="shared" si="114"/>
        <v>99</v>
      </c>
      <c r="FO13" s="104">
        <f>'SS treatment (%)'!BM8</f>
        <v>2.2471910112359552</v>
      </c>
      <c r="FP13" s="62">
        <f t="shared" si="115"/>
        <v>800</v>
      </c>
      <c r="FQ13" s="67">
        <f t="shared" si="116"/>
        <v>66.000000000000014</v>
      </c>
      <c r="FR13" s="65">
        <f t="shared" si="117"/>
        <v>2937</v>
      </c>
      <c r="FS13" s="114">
        <f t="shared" si="118"/>
        <v>100</v>
      </c>
      <c r="FT13" s="65">
        <f t="shared" si="119"/>
        <v>0</v>
      </c>
      <c r="FU13" s="114">
        <f t="shared" si="120"/>
        <v>0</v>
      </c>
      <c r="FV13" s="65">
        <f>'SS treatment'!BU8</f>
        <v>80000</v>
      </c>
      <c r="FW13" s="60">
        <v>33</v>
      </c>
      <c r="FX13" s="67">
        <f t="shared" si="121"/>
        <v>2640</v>
      </c>
      <c r="FY13" s="104">
        <f>'SS treatment (%)'!BP8</f>
        <v>92.5</v>
      </c>
      <c r="FZ13" s="62">
        <f t="shared" si="122"/>
        <v>74000</v>
      </c>
      <c r="GA13" s="67">
        <f t="shared" si="123"/>
        <v>2442</v>
      </c>
      <c r="GB13" s="104">
        <f>'SS treatment (%)'!BQ8</f>
        <v>3.75</v>
      </c>
      <c r="GC13" s="62">
        <f t="shared" si="124"/>
        <v>3000</v>
      </c>
      <c r="GD13" s="67">
        <f t="shared" si="125"/>
        <v>99</v>
      </c>
      <c r="GE13" s="104">
        <f>'SS treatment (%)'!BS8</f>
        <v>3.75</v>
      </c>
      <c r="GF13" s="62">
        <f t="shared" si="126"/>
        <v>1200</v>
      </c>
      <c r="GG13" s="67">
        <f t="shared" si="127"/>
        <v>99</v>
      </c>
      <c r="GH13" s="65">
        <f t="shared" si="128"/>
        <v>2640</v>
      </c>
      <c r="GI13" s="114">
        <f t="shared" si="129"/>
        <v>100</v>
      </c>
      <c r="GJ13" s="69">
        <f t="shared" si="130"/>
        <v>0</v>
      </c>
      <c r="GK13" s="310">
        <f t="shared" si="131"/>
        <v>0</v>
      </c>
      <c r="GL13" s="65">
        <f>'SS treatment'!CA8</f>
        <v>0</v>
      </c>
      <c r="GM13" s="60">
        <v>33</v>
      </c>
      <c r="GN13" s="67">
        <f t="shared" si="132"/>
        <v>0</v>
      </c>
      <c r="GO13" s="104" t="e">
        <f>'SS treatment (%)'!BV8</f>
        <v>#DIV/0!</v>
      </c>
      <c r="GP13" s="62" t="e">
        <f t="shared" si="133"/>
        <v>#DIV/0!</v>
      </c>
      <c r="GQ13" s="67" t="e">
        <f t="shared" si="134"/>
        <v>#DIV/0!</v>
      </c>
      <c r="GR13" s="104" t="e">
        <f>'SS treatment (%)'!BW8</f>
        <v>#DIV/0!</v>
      </c>
      <c r="GS13" s="62" t="e">
        <f t="shared" si="135"/>
        <v>#DIV/0!</v>
      </c>
      <c r="GT13" s="67" t="e">
        <f t="shared" si="136"/>
        <v>#DIV/0!</v>
      </c>
      <c r="GU13" s="104" t="e">
        <f>'SS treatment (%)'!BY8</f>
        <v>#DIV/0!</v>
      </c>
      <c r="GV13" s="62" t="e">
        <f t="shared" si="137"/>
        <v>#DIV/0!</v>
      </c>
      <c r="GW13" s="67" t="e">
        <f t="shared" si="138"/>
        <v>#DIV/0!</v>
      </c>
      <c r="GX13" s="65" t="e">
        <f t="shared" si="139"/>
        <v>#DIV/0!</v>
      </c>
      <c r="GY13" s="114" t="e">
        <f t="shared" si="140"/>
        <v>#DIV/0!</v>
      </c>
      <c r="GZ13" s="65" t="e">
        <f t="shared" si="141"/>
        <v>#DIV/0!</v>
      </c>
      <c r="HA13" s="114" t="e">
        <f t="shared" si="142"/>
        <v>#DIV/0!</v>
      </c>
      <c r="HB13" s="250" t="s">
        <v>1103</v>
      </c>
      <c r="HE13" s="7" t="s">
        <v>1236</v>
      </c>
      <c r="HF13" s="169">
        <v>2023</v>
      </c>
      <c r="HG13" s="169">
        <v>2022</v>
      </c>
      <c r="HH13" s="169">
        <v>2021</v>
      </c>
      <c r="HI13" s="169">
        <v>2020</v>
      </c>
      <c r="HJ13" s="169">
        <v>2019</v>
      </c>
      <c r="HK13" s="169">
        <v>2018</v>
      </c>
      <c r="HL13" s="169">
        <v>2017</v>
      </c>
      <c r="HM13" s="169">
        <v>2016</v>
      </c>
      <c r="HN13" s="169">
        <v>2015</v>
      </c>
      <c r="HO13" s="169">
        <v>2014</v>
      </c>
      <c r="HP13" s="169">
        <v>2013</v>
      </c>
      <c r="HQ13" s="169">
        <v>2012</v>
      </c>
      <c r="HR13" s="169">
        <v>2011</v>
      </c>
    </row>
    <row r="14" spans="1:256">
      <c r="A14" s="95" t="s">
        <v>18</v>
      </c>
      <c r="B14" s="65">
        <f>'SS treatment'!G9</f>
        <v>1950126</v>
      </c>
      <c r="C14" s="58">
        <v>23.3</v>
      </c>
      <c r="D14" s="67">
        <f t="shared" si="0"/>
        <v>45437.935799999999</v>
      </c>
      <c r="E14" s="104">
        <f>'SS treatment (%)'!B9</f>
        <v>29.084633505732452</v>
      </c>
      <c r="F14" s="62">
        <f t="shared" si="1"/>
        <v>567187</v>
      </c>
      <c r="G14" s="67">
        <f t="shared" si="2"/>
        <v>13215.4571</v>
      </c>
      <c r="H14" s="104">
        <f>'SS treatment (%)'!C9</f>
        <v>16.17885203315068</v>
      </c>
      <c r="I14" s="62">
        <f t="shared" si="3"/>
        <v>315508.00000000006</v>
      </c>
      <c r="J14" s="67">
        <f t="shared" si="4"/>
        <v>7351.3364000000001</v>
      </c>
      <c r="K14" s="229">
        <f>'SS treatment (%)'!E9</f>
        <v>54.736514461116869</v>
      </c>
      <c r="L14" s="62">
        <f t="shared" si="5"/>
        <v>426972.4</v>
      </c>
      <c r="M14" s="67">
        <f t="shared" si="6"/>
        <v>24871.1423</v>
      </c>
      <c r="N14" s="65">
        <f t="shared" si="7"/>
        <v>45437.935799999999</v>
      </c>
      <c r="O14" s="114">
        <f t="shared" si="8"/>
        <v>100</v>
      </c>
      <c r="P14" s="65">
        <f t="shared" si="9"/>
        <v>0</v>
      </c>
      <c r="Q14" s="114">
        <f t="shared" si="10"/>
        <v>0</v>
      </c>
      <c r="R14" s="65">
        <f>'SS treatment'!M9</f>
        <v>1846441</v>
      </c>
      <c r="S14" s="58">
        <v>23.3</v>
      </c>
      <c r="T14" s="67">
        <f t="shared" si="11"/>
        <v>43022.075299999997</v>
      </c>
      <c r="U14" s="104">
        <f>'SS treatment (%)'!H9</f>
        <v>29.465604370786828</v>
      </c>
      <c r="V14" s="62">
        <f t="shared" si="12"/>
        <v>544065</v>
      </c>
      <c r="W14" s="67">
        <f t="shared" si="13"/>
        <v>12676.7145</v>
      </c>
      <c r="X14" s="104">
        <f>'SS treatment (%)'!I9</f>
        <v>15.89793554194258</v>
      </c>
      <c r="Y14" s="62">
        <f t="shared" si="14"/>
        <v>293546</v>
      </c>
      <c r="Z14" s="67">
        <f t="shared" si="15"/>
        <v>6839.621799999999</v>
      </c>
      <c r="AA14" s="104">
        <f>'SS treatment (%)'!K9</f>
        <v>54.636460087270592</v>
      </c>
      <c r="AB14" s="62">
        <f t="shared" si="16"/>
        <v>403532</v>
      </c>
      <c r="AC14" s="67">
        <f t="shared" si="17"/>
        <v>23505.738999999998</v>
      </c>
      <c r="AD14" s="65">
        <f t="shared" si="18"/>
        <v>43022.075299999997</v>
      </c>
      <c r="AE14" s="114">
        <f t="shared" si="19"/>
        <v>99.999999999999986</v>
      </c>
      <c r="AF14" s="65">
        <f t="shared" si="20"/>
        <v>0</v>
      </c>
      <c r="AG14" s="114">
        <f t="shared" si="21"/>
        <v>0</v>
      </c>
      <c r="AH14" s="65">
        <f>'SS treatment'!S9</f>
        <v>1794734</v>
      </c>
      <c r="AI14" s="58">
        <v>23.3</v>
      </c>
      <c r="AJ14" s="67">
        <f t="shared" si="22"/>
        <v>41817.302199999998</v>
      </c>
      <c r="AK14" s="104">
        <f>'SS treatment (%)'!N9</f>
        <v>27.376034554424223</v>
      </c>
      <c r="AL14" s="62">
        <f t="shared" si="23"/>
        <v>491327</v>
      </c>
      <c r="AM14" s="67">
        <f t="shared" si="24"/>
        <v>11447.919099999999</v>
      </c>
      <c r="AN14" s="104">
        <f>'SS treatment (%)'!O9</f>
        <v>14.732211012885475</v>
      </c>
      <c r="AO14" s="62">
        <f t="shared" si="25"/>
        <v>264404</v>
      </c>
      <c r="AP14" s="67">
        <f t="shared" si="26"/>
        <v>6160.6131999999998</v>
      </c>
      <c r="AQ14" s="104">
        <f>'SS treatment (%)'!Q9</f>
        <v>57.655953472770896</v>
      </c>
      <c r="AR14" s="62">
        <f t="shared" si="27"/>
        <v>413908.4</v>
      </c>
      <c r="AS14" s="67">
        <f t="shared" si="28"/>
        <v>24110.1643</v>
      </c>
      <c r="AT14" s="65">
        <f t="shared" si="29"/>
        <v>41718.696599999996</v>
      </c>
      <c r="AU14" s="114">
        <f t="shared" si="30"/>
        <v>99.764199040080584</v>
      </c>
      <c r="AV14" s="65">
        <f t="shared" si="31"/>
        <v>98.605600000002596</v>
      </c>
      <c r="AW14" s="114">
        <f t="shared" si="32"/>
        <v>0.23580095991941488</v>
      </c>
      <c r="AX14" s="65">
        <f>'SS treatment'!Y9</f>
        <v>1802988</v>
      </c>
      <c r="AY14" s="58">
        <v>23.3</v>
      </c>
      <c r="AZ14" s="67">
        <f t="shared" si="33"/>
        <v>42009.6204</v>
      </c>
      <c r="BA14" s="104">
        <f>'SS treatment (%)'!T9</f>
        <v>26.116757294003065</v>
      </c>
      <c r="BB14" s="62">
        <f t="shared" si="34"/>
        <v>470882</v>
      </c>
      <c r="BC14" s="67">
        <f t="shared" si="35"/>
        <v>10971.5506</v>
      </c>
      <c r="BD14" s="104">
        <f>'SS treatment (%)'!U9</f>
        <v>13.950952529911458</v>
      </c>
      <c r="BE14" s="62">
        <f t="shared" si="36"/>
        <v>251534</v>
      </c>
      <c r="BF14" s="67">
        <f t="shared" si="37"/>
        <v>5860.7421999999997</v>
      </c>
      <c r="BG14" s="104">
        <f>'SS treatment (%)'!W9</f>
        <v>59.785755645628257</v>
      </c>
      <c r="BH14" s="62">
        <f t="shared" si="38"/>
        <v>431172</v>
      </c>
      <c r="BI14" s="67">
        <f t="shared" si="39"/>
        <v>25115.769</v>
      </c>
      <c r="BJ14" s="65">
        <f t="shared" si="40"/>
        <v>41948.061799999996</v>
      </c>
      <c r="BK14" s="114">
        <f t="shared" si="41"/>
        <v>99.853465469542769</v>
      </c>
      <c r="BL14" s="65">
        <f t="shared" si="42"/>
        <v>61.558600000003935</v>
      </c>
      <c r="BM14" s="114">
        <f t="shared" si="43"/>
        <v>0.14653453045722817</v>
      </c>
      <c r="BN14" s="65">
        <f>'SS treatment'!AE9</f>
        <v>1803087</v>
      </c>
      <c r="BO14" s="58">
        <v>23.3</v>
      </c>
      <c r="BP14" s="67">
        <f t="shared" si="44"/>
        <v>42011.927100000001</v>
      </c>
      <c r="BQ14" s="104">
        <f>'SS treatment (%)'!Z9</f>
        <v>23.722427148551347</v>
      </c>
      <c r="BR14" s="62">
        <f t="shared" si="45"/>
        <v>427736</v>
      </c>
      <c r="BS14" s="67">
        <f t="shared" si="46"/>
        <v>9966.2488000000012</v>
      </c>
      <c r="BT14" s="104">
        <f>'SS treatment (%)'!AA9</f>
        <v>12.405058657735317</v>
      </c>
      <c r="BU14" s="62">
        <f t="shared" si="47"/>
        <v>223674</v>
      </c>
      <c r="BV14" s="67">
        <f t="shared" si="48"/>
        <v>5211.6041999999998</v>
      </c>
      <c r="BW14" s="104">
        <f>'SS treatment (%)'!AC9</f>
        <v>63.706243791896895</v>
      </c>
      <c r="BX14" s="62">
        <f t="shared" si="49"/>
        <v>459471.60000000003</v>
      </c>
      <c r="BY14" s="67">
        <f t="shared" si="50"/>
        <v>26764.220699999998</v>
      </c>
      <c r="BZ14" s="65">
        <f t="shared" si="51"/>
        <v>41942.073700000001</v>
      </c>
      <c r="CA14" s="114">
        <f t="shared" si="52"/>
        <v>99.833729598183567</v>
      </c>
      <c r="CB14" s="65">
        <f t="shared" si="53"/>
        <v>69.853399999999965</v>
      </c>
      <c r="CC14" s="114">
        <f t="shared" si="54"/>
        <v>0.16627040181644026</v>
      </c>
      <c r="CD14" s="65">
        <f>'SS treatment'!AK9</f>
        <v>1773186</v>
      </c>
      <c r="CE14" s="58">
        <v>23.3</v>
      </c>
      <c r="CF14" s="67">
        <f t="shared" si="55"/>
        <v>41315.233800000002</v>
      </c>
      <c r="CG14" s="104">
        <f>'SS treatment (%)'!AF9</f>
        <v>23.883394071462327</v>
      </c>
      <c r="CH14" s="62">
        <f t="shared" si="56"/>
        <v>423497</v>
      </c>
      <c r="CI14" s="67">
        <f t="shared" si="57"/>
        <v>9867.4801000000007</v>
      </c>
      <c r="CJ14" s="104">
        <f>'SS treatment (%)'!AG9</f>
        <v>11.307499608050142</v>
      </c>
      <c r="CK14" s="62">
        <f t="shared" si="58"/>
        <v>200503</v>
      </c>
      <c r="CL14" s="67">
        <f t="shared" si="59"/>
        <v>4671.7199000000001</v>
      </c>
      <c r="CM14" s="104">
        <f>'SS treatment (%)'!AI9</f>
        <v>64.454208413556159</v>
      </c>
      <c r="CN14" s="62">
        <f t="shared" si="60"/>
        <v>457157.19999999995</v>
      </c>
      <c r="CO14" s="67">
        <f t="shared" si="61"/>
        <v>26629.406899999998</v>
      </c>
      <c r="CP14" s="65">
        <f t="shared" si="62"/>
        <v>41168.606899999999</v>
      </c>
      <c r="CQ14" s="114">
        <f t="shared" si="63"/>
        <v>99.64510209306863</v>
      </c>
      <c r="CR14" s="65">
        <f t="shared" si="64"/>
        <v>146.62690000000293</v>
      </c>
      <c r="CS14" s="114">
        <f t="shared" si="65"/>
        <v>0.35489790693137241</v>
      </c>
      <c r="CT14" s="65">
        <f>'SS treatment'!AQ9</f>
        <v>1713185</v>
      </c>
      <c r="CU14" s="58">
        <v>23.3</v>
      </c>
      <c r="CV14" s="67">
        <f t="shared" si="66"/>
        <v>39917.210500000001</v>
      </c>
      <c r="CW14" s="104">
        <f>'SS treatment (%)'!AL9</f>
        <v>18.206148197655246</v>
      </c>
      <c r="CX14" s="62">
        <f t="shared" si="67"/>
        <v>311905.00000000006</v>
      </c>
      <c r="CY14" s="67">
        <f t="shared" si="68"/>
        <v>7267.3865000000005</v>
      </c>
      <c r="CZ14" s="104">
        <f>'SS treatment (%)'!AM9</f>
        <v>11.922413516345287</v>
      </c>
      <c r="DA14" s="62">
        <f t="shared" si="69"/>
        <v>204253</v>
      </c>
      <c r="DB14" s="67">
        <f t="shared" si="70"/>
        <v>4759.0949000000001</v>
      </c>
      <c r="DC14" s="104">
        <f>'SS treatment (%)'!AO9</f>
        <v>69.470372434967615</v>
      </c>
      <c r="DD14" s="62">
        <f t="shared" si="71"/>
        <v>476062.4</v>
      </c>
      <c r="DE14" s="67">
        <f t="shared" si="72"/>
        <v>27730.6348</v>
      </c>
      <c r="DF14" s="65">
        <f t="shared" si="73"/>
        <v>39757.116200000004</v>
      </c>
      <c r="DG14" s="114">
        <f t="shared" si="74"/>
        <v>99.598934148968155</v>
      </c>
      <c r="DH14" s="65">
        <f t="shared" si="75"/>
        <v>160.09429999999702</v>
      </c>
      <c r="DI14" s="114">
        <f t="shared" si="76"/>
        <v>0.40106585103184256</v>
      </c>
      <c r="DJ14" s="65">
        <f>'SS treatment'!AW9</f>
        <v>1747230</v>
      </c>
      <c r="DK14" s="58">
        <v>23.3</v>
      </c>
      <c r="DL14" s="67">
        <f t="shared" si="77"/>
        <v>40710.459000000003</v>
      </c>
      <c r="DM14" s="104">
        <f>'SS treatment (%)'!AR9</f>
        <v>16.043966735919142</v>
      </c>
      <c r="DN14" s="62">
        <f t="shared" si="78"/>
        <v>280325.00000000006</v>
      </c>
      <c r="DO14" s="67">
        <f t="shared" si="79"/>
        <v>6531.5725000000011</v>
      </c>
      <c r="DP14" s="104">
        <f>'SS treatment (%)'!AS9</f>
        <v>8.9181733372252072</v>
      </c>
      <c r="DQ14" s="62">
        <f t="shared" si="80"/>
        <v>155820.99999999997</v>
      </c>
      <c r="DR14" s="67">
        <f t="shared" si="81"/>
        <v>3630.6293000000001</v>
      </c>
      <c r="DS14" s="104">
        <f>'SS treatment (%)'!AU9</f>
        <v>74.128077013329673</v>
      </c>
      <c r="DT14" s="62">
        <f t="shared" si="82"/>
        <v>518075.2</v>
      </c>
      <c r="DU14" s="67">
        <f t="shared" si="83"/>
        <v>30177.880400000005</v>
      </c>
      <c r="DV14" s="65">
        <f t="shared" si="84"/>
        <v>40340.082200000004</v>
      </c>
      <c r="DW14" s="114">
        <f t="shared" si="85"/>
        <v>99.090217086474027</v>
      </c>
      <c r="DX14" s="65">
        <f t="shared" si="86"/>
        <v>370.37679999999818</v>
      </c>
      <c r="DY14" s="114">
        <f t="shared" si="87"/>
        <v>0.90978291352597662</v>
      </c>
      <c r="DZ14" s="65">
        <f>'SS treatment'!BC9</f>
        <v>1740089</v>
      </c>
      <c r="EA14" s="58">
        <v>23.3</v>
      </c>
      <c r="EB14" s="67">
        <f t="shared" si="88"/>
        <v>40544.073700000001</v>
      </c>
      <c r="EC14" s="104">
        <f>'SS treatment (%)'!AX9</f>
        <v>16.521223914408974</v>
      </c>
      <c r="ED14" s="62">
        <f t="shared" si="89"/>
        <v>287483.99999999994</v>
      </c>
      <c r="EE14" s="67">
        <f t="shared" si="90"/>
        <v>6698.3771999999999</v>
      </c>
      <c r="EF14" s="104">
        <f>'SS treatment (%)'!AY9</f>
        <v>8.4041103644698634</v>
      </c>
      <c r="EG14" s="62">
        <f t="shared" si="91"/>
        <v>146239</v>
      </c>
      <c r="EH14" s="67">
        <f t="shared" si="92"/>
        <v>3407.3687</v>
      </c>
      <c r="EI14" s="104">
        <f>'SS treatment (%)'!BA9</f>
        <v>74.320681298485312</v>
      </c>
      <c r="EJ14" s="62">
        <f t="shared" si="93"/>
        <v>517298.4</v>
      </c>
      <c r="EK14" s="67">
        <f t="shared" si="94"/>
        <v>30132.631800000003</v>
      </c>
      <c r="EL14" s="65">
        <f t="shared" si="95"/>
        <v>40238.377700000005</v>
      </c>
      <c r="EM14" s="114">
        <f t="shared" si="96"/>
        <v>99.246015577364162</v>
      </c>
      <c r="EN14" s="65">
        <f t="shared" si="97"/>
        <v>305.69599999999627</v>
      </c>
      <c r="EO14" s="114">
        <f t="shared" si="98"/>
        <v>0.75398442263584453</v>
      </c>
      <c r="EP14" s="65">
        <f>'SS treatment'!BI9</f>
        <v>1743740</v>
      </c>
      <c r="EQ14" s="58">
        <v>23.3</v>
      </c>
      <c r="ER14" s="67">
        <f t="shared" si="99"/>
        <v>40629.142</v>
      </c>
      <c r="ES14" s="104">
        <f>'SS treatment (%)'!BD9</f>
        <v>15.091756798605296</v>
      </c>
      <c r="ET14" s="62">
        <f t="shared" si="100"/>
        <v>263161</v>
      </c>
      <c r="EU14" s="67">
        <f t="shared" si="101"/>
        <v>6131.6513000000004</v>
      </c>
      <c r="EV14" s="104">
        <f>'SS treatment (%)'!BE9</f>
        <v>7.3432965923818916</v>
      </c>
      <c r="EW14" s="62">
        <f t="shared" si="102"/>
        <v>128048</v>
      </c>
      <c r="EX14" s="67">
        <f t="shared" si="103"/>
        <v>2983.5183999999995</v>
      </c>
      <c r="EY14" s="104">
        <f>'SS treatment (%)'!BG9</f>
        <v>76.639693991076655</v>
      </c>
      <c r="EZ14" s="62">
        <f t="shared" si="104"/>
        <v>534558.80000000005</v>
      </c>
      <c r="FA14" s="67">
        <f t="shared" si="105"/>
        <v>31138.050100000004</v>
      </c>
      <c r="FB14" s="65">
        <f t="shared" si="106"/>
        <v>40253.219800000006</v>
      </c>
      <c r="FC14" s="114">
        <f t="shared" si="107"/>
        <v>99.074747382063848</v>
      </c>
      <c r="FD14" s="65">
        <f t="shared" si="108"/>
        <v>375.92219999999361</v>
      </c>
      <c r="FE14" s="114">
        <f t="shared" si="109"/>
        <v>0.92525261793614444</v>
      </c>
      <c r="FF14" s="65">
        <f>'SS treatment'!BO9</f>
        <v>1717803</v>
      </c>
      <c r="FG14" s="58">
        <v>23.3</v>
      </c>
      <c r="FH14" s="67">
        <f t="shared" si="110"/>
        <v>40024.8099</v>
      </c>
      <c r="FI14" s="104">
        <f>'SS treatment (%)'!BJ9</f>
        <v>13.199825591176637</v>
      </c>
      <c r="FJ14" s="62">
        <f t="shared" si="111"/>
        <v>226747</v>
      </c>
      <c r="FK14" s="67">
        <f t="shared" si="112"/>
        <v>5283.2051000000001</v>
      </c>
      <c r="FL14" s="104">
        <f>'SS treatment (%)'!BK9</f>
        <v>6.3391436619915087</v>
      </c>
      <c r="FM14" s="62">
        <f t="shared" si="113"/>
        <v>108894</v>
      </c>
      <c r="FN14" s="67">
        <f t="shared" si="114"/>
        <v>2537.2302</v>
      </c>
      <c r="FO14" s="104">
        <f>'SS treatment (%)'!BM9</f>
        <v>79.45556038730868</v>
      </c>
      <c r="FP14" s="62">
        <f t="shared" si="115"/>
        <v>545956</v>
      </c>
      <c r="FQ14" s="67">
        <f t="shared" si="116"/>
        <v>31801.937000000002</v>
      </c>
      <c r="FR14" s="65">
        <f t="shared" si="117"/>
        <v>39622.372300000003</v>
      </c>
      <c r="FS14" s="114">
        <f t="shared" si="118"/>
        <v>98.994529640476827</v>
      </c>
      <c r="FT14" s="65">
        <f t="shared" si="119"/>
        <v>402.43759999999747</v>
      </c>
      <c r="FU14" s="114">
        <f t="shared" si="120"/>
        <v>1.0054703595231753</v>
      </c>
      <c r="FV14" s="65">
        <f>'SS treatment'!BU9</f>
        <v>1667083</v>
      </c>
      <c r="FW14" s="58">
        <v>23.3</v>
      </c>
      <c r="FX14" s="67">
        <f t="shared" si="121"/>
        <v>38843.033900000002</v>
      </c>
      <c r="FY14" s="104">
        <f>'SS treatment (%)'!BP9</f>
        <v>13.863256958411789</v>
      </c>
      <c r="FZ14" s="62">
        <f t="shared" si="122"/>
        <v>231112</v>
      </c>
      <c r="GA14" s="67">
        <f t="shared" si="123"/>
        <v>5384.9096000000009</v>
      </c>
      <c r="GB14" s="104">
        <f>'SS treatment (%)'!BQ9</f>
        <v>5.5035652094106906</v>
      </c>
      <c r="GC14" s="62">
        <f t="shared" si="124"/>
        <v>91749.000000000015</v>
      </c>
      <c r="GD14" s="67">
        <f t="shared" si="125"/>
        <v>2137.7517000000007</v>
      </c>
      <c r="GE14" s="104">
        <f>'SS treatment (%)'!BS9</f>
        <v>80.177231727514467</v>
      </c>
      <c r="GF14" s="62">
        <f t="shared" si="126"/>
        <v>534648.4</v>
      </c>
      <c r="GG14" s="67">
        <f t="shared" si="127"/>
        <v>31143.2693</v>
      </c>
      <c r="GH14" s="65">
        <f t="shared" si="128"/>
        <v>38665.9306</v>
      </c>
      <c r="GI14" s="114">
        <f t="shared" si="129"/>
        <v>99.544053895336944</v>
      </c>
      <c r="GJ14" s="69">
        <f t="shared" si="130"/>
        <v>177.10330000000249</v>
      </c>
      <c r="GK14" s="310">
        <f t="shared" si="131"/>
        <v>0.45594610466306157</v>
      </c>
      <c r="GL14" s="65">
        <f>'SS treatment'!CA9</f>
        <v>1629897</v>
      </c>
      <c r="GM14" s="58">
        <v>23.3</v>
      </c>
      <c r="GN14" s="67">
        <f t="shared" si="132"/>
        <v>37976.600100000003</v>
      </c>
      <c r="GO14" s="104">
        <f>'SS treatment (%)'!BV9</f>
        <v>13.062113740929641</v>
      </c>
      <c r="GP14" s="62">
        <f t="shared" si="133"/>
        <v>212899</v>
      </c>
      <c r="GQ14" s="67">
        <f t="shared" si="134"/>
        <v>4960.5467000000008</v>
      </c>
      <c r="GR14" s="104">
        <f>'SS treatment (%)'!BW9</f>
        <v>5.155601857049863</v>
      </c>
      <c r="GS14" s="62">
        <f t="shared" si="135"/>
        <v>84031</v>
      </c>
      <c r="GT14" s="67">
        <f t="shared" si="136"/>
        <v>1957.9223000000004</v>
      </c>
      <c r="GU14" s="104">
        <f>'SS treatment (%)'!BY9</f>
        <v>81.013340106767487</v>
      </c>
      <c r="GV14" s="62">
        <f t="shared" si="137"/>
        <v>528173.6</v>
      </c>
      <c r="GW14" s="67">
        <f t="shared" si="138"/>
        <v>30766.112200000003</v>
      </c>
      <c r="GX14" s="65">
        <f t="shared" si="139"/>
        <v>37684.581200000001</v>
      </c>
      <c r="GY14" s="114">
        <f t="shared" si="140"/>
        <v>99.231055704746979</v>
      </c>
      <c r="GZ14" s="65">
        <f t="shared" si="141"/>
        <v>292.01890000000276</v>
      </c>
      <c r="HA14" s="114">
        <f t="shared" si="142"/>
        <v>0.7689442952530201</v>
      </c>
      <c r="HB14" s="250" t="s">
        <v>1090</v>
      </c>
      <c r="HE14" s="7" t="s">
        <v>1065</v>
      </c>
      <c r="HF14" s="73">
        <f>GY14</f>
        <v>99.231055704746979</v>
      </c>
      <c r="HG14" s="81">
        <f>GI14</f>
        <v>99.544053895336944</v>
      </c>
      <c r="HH14" s="81">
        <f>FS14</f>
        <v>98.994529640476827</v>
      </c>
      <c r="HI14" s="81">
        <f>FC14</f>
        <v>99.074747382063848</v>
      </c>
      <c r="HJ14" s="81">
        <f>EM14</f>
        <v>99.246015577364162</v>
      </c>
      <c r="HK14" s="81">
        <f>DW14</f>
        <v>99.090217086474027</v>
      </c>
      <c r="HL14" s="81">
        <f>DG14</f>
        <v>99.598934148968155</v>
      </c>
      <c r="HM14" s="81">
        <f>CQ14</f>
        <v>99.64510209306863</v>
      </c>
      <c r="HN14" s="81">
        <f>CA14</f>
        <v>99.833729598183567</v>
      </c>
      <c r="HO14" s="81">
        <f>BK14</f>
        <v>99.853465469542769</v>
      </c>
      <c r="HP14" s="81">
        <f>AU14</f>
        <v>99.764199040080584</v>
      </c>
      <c r="HQ14" s="81">
        <f>AE14</f>
        <v>99.999999999999986</v>
      </c>
      <c r="HR14" s="81">
        <f>O14</f>
        <v>100</v>
      </c>
    </row>
    <row r="15" spans="1:256">
      <c r="A15" s="95" t="s">
        <v>19</v>
      </c>
      <c r="B15" s="65">
        <f>'SS treatment'!G10</f>
        <v>18100</v>
      </c>
      <c r="C15" s="60">
        <v>33</v>
      </c>
      <c r="D15" s="67">
        <f t="shared" si="0"/>
        <v>597.29999999999995</v>
      </c>
      <c r="E15" s="104">
        <f>'SS treatment (%)'!B10</f>
        <v>4.4198895027624312</v>
      </c>
      <c r="F15" s="62">
        <f t="shared" si="1"/>
        <v>800</v>
      </c>
      <c r="G15" s="67">
        <f t="shared" si="2"/>
        <v>26.4</v>
      </c>
      <c r="H15" s="104">
        <f>'SS treatment (%)'!C10</f>
        <v>83.97790055248619</v>
      </c>
      <c r="I15" s="62">
        <f t="shared" si="3"/>
        <v>15200</v>
      </c>
      <c r="J15" s="67">
        <f t="shared" si="4"/>
        <v>501.6</v>
      </c>
      <c r="K15" s="230" t="str">
        <f>'SS treatment (%)'!E10</f>
        <v>:</v>
      </c>
      <c r="L15" s="17" t="s">
        <v>13</v>
      </c>
      <c r="M15" s="224" t="s">
        <v>13</v>
      </c>
      <c r="N15" s="65">
        <f t="shared" si="7"/>
        <v>528</v>
      </c>
      <c r="O15" s="114">
        <f t="shared" si="8"/>
        <v>88.39779005524862</v>
      </c>
      <c r="P15" s="65">
        <f t="shared" si="9"/>
        <v>69.299999999999955</v>
      </c>
      <c r="Q15" s="114">
        <f t="shared" si="10"/>
        <v>11.602209944751374</v>
      </c>
      <c r="R15" s="65">
        <f>'SS treatment'!M10</f>
        <v>21800</v>
      </c>
      <c r="S15" s="60">
        <v>33</v>
      </c>
      <c r="T15" s="67">
        <f t="shared" si="11"/>
        <v>719.4</v>
      </c>
      <c r="U15" s="104">
        <f>'SS treatment (%)'!H10</f>
        <v>2.2935779816513762</v>
      </c>
      <c r="V15" s="62">
        <f t="shared" si="12"/>
        <v>500</v>
      </c>
      <c r="W15" s="67">
        <f t="shared" si="13"/>
        <v>16.5</v>
      </c>
      <c r="X15" s="104">
        <f>'SS treatment (%)'!I10</f>
        <v>67.88990825688073</v>
      </c>
      <c r="Y15" s="62">
        <f t="shared" si="14"/>
        <v>14800</v>
      </c>
      <c r="Z15" s="67">
        <f t="shared" si="15"/>
        <v>488.39999999999992</v>
      </c>
      <c r="AA15" s="226" t="str">
        <f>'SS treatment (%)'!K10</f>
        <v>:</v>
      </c>
      <c r="AB15" s="17" t="s">
        <v>13</v>
      </c>
      <c r="AC15" s="224" t="s">
        <v>13</v>
      </c>
      <c r="AD15" s="65">
        <f t="shared" si="18"/>
        <v>504.89999999999992</v>
      </c>
      <c r="AE15" s="114">
        <f t="shared" si="19"/>
        <v>70.183486238532097</v>
      </c>
      <c r="AF15" s="65">
        <f t="shared" si="20"/>
        <v>214.50000000000006</v>
      </c>
      <c r="AG15" s="114">
        <f t="shared" si="21"/>
        <v>29.816513761467903</v>
      </c>
      <c r="AH15" s="65">
        <f>'SS treatment'!S10</f>
        <v>15310</v>
      </c>
      <c r="AI15" s="60">
        <v>33</v>
      </c>
      <c r="AJ15" s="67">
        <f t="shared" si="22"/>
        <v>505.23</v>
      </c>
      <c r="AK15" s="104">
        <f>'SS treatment (%)'!N10</f>
        <v>13.063357282821686</v>
      </c>
      <c r="AL15" s="62">
        <f t="shared" si="23"/>
        <v>2000</v>
      </c>
      <c r="AM15" s="67">
        <f t="shared" si="24"/>
        <v>66.000000000000014</v>
      </c>
      <c r="AN15" s="104">
        <f>'SS treatment (%)'!O10</f>
        <v>81.450032658393212</v>
      </c>
      <c r="AO15" s="62">
        <f t="shared" si="25"/>
        <v>12470</v>
      </c>
      <c r="AP15" s="67">
        <f t="shared" si="26"/>
        <v>411.51000000000005</v>
      </c>
      <c r="AQ15" s="226" t="str">
        <f>'SS treatment (%)'!Q10</f>
        <v>:</v>
      </c>
      <c r="AR15" s="17" t="s">
        <v>13</v>
      </c>
      <c r="AS15" s="224" t="s">
        <v>13</v>
      </c>
      <c r="AT15" s="65">
        <f t="shared" si="29"/>
        <v>477.51000000000005</v>
      </c>
      <c r="AU15" s="114">
        <f t="shared" si="30"/>
        <v>94.513389941214896</v>
      </c>
      <c r="AV15" s="65">
        <f t="shared" si="31"/>
        <v>27.71999999999997</v>
      </c>
      <c r="AW15" s="114">
        <f t="shared" si="32"/>
        <v>5.4866100587851019</v>
      </c>
      <c r="AX15" s="65">
        <f>'SS treatment'!Y10</f>
        <v>18370</v>
      </c>
      <c r="AY15" s="60">
        <v>33</v>
      </c>
      <c r="AZ15" s="67">
        <f t="shared" si="33"/>
        <v>606.21</v>
      </c>
      <c r="BA15" s="104">
        <f>'SS treatment (%)'!T10</f>
        <v>5.0626020685900928</v>
      </c>
      <c r="BB15" s="62">
        <f t="shared" si="34"/>
        <v>930</v>
      </c>
      <c r="BC15" s="67">
        <f t="shared" si="35"/>
        <v>30.690000000000005</v>
      </c>
      <c r="BD15" s="104">
        <f>'SS treatment (%)'!U10</f>
        <v>87.751769188894954</v>
      </c>
      <c r="BE15" s="62">
        <f t="shared" si="36"/>
        <v>16120.000000000002</v>
      </c>
      <c r="BF15" s="67">
        <f t="shared" si="37"/>
        <v>531.96000000000015</v>
      </c>
      <c r="BG15" s="226" t="str">
        <f>'SS treatment (%)'!W10</f>
        <v>:</v>
      </c>
      <c r="BH15" s="17" t="s">
        <v>13</v>
      </c>
      <c r="BI15" s="224" t="s">
        <v>13</v>
      </c>
      <c r="BJ15" s="65">
        <f t="shared" si="40"/>
        <v>562.6500000000002</v>
      </c>
      <c r="BK15" s="114">
        <f t="shared" si="41"/>
        <v>92.814371257485064</v>
      </c>
      <c r="BL15" s="65">
        <f t="shared" si="42"/>
        <v>43.559999999999832</v>
      </c>
      <c r="BM15" s="114">
        <f t="shared" si="43"/>
        <v>7.1856287425149423</v>
      </c>
      <c r="BN15" s="65">
        <f>'SS treatment'!AE10</f>
        <v>17920</v>
      </c>
      <c r="BO15" s="60">
        <v>33</v>
      </c>
      <c r="BP15" s="67">
        <f t="shared" si="44"/>
        <v>591.36</v>
      </c>
      <c r="BQ15" s="104">
        <f>'SS treatment (%)'!Z10</f>
        <v>18.359375</v>
      </c>
      <c r="BR15" s="62" t="s">
        <v>13</v>
      </c>
      <c r="BS15" s="67" t="s">
        <v>13</v>
      </c>
      <c r="BT15" s="104">
        <f>'SS treatment (%)'!AA10</f>
        <v>73.604910714285708</v>
      </c>
      <c r="BU15" s="62">
        <f t="shared" si="47"/>
        <v>13190</v>
      </c>
      <c r="BV15" s="67">
        <f t="shared" si="48"/>
        <v>435.27</v>
      </c>
      <c r="BW15" s="226" t="str">
        <f>'SS treatment (%)'!AC10</f>
        <v>:</v>
      </c>
      <c r="BX15" s="62" t="s">
        <v>13</v>
      </c>
      <c r="BY15" s="67" t="s">
        <v>13</v>
      </c>
      <c r="BZ15" s="65">
        <f t="shared" si="51"/>
        <v>435.27</v>
      </c>
      <c r="CA15" s="114">
        <f t="shared" si="52"/>
        <v>73.604910714285708</v>
      </c>
      <c r="CB15" s="65">
        <f t="shared" si="53"/>
        <v>156.09000000000003</v>
      </c>
      <c r="CC15" s="114">
        <f t="shared" si="54"/>
        <v>26.395089285714292</v>
      </c>
      <c r="CD15" s="65">
        <f>'SS treatment'!AK10</f>
        <v>17120</v>
      </c>
      <c r="CE15" s="60">
        <v>33</v>
      </c>
      <c r="CF15" s="67">
        <f t="shared" si="55"/>
        <v>564.96</v>
      </c>
      <c r="CG15" s="104">
        <f>'SS treatment (%)'!AF10</f>
        <v>12.383177570093459</v>
      </c>
      <c r="CH15" s="62">
        <f t="shared" si="56"/>
        <v>2120</v>
      </c>
      <c r="CI15" s="67">
        <f t="shared" si="57"/>
        <v>69.960000000000008</v>
      </c>
      <c r="CJ15" s="104">
        <f>'SS treatment (%)'!AG10</f>
        <v>71.320093457943926</v>
      </c>
      <c r="CK15" s="62">
        <f t="shared" si="58"/>
        <v>12210</v>
      </c>
      <c r="CL15" s="67">
        <f t="shared" si="59"/>
        <v>402.93</v>
      </c>
      <c r="CM15" s="226" t="str">
        <f>'SS treatment (%)'!AI10</f>
        <v>:</v>
      </c>
      <c r="CN15" s="62" t="s">
        <v>13</v>
      </c>
      <c r="CO15" s="67" t="s">
        <v>13</v>
      </c>
      <c r="CP15" s="65">
        <f t="shared" si="62"/>
        <v>472.89</v>
      </c>
      <c r="CQ15" s="114">
        <f t="shared" si="63"/>
        <v>83.703271028037378</v>
      </c>
      <c r="CR15" s="65">
        <f t="shared" si="64"/>
        <v>92.07000000000005</v>
      </c>
      <c r="CS15" s="114">
        <f t="shared" si="65"/>
        <v>16.296728971962626</v>
      </c>
      <c r="CT15" s="65">
        <f>'SS treatment'!AQ10</f>
        <v>19130</v>
      </c>
      <c r="CU15" s="60">
        <v>33</v>
      </c>
      <c r="CV15" s="67">
        <f t="shared" si="66"/>
        <v>631.29</v>
      </c>
      <c r="CW15" s="104">
        <f>'SS treatment (%)'!AL10</f>
        <v>14.479874542603241</v>
      </c>
      <c r="CX15" s="62">
        <f t="shared" si="67"/>
        <v>2770</v>
      </c>
      <c r="CY15" s="67">
        <f t="shared" si="68"/>
        <v>91.41</v>
      </c>
      <c r="CZ15" s="104">
        <f>'SS treatment (%)'!AM10</f>
        <v>73.183481442760069</v>
      </c>
      <c r="DA15" s="62">
        <f t="shared" si="69"/>
        <v>14000.000000000002</v>
      </c>
      <c r="DB15" s="67">
        <f t="shared" si="70"/>
        <v>462</v>
      </c>
      <c r="DC15" s="226" t="str">
        <f>'SS treatment (%)'!AO10</f>
        <v>:</v>
      </c>
      <c r="DD15" s="62" t="s">
        <v>13</v>
      </c>
      <c r="DE15" s="67" t="s">
        <v>13</v>
      </c>
      <c r="DF15" s="65">
        <f t="shared" si="73"/>
        <v>553.41</v>
      </c>
      <c r="DG15" s="114">
        <f t="shared" si="74"/>
        <v>87.66335598536331</v>
      </c>
      <c r="DH15" s="65">
        <f t="shared" si="75"/>
        <v>77.88</v>
      </c>
      <c r="DI15" s="114">
        <f t="shared" si="76"/>
        <v>12.336644014636697</v>
      </c>
      <c r="DJ15" s="65">
        <f>'SS treatment'!AW10</f>
        <v>20130</v>
      </c>
      <c r="DK15" s="60">
        <v>33</v>
      </c>
      <c r="DL15" s="67">
        <f t="shared" si="77"/>
        <v>664.29</v>
      </c>
      <c r="DM15" s="104">
        <f>'SS treatment (%)'!AR10</f>
        <v>16.145057128663687</v>
      </c>
      <c r="DN15" s="62">
        <f t="shared" si="78"/>
        <v>3250</v>
      </c>
      <c r="DO15" s="67">
        <f t="shared" si="79"/>
        <v>107.25</v>
      </c>
      <c r="DP15" s="104">
        <f>'SS treatment (%)'!AS10</f>
        <v>72.37953303527074</v>
      </c>
      <c r="DQ15" s="62">
        <f t="shared" si="80"/>
        <v>14570</v>
      </c>
      <c r="DR15" s="67">
        <f t="shared" si="81"/>
        <v>480.81</v>
      </c>
      <c r="DS15" s="226" t="str">
        <f>'SS treatment (%)'!AU10</f>
        <v>:</v>
      </c>
      <c r="DT15" s="62" t="s">
        <v>13</v>
      </c>
      <c r="DU15" s="67" t="s">
        <v>13</v>
      </c>
      <c r="DV15" s="65">
        <f t="shared" si="84"/>
        <v>588.05999999999995</v>
      </c>
      <c r="DW15" s="114">
        <f t="shared" si="85"/>
        <v>88.52459016393442</v>
      </c>
      <c r="DX15" s="65">
        <f t="shared" si="86"/>
        <v>76.230000000000018</v>
      </c>
      <c r="DY15" s="114">
        <f t="shared" si="87"/>
        <v>11.475409836065577</v>
      </c>
      <c r="DZ15" s="65">
        <f>'SS treatment'!BC10</f>
        <v>16870</v>
      </c>
      <c r="EA15" s="60">
        <v>33</v>
      </c>
      <c r="EB15" s="67">
        <f t="shared" si="88"/>
        <v>556.71</v>
      </c>
      <c r="EC15" s="104">
        <f>'SS treatment (%)'!AX10</f>
        <v>71.60640189685833</v>
      </c>
      <c r="ED15" s="62">
        <f t="shared" si="89"/>
        <v>12080</v>
      </c>
      <c r="EE15" s="67">
        <f t="shared" si="90"/>
        <v>398.64</v>
      </c>
      <c r="EF15" s="104">
        <f>'SS treatment (%)'!AY10</f>
        <v>19.620628334321282</v>
      </c>
      <c r="EG15" s="62">
        <f t="shared" si="91"/>
        <v>3310</v>
      </c>
      <c r="EH15" s="67">
        <f t="shared" si="92"/>
        <v>109.23000000000002</v>
      </c>
      <c r="EI15" s="226" t="str">
        <f>'SS treatment (%)'!BA10</f>
        <v>:</v>
      </c>
      <c r="EJ15" s="62" t="s">
        <v>13</v>
      </c>
      <c r="EK15" s="67" t="s">
        <v>13</v>
      </c>
      <c r="EL15" s="65">
        <f t="shared" si="95"/>
        <v>507.87</v>
      </c>
      <c r="EM15" s="114">
        <f t="shared" si="96"/>
        <v>91.227030231179597</v>
      </c>
      <c r="EN15" s="65">
        <f t="shared" si="97"/>
        <v>48.840000000000032</v>
      </c>
      <c r="EO15" s="114">
        <f t="shared" si="98"/>
        <v>8.7729697688203974</v>
      </c>
      <c r="EP15" s="65">
        <f>'SS treatment'!BI10</f>
        <v>18060</v>
      </c>
      <c r="EQ15" s="60">
        <v>33</v>
      </c>
      <c r="ER15" s="67">
        <f t="shared" si="99"/>
        <v>595.98</v>
      </c>
      <c r="ES15" s="104">
        <f>'SS treatment (%)'!BD10</f>
        <v>57.475083056478404</v>
      </c>
      <c r="ET15" s="62">
        <f t="shared" si="100"/>
        <v>10380</v>
      </c>
      <c r="EU15" s="67">
        <f t="shared" si="101"/>
        <v>342.54</v>
      </c>
      <c r="EV15" s="104">
        <f>'SS treatment (%)'!BE10</f>
        <v>31.284606866002214</v>
      </c>
      <c r="EW15" s="62">
        <f t="shared" si="102"/>
        <v>5650</v>
      </c>
      <c r="EX15" s="67">
        <f t="shared" si="103"/>
        <v>186.45</v>
      </c>
      <c r="EY15" s="226" t="str">
        <f>'SS treatment (%)'!BG10</f>
        <v>:</v>
      </c>
      <c r="EZ15" s="62" t="s">
        <v>13</v>
      </c>
      <c r="FA15" s="67" t="s">
        <v>13</v>
      </c>
      <c r="FB15" s="65">
        <f t="shared" si="106"/>
        <v>528.99</v>
      </c>
      <c r="FC15" s="114">
        <f t="shared" si="107"/>
        <v>88.759689922480618</v>
      </c>
      <c r="FD15" s="65">
        <f t="shared" si="108"/>
        <v>66.990000000000009</v>
      </c>
      <c r="FE15" s="114">
        <f t="shared" si="109"/>
        <v>11.24031007751938</v>
      </c>
      <c r="FF15" s="65">
        <f>'SS treatment'!BO10</f>
        <v>19430</v>
      </c>
      <c r="FG15" s="60">
        <v>33</v>
      </c>
      <c r="FH15" s="67">
        <f t="shared" si="110"/>
        <v>641.19000000000005</v>
      </c>
      <c r="FI15" s="104">
        <f>'SS treatment (%)'!BJ10</f>
        <v>70.715388574369527</v>
      </c>
      <c r="FJ15" s="62">
        <f t="shared" si="111"/>
        <v>13740</v>
      </c>
      <c r="FK15" s="67">
        <f t="shared" si="112"/>
        <v>453.42</v>
      </c>
      <c r="FL15" s="104">
        <f>'SS treatment (%)'!BK10</f>
        <v>18.47658260422028</v>
      </c>
      <c r="FM15" s="62">
        <f t="shared" si="113"/>
        <v>3590.0000000000005</v>
      </c>
      <c r="FN15" s="67">
        <f t="shared" si="114"/>
        <v>118.47000000000001</v>
      </c>
      <c r="FO15" s="226" t="str">
        <f>'SS treatment (%)'!BM10</f>
        <v>:</v>
      </c>
      <c r="FP15" s="62" t="s">
        <v>13</v>
      </c>
      <c r="FQ15" s="67" t="s">
        <v>13</v>
      </c>
      <c r="FR15" s="65">
        <f t="shared" si="117"/>
        <v>571.89</v>
      </c>
      <c r="FS15" s="114">
        <f t="shared" si="118"/>
        <v>89.191971178589796</v>
      </c>
      <c r="FT15" s="65">
        <f t="shared" si="119"/>
        <v>69.300000000000068</v>
      </c>
      <c r="FU15" s="114">
        <f t="shared" si="120"/>
        <v>10.8080288214102</v>
      </c>
      <c r="FV15" s="65">
        <f>'SS treatment'!BU10</f>
        <v>19120</v>
      </c>
      <c r="FW15" s="60">
        <v>33</v>
      </c>
      <c r="FX15" s="67">
        <f t="shared" si="121"/>
        <v>630.96</v>
      </c>
      <c r="FY15" s="104">
        <f>'SS treatment (%)'!BP10</f>
        <v>73.169456066945614</v>
      </c>
      <c r="FZ15" s="62">
        <f t="shared" si="122"/>
        <v>13990.000000000002</v>
      </c>
      <c r="GA15" s="67">
        <f t="shared" si="123"/>
        <v>461.67000000000007</v>
      </c>
      <c r="GB15" s="104">
        <f>'SS treatment (%)'!BQ10</f>
        <v>14.592050209205022</v>
      </c>
      <c r="GC15" s="62">
        <f t="shared" si="124"/>
        <v>2790</v>
      </c>
      <c r="GD15" s="67">
        <f t="shared" si="125"/>
        <v>92.070000000000022</v>
      </c>
      <c r="GE15" s="226" t="str">
        <f>'SS treatment (%)'!BS10</f>
        <v>:</v>
      </c>
      <c r="GF15" s="62" t="s">
        <v>13</v>
      </c>
      <c r="GG15" s="67" t="s">
        <v>13</v>
      </c>
      <c r="GH15" s="65">
        <f t="shared" si="128"/>
        <v>553.74000000000012</v>
      </c>
      <c r="GI15" s="114">
        <f t="shared" si="129"/>
        <v>87.761506276150641</v>
      </c>
      <c r="GJ15" s="69">
        <f t="shared" si="130"/>
        <v>77.219999999999914</v>
      </c>
      <c r="GK15" s="310">
        <f t="shared" si="131"/>
        <v>12.238493723849357</v>
      </c>
      <c r="GL15" s="65">
        <f>'SS treatment'!CA10</f>
        <v>0</v>
      </c>
      <c r="GM15" s="60">
        <v>33</v>
      </c>
      <c r="GN15" s="67">
        <f t="shared" si="132"/>
        <v>0</v>
      </c>
      <c r="GO15" s="104" t="e">
        <f>'SS treatment (%)'!BV10</f>
        <v>#DIV/0!</v>
      </c>
      <c r="GP15" s="62" t="e">
        <f t="shared" si="133"/>
        <v>#DIV/0!</v>
      </c>
      <c r="GQ15" s="67" t="e">
        <f t="shared" si="134"/>
        <v>#DIV/0!</v>
      </c>
      <c r="GR15" s="104" t="e">
        <f>'SS treatment (%)'!BW10</f>
        <v>#DIV/0!</v>
      </c>
      <c r="GS15" s="62" t="e">
        <f t="shared" si="135"/>
        <v>#DIV/0!</v>
      </c>
      <c r="GT15" s="67" t="e">
        <f t="shared" si="136"/>
        <v>#DIV/0!</v>
      </c>
      <c r="GU15" s="226" t="e">
        <f>'SS treatment (%)'!BY10</f>
        <v>#DIV/0!</v>
      </c>
      <c r="GV15" s="62" t="e">
        <f t="shared" ref="GV15" si="144">GL15*GU15/100*0.4</f>
        <v>#DIV/0!</v>
      </c>
      <c r="GW15" s="67" t="e">
        <f t="shared" ref="GW15" si="145">GN15*GU15/100</f>
        <v>#DIV/0!</v>
      </c>
      <c r="GX15" s="65" t="e">
        <f t="shared" si="139"/>
        <v>#DIV/0!</v>
      </c>
      <c r="GY15" s="114" t="e">
        <f t="shared" si="140"/>
        <v>#DIV/0!</v>
      </c>
      <c r="GZ15" s="65" t="e">
        <f t="shared" si="141"/>
        <v>#DIV/0!</v>
      </c>
      <c r="HA15" s="114" t="e">
        <f t="shared" si="142"/>
        <v>#DIV/0!</v>
      </c>
      <c r="HB15" s="250" t="s">
        <v>1104</v>
      </c>
      <c r="HE15" s="7" t="s">
        <v>1063</v>
      </c>
      <c r="HF15" s="73">
        <f>HA14</f>
        <v>0.7689442952530201</v>
      </c>
      <c r="HG15" s="81">
        <f>GK14</f>
        <v>0.45594610466306157</v>
      </c>
      <c r="HH15" s="81">
        <f>FU14</f>
        <v>1.0054703595231753</v>
      </c>
      <c r="HI15" s="81">
        <f>FE14</f>
        <v>0.92525261793614444</v>
      </c>
      <c r="HJ15" s="81">
        <f>EO14</f>
        <v>0.75398442263584453</v>
      </c>
      <c r="HK15" s="81">
        <f>DY14</f>
        <v>0.90978291352597662</v>
      </c>
      <c r="HL15" s="81">
        <f>DI14</f>
        <v>0.40106585103184256</v>
      </c>
      <c r="HM15" s="81">
        <f>CS14</f>
        <v>0.35489790693137241</v>
      </c>
      <c r="HN15" s="81">
        <f>CC14</f>
        <v>0.16627040181644026</v>
      </c>
      <c r="HO15" s="81">
        <f>BM14</f>
        <v>0.14653453045722817</v>
      </c>
      <c r="HP15" s="81">
        <f>AW14</f>
        <v>0.23580095991941488</v>
      </c>
      <c r="HQ15" s="81">
        <f>AG14</f>
        <v>0</v>
      </c>
      <c r="HR15" s="81">
        <f>Q14</f>
        <v>0</v>
      </c>
    </row>
    <row r="16" spans="1:256">
      <c r="A16" s="95" t="s">
        <v>20</v>
      </c>
      <c r="B16" s="65">
        <f>'SS treatment'!G11</f>
        <v>85650</v>
      </c>
      <c r="C16" s="60">
        <v>33</v>
      </c>
      <c r="D16" s="67">
        <f t="shared" si="0"/>
        <v>2826.45</v>
      </c>
      <c r="E16" s="104">
        <f>'SS treatment (%)'!B11</f>
        <v>67.367192060712199</v>
      </c>
      <c r="F16" s="62">
        <f t="shared" si="1"/>
        <v>57700</v>
      </c>
      <c r="G16" s="67">
        <f t="shared" si="2"/>
        <v>1904.0999999999997</v>
      </c>
      <c r="H16" s="104">
        <f>'SS treatment (%)'!C11</f>
        <v>32.28254524226503</v>
      </c>
      <c r="I16" s="62">
        <f t="shared" si="3"/>
        <v>27650</v>
      </c>
      <c r="J16" s="67">
        <f t="shared" si="4"/>
        <v>912.44999999999982</v>
      </c>
      <c r="K16" s="230">
        <f>'SS treatment (%)'!E11</f>
        <v>0</v>
      </c>
      <c r="L16" s="62">
        <f t="shared" si="5"/>
        <v>0</v>
      </c>
      <c r="M16" s="67">
        <f t="shared" si="6"/>
        <v>0</v>
      </c>
      <c r="N16" s="65">
        <f t="shared" si="7"/>
        <v>2816.5499999999993</v>
      </c>
      <c r="O16" s="114">
        <f t="shared" si="8"/>
        <v>99.649737302977215</v>
      </c>
      <c r="P16" s="65">
        <f t="shared" si="9"/>
        <v>9.9000000000005457</v>
      </c>
      <c r="Q16" s="114">
        <f t="shared" si="10"/>
        <v>0.3502626970227864</v>
      </c>
      <c r="R16" s="65">
        <f>'SS treatment'!M11</f>
        <v>86825</v>
      </c>
      <c r="S16" s="60">
        <v>33</v>
      </c>
      <c r="T16" s="67">
        <f t="shared" si="11"/>
        <v>2865.2249999999999</v>
      </c>
      <c r="U16" s="104">
        <f>'SS treatment (%)'!H11</f>
        <v>78.698531528937522</v>
      </c>
      <c r="V16" s="62">
        <f t="shared" si="12"/>
        <v>68330</v>
      </c>
      <c r="W16" s="67">
        <f t="shared" si="13"/>
        <v>2254.89</v>
      </c>
      <c r="X16" s="104">
        <f>'SS treatment (%)'!I11</f>
        <v>21.301468471062481</v>
      </c>
      <c r="Y16" s="62">
        <f t="shared" si="14"/>
        <v>18495</v>
      </c>
      <c r="Z16" s="67">
        <f t="shared" si="15"/>
        <v>610.33499999999992</v>
      </c>
      <c r="AA16" s="226">
        <f>'SS treatment (%)'!K11</f>
        <v>0</v>
      </c>
      <c r="AB16" s="62">
        <f t="shared" si="16"/>
        <v>0</v>
      </c>
      <c r="AC16" s="67">
        <f t="shared" si="17"/>
        <v>0</v>
      </c>
      <c r="AD16" s="65">
        <f t="shared" si="18"/>
        <v>2865.2249999999999</v>
      </c>
      <c r="AE16" s="114">
        <f t="shared" si="19"/>
        <v>100</v>
      </c>
      <c r="AF16" s="65">
        <f t="shared" si="20"/>
        <v>0</v>
      </c>
      <c r="AG16" s="114">
        <f t="shared" si="21"/>
        <v>0</v>
      </c>
      <c r="AH16" s="65">
        <f>'SS treatment'!S11</f>
        <v>61680</v>
      </c>
      <c r="AI16" s="60">
        <v>33</v>
      </c>
      <c r="AJ16" s="67">
        <f t="shared" si="22"/>
        <v>2035.44</v>
      </c>
      <c r="AK16" s="104">
        <f>'SS treatment (%)'!N11</f>
        <v>84.306095979247729</v>
      </c>
      <c r="AL16" s="62">
        <f t="shared" si="23"/>
        <v>52000</v>
      </c>
      <c r="AM16" s="67">
        <f t="shared" si="24"/>
        <v>1716</v>
      </c>
      <c r="AN16" s="104">
        <f>'SS treatment (%)'!O11</f>
        <v>15.142671854734111</v>
      </c>
      <c r="AO16" s="62">
        <f t="shared" si="25"/>
        <v>9340</v>
      </c>
      <c r="AP16" s="67">
        <f t="shared" si="26"/>
        <v>308.22000000000003</v>
      </c>
      <c r="AQ16" s="226">
        <f>'SS treatment (%)'!Q11</f>
        <v>0</v>
      </c>
      <c r="AR16" s="62">
        <f t="shared" si="27"/>
        <v>0</v>
      </c>
      <c r="AS16" s="67">
        <f t="shared" si="28"/>
        <v>0</v>
      </c>
      <c r="AT16" s="65">
        <f t="shared" si="29"/>
        <v>2024.22</v>
      </c>
      <c r="AU16" s="114">
        <f t="shared" si="30"/>
        <v>99.448767833981833</v>
      </c>
      <c r="AV16" s="65">
        <f t="shared" si="31"/>
        <v>11.220000000000027</v>
      </c>
      <c r="AW16" s="114">
        <f t="shared" si="32"/>
        <v>0.55123216601815961</v>
      </c>
      <c r="AX16" s="65">
        <f>'SS treatment'!Y11</f>
        <v>53540</v>
      </c>
      <c r="AY16" s="60">
        <v>33</v>
      </c>
      <c r="AZ16" s="67">
        <f t="shared" si="33"/>
        <v>1766.82</v>
      </c>
      <c r="BA16" s="104">
        <f>'SS treatment (%)'!T11</f>
        <v>79.342547627941727</v>
      </c>
      <c r="BB16" s="62">
        <f t="shared" si="34"/>
        <v>42480</v>
      </c>
      <c r="BC16" s="67">
        <f t="shared" si="35"/>
        <v>1401.84</v>
      </c>
      <c r="BD16" s="104">
        <f>'SS treatment (%)'!U11</f>
        <v>17.314157639148302</v>
      </c>
      <c r="BE16" s="62">
        <f t="shared" si="36"/>
        <v>9270.0000000000018</v>
      </c>
      <c r="BF16" s="67">
        <f t="shared" si="37"/>
        <v>305.91000000000003</v>
      </c>
      <c r="BG16" s="226">
        <f>'SS treatment (%)'!W11</f>
        <v>0</v>
      </c>
      <c r="BH16" s="62">
        <f t="shared" si="38"/>
        <v>0</v>
      </c>
      <c r="BI16" s="67">
        <f t="shared" si="39"/>
        <v>0</v>
      </c>
      <c r="BJ16" s="65">
        <f t="shared" si="40"/>
        <v>1707.75</v>
      </c>
      <c r="BK16" s="114">
        <f t="shared" si="41"/>
        <v>96.656705267090032</v>
      </c>
      <c r="BL16" s="65">
        <f t="shared" si="42"/>
        <v>59.069999999999936</v>
      </c>
      <c r="BM16" s="114">
        <f t="shared" si="43"/>
        <v>3.3432947329099703</v>
      </c>
      <c r="BN16" s="65">
        <f>'SS treatment'!AE11</f>
        <v>58390</v>
      </c>
      <c r="BO16" s="60">
        <v>33</v>
      </c>
      <c r="BP16" s="67">
        <f t="shared" si="44"/>
        <v>1926.87</v>
      </c>
      <c r="BQ16" s="104">
        <f>'SS treatment (%)'!Z11</f>
        <v>79.979448535708173</v>
      </c>
      <c r="BR16" s="62">
        <f t="shared" si="45"/>
        <v>46700</v>
      </c>
      <c r="BS16" s="67">
        <f t="shared" si="46"/>
        <v>1541.1</v>
      </c>
      <c r="BT16" s="104">
        <f>'SS treatment (%)'!AA11</f>
        <v>18.7532111662956</v>
      </c>
      <c r="BU16" s="62">
        <f t="shared" si="47"/>
        <v>10950</v>
      </c>
      <c r="BV16" s="67">
        <f t="shared" si="48"/>
        <v>361.35</v>
      </c>
      <c r="BW16" s="226">
        <f>'SS treatment (%)'!AC11</f>
        <v>0</v>
      </c>
      <c r="BX16" s="62">
        <f t="shared" si="49"/>
        <v>0</v>
      </c>
      <c r="BY16" s="67">
        <f t="shared" si="50"/>
        <v>0</v>
      </c>
      <c r="BZ16" s="65">
        <f t="shared" si="51"/>
        <v>1902.4499999999998</v>
      </c>
      <c r="CA16" s="114">
        <f t="shared" si="52"/>
        <v>98.732659702003758</v>
      </c>
      <c r="CB16" s="65">
        <f t="shared" si="53"/>
        <v>24.420000000000073</v>
      </c>
      <c r="CC16" s="114">
        <f t="shared" si="54"/>
        <v>1.267340297996236</v>
      </c>
      <c r="CD16" s="65">
        <f>'SS treatment'!AK11</f>
        <v>56010</v>
      </c>
      <c r="CE16" s="60">
        <v>33</v>
      </c>
      <c r="CF16" s="67">
        <f t="shared" si="55"/>
        <v>1848.33</v>
      </c>
      <c r="CG16" s="104">
        <f>'SS treatment (%)'!AF11</f>
        <v>80.949830387430822</v>
      </c>
      <c r="CH16" s="62">
        <f t="shared" si="56"/>
        <v>45340</v>
      </c>
      <c r="CI16" s="67">
        <f t="shared" si="57"/>
        <v>1496.22</v>
      </c>
      <c r="CJ16" s="104">
        <f>'SS treatment (%)'!AG11</f>
        <v>17.157650419567933</v>
      </c>
      <c r="CK16" s="62">
        <f t="shared" si="58"/>
        <v>9609.9999999999982</v>
      </c>
      <c r="CL16" s="67">
        <f t="shared" si="59"/>
        <v>317.12999999999994</v>
      </c>
      <c r="CM16" s="226">
        <f>'SS treatment (%)'!AI11</f>
        <v>0</v>
      </c>
      <c r="CN16" s="62">
        <f t="shared" si="60"/>
        <v>0</v>
      </c>
      <c r="CO16" s="67">
        <f t="shared" si="61"/>
        <v>0</v>
      </c>
      <c r="CP16" s="65">
        <f t="shared" si="62"/>
        <v>1813.35</v>
      </c>
      <c r="CQ16" s="114">
        <f t="shared" si="63"/>
        <v>98.107480806998751</v>
      </c>
      <c r="CR16" s="65">
        <f t="shared" si="64"/>
        <v>34.980000000000018</v>
      </c>
      <c r="CS16" s="114">
        <f t="shared" si="65"/>
        <v>1.8925191930012508</v>
      </c>
      <c r="CT16" s="65">
        <f>'SS treatment'!AQ11</f>
        <v>58780</v>
      </c>
      <c r="CU16" s="60">
        <v>33</v>
      </c>
      <c r="CV16" s="67">
        <f t="shared" si="66"/>
        <v>1939.74</v>
      </c>
      <c r="CW16" s="104">
        <f>'SS treatment (%)'!AL11</f>
        <v>79.091527730520582</v>
      </c>
      <c r="CX16" s="62">
        <f t="shared" si="67"/>
        <v>46490</v>
      </c>
      <c r="CY16" s="67">
        <f t="shared" si="68"/>
        <v>1534.17</v>
      </c>
      <c r="CZ16" s="104">
        <f>'SS treatment (%)'!AM11</f>
        <v>17.131677441306568</v>
      </c>
      <c r="DA16" s="62">
        <f t="shared" si="69"/>
        <v>10070.000000000002</v>
      </c>
      <c r="DB16" s="67">
        <f t="shared" si="70"/>
        <v>332.31</v>
      </c>
      <c r="DC16" s="226">
        <f>'SS treatment (%)'!AO11</f>
        <v>0</v>
      </c>
      <c r="DD16" s="62">
        <f t="shared" si="71"/>
        <v>0</v>
      </c>
      <c r="DE16" s="67">
        <f t="shared" si="72"/>
        <v>0</v>
      </c>
      <c r="DF16" s="65">
        <f t="shared" si="73"/>
        <v>1866.48</v>
      </c>
      <c r="DG16" s="114">
        <f t="shared" si="74"/>
        <v>96.223205171827146</v>
      </c>
      <c r="DH16" s="65">
        <f t="shared" si="75"/>
        <v>73.259999999999991</v>
      </c>
      <c r="DI16" s="114">
        <f t="shared" si="76"/>
        <v>3.7767948281728474</v>
      </c>
      <c r="DJ16" s="65">
        <f>'SS treatment'!AW11</f>
        <v>55230</v>
      </c>
      <c r="DK16" s="60">
        <v>33</v>
      </c>
      <c r="DL16" s="67">
        <f t="shared" si="77"/>
        <v>1822.59</v>
      </c>
      <c r="DM16" s="104">
        <f>'SS treatment (%)'!AR11</f>
        <v>79.666847727684228</v>
      </c>
      <c r="DN16" s="62">
        <f t="shared" si="78"/>
        <v>44000</v>
      </c>
      <c r="DO16" s="67">
        <f t="shared" si="79"/>
        <v>1452</v>
      </c>
      <c r="DP16" s="104">
        <f>'SS treatment (%)'!AS11</f>
        <v>19.210573963425674</v>
      </c>
      <c r="DQ16" s="62">
        <f t="shared" si="80"/>
        <v>10610</v>
      </c>
      <c r="DR16" s="67">
        <f t="shared" si="81"/>
        <v>350.13</v>
      </c>
      <c r="DS16" s="226">
        <f>'SS treatment (%)'!AU11</f>
        <v>0</v>
      </c>
      <c r="DT16" s="62">
        <f t="shared" si="82"/>
        <v>0</v>
      </c>
      <c r="DU16" s="67">
        <f t="shared" si="83"/>
        <v>0</v>
      </c>
      <c r="DV16" s="65">
        <f t="shared" si="84"/>
        <v>1802.13</v>
      </c>
      <c r="DW16" s="114">
        <f t="shared" si="85"/>
        <v>98.877421691109902</v>
      </c>
      <c r="DX16" s="65">
        <f t="shared" si="86"/>
        <v>20.459999999999809</v>
      </c>
      <c r="DY16" s="114">
        <f t="shared" si="87"/>
        <v>1.1225783088900856</v>
      </c>
      <c r="DZ16" s="65">
        <f>'SS treatment'!BC11</f>
        <v>58640</v>
      </c>
      <c r="EA16" s="60">
        <v>33</v>
      </c>
      <c r="EB16" s="67">
        <f t="shared" si="88"/>
        <v>1935.12</v>
      </c>
      <c r="EC16" s="104">
        <f>'SS treatment (%)'!AX11</f>
        <v>88.915416098226473</v>
      </c>
      <c r="ED16" s="62">
        <f t="shared" si="89"/>
        <v>52140</v>
      </c>
      <c r="EE16" s="67">
        <f t="shared" si="90"/>
        <v>1720.62</v>
      </c>
      <c r="EF16" s="104">
        <f>'SS treatment (%)'!AY11</f>
        <v>10.402455661664392</v>
      </c>
      <c r="EG16" s="62">
        <f t="shared" si="91"/>
        <v>6100</v>
      </c>
      <c r="EH16" s="67">
        <f t="shared" si="92"/>
        <v>201.29999999999995</v>
      </c>
      <c r="EI16" s="226">
        <f>'SS treatment (%)'!BA11</f>
        <v>0</v>
      </c>
      <c r="EJ16" s="62">
        <f t="shared" si="93"/>
        <v>0</v>
      </c>
      <c r="EK16" s="67">
        <f t="shared" si="94"/>
        <v>0</v>
      </c>
      <c r="EL16" s="65">
        <f t="shared" si="95"/>
        <v>1921.9199999999998</v>
      </c>
      <c r="EM16" s="114">
        <f t="shared" si="96"/>
        <v>99.317871759890849</v>
      </c>
      <c r="EN16" s="65">
        <f t="shared" si="97"/>
        <v>13.200000000000045</v>
      </c>
      <c r="EO16" s="114">
        <f t="shared" si="98"/>
        <v>0.68212824010914286</v>
      </c>
      <c r="EP16" s="65">
        <f>'SS treatment'!BI11</f>
        <v>58440</v>
      </c>
      <c r="EQ16" s="60">
        <v>33</v>
      </c>
      <c r="ER16" s="67">
        <f t="shared" si="99"/>
        <v>1928.52</v>
      </c>
      <c r="ES16" s="104">
        <f>'SS treatment (%)'!BD11</f>
        <v>88.620807665982198</v>
      </c>
      <c r="ET16" s="62">
        <f t="shared" si="100"/>
        <v>51790</v>
      </c>
      <c r="EU16" s="67">
        <f t="shared" si="101"/>
        <v>1709.07</v>
      </c>
      <c r="EV16" s="104">
        <f>'SS treatment (%)'!BE11</f>
        <v>11.122518822724162</v>
      </c>
      <c r="EW16" s="62">
        <f t="shared" si="102"/>
        <v>6500</v>
      </c>
      <c r="EX16" s="67">
        <f t="shared" si="103"/>
        <v>214.5</v>
      </c>
      <c r="EY16" s="226">
        <f>'SS treatment (%)'!BG11</f>
        <v>0</v>
      </c>
      <c r="EZ16" s="62">
        <f t="shared" si="104"/>
        <v>0</v>
      </c>
      <c r="FA16" s="67">
        <f t="shared" si="105"/>
        <v>0</v>
      </c>
      <c r="FB16" s="65">
        <f t="shared" si="106"/>
        <v>1923.57</v>
      </c>
      <c r="FC16" s="114">
        <f t="shared" si="107"/>
        <v>99.743326488706373</v>
      </c>
      <c r="FD16" s="65">
        <f t="shared" si="108"/>
        <v>4.9500000000000455</v>
      </c>
      <c r="FE16" s="114">
        <f t="shared" si="109"/>
        <v>0.25667351129363686</v>
      </c>
      <c r="FF16" s="65">
        <f>'SS treatment'!BO11</f>
        <v>60460</v>
      </c>
      <c r="FG16" s="60">
        <v>33</v>
      </c>
      <c r="FH16" s="67">
        <f t="shared" si="110"/>
        <v>1995.18</v>
      </c>
      <c r="FI16" s="104">
        <f>'SS treatment (%)'!BJ11</f>
        <v>91.266953357591802</v>
      </c>
      <c r="FJ16" s="62">
        <f t="shared" si="111"/>
        <v>55180</v>
      </c>
      <c r="FK16" s="67">
        <f t="shared" si="112"/>
        <v>1820.9400000000003</v>
      </c>
      <c r="FL16" s="104">
        <f>'SS treatment (%)'!BK11</f>
        <v>8.5180284485610329</v>
      </c>
      <c r="FM16" s="62">
        <f t="shared" si="113"/>
        <v>5150.0000000000009</v>
      </c>
      <c r="FN16" s="67">
        <f t="shared" si="114"/>
        <v>169.95000000000005</v>
      </c>
      <c r="FO16" s="226">
        <f>'SS treatment (%)'!BM11</f>
        <v>0</v>
      </c>
      <c r="FP16" s="62">
        <f t="shared" si="115"/>
        <v>0</v>
      </c>
      <c r="FQ16" s="67">
        <f t="shared" si="116"/>
        <v>0</v>
      </c>
      <c r="FR16" s="65">
        <f t="shared" si="117"/>
        <v>1990.8900000000003</v>
      </c>
      <c r="FS16" s="114">
        <f t="shared" si="118"/>
        <v>99.784981806152842</v>
      </c>
      <c r="FT16" s="65">
        <f t="shared" si="119"/>
        <v>4.2899999999997362</v>
      </c>
      <c r="FU16" s="114">
        <f t="shared" si="120"/>
        <v>0.21501819384715845</v>
      </c>
      <c r="FV16" s="65">
        <f>'SS treatment'!BU11</f>
        <v>59750</v>
      </c>
      <c r="FW16" s="60">
        <v>33</v>
      </c>
      <c r="FX16" s="67">
        <f t="shared" si="121"/>
        <v>1971.75</v>
      </c>
      <c r="FY16" s="104">
        <f>'SS treatment (%)'!BP11</f>
        <v>92.953974895397494</v>
      </c>
      <c r="FZ16" s="62">
        <f t="shared" si="122"/>
        <v>55540</v>
      </c>
      <c r="GA16" s="67">
        <f t="shared" si="123"/>
        <v>1832.82</v>
      </c>
      <c r="GB16" s="104">
        <f>'SS treatment (%)'!BQ11</f>
        <v>7.0460251046025109</v>
      </c>
      <c r="GC16" s="62">
        <f t="shared" si="124"/>
        <v>4210</v>
      </c>
      <c r="GD16" s="67">
        <f t="shared" si="125"/>
        <v>138.93</v>
      </c>
      <c r="GE16" s="226">
        <f>'SS treatment (%)'!BS11</f>
        <v>0</v>
      </c>
      <c r="GF16" s="62">
        <f t="shared" si="126"/>
        <v>0</v>
      </c>
      <c r="GG16" s="67">
        <f t="shared" si="127"/>
        <v>0</v>
      </c>
      <c r="GH16" s="65">
        <f t="shared" si="128"/>
        <v>1971.75</v>
      </c>
      <c r="GI16" s="114">
        <f t="shared" si="129"/>
        <v>100</v>
      </c>
      <c r="GJ16" s="69">
        <f t="shared" si="130"/>
        <v>0</v>
      </c>
      <c r="GK16" s="310">
        <f t="shared" si="131"/>
        <v>0</v>
      </c>
      <c r="GL16" s="65">
        <f>'SS treatment'!CA11</f>
        <v>0</v>
      </c>
      <c r="GM16" s="60">
        <v>33</v>
      </c>
      <c r="GN16" s="67">
        <f t="shared" si="132"/>
        <v>0</v>
      </c>
      <c r="GO16" s="104" t="e">
        <f>'SS treatment (%)'!BV11</f>
        <v>#DIV/0!</v>
      </c>
      <c r="GP16" s="62" t="e">
        <f t="shared" si="133"/>
        <v>#DIV/0!</v>
      </c>
      <c r="GQ16" s="67" t="e">
        <f t="shared" si="134"/>
        <v>#DIV/0!</v>
      </c>
      <c r="GR16" s="104" t="e">
        <f>'SS treatment (%)'!BW11</f>
        <v>#DIV/0!</v>
      </c>
      <c r="GS16" s="62" t="e">
        <f t="shared" si="135"/>
        <v>#DIV/0!</v>
      </c>
      <c r="GT16" s="67" t="e">
        <f t="shared" si="136"/>
        <v>#DIV/0!</v>
      </c>
      <c r="GU16" s="226" t="e">
        <f>'SS treatment (%)'!BY11</f>
        <v>#DIV/0!</v>
      </c>
      <c r="GV16" s="62" t="e">
        <f t="shared" ref="GV16:GV30" si="146">GL16*GU16/100*0.4</f>
        <v>#DIV/0!</v>
      </c>
      <c r="GW16" s="67" t="e">
        <f t="shared" ref="GW16:GW30" si="147">GN16*GU16/100</f>
        <v>#DIV/0!</v>
      </c>
      <c r="GX16" s="65" t="e">
        <f t="shared" si="139"/>
        <v>#DIV/0!</v>
      </c>
      <c r="GY16" s="114" t="e">
        <f t="shared" si="140"/>
        <v>#DIV/0!</v>
      </c>
      <c r="GZ16" s="65" t="e">
        <f t="shared" si="141"/>
        <v>#DIV/0!</v>
      </c>
      <c r="HA16" s="114" t="e">
        <f t="shared" si="142"/>
        <v>#DIV/0!</v>
      </c>
      <c r="HB16" s="250" t="s">
        <v>1105</v>
      </c>
      <c r="HE16" s="7" t="s">
        <v>165</v>
      </c>
      <c r="HF16" s="81">
        <f>SUM(HF14:HF15)</f>
        <v>100</v>
      </c>
      <c r="HG16" s="81">
        <f>SUM(HG14:HG15)</f>
        <v>100</v>
      </c>
      <c r="HH16" s="81">
        <f t="shared" ref="HH16:HR16" si="148">SUM(HH14:HH15)</f>
        <v>100</v>
      </c>
      <c r="HI16" s="81">
        <f t="shared" si="148"/>
        <v>99.999999999999986</v>
      </c>
      <c r="HJ16" s="81">
        <f t="shared" si="148"/>
        <v>100</v>
      </c>
      <c r="HK16" s="81">
        <f t="shared" si="148"/>
        <v>100</v>
      </c>
      <c r="HL16" s="81">
        <f t="shared" si="148"/>
        <v>100</v>
      </c>
      <c r="HM16" s="81">
        <f t="shared" si="148"/>
        <v>100</v>
      </c>
      <c r="HN16" s="81">
        <f t="shared" si="148"/>
        <v>100</v>
      </c>
      <c r="HO16" s="81">
        <f t="shared" si="148"/>
        <v>100</v>
      </c>
      <c r="HP16" s="81">
        <f t="shared" si="148"/>
        <v>100</v>
      </c>
      <c r="HQ16" s="81">
        <f t="shared" si="148"/>
        <v>99.999999999999986</v>
      </c>
      <c r="HR16" s="81">
        <f t="shared" si="148"/>
        <v>100</v>
      </c>
    </row>
    <row r="17" spans="1:210">
      <c r="A17" s="95" t="s">
        <v>21</v>
      </c>
      <c r="B17" s="65">
        <f>'SS treatment'!G12</f>
        <v>147000</v>
      </c>
      <c r="C17" s="60">
        <v>33</v>
      </c>
      <c r="D17" s="67">
        <f t="shared" si="0"/>
        <v>4851</v>
      </c>
      <c r="E17" s="104">
        <f>'SS treatment (%)'!B12</f>
        <v>4.0816326530612246</v>
      </c>
      <c r="F17" s="62">
        <f t="shared" si="1"/>
        <v>6000</v>
      </c>
      <c r="G17" s="67">
        <f t="shared" si="2"/>
        <v>198</v>
      </c>
      <c r="H17" s="104" t="str">
        <f>'SS treatment (%)'!C12</f>
        <v>:</v>
      </c>
      <c r="I17" s="17" t="s">
        <v>13</v>
      </c>
      <c r="J17" s="224" t="s">
        <v>13</v>
      </c>
      <c r="K17" s="230">
        <f>'SS treatment (%)'!E12</f>
        <v>24.693877551020407</v>
      </c>
      <c r="L17" s="62">
        <f t="shared" si="5"/>
        <v>14520</v>
      </c>
      <c r="M17" s="67">
        <f t="shared" si="6"/>
        <v>1197.9000000000001</v>
      </c>
      <c r="N17" s="65">
        <f t="shared" si="7"/>
        <v>1395.9</v>
      </c>
      <c r="O17" s="114">
        <f t="shared" si="8"/>
        <v>28.775510204081634</v>
      </c>
      <c r="P17" s="65">
        <f t="shared" si="9"/>
        <v>3455.1</v>
      </c>
      <c r="Q17" s="114">
        <f t="shared" si="10"/>
        <v>71.224489795918373</v>
      </c>
      <c r="R17" s="65">
        <f>'SS treatment'!M12</f>
        <v>118620</v>
      </c>
      <c r="S17" s="60">
        <v>33</v>
      </c>
      <c r="T17" s="67">
        <f t="shared" si="11"/>
        <v>3914.46</v>
      </c>
      <c r="U17" s="104">
        <f>'SS treatment (%)'!H12</f>
        <v>11.970999831394369</v>
      </c>
      <c r="V17" s="62">
        <f t="shared" si="12"/>
        <v>14200</v>
      </c>
      <c r="W17" s="67">
        <f t="shared" si="13"/>
        <v>468.6</v>
      </c>
      <c r="X17" s="104" t="str">
        <f>'SS treatment (%)'!I12</f>
        <v>:</v>
      </c>
      <c r="Y17" s="17" t="s">
        <v>13</v>
      </c>
      <c r="Z17" s="224" t="s">
        <v>13</v>
      </c>
      <c r="AA17" s="226">
        <f>'SS treatment (%)'!K12</f>
        <v>33.173157983476649</v>
      </c>
      <c r="AB17" s="62">
        <f t="shared" si="16"/>
        <v>15740</v>
      </c>
      <c r="AC17" s="67">
        <f t="shared" si="17"/>
        <v>1298.55</v>
      </c>
      <c r="AD17" s="65">
        <f t="shared" si="18"/>
        <v>1767.15</v>
      </c>
      <c r="AE17" s="114">
        <f t="shared" si="19"/>
        <v>45.144157814871015</v>
      </c>
      <c r="AF17" s="65">
        <f t="shared" si="20"/>
        <v>2147.31</v>
      </c>
      <c r="AG17" s="114">
        <f t="shared" si="21"/>
        <v>54.855842185128985</v>
      </c>
      <c r="AH17" s="65">
        <f>'SS treatment'!S12</f>
        <v>113050</v>
      </c>
      <c r="AI17" s="60">
        <v>33</v>
      </c>
      <c r="AJ17" s="67">
        <f t="shared" si="22"/>
        <v>3730.65</v>
      </c>
      <c r="AK17" s="104">
        <f>'SS treatment (%)'!N12</f>
        <v>19.964617425917737</v>
      </c>
      <c r="AL17" s="62">
        <f t="shared" si="23"/>
        <v>22570</v>
      </c>
      <c r="AM17" s="67">
        <f t="shared" si="24"/>
        <v>744.81000000000017</v>
      </c>
      <c r="AN17" s="104" t="str">
        <f>'SS treatment (%)'!O12</f>
        <v>:</v>
      </c>
      <c r="AO17" s="17" t="s">
        <v>13</v>
      </c>
      <c r="AP17" s="224" t="s">
        <v>13</v>
      </c>
      <c r="AQ17" s="226">
        <f>'SS treatment (%)'!Q12</f>
        <v>36.904024767801857</v>
      </c>
      <c r="AR17" s="62">
        <f t="shared" si="27"/>
        <v>16688</v>
      </c>
      <c r="AS17" s="67">
        <f t="shared" si="28"/>
        <v>1376.76</v>
      </c>
      <c r="AT17" s="65">
        <f t="shared" si="29"/>
        <v>2121.5700000000002</v>
      </c>
      <c r="AU17" s="114">
        <f t="shared" si="30"/>
        <v>56.868642193719602</v>
      </c>
      <c r="AV17" s="65">
        <f t="shared" si="31"/>
        <v>1609.08</v>
      </c>
      <c r="AW17" s="114">
        <f t="shared" si="32"/>
        <v>43.131357806280405</v>
      </c>
      <c r="AX17" s="65">
        <f>'SS treatment'!Y12</f>
        <v>116120</v>
      </c>
      <c r="AY17" s="60">
        <v>33</v>
      </c>
      <c r="AZ17" s="67">
        <f t="shared" si="33"/>
        <v>3831.96</v>
      </c>
      <c r="BA17" s="104">
        <f>'SS treatment (%)'!T12</f>
        <v>19.626248708232861</v>
      </c>
      <c r="BB17" s="62">
        <f t="shared" si="34"/>
        <v>22790</v>
      </c>
      <c r="BC17" s="67">
        <f t="shared" si="35"/>
        <v>752.07</v>
      </c>
      <c r="BD17" s="104" t="str">
        <f>'SS treatment (%)'!U12</f>
        <v>:</v>
      </c>
      <c r="BE17" s="17" t="s">
        <v>13</v>
      </c>
      <c r="BF17" s="224" t="s">
        <v>13</v>
      </c>
      <c r="BG17" s="226">
        <f>'SS treatment (%)'!W12</f>
        <v>33.172580089562523</v>
      </c>
      <c r="BH17" s="62">
        <f t="shared" si="38"/>
        <v>15408</v>
      </c>
      <c r="BI17" s="67">
        <f t="shared" si="39"/>
        <v>1271.1600000000001</v>
      </c>
      <c r="BJ17" s="65">
        <f t="shared" si="40"/>
        <v>2023.23</v>
      </c>
      <c r="BK17" s="114">
        <f t="shared" si="41"/>
        <v>52.79882879779538</v>
      </c>
      <c r="BL17" s="65">
        <f t="shared" si="42"/>
        <v>1808.73</v>
      </c>
      <c r="BM17" s="114">
        <f t="shared" si="43"/>
        <v>47.201171202204613</v>
      </c>
      <c r="BN17" s="65">
        <f>'SS treatment'!AE12</f>
        <v>119770</v>
      </c>
      <c r="BO17" s="60">
        <v>33</v>
      </c>
      <c r="BP17" s="67">
        <f t="shared" si="44"/>
        <v>3952.41</v>
      </c>
      <c r="BQ17" s="104">
        <f>'SS treatment (%)'!Z12</f>
        <v>17.976120898388579</v>
      </c>
      <c r="BR17" s="62">
        <f t="shared" si="45"/>
        <v>21530</v>
      </c>
      <c r="BS17" s="67">
        <f t="shared" si="46"/>
        <v>710.49</v>
      </c>
      <c r="BT17" s="104" t="str">
        <f>'SS treatment (%)'!AA12</f>
        <v>:</v>
      </c>
      <c r="BU17" s="62" t="s">
        <v>13</v>
      </c>
      <c r="BV17" s="67" t="s">
        <v>13</v>
      </c>
      <c r="BW17" s="226">
        <f>'SS treatment (%)'!AC12</f>
        <v>32.028053769725304</v>
      </c>
      <c r="BX17" s="62">
        <f t="shared" si="49"/>
        <v>15343.999999999998</v>
      </c>
      <c r="BY17" s="67">
        <f t="shared" si="50"/>
        <v>1265.8799999999999</v>
      </c>
      <c r="BZ17" s="65">
        <f t="shared" si="51"/>
        <v>1976.37</v>
      </c>
      <c r="CA17" s="114">
        <f t="shared" si="52"/>
        <v>50.00417466811389</v>
      </c>
      <c r="CB17" s="65">
        <f t="shared" si="53"/>
        <v>1976.04</v>
      </c>
      <c r="CC17" s="114">
        <f t="shared" si="54"/>
        <v>49.995825331886117</v>
      </c>
      <c r="CD17" s="65">
        <f>'SS treatment'!AK12</f>
        <v>119770</v>
      </c>
      <c r="CE17" s="60">
        <v>33</v>
      </c>
      <c r="CF17" s="67">
        <f t="shared" si="55"/>
        <v>3952.41</v>
      </c>
      <c r="CG17" s="104">
        <f>'SS treatment (%)'!AF12</f>
        <v>17.976120898388579</v>
      </c>
      <c r="CH17" s="62">
        <f t="shared" si="56"/>
        <v>21530</v>
      </c>
      <c r="CI17" s="67">
        <f t="shared" si="57"/>
        <v>710.49</v>
      </c>
      <c r="CJ17" s="104" t="str">
        <f>'SS treatment (%)'!AG12</f>
        <v>:</v>
      </c>
      <c r="CK17" s="62" t="s">
        <v>13</v>
      </c>
      <c r="CL17" s="67" t="s">
        <v>13</v>
      </c>
      <c r="CM17" s="226">
        <f>'SS treatment (%)'!AI12</f>
        <v>32.028053769725304</v>
      </c>
      <c r="CN17" s="62">
        <f t="shared" si="60"/>
        <v>15343.999999999998</v>
      </c>
      <c r="CO17" s="67">
        <f t="shared" si="61"/>
        <v>1265.8799999999999</v>
      </c>
      <c r="CP17" s="65">
        <f t="shared" si="62"/>
        <v>1976.37</v>
      </c>
      <c r="CQ17" s="114">
        <f t="shared" si="63"/>
        <v>50.00417466811389</v>
      </c>
      <c r="CR17" s="65">
        <f t="shared" si="64"/>
        <v>1976.04</v>
      </c>
      <c r="CS17" s="114">
        <f t="shared" si="65"/>
        <v>49.995825331886117</v>
      </c>
      <c r="CT17" s="65">
        <f>'SS treatment'!AQ12</f>
        <v>103290</v>
      </c>
      <c r="CU17" s="60">
        <v>33</v>
      </c>
      <c r="CV17" s="67">
        <f t="shared" si="66"/>
        <v>3408.57</v>
      </c>
      <c r="CW17" s="104">
        <f>'SS treatment (%)'!AL12</f>
        <v>9.8654274373124213</v>
      </c>
      <c r="CX17" s="62">
        <f t="shared" si="67"/>
        <v>10190</v>
      </c>
      <c r="CY17" s="67">
        <f t="shared" si="68"/>
        <v>336.27</v>
      </c>
      <c r="CZ17" s="104" t="str">
        <f>'SS treatment (%)'!AM12</f>
        <v>:</v>
      </c>
      <c r="DA17" s="62" t="s">
        <v>13</v>
      </c>
      <c r="DB17" s="67" t="s">
        <v>13</v>
      </c>
      <c r="DC17" s="226">
        <f>'SS treatment (%)'!AO12</f>
        <v>36.50885855358699</v>
      </c>
      <c r="DD17" s="62">
        <f t="shared" si="71"/>
        <v>15084</v>
      </c>
      <c r="DE17" s="67">
        <f t="shared" si="72"/>
        <v>1244.43</v>
      </c>
      <c r="DF17" s="65">
        <f t="shared" si="73"/>
        <v>1580.7</v>
      </c>
      <c r="DG17" s="114">
        <f t="shared" si="74"/>
        <v>46.374285990899409</v>
      </c>
      <c r="DH17" s="65">
        <f t="shared" si="75"/>
        <v>1827.8700000000001</v>
      </c>
      <c r="DI17" s="114">
        <f t="shared" si="76"/>
        <v>53.625714009100591</v>
      </c>
      <c r="DJ17" s="65">
        <f>'SS treatment'!AW12</f>
        <v>103290</v>
      </c>
      <c r="DK17" s="60">
        <v>33</v>
      </c>
      <c r="DL17" s="67">
        <f t="shared" si="77"/>
        <v>3408.57</v>
      </c>
      <c r="DM17" s="104">
        <f>'SS treatment (%)'!AR12</f>
        <v>9.8654274373124213</v>
      </c>
      <c r="DN17" s="62">
        <f t="shared" si="78"/>
        <v>10190</v>
      </c>
      <c r="DO17" s="67">
        <f t="shared" si="79"/>
        <v>336.27</v>
      </c>
      <c r="DP17" s="104" t="str">
        <f>'SS treatment (%)'!AS12</f>
        <v>:</v>
      </c>
      <c r="DQ17" s="62" t="s">
        <v>13</v>
      </c>
      <c r="DR17" s="67" t="s">
        <v>13</v>
      </c>
      <c r="DS17" s="226">
        <f>'SS treatment (%)'!AU12</f>
        <v>36.50885855358699</v>
      </c>
      <c r="DT17" s="62">
        <f t="shared" si="82"/>
        <v>15084</v>
      </c>
      <c r="DU17" s="67">
        <f t="shared" si="83"/>
        <v>1244.43</v>
      </c>
      <c r="DV17" s="65">
        <f t="shared" si="84"/>
        <v>1580.7</v>
      </c>
      <c r="DW17" s="114">
        <f t="shared" si="85"/>
        <v>46.374285990899409</v>
      </c>
      <c r="DX17" s="65">
        <f t="shared" si="86"/>
        <v>1827.8700000000001</v>
      </c>
      <c r="DY17" s="114">
        <f t="shared" si="87"/>
        <v>53.625714009100591</v>
      </c>
      <c r="DZ17" s="65">
        <f>'SS treatment'!BC12</f>
        <v>103290</v>
      </c>
      <c r="EA17" s="60">
        <v>33</v>
      </c>
      <c r="EB17" s="67">
        <f t="shared" si="88"/>
        <v>3408.57</v>
      </c>
      <c r="EC17" s="104">
        <f>'SS treatment (%)'!AX12</f>
        <v>9.8654274373124213</v>
      </c>
      <c r="ED17" s="62">
        <f t="shared" si="89"/>
        <v>10190</v>
      </c>
      <c r="EE17" s="67">
        <f t="shared" si="90"/>
        <v>336.27</v>
      </c>
      <c r="EF17" s="104" t="str">
        <f>'SS treatment (%)'!AY12</f>
        <v>:</v>
      </c>
      <c r="EG17" s="62" t="s">
        <v>13</v>
      </c>
      <c r="EH17" s="67" t="s">
        <v>13</v>
      </c>
      <c r="EI17" s="226">
        <f>'SS treatment (%)'!BA12</f>
        <v>36.50885855358699</v>
      </c>
      <c r="EJ17" s="62">
        <f t="shared" si="93"/>
        <v>15084</v>
      </c>
      <c r="EK17" s="67">
        <f t="shared" si="94"/>
        <v>1244.43</v>
      </c>
      <c r="EL17" s="65">
        <f t="shared" si="95"/>
        <v>1580.7</v>
      </c>
      <c r="EM17" s="114">
        <f t="shared" si="96"/>
        <v>46.374285990899409</v>
      </c>
      <c r="EN17" s="65">
        <f t="shared" si="97"/>
        <v>1827.8700000000001</v>
      </c>
      <c r="EO17" s="114">
        <f t="shared" si="98"/>
        <v>53.625714009100591</v>
      </c>
      <c r="EP17" s="65">
        <f>'SS treatment'!BI12</f>
        <v>98560</v>
      </c>
      <c r="EQ17" s="60">
        <v>33</v>
      </c>
      <c r="ER17" s="67">
        <f t="shared" si="99"/>
        <v>3252.48</v>
      </c>
      <c r="ES17" s="104">
        <f>'SS treatment (%)'!BD12</f>
        <v>4.8193993506493502</v>
      </c>
      <c r="ET17" s="62">
        <f t="shared" si="100"/>
        <v>4749.9999999999991</v>
      </c>
      <c r="EU17" s="67">
        <f t="shared" si="101"/>
        <v>156.74999999999997</v>
      </c>
      <c r="EV17" s="104">
        <f>'SS treatment (%)'!BE12</f>
        <v>19.916801948051948</v>
      </c>
      <c r="EW17" s="62">
        <f t="shared" si="102"/>
        <v>19630</v>
      </c>
      <c r="EX17" s="67">
        <f t="shared" si="103"/>
        <v>647.79</v>
      </c>
      <c r="EY17" s="226">
        <f>'SS treatment (%)'!BG12</f>
        <v>37.459415584415588</v>
      </c>
      <c r="EZ17" s="62">
        <f t="shared" si="104"/>
        <v>14768.000000000004</v>
      </c>
      <c r="FA17" s="67">
        <f t="shared" si="105"/>
        <v>1218.3600000000001</v>
      </c>
      <c r="FB17" s="65">
        <f t="shared" si="106"/>
        <v>2022.9</v>
      </c>
      <c r="FC17" s="114">
        <f t="shared" si="107"/>
        <v>62.195616883116884</v>
      </c>
      <c r="FD17" s="65">
        <f t="shared" si="108"/>
        <v>1229.58</v>
      </c>
      <c r="FE17" s="114">
        <f t="shared" si="109"/>
        <v>37.804383116883116</v>
      </c>
      <c r="FF17" s="65">
        <f>'SS treatment'!BO12</f>
        <v>98560</v>
      </c>
      <c r="FG17" s="60">
        <v>33</v>
      </c>
      <c r="FH17" s="67">
        <f t="shared" si="110"/>
        <v>3252.48</v>
      </c>
      <c r="FI17" s="104">
        <f>'SS treatment (%)'!BJ12</f>
        <v>4.8193993506493502</v>
      </c>
      <c r="FJ17" s="62">
        <f t="shared" si="111"/>
        <v>4749.9999999999991</v>
      </c>
      <c r="FK17" s="67">
        <f t="shared" si="112"/>
        <v>156.74999999999997</v>
      </c>
      <c r="FL17" s="104">
        <f>'SS treatment (%)'!BK12</f>
        <v>19.916801948051948</v>
      </c>
      <c r="FM17" s="62">
        <f t="shared" si="113"/>
        <v>19630</v>
      </c>
      <c r="FN17" s="67">
        <f t="shared" si="114"/>
        <v>647.79</v>
      </c>
      <c r="FO17" s="226">
        <f>'SS treatment (%)'!BM12</f>
        <v>37.459415584415588</v>
      </c>
      <c r="FP17" s="62">
        <f t="shared" si="115"/>
        <v>14768.000000000004</v>
      </c>
      <c r="FQ17" s="67">
        <f t="shared" si="116"/>
        <v>1218.3600000000001</v>
      </c>
      <c r="FR17" s="65">
        <f t="shared" si="117"/>
        <v>2022.9</v>
      </c>
      <c r="FS17" s="114">
        <f t="shared" si="118"/>
        <v>62.195616883116884</v>
      </c>
      <c r="FT17" s="65">
        <f t="shared" si="119"/>
        <v>1229.58</v>
      </c>
      <c r="FU17" s="114">
        <f t="shared" si="120"/>
        <v>37.804383116883116</v>
      </c>
      <c r="FV17" s="65">
        <f>'SS treatment'!BU12</f>
        <v>98560</v>
      </c>
      <c r="FW17" s="60">
        <v>33</v>
      </c>
      <c r="FX17" s="67">
        <f t="shared" si="121"/>
        <v>3252.48</v>
      </c>
      <c r="FY17" s="104">
        <f>'SS treatment (%)'!BP12</f>
        <v>4.8193993506493502</v>
      </c>
      <c r="FZ17" s="62">
        <f t="shared" si="122"/>
        <v>4749.9999999999991</v>
      </c>
      <c r="GA17" s="67">
        <f t="shared" si="123"/>
        <v>156.74999999999997</v>
      </c>
      <c r="GB17" s="104">
        <f>'SS treatment (%)'!BQ12</f>
        <v>19.916801948051948</v>
      </c>
      <c r="GC17" s="62">
        <f t="shared" si="124"/>
        <v>19630</v>
      </c>
      <c r="GD17" s="67">
        <f t="shared" si="125"/>
        <v>647.79</v>
      </c>
      <c r="GE17" s="226">
        <f>'SS treatment (%)'!BS12</f>
        <v>37.459415584415588</v>
      </c>
      <c r="GF17" s="62">
        <f t="shared" si="126"/>
        <v>14768.000000000004</v>
      </c>
      <c r="GG17" s="67">
        <f t="shared" si="127"/>
        <v>1218.3600000000001</v>
      </c>
      <c r="GH17" s="65">
        <f t="shared" si="128"/>
        <v>2022.9</v>
      </c>
      <c r="GI17" s="114">
        <f t="shared" si="129"/>
        <v>62.195616883116884</v>
      </c>
      <c r="GJ17" s="69">
        <f t="shared" si="130"/>
        <v>1229.58</v>
      </c>
      <c r="GK17" s="310">
        <f t="shared" si="131"/>
        <v>37.804383116883116</v>
      </c>
      <c r="GL17" s="65">
        <f>'SS treatment'!CA12</f>
        <v>0</v>
      </c>
      <c r="GM17" s="60">
        <v>33</v>
      </c>
      <c r="GN17" s="67">
        <f t="shared" si="132"/>
        <v>0</v>
      </c>
      <c r="GO17" s="104" t="e">
        <f>'SS treatment (%)'!BV12</f>
        <v>#DIV/0!</v>
      </c>
      <c r="GP17" s="62" t="e">
        <f t="shared" si="133"/>
        <v>#DIV/0!</v>
      </c>
      <c r="GQ17" s="67" t="e">
        <f t="shared" si="134"/>
        <v>#DIV/0!</v>
      </c>
      <c r="GR17" s="104" t="e">
        <f>'SS treatment (%)'!BW12</f>
        <v>#DIV/0!</v>
      </c>
      <c r="GS17" s="62" t="e">
        <f t="shared" si="135"/>
        <v>#DIV/0!</v>
      </c>
      <c r="GT17" s="67" t="e">
        <f t="shared" si="136"/>
        <v>#DIV/0!</v>
      </c>
      <c r="GU17" s="226" t="e">
        <f>'SS treatment (%)'!BY12</f>
        <v>#DIV/0!</v>
      </c>
      <c r="GV17" s="62" t="e">
        <f t="shared" si="146"/>
        <v>#DIV/0!</v>
      </c>
      <c r="GW17" s="67" t="e">
        <f t="shared" si="147"/>
        <v>#DIV/0!</v>
      </c>
      <c r="GX17" s="65" t="e">
        <f t="shared" si="139"/>
        <v>#DIV/0!</v>
      </c>
      <c r="GY17" s="114" t="e">
        <f t="shared" si="140"/>
        <v>#DIV/0!</v>
      </c>
      <c r="GZ17" s="65" t="e">
        <f t="shared" si="141"/>
        <v>#DIV/0!</v>
      </c>
      <c r="HA17" s="114" t="e">
        <f t="shared" si="142"/>
        <v>#DIV/0!</v>
      </c>
      <c r="HB17" s="250" t="s">
        <v>1106</v>
      </c>
    </row>
    <row r="18" spans="1:210">
      <c r="A18" s="95" t="s">
        <v>22</v>
      </c>
      <c r="B18" s="65">
        <f>'SS treatment'!G13</f>
        <v>1331600</v>
      </c>
      <c r="C18" s="58">
        <f>(26+30)/2</f>
        <v>28</v>
      </c>
      <c r="D18" s="67">
        <f t="shared" si="0"/>
        <v>37284.800000000003</v>
      </c>
      <c r="E18" s="104">
        <f>'SS treatment (%)'!B13</f>
        <v>72.003604686091919</v>
      </c>
      <c r="F18" s="62">
        <f t="shared" si="1"/>
        <v>958800</v>
      </c>
      <c r="G18" s="67">
        <f t="shared" si="2"/>
        <v>26846.400000000001</v>
      </c>
      <c r="H18" s="104" t="str">
        <f>'SS treatment (%)'!C13</f>
        <v>:</v>
      </c>
      <c r="I18" s="17" t="s">
        <v>13</v>
      </c>
      <c r="J18" s="224" t="s">
        <v>13</v>
      </c>
      <c r="K18" s="104">
        <f>'SS treatment (%)'!E13</f>
        <v>13.472514268549114</v>
      </c>
      <c r="L18" s="62">
        <f t="shared" si="5"/>
        <v>71760</v>
      </c>
      <c r="M18" s="67">
        <f t="shared" si="6"/>
        <v>5023.2000000000007</v>
      </c>
      <c r="N18" s="65">
        <f t="shared" si="7"/>
        <v>31869.600000000002</v>
      </c>
      <c r="O18" s="114">
        <f t="shared" si="8"/>
        <v>85.476118954641024</v>
      </c>
      <c r="P18" s="65">
        <f t="shared" si="9"/>
        <v>5415.2000000000007</v>
      </c>
      <c r="Q18" s="114">
        <f t="shared" si="10"/>
        <v>14.523881045358969</v>
      </c>
      <c r="R18" s="65">
        <f>'SS treatment'!M13</f>
        <v>1233400</v>
      </c>
      <c r="S18" s="58">
        <f>(26+30)/2</f>
        <v>28</v>
      </c>
      <c r="T18" s="67">
        <f t="shared" si="11"/>
        <v>34535.199999999997</v>
      </c>
      <c r="U18" s="104">
        <f>'SS treatment (%)'!H13</f>
        <v>68.769255715907249</v>
      </c>
      <c r="V18" s="62">
        <f t="shared" si="12"/>
        <v>848200</v>
      </c>
      <c r="W18" s="67">
        <f t="shared" si="13"/>
        <v>23749.599999999999</v>
      </c>
      <c r="X18" s="104" t="str">
        <f>'SS treatment (%)'!I13</f>
        <v>:</v>
      </c>
      <c r="Y18" s="17" t="s">
        <v>13</v>
      </c>
      <c r="Z18" s="224" t="s">
        <v>13</v>
      </c>
      <c r="AA18" s="104">
        <f>'SS treatment (%)'!K13</f>
        <v>13.637100697259607</v>
      </c>
      <c r="AB18" s="62">
        <f t="shared" si="16"/>
        <v>67280</v>
      </c>
      <c r="AC18" s="67">
        <f t="shared" si="17"/>
        <v>4709.5999999999995</v>
      </c>
      <c r="AD18" s="65">
        <f t="shared" si="18"/>
        <v>28459.199999999997</v>
      </c>
      <c r="AE18" s="114">
        <f t="shared" si="19"/>
        <v>82.406356413166847</v>
      </c>
      <c r="AF18" s="65">
        <f t="shared" si="20"/>
        <v>6076</v>
      </c>
      <c r="AG18" s="114">
        <f t="shared" si="21"/>
        <v>17.593643586833146</v>
      </c>
      <c r="AH18" s="65">
        <f>'SS treatment'!S13</f>
        <v>1122600</v>
      </c>
      <c r="AI18" s="58">
        <f>(26+30)/2</f>
        <v>28</v>
      </c>
      <c r="AJ18" s="67">
        <f t="shared" si="22"/>
        <v>31432.799999999999</v>
      </c>
      <c r="AK18" s="104">
        <f>'SS treatment (%)'!N13</f>
        <v>77.356137537858544</v>
      </c>
      <c r="AL18" s="62">
        <f t="shared" si="23"/>
        <v>868400</v>
      </c>
      <c r="AM18" s="67">
        <f t="shared" si="24"/>
        <v>24315.200000000001</v>
      </c>
      <c r="AN18" s="104" t="str">
        <f>'SS treatment (%)'!O13</f>
        <v>:</v>
      </c>
      <c r="AO18" s="17" t="s">
        <v>13</v>
      </c>
      <c r="AP18" s="224" t="s">
        <v>13</v>
      </c>
      <c r="AQ18" s="104">
        <f>'SS treatment (%)'!Q13</f>
        <v>10.849812934259754</v>
      </c>
      <c r="AR18" s="62">
        <f t="shared" si="27"/>
        <v>48720</v>
      </c>
      <c r="AS18" s="67">
        <f t="shared" si="28"/>
        <v>3410.4</v>
      </c>
      <c r="AT18" s="65">
        <f t="shared" si="29"/>
        <v>27725.600000000002</v>
      </c>
      <c r="AU18" s="114">
        <f t="shared" si="30"/>
        <v>88.205950472118303</v>
      </c>
      <c r="AV18" s="65">
        <f t="shared" si="31"/>
        <v>3707.1999999999971</v>
      </c>
      <c r="AW18" s="114">
        <f t="shared" si="32"/>
        <v>11.794049527881695</v>
      </c>
      <c r="AX18" s="65">
        <f>'SS treatment'!Y13</f>
        <v>1131600</v>
      </c>
      <c r="AY18" s="58">
        <f>(26+30)/2</f>
        <v>28</v>
      </c>
      <c r="AZ18" s="67">
        <f t="shared" si="33"/>
        <v>31684.799999999999</v>
      </c>
      <c r="BA18" s="104">
        <f>'SS treatment (%)'!T13</f>
        <v>79.657122658183098</v>
      </c>
      <c r="BB18" s="62">
        <f t="shared" si="34"/>
        <v>901400</v>
      </c>
      <c r="BC18" s="67">
        <f t="shared" si="35"/>
        <v>25239.200000000001</v>
      </c>
      <c r="BD18" s="104" t="str">
        <f>'SS treatment (%)'!U13</f>
        <v>:</v>
      </c>
      <c r="BE18" s="17" t="s">
        <v>13</v>
      </c>
      <c r="BF18" s="224" t="s">
        <v>13</v>
      </c>
      <c r="BG18" s="104">
        <f>'SS treatment (%)'!W13</f>
        <v>9.0491339696005664</v>
      </c>
      <c r="BH18" s="62">
        <f t="shared" si="38"/>
        <v>40960</v>
      </c>
      <c r="BI18" s="67">
        <f t="shared" si="39"/>
        <v>2867.2</v>
      </c>
      <c r="BJ18" s="65">
        <f t="shared" si="40"/>
        <v>28106.400000000001</v>
      </c>
      <c r="BK18" s="114">
        <f t="shared" si="41"/>
        <v>88.706256627783674</v>
      </c>
      <c r="BL18" s="65">
        <f t="shared" si="42"/>
        <v>3578.3999999999978</v>
      </c>
      <c r="BM18" s="114">
        <f t="shared" si="43"/>
        <v>11.293743372216325</v>
      </c>
      <c r="BN18" s="65">
        <f>'SS treatment'!AE13</f>
        <v>1152600</v>
      </c>
      <c r="BO18" s="58">
        <f>(26+30)/2</f>
        <v>28</v>
      </c>
      <c r="BP18" s="67">
        <f t="shared" si="44"/>
        <v>32272.799999999999</v>
      </c>
      <c r="BQ18" s="104">
        <f>'SS treatment (%)'!Z13</f>
        <v>80.15790386951241</v>
      </c>
      <c r="BR18" s="62" t="s">
        <v>13</v>
      </c>
      <c r="BS18" s="67" t="s">
        <v>13</v>
      </c>
      <c r="BT18" s="104" t="str">
        <f>'SS treatment (%)'!AA13</f>
        <v>:</v>
      </c>
      <c r="BU18" s="62" t="s">
        <v>13</v>
      </c>
      <c r="BV18" s="67" t="s">
        <v>13</v>
      </c>
      <c r="BW18" s="104">
        <f>'SS treatment (%)'!AC13</f>
        <v>9.5436404650355726</v>
      </c>
      <c r="BX18" s="62">
        <f t="shared" si="49"/>
        <v>44000.000000000007</v>
      </c>
      <c r="BY18" s="67">
        <f t="shared" si="50"/>
        <v>3080</v>
      </c>
      <c r="BZ18" s="65">
        <f t="shared" si="51"/>
        <v>3080</v>
      </c>
      <c r="CA18" s="114">
        <f t="shared" si="52"/>
        <v>9.5436404650355726</v>
      </c>
      <c r="CB18" s="65">
        <f t="shared" si="53"/>
        <v>29192.799999999999</v>
      </c>
      <c r="CC18" s="114">
        <f t="shared" si="54"/>
        <v>90.456359534964434</v>
      </c>
      <c r="CD18" s="65">
        <f>'SS treatment'!AK13</f>
        <v>1174400</v>
      </c>
      <c r="CE18" s="58">
        <f>(26+30)/2</f>
        <v>28</v>
      </c>
      <c r="CF18" s="67">
        <f t="shared" si="55"/>
        <v>32883.199999999997</v>
      </c>
      <c r="CG18" s="104">
        <f>'SS treatment (%)'!AF13</f>
        <v>80.177111716621255</v>
      </c>
      <c r="CH18" s="62">
        <f t="shared" si="56"/>
        <v>941600</v>
      </c>
      <c r="CI18" s="67">
        <f t="shared" si="57"/>
        <v>26364.799999999999</v>
      </c>
      <c r="CJ18" s="104" t="str">
        <f>'SS treatment (%)'!AG13</f>
        <v>:</v>
      </c>
      <c r="CK18" s="62" t="s">
        <v>13</v>
      </c>
      <c r="CL18" s="67" t="s">
        <v>13</v>
      </c>
      <c r="CM18" s="104">
        <f>'SS treatment (%)'!AI13</f>
        <v>9.5282697547683917</v>
      </c>
      <c r="CN18" s="62">
        <f t="shared" si="60"/>
        <v>44760</v>
      </c>
      <c r="CO18" s="67">
        <f t="shared" si="61"/>
        <v>3133.1999999999994</v>
      </c>
      <c r="CP18" s="65">
        <f t="shared" si="62"/>
        <v>29498</v>
      </c>
      <c r="CQ18" s="114">
        <f t="shared" si="63"/>
        <v>89.705381471389657</v>
      </c>
      <c r="CR18" s="65">
        <f t="shared" si="64"/>
        <v>3385.1999999999971</v>
      </c>
      <c r="CS18" s="114">
        <f t="shared" si="65"/>
        <v>10.294618528610346</v>
      </c>
      <c r="CT18" s="65">
        <f>'SS treatment'!AQ13</f>
        <v>1192000</v>
      </c>
      <c r="CU18" s="58">
        <f>(26+30)/2</f>
        <v>28</v>
      </c>
      <c r="CV18" s="67">
        <f t="shared" si="66"/>
        <v>33376</v>
      </c>
      <c r="CW18" s="104">
        <f>'SS treatment (%)'!AL13</f>
        <v>83.649328859060404</v>
      </c>
      <c r="CX18" s="62">
        <f t="shared" si="67"/>
        <v>997100</v>
      </c>
      <c r="CY18" s="67">
        <f t="shared" si="68"/>
        <v>27918.799999999999</v>
      </c>
      <c r="CZ18" s="104" t="str">
        <f>'SS treatment (%)'!AM13</f>
        <v>:</v>
      </c>
      <c r="DA18" s="62" t="s">
        <v>13</v>
      </c>
      <c r="DB18" s="67" t="s">
        <v>13</v>
      </c>
      <c r="DC18" s="104">
        <f>'SS treatment (%)'!AO13</f>
        <v>7.474832214765101</v>
      </c>
      <c r="DD18" s="62">
        <f t="shared" si="71"/>
        <v>35640</v>
      </c>
      <c r="DE18" s="67">
        <f t="shared" si="72"/>
        <v>2494.8000000000002</v>
      </c>
      <c r="DF18" s="65">
        <f t="shared" si="73"/>
        <v>30413.599999999999</v>
      </c>
      <c r="DG18" s="114">
        <f t="shared" si="74"/>
        <v>91.124161073825505</v>
      </c>
      <c r="DH18" s="65">
        <f t="shared" si="75"/>
        <v>2962.4000000000015</v>
      </c>
      <c r="DI18" s="114">
        <f t="shared" si="76"/>
        <v>8.8758389261745005</v>
      </c>
      <c r="DJ18" s="65">
        <f>'SS treatment'!AW13</f>
        <v>1210400</v>
      </c>
      <c r="DK18" s="58">
        <f>(26+30)/2</f>
        <v>28</v>
      </c>
      <c r="DL18" s="67">
        <f t="shared" si="77"/>
        <v>33891.199999999997</v>
      </c>
      <c r="DM18" s="104">
        <f>'SS treatment (%)'!AR13</f>
        <v>86.971249173826834</v>
      </c>
      <c r="DN18" s="62">
        <f t="shared" si="78"/>
        <v>1052700</v>
      </c>
      <c r="DO18" s="67">
        <f t="shared" si="79"/>
        <v>29475.599999999995</v>
      </c>
      <c r="DP18" s="104" t="str">
        <f>'SS treatment (%)'!AS13</f>
        <v>:</v>
      </c>
      <c r="DQ18" s="62" t="s">
        <v>13</v>
      </c>
      <c r="DR18" s="67" t="s">
        <v>13</v>
      </c>
      <c r="DS18" s="104">
        <f>'SS treatment (%)'!AU13</f>
        <v>5.5353602115003309</v>
      </c>
      <c r="DT18" s="62">
        <f t="shared" si="82"/>
        <v>26800.000000000007</v>
      </c>
      <c r="DU18" s="67">
        <f t="shared" si="83"/>
        <v>1876</v>
      </c>
      <c r="DV18" s="65">
        <f t="shared" si="84"/>
        <v>31351.599999999995</v>
      </c>
      <c r="DW18" s="114">
        <f t="shared" si="85"/>
        <v>92.506609385327152</v>
      </c>
      <c r="DX18" s="65">
        <f t="shared" si="86"/>
        <v>2539.6000000000022</v>
      </c>
      <c r="DY18" s="114">
        <f t="shared" si="87"/>
        <v>7.4933906146728431</v>
      </c>
      <c r="DZ18" s="65">
        <f>'SS treatment'!BC13</f>
        <v>1179334.5009999999</v>
      </c>
      <c r="EA18" s="58">
        <f>(26+30)/2</f>
        <v>28</v>
      </c>
      <c r="EB18" s="67">
        <f t="shared" si="88"/>
        <v>33021.366027999997</v>
      </c>
      <c r="EC18" s="104">
        <f>'SS treatment (%)'!AX13</f>
        <v>86.49999996905035</v>
      </c>
      <c r="ED18" s="62">
        <f t="shared" si="89"/>
        <v>1020124.343</v>
      </c>
      <c r="EE18" s="67">
        <f t="shared" si="90"/>
        <v>28563.481604000001</v>
      </c>
      <c r="EF18" s="104" t="str">
        <f>'SS treatment (%)'!AY13</f>
        <v>:</v>
      </c>
      <c r="EG18" s="62" t="s">
        <v>13</v>
      </c>
      <c r="EH18" s="67" t="s">
        <v>13</v>
      </c>
      <c r="EI18" s="104">
        <f>'SS treatment (%)'!BA13</f>
        <v>7.5000000360372727</v>
      </c>
      <c r="EJ18" s="62">
        <f t="shared" si="93"/>
        <v>35380.035199999998</v>
      </c>
      <c r="EK18" s="67">
        <f t="shared" si="94"/>
        <v>2476.6024639999996</v>
      </c>
      <c r="EL18" s="65">
        <f t="shared" si="95"/>
        <v>31040.084068</v>
      </c>
      <c r="EM18" s="114">
        <f t="shared" si="96"/>
        <v>94.000000005087628</v>
      </c>
      <c r="EN18" s="65">
        <f t="shared" si="97"/>
        <v>1981.2819599999966</v>
      </c>
      <c r="EO18" s="114">
        <f t="shared" si="98"/>
        <v>5.9999999949123746</v>
      </c>
      <c r="EP18" s="65">
        <f>'SS treatment'!BI13</f>
        <v>1148222</v>
      </c>
      <c r="EQ18" s="58">
        <f>(26+30)/2</f>
        <v>28</v>
      </c>
      <c r="ER18" s="67">
        <f t="shared" si="99"/>
        <v>32150.216</v>
      </c>
      <c r="ES18" s="104">
        <f>'SS treatment (%)'!BD13</f>
        <v>86</v>
      </c>
      <c r="ET18" s="62">
        <f t="shared" si="100"/>
        <v>987470.92</v>
      </c>
      <c r="EU18" s="67">
        <f t="shared" si="101"/>
        <v>27649.18576</v>
      </c>
      <c r="EV18" s="104" t="str">
        <f>'SS treatment (%)'!BE13</f>
        <v>:</v>
      </c>
      <c r="EW18" s="62" t="s">
        <v>13</v>
      </c>
      <c r="EX18" s="67" t="s">
        <v>13</v>
      </c>
      <c r="EY18" s="104">
        <f>'SS treatment (%)'!BG13</f>
        <v>9.5</v>
      </c>
      <c r="EZ18" s="62">
        <f t="shared" si="104"/>
        <v>43632.436000000002</v>
      </c>
      <c r="FA18" s="67">
        <f t="shared" si="105"/>
        <v>3054.27052</v>
      </c>
      <c r="FB18" s="65">
        <f t="shared" si="106"/>
        <v>30703.456279999999</v>
      </c>
      <c r="FC18" s="114">
        <f t="shared" si="107"/>
        <v>95.5</v>
      </c>
      <c r="FD18" s="65">
        <f t="shared" si="108"/>
        <v>1446.7597200000018</v>
      </c>
      <c r="FE18" s="114">
        <f t="shared" si="109"/>
        <v>4.5000000000000053</v>
      </c>
      <c r="FF18" s="65">
        <f>'SS treatment'!BO13</f>
        <v>1154640</v>
      </c>
      <c r="FG18" s="58">
        <f>(26+30)/2</f>
        <v>28</v>
      </c>
      <c r="FH18" s="67">
        <f t="shared" si="110"/>
        <v>32329.919999999998</v>
      </c>
      <c r="FI18" s="104">
        <f>'SS treatment (%)'!BJ13</f>
        <v>83.864999999999995</v>
      </c>
      <c r="FJ18" s="62">
        <f t="shared" si="111"/>
        <v>968338.83599999989</v>
      </c>
      <c r="FK18" s="67">
        <f t="shared" si="112"/>
        <v>27113.487407999997</v>
      </c>
      <c r="FL18" s="104" t="str">
        <f>'SS treatment (%)'!BK13</f>
        <v>:</v>
      </c>
      <c r="FM18" s="62" t="s">
        <v>13</v>
      </c>
      <c r="FN18" s="67" t="s">
        <v>13</v>
      </c>
      <c r="FO18" s="104">
        <f>'SS treatment (%)'!BM13</f>
        <v>8.7149999999999999</v>
      </c>
      <c r="FP18" s="62">
        <f t="shared" si="115"/>
        <v>40250.750399999997</v>
      </c>
      <c r="FQ18" s="67">
        <f t="shared" si="116"/>
        <v>2817.5525279999997</v>
      </c>
      <c r="FR18" s="65">
        <f t="shared" si="117"/>
        <v>29931.039935999997</v>
      </c>
      <c r="FS18" s="114">
        <f t="shared" si="118"/>
        <v>92.58</v>
      </c>
      <c r="FT18" s="65">
        <f t="shared" si="119"/>
        <v>2398.8800640000009</v>
      </c>
      <c r="FU18" s="114">
        <f t="shared" si="120"/>
        <v>7.4200000000000026</v>
      </c>
      <c r="FV18" s="65">
        <f>'SS treatment'!BU13</f>
        <v>1161057.9990000001</v>
      </c>
      <c r="FW18" s="58">
        <f>(26+30)/2</f>
        <v>28</v>
      </c>
      <c r="FX18" s="67">
        <f t="shared" si="121"/>
        <v>32509.623972000001</v>
      </c>
      <c r="FY18" s="104">
        <f>'SS treatment (%)'!BP13</f>
        <v>81.730000035941345</v>
      </c>
      <c r="FZ18" s="62">
        <f t="shared" si="122"/>
        <v>948932.70299999998</v>
      </c>
      <c r="GA18" s="67">
        <f t="shared" si="123"/>
        <v>26570.115683999997</v>
      </c>
      <c r="GB18" s="104" t="str">
        <f>'SS treatment (%)'!BQ13</f>
        <v>:</v>
      </c>
      <c r="GC18" s="62" t="s">
        <v>13</v>
      </c>
      <c r="GD18" s="67" t="s">
        <v>13</v>
      </c>
      <c r="GE18" s="104">
        <f>'SS treatment (%)'!BS13</f>
        <v>7.9299999723786403</v>
      </c>
      <c r="GF18" s="62">
        <f t="shared" si="126"/>
        <v>36828.759600000005</v>
      </c>
      <c r="GG18" s="67">
        <f t="shared" si="127"/>
        <v>2578.0131719999999</v>
      </c>
      <c r="GH18" s="65">
        <f t="shared" si="128"/>
        <v>29148.128855999996</v>
      </c>
      <c r="GI18" s="114">
        <f t="shared" si="129"/>
        <v>89.660000008319983</v>
      </c>
      <c r="GJ18" s="69">
        <f t="shared" si="130"/>
        <v>3361.4951160000055</v>
      </c>
      <c r="GK18" s="310">
        <f t="shared" si="131"/>
        <v>10.339999991680019</v>
      </c>
      <c r="GL18" s="65">
        <f>'SS treatment'!CA13</f>
        <v>0</v>
      </c>
      <c r="GM18" s="58">
        <f>(26+30)/2</f>
        <v>28</v>
      </c>
      <c r="GN18" s="67">
        <f t="shared" si="132"/>
        <v>0</v>
      </c>
      <c r="GO18" s="104" t="e">
        <f>'SS treatment (%)'!BV13</f>
        <v>#DIV/0!</v>
      </c>
      <c r="GP18" s="62" t="e">
        <f t="shared" si="133"/>
        <v>#DIV/0!</v>
      </c>
      <c r="GQ18" s="67" t="e">
        <f t="shared" si="134"/>
        <v>#DIV/0!</v>
      </c>
      <c r="GR18" s="104" t="e">
        <f>'SS treatment (%)'!BW13</f>
        <v>#DIV/0!</v>
      </c>
      <c r="GS18" s="62" t="e">
        <f t="shared" ref="GS18:GS19" si="149">GL18*GR18/100</f>
        <v>#DIV/0!</v>
      </c>
      <c r="GT18" s="67" t="e">
        <f t="shared" ref="GT18:GT19" si="150">GN18*GR18/100</f>
        <v>#DIV/0!</v>
      </c>
      <c r="GU18" s="104" t="e">
        <f>'SS treatment (%)'!BY13</f>
        <v>#DIV/0!</v>
      </c>
      <c r="GV18" s="62" t="e">
        <f t="shared" si="146"/>
        <v>#DIV/0!</v>
      </c>
      <c r="GW18" s="67" t="e">
        <f t="shared" si="147"/>
        <v>#DIV/0!</v>
      </c>
      <c r="GX18" s="65" t="e">
        <f t="shared" si="139"/>
        <v>#DIV/0!</v>
      </c>
      <c r="GY18" s="114" t="e">
        <f t="shared" si="140"/>
        <v>#DIV/0!</v>
      </c>
      <c r="GZ18" s="65" t="e">
        <f t="shared" si="141"/>
        <v>#DIV/0!</v>
      </c>
      <c r="HA18" s="114" t="e">
        <f t="shared" si="142"/>
        <v>#DIV/0!</v>
      </c>
      <c r="HB18" s="250" t="s">
        <v>1091</v>
      </c>
    </row>
    <row r="19" spans="1:210">
      <c r="A19" s="95" t="s">
        <v>159</v>
      </c>
      <c r="B19" s="65">
        <f>'SS treatment'!G14</f>
        <v>974000</v>
      </c>
      <c r="C19" s="60">
        <v>33</v>
      </c>
      <c r="D19" s="67">
        <f t="shared" si="0"/>
        <v>32142</v>
      </c>
      <c r="E19" s="104">
        <f>'SS treatment (%)'!B14</f>
        <v>45.482546201232033</v>
      </c>
      <c r="F19" s="62">
        <f t="shared" si="1"/>
        <v>443000</v>
      </c>
      <c r="G19" s="67">
        <f t="shared" si="2"/>
        <v>14619</v>
      </c>
      <c r="H19" s="104">
        <f>'SS treatment (%)'!C14</f>
        <v>25.975359342915812</v>
      </c>
      <c r="I19" s="62">
        <f t="shared" si="3"/>
        <v>253000</v>
      </c>
      <c r="J19" s="67">
        <f t="shared" si="4"/>
        <v>8349</v>
      </c>
      <c r="K19" s="230">
        <f>'SS treatment (%)'!E14</f>
        <v>20.431211498973305</v>
      </c>
      <c r="L19" s="62">
        <f t="shared" si="5"/>
        <v>79600</v>
      </c>
      <c r="M19" s="67">
        <f t="shared" si="6"/>
        <v>6567</v>
      </c>
      <c r="N19" s="65">
        <f t="shared" si="7"/>
        <v>29535</v>
      </c>
      <c r="O19" s="114">
        <f t="shared" si="8"/>
        <v>91.889117043121146</v>
      </c>
      <c r="P19" s="65">
        <f t="shared" si="9"/>
        <v>2607</v>
      </c>
      <c r="Q19" s="114">
        <f t="shared" si="10"/>
        <v>8.1108829568788501</v>
      </c>
      <c r="R19" s="65">
        <f>'SS treatment'!M14</f>
        <v>950000</v>
      </c>
      <c r="S19" s="60">
        <v>33</v>
      </c>
      <c r="T19" s="67">
        <f t="shared" si="11"/>
        <v>31350</v>
      </c>
      <c r="U19" s="104">
        <f>'SS treatment (%)'!H14</f>
        <v>43.89473684210526</v>
      </c>
      <c r="V19" s="62">
        <f t="shared" si="12"/>
        <v>417000</v>
      </c>
      <c r="W19" s="67">
        <f t="shared" si="13"/>
        <v>13761</v>
      </c>
      <c r="X19" s="104">
        <f>'SS treatment (%)'!I14</f>
        <v>25.789473684210527</v>
      </c>
      <c r="Y19" s="62">
        <f t="shared" si="14"/>
        <v>245000</v>
      </c>
      <c r="Z19" s="67">
        <f t="shared" si="15"/>
        <v>8085</v>
      </c>
      <c r="AA19" s="226">
        <f>'SS treatment (%)'!K14</f>
        <v>21.894736842105264</v>
      </c>
      <c r="AB19" s="62">
        <f t="shared" si="16"/>
        <v>83200</v>
      </c>
      <c r="AC19" s="67">
        <f t="shared" si="17"/>
        <v>6864</v>
      </c>
      <c r="AD19" s="65">
        <f t="shared" si="18"/>
        <v>28710</v>
      </c>
      <c r="AE19" s="114">
        <f t="shared" si="19"/>
        <v>91.578947368421055</v>
      </c>
      <c r="AF19" s="65">
        <f t="shared" si="20"/>
        <v>2640</v>
      </c>
      <c r="AG19" s="114">
        <f t="shared" si="21"/>
        <v>8.4210526315789469</v>
      </c>
      <c r="AH19" s="65">
        <f>'SS treatment'!S14</f>
        <v>827000</v>
      </c>
      <c r="AI19" s="60">
        <v>33</v>
      </c>
      <c r="AJ19" s="67">
        <f t="shared" si="22"/>
        <v>27291</v>
      </c>
      <c r="AK19" s="104">
        <f>'SS treatment (%)'!N14</f>
        <v>44.619105199516326</v>
      </c>
      <c r="AL19" s="62">
        <f t="shared" si="23"/>
        <v>369000</v>
      </c>
      <c r="AM19" s="67">
        <f t="shared" si="24"/>
        <v>12177</v>
      </c>
      <c r="AN19" s="104">
        <f>'SS treatment (%)'!O14</f>
        <v>29.504232164449817</v>
      </c>
      <c r="AO19" s="62">
        <f t="shared" si="25"/>
        <v>244000</v>
      </c>
      <c r="AP19" s="67">
        <f t="shared" si="26"/>
        <v>8052</v>
      </c>
      <c r="AQ19" s="226">
        <f>'SS treatment (%)'!Q14</f>
        <v>19.46795646916566</v>
      </c>
      <c r="AR19" s="62">
        <f t="shared" si="27"/>
        <v>64400.000000000015</v>
      </c>
      <c r="AS19" s="67">
        <f t="shared" si="28"/>
        <v>5313</v>
      </c>
      <c r="AT19" s="65">
        <f t="shared" si="29"/>
        <v>25542</v>
      </c>
      <c r="AU19" s="114">
        <f t="shared" si="30"/>
        <v>93.5912938331318</v>
      </c>
      <c r="AV19" s="65">
        <f t="shared" si="31"/>
        <v>1749</v>
      </c>
      <c r="AW19" s="114">
        <f t="shared" si="32"/>
        <v>6.4087061668681979</v>
      </c>
      <c r="AX19" s="65">
        <f>'SS treatment'!Y14</f>
        <v>986000</v>
      </c>
      <c r="AY19" s="60">
        <v>33</v>
      </c>
      <c r="AZ19" s="67">
        <f t="shared" si="33"/>
        <v>32538</v>
      </c>
      <c r="BA19" s="104">
        <f>'SS treatment (%)'!T14</f>
        <v>42.697768762677484</v>
      </c>
      <c r="BB19" s="62">
        <f t="shared" si="34"/>
        <v>421000</v>
      </c>
      <c r="BC19" s="67">
        <f t="shared" si="35"/>
        <v>13893</v>
      </c>
      <c r="BD19" s="104">
        <f>'SS treatment (%)'!U14</f>
        <v>30.933062880324545</v>
      </c>
      <c r="BE19" s="62">
        <f t="shared" si="36"/>
        <v>305000</v>
      </c>
      <c r="BF19" s="67">
        <f t="shared" si="37"/>
        <v>10065</v>
      </c>
      <c r="BG19" s="226">
        <f>'SS treatment (%)'!W14</f>
        <v>17.342799188640974</v>
      </c>
      <c r="BH19" s="62">
        <f t="shared" si="38"/>
        <v>68400</v>
      </c>
      <c r="BI19" s="67">
        <f t="shared" si="39"/>
        <v>5643</v>
      </c>
      <c r="BJ19" s="65">
        <f t="shared" si="40"/>
        <v>29601</v>
      </c>
      <c r="BK19" s="114">
        <f t="shared" si="41"/>
        <v>90.973630831643007</v>
      </c>
      <c r="BL19" s="65">
        <f t="shared" si="42"/>
        <v>2937</v>
      </c>
      <c r="BM19" s="114">
        <f t="shared" si="43"/>
        <v>9.0263691683569984</v>
      </c>
      <c r="BN19" s="65">
        <f>'SS treatment'!AE14</f>
        <v>833000</v>
      </c>
      <c r="BO19" s="60">
        <v>33</v>
      </c>
      <c r="BP19" s="67">
        <f t="shared" si="44"/>
        <v>27489</v>
      </c>
      <c r="BQ19" s="104">
        <f>'SS treatment (%)'!Z14</f>
        <v>45.378151260504204</v>
      </c>
      <c r="BR19" s="62">
        <f t="shared" si="45"/>
        <v>378000</v>
      </c>
      <c r="BS19" s="67">
        <f t="shared" si="46"/>
        <v>12474</v>
      </c>
      <c r="BT19" s="104">
        <f>'SS treatment (%)'!AA14</f>
        <v>33.373349339735896</v>
      </c>
      <c r="BU19" s="62">
        <f t="shared" si="47"/>
        <v>278000</v>
      </c>
      <c r="BV19" s="67">
        <f t="shared" si="48"/>
        <v>9174</v>
      </c>
      <c r="BW19" s="226">
        <f>'SS treatment (%)'!AC14</f>
        <v>16.566626650660265</v>
      </c>
      <c r="BX19" s="62">
        <f t="shared" si="49"/>
        <v>55200</v>
      </c>
      <c r="BY19" s="67">
        <f t="shared" si="50"/>
        <v>4554</v>
      </c>
      <c r="BZ19" s="65">
        <f t="shared" si="51"/>
        <v>26202</v>
      </c>
      <c r="CA19" s="114">
        <f t="shared" si="52"/>
        <v>95.318127250900361</v>
      </c>
      <c r="CB19" s="65">
        <f t="shared" si="53"/>
        <v>1287</v>
      </c>
      <c r="CC19" s="114">
        <f t="shared" si="54"/>
        <v>4.6818727490996395</v>
      </c>
      <c r="CD19" s="65">
        <f>'SS treatment'!AK14</f>
        <v>801000</v>
      </c>
      <c r="CE19" s="60">
        <v>33</v>
      </c>
      <c r="CF19" s="67">
        <f t="shared" si="55"/>
        <v>26433</v>
      </c>
      <c r="CG19" s="104">
        <f>'SS treatment (%)'!AF14</f>
        <v>43.820224719101127</v>
      </c>
      <c r="CH19" s="62">
        <f t="shared" si="56"/>
        <v>351000</v>
      </c>
      <c r="CI19" s="67">
        <f t="shared" si="57"/>
        <v>11583</v>
      </c>
      <c r="CJ19" s="104">
        <f>'SS treatment (%)'!AG14</f>
        <v>35.830212234706615</v>
      </c>
      <c r="CK19" s="62">
        <f t="shared" si="58"/>
        <v>287000</v>
      </c>
      <c r="CL19" s="67">
        <f t="shared" si="59"/>
        <v>9471</v>
      </c>
      <c r="CM19" s="226">
        <f>'SS treatment (%)'!AI14</f>
        <v>16.978776529338326</v>
      </c>
      <c r="CN19" s="62">
        <f t="shared" si="60"/>
        <v>54400</v>
      </c>
      <c r="CO19" s="67">
        <f t="shared" si="61"/>
        <v>4487.9999999999991</v>
      </c>
      <c r="CP19" s="65">
        <f t="shared" si="62"/>
        <v>25542</v>
      </c>
      <c r="CQ19" s="114">
        <f t="shared" si="63"/>
        <v>96.629213483146074</v>
      </c>
      <c r="CR19" s="65">
        <f t="shared" si="64"/>
        <v>891</v>
      </c>
      <c r="CS19" s="114">
        <f t="shared" si="65"/>
        <v>3.3707865168539324</v>
      </c>
      <c r="CT19" s="65">
        <f>'SS treatment'!AQ14</f>
        <v>809000</v>
      </c>
      <c r="CU19" s="60">
        <v>33</v>
      </c>
      <c r="CV19" s="67">
        <f t="shared" si="66"/>
        <v>26697</v>
      </c>
      <c r="CW19" s="104">
        <f>'SS treatment (%)'!AL14</f>
        <v>36.959208899876394</v>
      </c>
      <c r="CX19" s="62">
        <f t="shared" si="67"/>
        <v>299000.00000000006</v>
      </c>
      <c r="CY19" s="67">
        <f t="shared" si="68"/>
        <v>9867.0000000000018</v>
      </c>
      <c r="CZ19" s="104">
        <f>'SS treatment (%)'!AM14</f>
        <v>39.307787391841778</v>
      </c>
      <c r="DA19" s="62">
        <f t="shared" si="69"/>
        <v>318000</v>
      </c>
      <c r="DB19" s="67">
        <f t="shared" si="70"/>
        <v>10494</v>
      </c>
      <c r="DC19" s="226">
        <f>'SS treatment (%)'!AO14</f>
        <v>18.41779975278121</v>
      </c>
      <c r="DD19" s="62">
        <f t="shared" si="71"/>
        <v>59600</v>
      </c>
      <c r="DE19" s="67">
        <f t="shared" si="72"/>
        <v>4917</v>
      </c>
      <c r="DF19" s="65">
        <f t="shared" si="73"/>
        <v>25278</v>
      </c>
      <c r="DG19" s="114">
        <f t="shared" si="74"/>
        <v>94.684796044499379</v>
      </c>
      <c r="DH19" s="65">
        <f t="shared" si="75"/>
        <v>1419</v>
      </c>
      <c r="DI19" s="114">
        <f t="shared" si="76"/>
        <v>5.3152039555006176</v>
      </c>
      <c r="DJ19" s="65">
        <f>'SS treatment'!AW14</f>
        <v>1367506</v>
      </c>
      <c r="DK19" s="60">
        <v>33</v>
      </c>
      <c r="DL19" s="67">
        <f t="shared" si="77"/>
        <v>45127.697999999997</v>
      </c>
      <c r="DM19" s="104">
        <f>'SS treatment (%)'!AR14</f>
        <v>31.03313623486844</v>
      </c>
      <c r="DN19" s="62">
        <f t="shared" si="78"/>
        <v>424380</v>
      </c>
      <c r="DO19" s="67">
        <f t="shared" si="79"/>
        <v>14004.54</v>
      </c>
      <c r="DP19" s="104">
        <f>'SS treatment (%)'!AS14</f>
        <v>60.099919122841143</v>
      </c>
      <c r="DQ19" s="62">
        <f t="shared" si="80"/>
        <v>821870</v>
      </c>
      <c r="DR19" s="67">
        <f t="shared" si="81"/>
        <v>27121.71</v>
      </c>
      <c r="DS19" s="226">
        <f>'SS treatment (%)'!AU14</f>
        <v>8.3927236882324472</v>
      </c>
      <c r="DT19" s="62">
        <f t="shared" si="82"/>
        <v>45908.4</v>
      </c>
      <c r="DU19" s="67">
        <f t="shared" si="83"/>
        <v>3787.4429999999998</v>
      </c>
      <c r="DV19" s="65">
        <f t="shared" si="84"/>
        <v>44913.692999999999</v>
      </c>
      <c r="DW19" s="114">
        <f t="shared" si="85"/>
        <v>99.525779045942031</v>
      </c>
      <c r="DX19" s="65">
        <f t="shared" si="86"/>
        <v>214.00499999999738</v>
      </c>
      <c r="DY19" s="114">
        <f t="shared" si="87"/>
        <v>0.47422095405796544</v>
      </c>
      <c r="DZ19" s="65">
        <f>'SS treatment'!BC14</f>
        <v>1235172</v>
      </c>
      <c r="EA19" s="60">
        <v>33</v>
      </c>
      <c r="EB19" s="67">
        <f t="shared" si="88"/>
        <v>40760.675999999999</v>
      </c>
      <c r="EC19" s="104">
        <f>'SS treatment (%)'!AX14</f>
        <v>37.683010949082394</v>
      </c>
      <c r="ED19" s="62">
        <f t="shared" si="89"/>
        <v>465450</v>
      </c>
      <c r="EE19" s="67">
        <f t="shared" si="90"/>
        <v>15359.85</v>
      </c>
      <c r="EF19" s="104">
        <f>'SS treatment (%)'!AY14</f>
        <v>44.44223152726908</v>
      </c>
      <c r="EG19" s="62">
        <f t="shared" si="91"/>
        <v>548938</v>
      </c>
      <c r="EH19" s="67">
        <f t="shared" si="92"/>
        <v>18114.954000000002</v>
      </c>
      <c r="EI19" s="226">
        <f>'SS treatment (%)'!BA14</f>
        <v>17.251524484039471</v>
      </c>
      <c r="EJ19" s="62">
        <f t="shared" si="93"/>
        <v>85234.400000000023</v>
      </c>
      <c r="EK19" s="67">
        <f t="shared" si="94"/>
        <v>7031.8380000000006</v>
      </c>
      <c r="EL19" s="65">
        <f t="shared" si="95"/>
        <v>40506.642000000007</v>
      </c>
      <c r="EM19" s="114">
        <f t="shared" si="96"/>
        <v>99.376766960390952</v>
      </c>
      <c r="EN19" s="65">
        <f t="shared" si="97"/>
        <v>254.03399999999237</v>
      </c>
      <c r="EO19" s="114">
        <f t="shared" si="98"/>
        <v>0.62323303960903975</v>
      </c>
      <c r="EP19" s="65">
        <f>'SS treatment'!BI14</f>
        <v>994070</v>
      </c>
      <c r="EQ19" s="60">
        <v>33</v>
      </c>
      <c r="ER19" s="67">
        <f t="shared" si="99"/>
        <v>32804.31</v>
      </c>
      <c r="ES19" s="104">
        <f>'SS treatment (%)'!BD14</f>
        <v>33.27934652489261</v>
      </c>
      <c r="ET19" s="62">
        <f t="shared" si="100"/>
        <v>330819.99999999994</v>
      </c>
      <c r="EU19" s="67">
        <f t="shared" si="101"/>
        <v>10917.059999999998</v>
      </c>
      <c r="EV19" s="104">
        <f>'SS treatment (%)'!BE14</f>
        <v>44.607522609071793</v>
      </c>
      <c r="EW19" s="62">
        <f t="shared" si="102"/>
        <v>443430</v>
      </c>
      <c r="EX19" s="67">
        <f t="shared" si="103"/>
        <v>14633.189999999997</v>
      </c>
      <c r="EY19" s="226">
        <f>'SS treatment (%)'!BG14</f>
        <v>18.354844226261733</v>
      </c>
      <c r="EZ19" s="62">
        <f t="shared" si="104"/>
        <v>72984</v>
      </c>
      <c r="FA19" s="67">
        <f t="shared" si="105"/>
        <v>6021.18</v>
      </c>
      <c r="FB19" s="65">
        <f t="shared" si="106"/>
        <v>31571.429999999993</v>
      </c>
      <c r="FC19" s="114">
        <f t="shared" si="107"/>
        <v>96.241713360226115</v>
      </c>
      <c r="FD19" s="65">
        <f t="shared" si="108"/>
        <v>1232.8800000000047</v>
      </c>
      <c r="FE19" s="114">
        <f t="shared" si="109"/>
        <v>3.7582866397738734</v>
      </c>
      <c r="FF19" s="65">
        <f>'SS treatment'!BO14</f>
        <v>979710</v>
      </c>
      <c r="FG19" s="60">
        <v>33</v>
      </c>
      <c r="FH19" s="67">
        <f t="shared" si="110"/>
        <v>32330.43</v>
      </c>
      <c r="FI19" s="104">
        <f>'SS treatment (%)'!BJ14</f>
        <v>37.325330965285644</v>
      </c>
      <c r="FJ19" s="62">
        <f t="shared" si="111"/>
        <v>365680</v>
      </c>
      <c r="FK19" s="67">
        <f t="shared" si="112"/>
        <v>12067.44</v>
      </c>
      <c r="FL19" s="104">
        <f>'SS treatment (%)'!BK14</f>
        <v>43.214828877933265</v>
      </c>
      <c r="FM19" s="62">
        <f t="shared" si="113"/>
        <v>423380</v>
      </c>
      <c r="FN19" s="67">
        <f t="shared" si="114"/>
        <v>13971.54</v>
      </c>
      <c r="FO19" s="226">
        <f>'SS treatment (%)'!BM14</f>
        <v>16.062916577354525</v>
      </c>
      <c r="FP19" s="62">
        <f t="shared" si="115"/>
        <v>62948.000000000015</v>
      </c>
      <c r="FQ19" s="67">
        <f t="shared" si="116"/>
        <v>5193.2100000000009</v>
      </c>
      <c r="FR19" s="65">
        <f t="shared" si="117"/>
        <v>31232.190000000002</v>
      </c>
      <c r="FS19" s="114">
        <f t="shared" si="118"/>
        <v>96.60307642057343</v>
      </c>
      <c r="FT19" s="65">
        <f t="shared" si="119"/>
        <v>1098.239999999998</v>
      </c>
      <c r="FU19" s="114">
        <f t="shared" si="120"/>
        <v>3.3969235794265589</v>
      </c>
      <c r="FV19" s="65">
        <f>'SS treatment'!BU14</f>
        <v>1028280</v>
      </c>
      <c r="FW19" s="60">
        <v>33</v>
      </c>
      <c r="FX19" s="67">
        <f t="shared" si="121"/>
        <v>33933.24</v>
      </c>
      <c r="FY19" s="104">
        <f>'SS treatment (%)'!BP14</f>
        <v>32.470727817326022</v>
      </c>
      <c r="FZ19" s="62">
        <f t="shared" si="122"/>
        <v>333890.00000000006</v>
      </c>
      <c r="GA19" s="67">
        <f t="shared" si="123"/>
        <v>11018.37</v>
      </c>
      <c r="GB19" s="104">
        <f>'SS treatment (%)'!BQ14</f>
        <v>51.231182168281016</v>
      </c>
      <c r="GC19" s="62">
        <f t="shared" si="124"/>
        <v>526800</v>
      </c>
      <c r="GD19" s="67">
        <f t="shared" si="125"/>
        <v>17384.400000000001</v>
      </c>
      <c r="GE19" s="226">
        <f>'SS treatment (%)'!BS14</f>
        <v>13.384486715680554</v>
      </c>
      <c r="GF19" s="62">
        <f t="shared" si="126"/>
        <v>55052</v>
      </c>
      <c r="GG19" s="67">
        <f t="shared" si="127"/>
        <v>4541.7899999999991</v>
      </c>
      <c r="GH19" s="65">
        <f t="shared" si="128"/>
        <v>32944.560000000005</v>
      </c>
      <c r="GI19" s="114">
        <f t="shared" si="129"/>
        <v>97.086396701287612</v>
      </c>
      <c r="GJ19" s="69">
        <f t="shared" si="130"/>
        <v>988.67999999999302</v>
      </c>
      <c r="GK19" s="310">
        <f t="shared" si="131"/>
        <v>2.9136032987123928</v>
      </c>
      <c r="GL19" s="65">
        <f>'SS treatment'!CA14</f>
        <v>0</v>
      </c>
      <c r="GM19" s="60">
        <v>33</v>
      </c>
      <c r="GN19" s="67">
        <f t="shared" si="132"/>
        <v>0</v>
      </c>
      <c r="GO19" s="104" t="e">
        <f>'SS treatment (%)'!BV14</f>
        <v>#DIV/0!</v>
      </c>
      <c r="GP19" s="62" t="e">
        <f t="shared" si="133"/>
        <v>#DIV/0!</v>
      </c>
      <c r="GQ19" s="67" t="e">
        <f t="shared" si="134"/>
        <v>#DIV/0!</v>
      </c>
      <c r="GR19" s="104" t="e">
        <f>'SS treatment (%)'!BW14</f>
        <v>#DIV/0!</v>
      </c>
      <c r="GS19" s="62" t="e">
        <f t="shared" si="149"/>
        <v>#DIV/0!</v>
      </c>
      <c r="GT19" s="67" t="e">
        <f t="shared" si="150"/>
        <v>#DIV/0!</v>
      </c>
      <c r="GU19" s="226" t="e">
        <f>'SS treatment (%)'!BY14</f>
        <v>#DIV/0!</v>
      </c>
      <c r="GV19" s="62" t="e">
        <f t="shared" si="146"/>
        <v>#DIV/0!</v>
      </c>
      <c r="GW19" s="67" t="e">
        <f t="shared" si="147"/>
        <v>#DIV/0!</v>
      </c>
      <c r="GX19" s="65" t="e">
        <f t="shared" si="139"/>
        <v>#DIV/0!</v>
      </c>
      <c r="GY19" s="114" t="e">
        <f t="shared" si="140"/>
        <v>#DIV/0!</v>
      </c>
      <c r="GZ19" s="65" t="e">
        <f t="shared" si="141"/>
        <v>#DIV/0!</v>
      </c>
      <c r="HA19" s="114" t="e">
        <f t="shared" si="142"/>
        <v>#DIV/0!</v>
      </c>
      <c r="HB19" s="250" t="s">
        <v>1092</v>
      </c>
    </row>
    <row r="20" spans="1:210">
      <c r="A20" s="95" t="s">
        <v>23</v>
      </c>
      <c r="B20" s="65">
        <f>'SS treatment'!G15</f>
        <v>18004.990000000002</v>
      </c>
      <c r="C20" s="58">
        <f>(21.5+30.8)/2</f>
        <v>26.15</v>
      </c>
      <c r="D20" s="67">
        <f t="shared" si="0"/>
        <v>470.8304885</v>
      </c>
      <c r="E20" s="104">
        <f>'SS treatment (%)'!B15</f>
        <v>5.5943935542313552</v>
      </c>
      <c r="F20" s="62">
        <f t="shared" si="1"/>
        <v>1007.2700000000001</v>
      </c>
      <c r="G20" s="67">
        <f t="shared" si="2"/>
        <v>26.340110500000002</v>
      </c>
      <c r="H20" s="104" t="str">
        <f>'SS treatment (%)'!C15</f>
        <v>:</v>
      </c>
      <c r="I20" s="17" t="s">
        <v>13</v>
      </c>
      <c r="J20" s="224" t="s">
        <v>13</v>
      </c>
      <c r="K20" s="104" t="str">
        <f>'SS treatment (%)'!E15</f>
        <v>:</v>
      </c>
      <c r="L20" s="17" t="s">
        <v>13</v>
      </c>
      <c r="M20" s="224" t="s">
        <v>13</v>
      </c>
      <c r="N20" s="65">
        <f t="shared" si="7"/>
        <v>26.340110500000002</v>
      </c>
      <c r="O20" s="114">
        <f t="shared" si="8"/>
        <v>5.5943935542313552</v>
      </c>
      <c r="P20" s="65">
        <f t="shared" si="9"/>
        <v>444.49037800000002</v>
      </c>
      <c r="Q20" s="114">
        <f t="shared" si="10"/>
        <v>94.405606445768655</v>
      </c>
      <c r="R20" s="65">
        <f>'SS treatment'!M15</f>
        <v>19444.990000000002</v>
      </c>
      <c r="S20" s="58">
        <f>(21.5+30.8)/2</f>
        <v>26.15</v>
      </c>
      <c r="T20" s="67">
        <f t="shared" si="11"/>
        <v>508.48648850000001</v>
      </c>
      <c r="U20" s="104">
        <f>'SS treatment (%)'!H15</f>
        <v>5.1801003754694657</v>
      </c>
      <c r="V20" s="62">
        <f t="shared" si="12"/>
        <v>1007.2700000000001</v>
      </c>
      <c r="W20" s="67">
        <f t="shared" si="13"/>
        <v>26.340110500000002</v>
      </c>
      <c r="X20" s="104">
        <f>'SS treatment (%)'!I15</f>
        <v>7.4055065083602507</v>
      </c>
      <c r="Y20" s="62">
        <f t="shared" si="14"/>
        <v>1440</v>
      </c>
      <c r="Z20" s="67">
        <f t="shared" si="15"/>
        <v>37.655999999999999</v>
      </c>
      <c r="AA20" s="104">
        <f>'SS treatment (%)'!K15</f>
        <v>0</v>
      </c>
      <c r="AB20" s="62">
        <f t="shared" si="16"/>
        <v>0</v>
      </c>
      <c r="AC20" s="67">
        <f t="shared" si="17"/>
        <v>0</v>
      </c>
      <c r="AD20" s="65">
        <f t="shared" si="18"/>
        <v>63.9961105</v>
      </c>
      <c r="AE20" s="114">
        <f t="shared" si="19"/>
        <v>12.585606883829717</v>
      </c>
      <c r="AF20" s="65">
        <f t="shared" si="20"/>
        <v>444.49037800000002</v>
      </c>
      <c r="AG20" s="114">
        <f t="shared" si="21"/>
        <v>87.414393116170288</v>
      </c>
      <c r="AH20" s="65">
        <f>'SS treatment'!S15</f>
        <v>18058.500000000004</v>
      </c>
      <c r="AI20" s="58">
        <f>(21.5+30.8)/2</f>
        <v>26.15</v>
      </c>
      <c r="AJ20" s="67">
        <f t="shared" si="22"/>
        <v>472.22977500000007</v>
      </c>
      <c r="AK20" s="104">
        <f>'SS treatment (%)'!N15</f>
        <v>5.3984550211811602</v>
      </c>
      <c r="AL20" s="62">
        <f t="shared" si="23"/>
        <v>974.88</v>
      </c>
      <c r="AM20" s="67">
        <f t="shared" si="24"/>
        <v>25.493112</v>
      </c>
      <c r="AN20" s="104">
        <f>'SS treatment (%)'!O15</f>
        <v>3.4332862640861639</v>
      </c>
      <c r="AO20" s="62">
        <f t="shared" si="25"/>
        <v>620</v>
      </c>
      <c r="AP20" s="67">
        <f t="shared" si="26"/>
        <v>16.213000000000001</v>
      </c>
      <c r="AQ20" s="104">
        <f>'SS treatment (%)'!Q15</f>
        <v>0</v>
      </c>
      <c r="AR20" s="62">
        <f t="shared" si="27"/>
        <v>0</v>
      </c>
      <c r="AS20" s="67">
        <f t="shared" si="28"/>
        <v>0</v>
      </c>
      <c r="AT20" s="65">
        <f t="shared" si="29"/>
        <v>41.706112000000005</v>
      </c>
      <c r="AU20" s="114">
        <f t="shared" si="30"/>
        <v>8.8317412852673254</v>
      </c>
      <c r="AV20" s="65">
        <f t="shared" si="31"/>
        <v>430.52366300000006</v>
      </c>
      <c r="AW20" s="114">
        <f t="shared" si="32"/>
        <v>91.168258714732673</v>
      </c>
      <c r="AX20" s="65">
        <f>'SS treatment'!Y15</f>
        <v>16920</v>
      </c>
      <c r="AY20" s="58">
        <f>(21.5+30.8)/2</f>
        <v>26.15</v>
      </c>
      <c r="AZ20" s="67">
        <f t="shared" si="33"/>
        <v>442.45800000000003</v>
      </c>
      <c r="BA20" s="104">
        <f>'SS treatment (%)'!T15</f>
        <v>5.5702127659574465</v>
      </c>
      <c r="BB20" s="62">
        <f t="shared" si="34"/>
        <v>942.48</v>
      </c>
      <c r="BC20" s="67">
        <f t="shared" si="35"/>
        <v>24.645852000000001</v>
      </c>
      <c r="BD20" s="104">
        <f>'SS treatment (%)'!U15</f>
        <v>5.9101654846335699E-2</v>
      </c>
      <c r="BE20" s="62">
        <f t="shared" si="36"/>
        <v>10</v>
      </c>
      <c r="BF20" s="67">
        <f t="shared" si="37"/>
        <v>0.26150000000000001</v>
      </c>
      <c r="BG20" s="104">
        <f>'SS treatment (%)'!W15</f>
        <v>0</v>
      </c>
      <c r="BH20" s="62">
        <f t="shared" si="38"/>
        <v>0</v>
      </c>
      <c r="BI20" s="67">
        <f t="shared" si="39"/>
        <v>0</v>
      </c>
      <c r="BJ20" s="65">
        <f t="shared" si="40"/>
        <v>24.907352000000003</v>
      </c>
      <c r="BK20" s="114">
        <f t="shared" si="41"/>
        <v>5.629314420803782</v>
      </c>
      <c r="BL20" s="65">
        <f t="shared" si="42"/>
        <v>417.55064800000002</v>
      </c>
      <c r="BM20" s="114">
        <f t="shared" si="43"/>
        <v>94.370685579196206</v>
      </c>
      <c r="BN20" s="65">
        <f>'SS treatment'!AE15</f>
        <v>17287</v>
      </c>
      <c r="BO20" s="58">
        <f>(21.5+30.8)/2</f>
        <v>26.15</v>
      </c>
      <c r="BP20" s="67">
        <f t="shared" si="44"/>
        <v>452.05504999999999</v>
      </c>
      <c r="BQ20" s="104">
        <f>'SS treatment (%)'!Z15</f>
        <v>5.5070284028460694</v>
      </c>
      <c r="BR20" s="62">
        <f t="shared" si="45"/>
        <v>952</v>
      </c>
      <c r="BS20" s="67">
        <f t="shared" si="46"/>
        <v>24.8948</v>
      </c>
      <c r="BT20" s="104">
        <f>'SS treatment (%)'!AA15</f>
        <v>1.5618672991265112</v>
      </c>
      <c r="BU20" s="62">
        <f t="shared" si="47"/>
        <v>270</v>
      </c>
      <c r="BV20" s="67">
        <f t="shared" si="48"/>
        <v>7.0604999999999993</v>
      </c>
      <c r="BW20" s="104">
        <f>'SS treatment (%)'!AC15</f>
        <v>0</v>
      </c>
      <c r="BX20" s="62">
        <f t="shared" si="49"/>
        <v>0</v>
      </c>
      <c r="BY20" s="67">
        <f t="shared" si="50"/>
        <v>0</v>
      </c>
      <c r="BZ20" s="65">
        <f t="shared" si="51"/>
        <v>31.955300000000001</v>
      </c>
      <c r="CA20" s="114">
        <f t="shared" si="52"/>
        <v>7.0688957019725809</v>
      </c>
      <c r="CB20" s="65">
        <f t="shared" si="53"/>
        <v>420.09974999999997</v>
      </c>
      <c r="CC20" s="114">
        <f t="shared" si="54"/>
        <v>92.931104298027421</v>
      </c>
      <c r="CD20" s="65">
        <f>'SS treatment'!AK15</f>
        <v>21646</v>
      </c>
      <c r="CE20" s="58">
        <f>(21.5+30.8)/2</f>
        <v>26.15</v>
      </c>
      <c r="CF20" s="67">
        <f t="shared" si="55"/>
        <v>566.04290000000003</v>
      </c>
      <c r="CG20" s="104">
        <f>'SS treatment (%)'!AF15</f>
        <v>5.527580153377067</v>
      </c>
      <c r="CH20" s="62">
        <f t="shared" si="56"/>
        <v>1196.4999999999998</v>
      </c>
      <c r="CI20" s="67">
        <f t="shared" si="57"/>
        <v>31.288474999999998</v>
      </c>
      <c r="CJ20" s="104">
        <f>'SS treatment (%)'!AG15</f>
        <v>1.2011457082139887</v>
      </c>
      <c r="CK20" s="62">
        <f t="shared" si="58"/>
        <v>260</v>
      </c>
      <c r="CL20" s="67">
        <f t="shared" si="59"/>
        <v>6.7989999999999995</v>
      </c>
      <c r="CM20" s="104">
        <f>'SS treatment (%)'!AI15</f>
        <v>0</v>
      </c>
      <c r="CN20" s="62">
        <f t="shared" si="60"/>
        <v>0</v>
      </c>
      <c r="CO20" s="67">
        <f t="shared" si="61"/>
        <v>0</v>
      </c>
      <c r="CP20" s="65">
        <f t="shared" si="62"/>
        <v>38.087474999999998</v>
      </c>
      <c r="CQ20" s="114">
        <f t="shared" si="63"/>
        <v>6.7287258615910552</v>
      </c>
      <c r="CR20" s="65">
        <f t="shared" si="64"/>
        <v>527.95542499999999</v>
      </c>
      <c r="CS20" s="114">
        <f t="shared" si="65"/>
        <v>93.271274138408927</v>
      </c>
      <c r="CT20" s="65">
        <f>'SS treatment'!AQ15</f>
        <v>21992.000000000004</v>
      </c>
      <c r="CU20" s="58">
        <f>(21.5+30.8)/2</f>
        <v>26.15</v>
      </c>
      <c r="CV20" s="67">
        <f t="shared" si="66"/>
        <v>575.09080000000017</v>
      </c>
      <c r="CW20" s="104">
        <f>'SS treatment (%)'!AL15</f>
        <v>5.5108675882138947</v>
      </c>
      <c r="CX20" s="62">
        <f t="shared" si="67"/>
        <v>1211.9499999999998</v>
      </c>
      <c r="CY20" s="67">
        <f t="shared" si="68"/>
        <v>31.692492500000004</v>
      </c>
      <c r="CZ20" s="104">
        <f>'SS treatment (%)'!AM15</f>
        <v>0</v>
      </c>
      <c r="DA20" s="62">
        <f t="shared" si="69"/>
        <v>0</v>
      </c>
      <c r="DB20" s="67">
        <f t="shared" si="70"/>
        <v>0</v>
      </c>
      <c r="DC20" s="104">
        <f>'SS treatment (%)'!AO15</f>
        <v>0</v>
      </c>
      <c r="DD20" s="62">
        <f t="shared" si="71"/>
        <v>0</v>
      </c>
      <c r="DE20" s="67">
        <f t="shared" si="72"/>
        <v>0</v>
      </c>
      <c r="DF20" s="65">
        <f t="shared" si="73"/>
        <v>31.692492500000004</v>
      </c>
      <c r="DG20" s="114">
        <f t="shared" si="74"/>
        <v>5.5108675882138947</v>
      </c>
      <c r="DH20" s="65">
        <f t="shared" si="75"/>
        <v>543.39830750000021</v>
      </c>
      <c r="DI20" s="114">
        <f t="shared" si="76"/>
        <v>94.489132411786116</v>
      </c>
      <c r="DJ20" s="65">
        <f>'SS treatment'!AW15</f>
        <v>23548</v>
      </c>
      <c r="DK20" s="58">
        <f>(21.5+30.8)/2</f>
        <v>26.15</v>
      </c>
      <c r="DL20" s="67">
        <f t="shared" si="77"/>
        <v>615.78020000000004</v>
      </c>
      <c r="DM20" s="104">
        <f>'SS treatment (%)'!AR15</f>
        <v>5.2123747239680647</v>
      </c>
      <c r="DN20" s="62">
        <f t="shared" si="78"/>
        <v>1227.4099999999999</v>
      </c>
      <c r="DO20" s="67">
        <f t="shared" si="79"/>
        <v>32.096771500000003</v>
      </c>
      <c r="DP20" s="104">
        <f>'SS treatment (%)'!AS15</f>
        <v>0.63699677254968579</v>
      </c>
      <c r="DQ20" s="62">
        <f t="shared" si="80"/>
        <v>150</v>
      </c>
      <c r="DR20" s="67">
        <f t="shared" si="81"/>
        <v>3.9225000000000008</v>
      </c>
      <c r="DS20" s="104">
        <f>'SS treatment (%)'!AU15</f>
        <v>0.38219806352981145</v>
      </c>
      <c r="DT20" s="62">
        <f t="shared" si="82"/>
        <v>36</v>
      </c>
      <c r="DU20" s="67">
        <f t="shared" si="83"/>
        <v>2.3535000000000004</v>
      </c>
      <c r="DV20" s="65">
        <f t="shared" si="84"/>
        <v>38.372771499999999</v>
      </c>
      <c r="DW20" s="114">
        <f t="shared" si="85"/>
        <v>6.2315695600475616</v>
      </c>
      <c r="DX20" s="65">
        <f t="shared" si="86"/>
        <v>577.40742850000004</v>
      </c>
      <c r="DY20" s="114">
        <f t="shared" si="87"/>
        <v>93.768430439952439</v>
      </c>
      <c r="DZ20" s="65">
        <f>'SS treatment'!BC15</f>
        <v>25372.000000000004</v>
      </c>
      <c r="EA20" s="58">
        <f>(21.5+30.8)/2</f>
        <v>26.15</v>
      </c>
      <c r="EB20" s="67">
        <f t="shared" si="88"/>
        <v>663.47780000000012</v>
      </c>
      <c r="EC20" s="104">
        <f>'SS treatment (%)'!AX15</f>
        <v>5.1938751379473427</v>
      </c>
      <c r="ED20" s="62">
        <f t="shared" si="89"/>
        <v>1317.79</v>
      </c>
      <c r="EE20" s="67">
        <f t="shared" si="90"/>
        <v>34.4602085</v>
      </c>
      <c r="EF20" s="104">
        <f>'SS treatment (%)'!AY15</f>
        <v>3.0742550843449465</v>
      </c>
      <c r="EG20" s="62">
        <f t="shared" si="91"/>
        <v>780</v>
      </c>
      <c r="EH20" s="67">
        <f t="shared" si="92"/>
        <v>20.396999999999998</v>
      </c>
      <c r="EI20" s="104">
        <f>'SS treatment (%)'!BA15</f>
        <v>0.15765410688948445</v>
      </c>
      <c r="EJ20" s="62">
        <f t="shared" si="93"/>
        <v>16</v>
      </c>
      <c r="EK20" s="67">
        <f t="shared" si="94"/>
        <v>1.046</v>
      </c>
      <c r="EL20" s="65">
        <f t="shared" si="95"/>
        <v>55.903208499999998</v>
      </c>
      <c r="EM20" s="114">
        <f t="shared" si="96"/>
        <v>8.4257843291817736</v>
      </c>
      <c r="EN20" s="65">
        <f t="shared" si="97"/>
        <v>607.57459150000011</v>
      </c>
      <c r="EO20" s="114">
        <f t="shared" si="98"/>
        <v>91.574215670818219</v>
      </c>
      <c r="EP20" s="65">
        <f>'SS treatment'!BI15</f>
        <v>29076</v>
      </c>
      <c r="EQ20" s="58">
        <f>(21.5+30.8)/2</f>
        <v>26.15</v>
      </c>
      <c r="ER20" s="67">
        <f t="shared" si="99"/>
        <v>760.3374</v>
      </c>
      <c r="ES20" s="104">
        <f>'SS treatment (%)'!BD15</f>
        <v>4.8431008391800798</v>
      </c>
      <c r="ET20" s="62">
        <f t="shared" si="100"/>
        <v>1408.18</v>
      </c>
      <c r="EU20" s="67">
        <f t="shared" si="101"/>
        <v>36.823906999999998</v>
      </c>
      <c r="EV20" s="104">
        <f>'SS treatment (%)'!BE15</f>
        <v>2.820195350116935</v>
      </c>
      <c r="EW20" s="62">
        <f t="shared" si="102"/>
        <v>820</v>
      </c>
      <c r="EX20" s="67">
        <f t="shared" si="103"/>
        <v>21.443000000000001</v>
      </c>
      <c r="EY20" s="104">
        <f>'SS treatment (%)'!BG15</f>
        <v>3.4392626220938229E-2</v>
      </c>
      <c r="EZ20" s="62">
        <f t="shared" si="104"/>
        <v>3.9999999999999996</v>
      </c>
      <c r="FA20" s="67">
        <f t="shared" si="105"/>
        <v>0.26150000000000001</v>
      </c>
      <c r="FB20" s="65">
        <f t="shared" si="106"/>
        <v>58.528407000000001</v>
      </c>
      <c r="FC20" s="114">
        <f t="shared" si="107"/>
        <v>7.697688815517953</v>
      </c>
      <c r="FD20" s="65">
        <f t="shared" si="108"/>
        <v>701.80899299999999</v>
      </c>
      <c r="FE20" s="114">
        <f t="shared" si="109"/>
        <v>92.302311184482051</v>
      </c>
      <c r="FF20" s="65">
        <f>'SS treatment'!BO15</f>
        <v>25074</v>
      </c>
      <c r="FG20" s="58">
        <f>(21.5+30.8)/2</f>
        <v>26.15</v>
      </c>
      <c r="FH20" s="67">
        <f t="shared" si="110"/>
        <v>655.68510000000003</v>
      </c>
      <c r="FI20" s="104">
        <f>'SS treatment (%)'!BJ15</f>
        <v>2.8</v>
      </c>
      <c r="FJ20" s="62">
        <f t="shared" si="111"/>
        <v>702.072</v>
      </c>
      <c r="FK20" s="67">
        <f t="shared" si="112"/>
        <v>18.359182799999999</v>
      </c>
      <c r="FL20" s="104">
        <f>'SS treatment (%)'!BK15</f>
        <v>28.799999999999997</v>
      </c>
      <c r="FM20" s="62">
        <f t="shared" si="113"/>
        <v>7221.3119999999999</v>
      </c>
      <c r="FN20" s="67">
        <f t="shared" si="114"/>
        <v>188.83730879999999</v>
      </c>
      <c r="FO20" s="104">
        <f>'SS treatment (%)'!BM15</f>
        <v>9.9999999999999992E-2</v>
      </c>
      <c r="FP20" s="62">
        <f t="shared" si="115"/>
        <v>10.0296</v>
      </c>
      <c r="FQ20" s="67">
        <f t="shared" si="116"/>
        <v>0.65568510000000002</v>
      </c>
      <c r="FR20" s="65">
        <f t="shared" si="117"/>
        <v>207.8521767</v>
      </c>
      <c r="FS20" s="114">
        <f t="shared" si="118"/>
        <v>31.700000000000003</v>
      </c>
      <c r="FT20" s="65">
        <f t="shared" si="119"/>
        <v>447.83292330000006</v>
      </c>
      <c r="FU20" s="114">
        <f t="shared" si="120"/>
        <v>68.3</v>
      </c>
      <c r="FV20" s="65">
        <f>'SS treatment'!BU15</f>
        <v>25108.925999999999</v>
      </c>
      <c r="FW20" s="58">
        <f>(21.5+30.8)/2</f>
        <v>26.15</v>
      </c>
      <c r="FX20" s="67">
        <f t="shared" si="121"/>
        <v>656.59841489999997</v>
      </c>
      <c r="FY20" s="104">
        <f>'SS treatment (%)'!BP15</f>
        <v>2.7961052575486502</v>
      </c>
      <c r="FZ20" s="62">
        <f t="shared" si="122"/>
        <v>702.072</v>
      </c>
      <c r="GA20" s="67">
        <f t="shared" si="123"/>
        <v>18.359182799999999</v>
      </c>
      <c r="GB20" s="104">
        <f>'SS treatment (%)'!BQ15</f>
        <v>28.759939791928971</v>
      </c>
      <c r="GC20" s="62">
        <f t="shared" si="124"/>
        <v>7221.3119999999999</v>
      </c>
      <c r="GD20" s="67">
        <f t="shared" si="125"/>
        <v>188.83730879999999</v>
      </c>
      <c r="GE20" s="104">
        <f>'SS treatment (%)'!BS15</f>
        <v>0.23895884674637219</v>
      </c>
      <c r="GF20" s="62">
        <f t="shared" si="126"/>
        <v>24</v>
      </c>
      <c r="GG20" s="67">
        <f t="shared" si="127"/>
        <v>1.569</v>
      </c>
      <c r="GH20" s="65">
        <f t="shared" si="128"/>
        <v>208.76549159999999</v>
      </c>
      <c r="GI20" s="114">
        <f t="shared" si="129"/>
        <v>31.795003896223996</v>
      </c>
      <c r="GJ20" s="69">
        <f t="shared" si="130"/>
        <v>447.83292329999995</v>
      </c>
      <c r="GK20" s="310">
        <f t="shared" si="131"/>
        <v>68.204996103775997</v>
      </c>
      <c r="GL20" s="65">
        <f>'SS treatment'!CA15</f>
        <v>0</v>
      </c>
      <c r="GM20" s="58">
        <f>(21.5+30.8)/2</f>
        <v>26.15</v>
      </c>
      <c r="GN20" s="67">
        <f t="shared" si="132"/>
        <v>0</v>
      </c>
      <c r="GO20" s="104" t="e">
        <f>'SS treatment (%)'!BV15</f>
        <v>#DIV/0!</v>
      </c>
      <c r="GP20" s="62" t="e">
        <f t="shared" si="133"/>
        <v>#DIV/0!</v>
      </c>
      <c r="GQ20" s="67" t="e">
        <f t="shared" si="134"/>
        <v>#DIV/0!</v>
      </c>
      <c r="GR20" s="104" t="e">
        <f>'SS treatment (%)'!BW15</f>
        <v>#DIV/0!</v>
      </c>
      <c r="GS20" s="62" t="e">
        <f t="shared" ref="GS20:GS36" si="151">GL20*GR20/100</f>
        <v>#DIV/0!</v>
      </c>
      <c r="GT20" s="67" t="e">
        <f t="shared" ref="GT20:GT36" si="152">GN20*GR20/100</f>
        <v>#DIV/0!</v>
      </c>
      <c r="GU20" s="104" t="e">
        <f>'SS treatment (%)'!BY15</f>
        <v>#DIV/0!</v>
      </c>
      <c r="GV20" s="62" t="e">
        <f t="shared" si="146"/>
        <v>#DIV/0!</v>
      </c>
      <c r="GW20" s="67" t="e">
        <f t="shared" si="147"/>
        <v>#DIV/0!</v>
      </c>
      <c r="GX20" s="65" t="e">
        <f t="shared" si="139"/>
        <v>#DIV/0!</v>
      </c>
      <c r="GY20" s="114" t="e">
        <f t="shared" si="140"/>
        <v>#DIV/0!</v>
      </c>
      <c r="GZ20" s="65" t="e">
        <f t="shared" si="141"/>
        <v>#DIV/0!</v>
      </c>
      <c r="HA20" s="114" t="e">
        <f t="shared" si="142"/>
        <v>#DIV/0!</v>
      </c>
      <c r="HB20" s="250" t="s">
        <v>1107</v>
      </c>
    </row>
    <row r="21" spans="1:210">
      <c r="A21" s="95" t="s">
        <v>25</v>
      </c>
      <c r="B21" s="65">
        <f>'SS treatment'!G16</f>
        <v>469000.00000000012</v>
      </c>
      <c r="C21" s="60">
        <v>33</v>
      </c>
      <c r="D21" s="67">
        <f t="shared" si="0"/>
        <v>15477.000000000004</v>
      </c>
      <c r="E21" s="104">
        <f>'SS treatment (%)'!B16</f>
        <v>11.171366407281404</v>
      </c>
      <c r="F21" s="62">
        <f t="shared" si="1"/>
        <v>52393.708450149803</v>
      </c>
      <c r="G21" s="67">
        <f t="shared" si="2"/>
        <v>1728.9923788549434</v>
      </c>
      <c r="H21" s="104">
        <f>'SS treatment (%)'!C16</f>
        <v>34.713605082419178</v>
      </c>
      <c r="I21" s="62">
        <f t="shared" si="3"/>
        <v>162806.80783654598</v>
      </c>
      <c r="J21" s="67">
        <f t="shared" si="4"/>
        <v>5372.6246586060179</v>
      </c>
      <c r="K21" s="104">
        <f>'SS treatment (%)'!E16</f>
        <v>3.0600836145726218</v>
      </c>
      <c r="L21" s="62">
        <f t="shared" si="5"/>
        <v>5740.7168609382397</v>
      </c>
      <c r="M21" s="67">
        <f t="shared" si="6"/>
        <v>473.60914102740475</v>
      </c>
      <c r="N21" s="65">
        <f t="shared" si="7"/>
        <v>7575.2261784883658</v>
      </c>
      <c r="O21" s="114">
        <f t="shared" si="8"/>
        <v>48.945055104273209</v>
      </c>
      <c r="P21" s="65">
        <f t="shared" si="9"/>
        <v>7901.7738215116378</v>
      </c>
      <c r="Q21" s="114">
        <f t="shared" si="10"/>
        <v>51.054944895726791</v>
      </c>
      <c r="R21" s="65">
        <f>'SS treatment'!M16</f>
        <v>476000.00000000006</v>
      </c>
      <c r="S21" s="60">
        <v>33</v>
      </c>
      <c r="T21" s="67">
        <f t="shared" si="11"/>
        <v>15708.000000000002</v>
      </c>
      <c r="U21" s="104">
        <f>'SS treatment (%)'!H16</f>
        <v>11.171366407281406</v>
      </c>
      <c r="V21" s="62">
        <f t="shared" si="12"/>
        <v>53175.704098659502</v>
      </c>
      <c r="W21" s="67">
        <f t="shared" si="13"/>
        <v>1754.7982352557635</v>
      </c>
      <c r="X21" s="104">
        <f>'SS treatment (%)'!I16</f>
        <v>34.713605082419328</v>
      </c>
      <c r="Y21" s="62">
        <f t="shared" si="14"/>
        <v>165236.76019231603</v>
      </c>
      <c r="Z21" s="67">
        <f t="shared" si="15"/>
        <v>5452.8130863464285</v>
      </c>
      <c r="AA21" s="104">
        <f>'SS treatment (%)'!K16</f>
        <v>3.0600836145726253</v>
      </c>
      <c r="AB21" s="62">
        <f t="shared" si="16"/>
        <v>5826.39920214628</v>
      </c>
      <c r="AC21" s="67">
        <f t="shared" si="17"/>
        <v>480.67793417706804</v>
      </c>
      <c r="AD21" s="65">
        <f t="shared" si="18"/>
        <v>7688.2892557792602</v>
      </c>
      <c r="AE21" s="114">
        <f t="shared" si="19"/>
        <v>48.945055104273358</v>
      </c>
      <c r="AF21" s="65">
        <f t="shared" si="20"/>
        <v>8019.7107442207416</v>
      </c>
      <c r="AG21" s="114">
        <f t="shared" si="21"/>
        <v>51.054944895726642</v>
      </c>
      <c r="AH21" s="65">
        <f>'SS treatment'!S16</f>
        <v>406436.99999999942</v>
      </c>
      <c r="AI21" s="60">
        <v>33</v>
      </c>
      <c r="AJ21" s="67">
        <f t="shared" si="22"/>
        <v>13412.42099999998</v>
      </c>
      <c r="AK21" s="104">
        <f>'SS treatment (%)'!N16</f>
        <v>11.17136640728144</v>
      </c>
      <c r="AL21" s="62">
        <f t="shared" si="23"/>
        <v>45404.566484762399</v>
      </c>
      <c r="AM21" s="67">
        <f t="shared" si="24"/>
        <v>1498.3506939971592</v>
      </c>
      <c r="AN21" s="104">
        <f>'SS treatment (%)'!O16</f>
        <v>34.713605082419214</v>
      </c>
      <c r="AO21" s="62">
        <f t="shared" si="25"/>
        <v>141088.93508883199</v>
      </c>
      <c r="AP21" s="67">
        <f t="shared" si="26"/>
        <v>4655.9348579314546</v>
      </c>
      <c r="AQ21" s="104">
        <f>'SS treatment (%)'!Q16</f>
        <v>3.060083614572644</v>
      </c>
      <c r="AR21" s="62">
        <f t="shared" si="27"/>
        <v>4974.9248162242402</v>
      </c>
      <c r="AS21" s="67">
        <f t="shared" si="28"/>
        <v>410.4312973384998</v>
      </c>
      <c r="AT21" s="65">
        <f t="shared" si="29"/>
        <v>6564.7168492671135</v>
      </c>
      <c r="AU21" s="114">
        <f t="shared" si="30"/>
        <v>48.945055104273294</v>
      </c>
      <c r="AV21" s="65">
        <f t="shared" si="31"/>
        <v>6847.7041507328668</v>
      </c>
      <c r="AW21" s="114">
        <f t="shared" si="32"/>
        <v>51.054944895726699</v>
      </c>
      <c r="AX21" s="65">
        <f>'SS treatment'!Y16</f>
        <v>405058.00000000041</v>
      </c>
      <c r="AY21" s="60">
        <v>33</v>
      </c>
      <c r="AZ21" s="67">
        <f t="shared" si="33"/>
        <v>13366.914000000013</v>
      </c>
      <c r="BA21" s="104">
        <f>'SS treatment (%)'!T16</f>
        <v>11.171366407281415</v>
      </c>
      <c r="BB21" s="62">
        <f t="shared" si="34"/>
        <v>45250.513342006001</v>
      </c>
      <c r="BC21" s="67">
        <f t="shared" si="35"/>
        <v>1493.266940286198</v>
      </c>
      <c r="BD21" s="104">
        <f>'SS treatment (%)'!U16</f>
        <v>34.713605082419271</v>
      </c>
      <c r="BE21" s="62">
        <f t="shared" si="36"/>
        <v>140610.23447474599</v>
      </c>
      <c r="BF21" s="67">
        <f t="shared" si="37"/>
        <v>4640.1377376666178</v>
      </c>
      <c r="BG21" s="104">
        <f>'SS treatment (%)'!W16</f>
        <v>3.0600836145726262</v>
      </c>
      <c r="BH21" s="62">
        <f t="shared" si="38"/>
        <v>4958.0453950062401</v>
      </c>
      <c r="BI21" s="67">
        <f t="shared" si="39"/>
        <v>409.03874508801482</v>
      </c>
      <c r="BJ21" s="65">
        <f t="shared" si="40"/>
        <v>6542.4434230408315</v>
      </c>
      <c r="BK21" s="114">
        <f t="shared" si="41"/>
        <v>48.945055104273322</v>
      </c>
      <c r="BL21" s="65">
        <f t="shared" si="42"/>
        <v>6824.4705769591819</v>
      </c>
      <c r="BM21" s="114">
        <f t="shared" si="43"/>
        <v>51.054944895726685</v>
      </c>
      <c r="BN21" s="65">
        <f>'SS treatment'!AE16</f>
        <v>652224.82499999995</v>
      </c>
      <c r="BO21" s="60">
        <v>33</v>
      </c>
      <c r="BP21" s="67">
        <f t="shared" si="44"/>
        <v>21523.419225000001</v>
      </c>
      <c r="BQ21" s="104">
        <f>'SS treatment (%)'!Z16</f>
        <v>11.171366407281416</v>
      </c>
      <c r="BR21" s="62">
        <f t="shared" si="45"/>
        <v>72862.425000000003</v>
      </c>
      <c r="BS21" s="67">
        <f t="shared" si="46"/>
        <v>2404.4600250000003</v>
      </c>
      <c r="BT21" s="104">
        <f>'SS treatment (%)'!AA16</f>
        <v>34.713605082419242</v>
      </c>
      <c r="BU21" s="62">
        <f t="shared" si="47"/>
        <v>226410.75</v>
      </c>
      <c r="BV21" s="67">
        <f t="shared" si="48"/>
        <v>7471.5547500000011</v>
      </c>
      <c r="BW21" s="104">
        <f>'SS treatment (%)'!AC16</f>
        <v>3.0600836145726285</v>
      </c>
      <c r="BX21" s="62">
        <f t="shared" si="49"/>
        <v>7983.4500000000007</v>
      </c>
      <c r="BY21" s="67">
        <f t="shared" si="50"/>
        <v>658.63462500000014</v>
      </c>
      <c r="BZ21" s="65">
        <f t="shared" si="51"/>
        <v>10534.649400000002</v>
      </c>
      <c r="CA21" s="114">
        <f t="shared" si="52"/>
        <v>48.945055104273287</v>
      </c>
      <c r="CB21" s="65">
        <f t="shared" si="53"/>
        <v>10988.769824999999</v>
      </c>
      <c r="CC21" s="114">
        <f t="shared" si="54"/>
        <v>51.054944895726706</v>
      </c>
      <c r="CD21" s="65">
        <f>'SS treatment'!AK16</f>
        <v>657920.02499999991</v>
      </c>
      <c r="CE21" s="60">
        <v>33</v>
      </c>
      <c r="CF21" s="67">
        <f t="shared" si="55"/>
        <v>21711.360824999996</v>
      </c>
      <c r="CG21" s="104">
        <f>'SS treatment (%)'!AF16</f>
        <v>4.1351682524027149</v>
      </c>
      <c r="CH21" s="62">
        <f t="shared" si="56"/>
        <v>27206.1</v>
      </c>
      <c r="CI21" s="67">
        <f t="shared" si="57"/>
        <v>897.80130000000008</v>
      </c>
      <c r="CJ21" s="104">
        <f>'SS treatment (%)'!AG16</f>
        <v>38.683227494101587</v>
      </c>
      <c r="CK21" s="62">
        <f t="shared" si="58"/>
        <v>254504.7</v>
      </c>
      <c r="CL21" s="67">
        <f t="shared" si="59"/>
        <v>8398.6550999999999</v>
      </c>
      <c r="CM21" s="104">
        <f>'SS treatment (%)'!AI16</f>
        <v>4.0719690816524396</v>
      </c>
      <c r="CN21" s="62">
        <f t="shared" si="60"/>
        <v>10716.119999999999</v>
      </c>
      <c r="CO21" s="67">
        <f t="shared" si="61"/>
        <v>884.07989999999995</v>
      </c>
      <c r="CP21" s="65">
        <f t="shared" si="62"/>
        <v>10180.5363</v>
      </c>
      <c r="CQ21" s="114">
        <f t="shared" si="63"/>
        <v>46.890364828156741</v>
      </c>
      <c r="CR21" s="65">
        <f t="shared" si="64"/>
        <v>11530.824524999996</v>
      </c>
      <c r="CS21" s="114">
        <f t="shared" si="65"/>
        <v>53.109635171843259</v>
      </c>
      <c r="CT21" s="65">
        <f>'SS treatment'!AQ16</f>
        <v>669128.17499999993</v>
      </c>
      <c r="CU21" s="60">
        <v>33</v>
      </c>
      <c r="CV21" s="67">
        <f t="shared" si="66"/>
        <v>22081.229774999996</v>
      </c>
      <c r="CW21" s="104">
        <f>'SS treatment (%)'!AL16</f>
        <v>2.8545651959731035</v>
      </c>
      <c r="CX21" s="62">
        <f t="shared" si="67"/>
        <v>19100.7</v>
      </c>
      <c r="CY21" s="67">
        <f t="shared" si="68"/>
        <v>630.32309999999995</v>
      </c>
      <c r="CZ21" s="104">
        <f>'SS treatment (%)'!AM16</f>
        <v>44.009774360495285</v>
      </c>
      <c r="DA21" s="62">
        <f t="shared" si="69"/>
        <v>294481.8</v>
      </c>
      <c r="DB21" s="67">
        <f t="shared" si="70"/>
        <v>9717.8994000000002</v>
      </c>
      <c r="DC21" s="104">
        <f>'SS treatment (%)'!AO16</f>
        <v>4.8158262054949343</v>
      </c>
      <c r="DD21" s="62">
        <f t="shared" si="71"/>
        <v>12889.62</v>
      </c>
      <c r="DE21" s="67">
        <f t="shared" si="72"/>
        <v>1063.39365</v>
      </c>
      <c r="DF21" s="65">
        <f t="shared" si="73"/>
        <v>11411.61615</v>
      </c>
      <c r="DG21" s="114">
        <f t="shared" si="74"/>
        <v>51.68016576196333</v>
      </c>
      <c r="DH21" s="65">
        <f t="shared" si="75"/>
        <v>10669.613624999996</v>
      </c>
      <c r="DI21" s="114">
        <f t="shared" si="76"/>
        <v>48.31983423803667</v>
      </c>
      <c r="DJ21" s="65">
        <f>'SS treatment'!AW16</f>
        <v>655979.40000000014</v>
      </c>
      <c r="DK21" s="60">
        <v>33</v>
      </c>
      <c r="DL21" s="67">
        <f t="shared" si="77"/>
        <v>21647.320200000006</v>
      </c>
      <c r="DM21" s="104">
        <f>'SS treatment (%)'!AR16</f>
        <v>2.6022272955522685</v>
      </c>
      <c r="DN21" s="62">
        <f t="shared" si="78"/>
        <v>17070.075000000001</v>
      </c>
      <c r="DO21" s="67">
        <f t="shared" si="79"/>
        <v>563.31247500000006</v>
      </c>
      <c r="DP21" s="104">
        <f>'SS treatment (%)'!AS16</f>
        <v>36.595135456997575</v>
      </c>
      <c r="DQ21" s="62">
        <f t="shared" si="80"/>
        <v>240056.55</v>
      </c>
      <c r="DR21" s="67">
        <f t="shared" si="81"/>
        <v>7921.8661499999998</v>
      </c>
      <c r="DS21" s="104">
        <f>'SS treatment (%)'!AU16</f>
        <v>5.5428226862002061</v>
      </c>
      <c r="DT21" s="62">
        <f t="shared" si="82"/>
        <v>14543.910000000002</v>
      </c>
      <c r="DU21" s="67">
        <f t="shared" si="83"/>
        <v>1199.8725750000001</v>
      </c>
      <c r="DV21" s="65">
        <f t="shared" si="84"/>
        <v>9685.0511999999999</v>
      </c>
      <c r="DW21" s="114">
        <f t="shared" si="85"/>
        <v>44.740185438750046</v>
      </c>
      <c r="DX21" s="65">
        <f t="shared" si="86"/>
        <v>11962.269000000006</v>
      </c>
      <c r="DY21" s="114">
        <f t="shared" si="87"/>
        <v>55.259814561249954</v>
      </c>
      <c r="DZ21" s="65">
        <f>'SS treatment'!BC16</f>
        <v>704357.32500000007</v>
      </c>
      <c r="EA21" s="60">
        <v>33</v>
      </c>
      <c r="EB21" s="67">
        <f t="shared" si="88"/>
        <v>23243.791725000003</v>
      </c>
      <c r="EC21" s="104">
        <f>'SS treatment (%)'!AX16</f>
        <v>2.8852791443604278</v>
      </c>
      <c r="ED21" s="62">
        <f t="shared" si="89"/>
        <v>20322.674999999999</v>
      </c>
      <c r="EE21" s="67">
        <f t="shared" si="90"/>
        <v>670.64827500000001</v>
      </c>
      <c r="EF21" s="104">
        <f>'SS treatment (%)'!AY16</f>
        <v>37.430429931285232</v>
      </c>
      <c r="EG21" s="62">
        <f t="shared" si="91"/>
        <v>263643.97500000003</v>
      </c>
      <c r="EH21" s="67">
        <f t="shared" si="92"/>
        <v>8700.2511750000012</v>
      </c>
      <c r="EI21" s="104">
        <f>'SS treatment (%)'!BA16</f>
        <v>5.1762718588892369</v>
      </c>
      <c r="EJ21" s="62">
        <f t="shared" si="93"/>
        <v>14583.780000000006</v>
      </c>
      <c r="EK21" s="67">
        <f t="shared" si="94"/>
        <v>1203.1618500000002</v>
      </c>
      <c r="EL21" s="65">
        <f t="shared" si="95"/>
        <v>10574.061300000001</v>
      </c>
      <c r="EM21" s="114">
        <f t="shared" si="96"/>
        <v>45.491980934534894</v>
      </c>
      <c r="EN21" s="65">
        <f t="shared" si="97"/>
        <v>12669.730425000002</v>
      </c>
      <c r="EO21" s="114">
        <f t="shared" si="98"/>
        <v>54.508019065465106</v>
      </c>
      <c r="EP21" s="65">
        <f>'SS treatment'!BI16</f>
        <v>686158.875</v>
      </c>
      <c r="EQ21" s="60">
        <v>33</v>
      </c>
      <c r="ER21" s="67">
        <f t="shared" si="99"/>
        <v>22643.242875</v>
      </c>
      <c r="ES21" s="104">
        <f>'SS treatment (%)'!BD16</f>
        <v>2.8648722207375079</v>
      </c>
      <c r="ET21" s="62">
        <f t="shared" si="100"/>
        <v>19657.575000000001</v>
      </c>
      <c r="EU21" s="67">
        <f t="shared" si="101"/>
        <v>648.69997499999999</v>
      </c>
      <c r="EV21" s="104">
        <f>'SS treatment (%)'!BE16</f>
        <v>40.372967557987209</v>
      </c>
      <c r="EW21" s="62">
        <f t="shared" si="102"/>
        <v>277022.7</v>
      </c>
      <c r="EX21" s="67">
        <f t="shared" si="103"/>
        <v>9141.7491000000009</v>
      </c>
      <c r="EY21" s="104">
        <f>'SS treatment (%)'!BG16</f>
        <v>4.7474172799994756</v>
      </c>
      <c r="EZ21" s="62">
        <f t="shared" si="104"/>
        <v>13029.93</v>
      </c>
      <c r="FA21" s="67">
        <f t="shared" si="105"/>
        <v>1074.9692250000001</v>
      </c>
      <c r="FB21" s="65">
        <f t="shared" si="106"/>
        <v>10865.418300000001</v>
      </c>
      <c r="FC21" s="114">
        <f t="shared" si="107"/>
        <v>47.985257058724194</v>
      </c>
      <c r="FD21" s="65">
        <f t="shared" si="108"/>
        <v>11777.824574999999</v>
      </c>
      <c r="FE21" s="114">
        <f t="shared" si="109"/>
        <v>52.014742941275799</v>
      </c>
      <c r="FF21" s="65">
        <f>'SS treatment'!BO16</f>
        <v>654441.97499999998</v>
      </c>
      <c r="FG21" s="60">
        <v>33</v>
      </c>
      <c r="FH21" s="67">
        <f t="shared" si="110"/>
        <v>21596.585175</v>
      </c>
      <c r="FI21" s="104">
        <f>'SS treatment (%)'!BJ16</f>
        <v>2.4991482247146513</v>
      </c>
      <c r="FJ21" s="62">
        <f t="shared" si="111"/>
        <v>16355.475000000002</v>
      </c>
      <c r="FK21" s="67">
        <f t="shared" si="112"/>
        <v>539.73067500000002</v>
      </c>
      <c r="FL21" s="104">
        <f>'SS treatment (%)'!BK16</f>
        <v>42.182937608792599</v>
      </c>
      <c r="FM21" s="62">
        <f t="shared" si="113"/>
        <v>276062.85000000003</v>
      </c>
      <c r="FN21" s="67">
        <f t="shared" si="114"/>
        <v>9110.0740500000029</v>
      </c>
      <c r="FO21" s="104">
        <f>'SS treatment (%)'!BM16</f>
        <v>5.7249613306053613</v>
      </c>
      <c r="FP21" s="62">
        <f t="shared" si="115"/>
        <v>14986.620000000003</v>
      </c>
      <c r="FQ21" s="67">
        <f t="shared" si="116"/>
        <v>1236.3961500000003</v>
      </c>
      <c r="FR21" s="65">
        <f t="shared" si="117"/>
        <v>10886.200875000004</v>
      </c>
      <c r="FS21" s="114">
        <f t="shared" si="118"/>
        <v>50.407047164112619</v>
      </c>
      <c r="FT21" s="65">
        <f t="shared" si="119"/>
        <v>10710.384299999996</v>
      </c>
      <c r="FU21" s="114">
        <f t="shared" si="120"/>
        <v>49.592952835887381</v>
      </c>
      <c r="FV21" s="65">
        <f>'SS treatment'!BU16</f>
        <v>670550.17500000005</v>
      </c>
      <c r="FW21" s="60">
        <v>33</v>
      </c>
      <c r="FX21" s="67">
        <f t="shared" si="121"/>
        <v>22128.155774999999</v>
      </c>
      <c r="FY21" s="104">
        <f>'SS treatment (%)'!BP16</f>
        <v>2.8697181385419817</v>
      </c>
      <c r="FZ21" s="62">
        <f t="shared" si="122"/>
        <v>19242.900000000001</v>
      </c>
      <c r="GA21" s="67">
        <f t="shared" si="123"/>
        <v>635.01570000000004</v>
      </c>
      <c r="GB21" s="104">
        <f>'SS treatment (%)'!BQ16</f>
        <v>39.893457637230505</v>
      </c>
      <c r="GC21" s="62">
        <f t="shared" si="124"/>
        <v>267505.65000000002</v>
      </c>
      <c r="GD21" s="67">
        <f t="shared" si="125"/>
        <v>8827.6864500000011</v>
      </c>
      <c r="GE21" s="104">
        <f>'SS treatment (%)'!BS16</f>
        <v>5.5431086868331665</v>
      </c>
      <c r="GF21" s="62">
        <f t="shared" si="126"/>
        <v>14867.730000000003</v>
      </c>
      <c r="GG21" s="67">
        <f t="shared" si="127"/>
        <v>1226.5877249999999</v>
      </c>
      <c r="GH21" s="65">
        <f t="shared" si="128"/>
        <v>10689.289875</v>
      </c>
      <c r="GI21" s="114">
        <f t="shared" si="129"/>
        <v>48.306284462605653</v>
      </c>
      <c r="GJ21" s="69">
        <f t="shared" si="130"/>
        <v>11438.865899999999</v>
      </c>
      <c r="GK21" s="310">
        <f t="shared" si="131"/>
        <v>51.693715537394347</v>
      </c>
      <c r="GL21" s="65">
        <f>'SS treatment'!CA16</f>
        <v>0</v>
      </c>
      <c r="GM21" s="60">
        <v>33</v>
      </c>
      <c r="GN21" s="67">
        <f t="shared" si="132"/>
        <v>0</v>
      </c>
      <c r="GO21" s="104" t="e">
        <f>'SS treatment (%)'!BV16</f>
        <v>#DIV/0!</v>
      </c>
      <c r="GP21" s="62" t="e">
        <f t="shared" si="133"/>
        <v>#DIV/0!</v>
      </c>
      <c r="GQ21" s="67" t="e">
        <f t="shared" si="134"/>
        <v>#DIV/0!</v>
      </c>
      <c r="GR21" s="104" t="e">
        <f>'SS treatment (%)'!BW16</f>
        <v>#DIV/0!</v>
      </c>
      <c r="GS21" s="62" t="e">
        <f t="shared" si="151"/>
        <v>#DIV/0!</v>
      </c>
      <c r="GT21" s="67" t="e">
        <f t="shared" si="152"/>
        <v>#DIV/0!</v>
      </c>
      <c r="GU21" s="104" t="e">
        <f>'SS treatment (%)'!BY16</f>
        <v>#DIV/0!</v>
      </c>
      <c r="GV21" s="62" t="e">
        <f t="shared" si="146"/>
        <v>#DIV/0!</v>
      </c>
      <c r="GW21" s="67" t="e">
        <f t="shared" si="147"/>
        <v>#DIV/0!</v>
      </c>
      <c r="GX21" s="65" t="e">
        <f t="shared" si="139"/>
        <v>#DIV/0!</v>
      </c>
      <c r="GY21" s="114" t="e">
        <f t="shared" si="140"/>
        <v>#DIV/0!</v>
      </c>
      <c r="GZ21" s="65" t="e">
        <f t="shared" si="141"/>
        <v>#DIV/0!</v>
      </c>
      <c r="HA21" s="114" t="e">
        <f t="shared" si="142"/>
        <v>#DIV/0!</v>
      </c>
      <c r="HB21" s="250" t="s">
        <v>1093</v>
      </c>
    </row>
    <row r="22" spans="1:210">
      <c r="A22" s="95" t="s">
        <v>26</v>
      </c>
      <c r="B22" s="65">
        <f>'SS treatment'!G17</f>
        <v>6810</v>
      </c>
      <c r="C22" s="60">
        <v>33</v>
      </c>
      <c r="D22" s="67">
        <f t="shared" si="0"/>
        <v>224.73</v>
      </c>
      <c r="E22" s="104">
        <f>'SS treatment (%)'!B17</f>
        <v>57.415565345080765</v>
      </c>
      <c r="F22" s="62">
        <f t="shared" si="1"/>
        <v>3910</v>
      </c>
      <c r="G22" s="67">
        <f t="shared" si="2"/>
        <v>129.03</v>
      </c>
      <c r="H22" s="104">
        <f>'SS treatment (%)'!C17</f>
        <v>0</v>
      </c>
      <c r="I22" s="62">
        <f t="shared" si="3"/>
        <v>0</v>
      </c>
      <c r="J22" s="67">
        <f t="shared" si="4"/>
        <v>0</v>
      </c>
      <c r="K22" s="226">
        <f>'SS treatment (%)'!E17</f>
        <v>0</v>
      </c>
      <c r="L22" s="62">
        <f t="shared" si="5"/>
        <v>0</v>
      </c>
      <c r="M22" s="67">
        <f t="shared" si="6"/>
        <v>0</v>
      </c>
      <c r="N22" s="65">
        <f t="shared" si="7"/>
        <v>129.03</v>
      </c>
      <c r="O22" s="114">
        <f t="shared" si="8"/>
        <v>57.415565345080765</v>
      </c>
      <c r="P22" s="65">
        <f t="shared" si="9"/>
        <v>95.699999999999989</v>
      </c>
      <c r="Q22" s="114">
        <f t="shared" si="10"/>
        <v>42.584434654919228</v>
      </c>
      <c r="R22" s="65">
        <f>'SS treatment'!M17</f>
        <v>6540</v>
      </c>
      <c r="S22" s="60">
        <v>33</v>
      </c>
      <c r="T22" s="67">
        <f t="shared" si="11"/>
        <v>215.82</v>
      </c>
      <c r="U22" s="104">
        <f>'SS treatment (%)'!H17</f>
        <v>42.201834862385319</v>
      </c>
      <c r="V22" s="62">
        <f t="shared" si="12"/>
        <v>2760</v>
      </c>
      <c r="W22" s="67">
        <f t="shared" si="13"/>
        <v>91.08</v>
      </c>
      <c r="X22" s="104">
        <f>'SS treatment (%)'!I17</f>
        <v>0</v>
      </c>
      <c r="Y22" s="62">
        <f t="shared" si="14"/>
        <v>0</v>
      </c>
      <c r="Z22" s="67">
        <f t="shared" si="15"/>
        <v>0</v>
      </c>
      <c r="AA22" s="226">
        <f>'SS treatment (%)'!K17</f>
        <v>0</v>
      </c>
      <c r="AB22" s="62">
        <f t="shared" si="16"/>
        <v>0</v>
      </c>
      <c r="AC22" s="67">
        <f t="shared" si="17"/>
        <v>0</v>
      </c>
      <c r="AD22" s="65">
        <f t="shared" si="18"/>
        <v>91.08</v>
      </c>
      <c r="AE22" s="114">
        <f t="shared" si="19"/>
        <v>42.201834862385326</v>
      </c>
      <c r="AF22" s="65">
        <f t="shared" si="20"/>
        <v>124.74</v>
      </c>
      <c r="AG22" s="114">
        <f t="shared" si="21"/>
        <v>57.798165137614681</v>
      </c>
      <c r="AH22" s="65">
        <f>'SS treatment'!S17</f>
        <v>6120</v>
      </c>
      <c r="AI22" s="60">
        <v>33</v>
      </c>
      <c r="AJ22" s="67">
        <f t="shared" si="22"/>
        <v>201.96</v>
      </c>
      <c r="AK22" s="104">
        <f>'SS treatment (%)'!N17</f>
        <v>47.712418300653596</v>
      </c>
      <c r="AL22" s="62">
        <f t="shared" si="23"/>
        <v>2920</v>
      </c>
      <c r="AM22" s="67">
        <f t="shared" si="24"/>
        <v>96.36</v>
      </c>
      <c r="AN22" s="104">
        <f>'SS treatment (%)'!O17</f>
        <v>0</v>
      </c>
      <c r="AO22" s="62">
        <f t="shared" si="25"/>
        <v>0</v>
      </c>
      <c r="AP22" s="67">
        <f t="shared" si="26"/>
        <v>0</v>
      </c>
      <c r="AQ22" s="226">
        <f>'SS treatment (%)'!Q17</f>
        <v>0</v>
      </c>
      <c r="AR22" s="62">
        <f t="shared" si="27"/>
        <v>0</v>
      </c>
      <c r="AS22" s="67">
        <f t="shared" si="28"/>
        <v>0</v>
      </c>
      <c r="AT22" s="65">
        <f t="shared" si="29"/>
        <v>96.36</v>
      </c>
      <c r="AU22" s="114">
        <f t="shared" si="30"/>
        <v>47.712418300653596</v>
      </c>
      <c r="AV22" s="65">
        <f t="shared" si="31"/>
        <v>105.60000000000001</v>
      </c>
      <c r="AW22" s="114">
        <f t="shared" si="32"/>
        <v>52.287581699346404</v>
      </c>
      <c r="AX22" s="65">
        <f>'SS treatment'!Y17</f>
        <v>6160</v>
      </c>
      <c r="AY22" s="60">
        <v>33</v>
      </c>
      <c r="AZ22" s="67">
        <f t="shared" si="33"/>
        <v>203.28</v>
      </c>
      <c r="BA22" s="104">
        <f>'SS treatment (%)'!T17</f>
        <v>22.564935064935064</v>
      </c>
      <c r="BB22" s="62">
        <f t="shared" si="34"/>
        <v>1390</v>
      </c>
      <c r="BC22" s="67">
        <f t="shared" si="35"/>
        <v>45.87</v>
      </c>
      <c r="BD22" s="104">
        <f>'SS treatment (%)'!U17</f>
        <v>0</v>
      </c>
      <c r="BE22" s="62">
        <f t="shared" si="36"/>
        <v>0</v>
      </c>
      <c r="BF22" s="67">
        <f t="shared" si="37"/>
        <v>0</v>
      </c>
      <c r="BG22" s="226">
        <f>'SS treatment (%)'!W17</f>
        <v>0</v>
      </c>
      <c r="BH22" s="62">
        <f t="shared" si="38"/>
        <v>0</v>
      </c>
      <c r="BI22" s="67">
        <f t="shared" si="39"/>
        <v>0</v>
      </c>
      <c r="BJ22" s="65">
        <f t="shared" si="40"/>
        <v>45.87</v>
      </c>
      <c r="BK22" s="114">
        <f t="shared" si="41"/>
        <v>22.564935064935064</v>
      </c>
      <c r="BL22" s="65">
        <f t="shared" si="42"/>
        <v>157.41</v>
      </c>
      <c r="BM22" s="114">
        <f t="shared" si="43"/>
        <v>77.435064935064929</v>
      </c>
      <c r="BN22" s="65">
        <f>'SS treatment'!AE17</f>
        <v>6700</v>
      </c>
      <c r="BO22" s="60">
        <v>33</v>
      </c>
      <c r="BP22" s="67">
        <f t="shared" si="44"/>
        <v>221.1</v>
      </c>
      <c r="BQ22" s="104">
        <f>'SS treatment (%)'!Z17</f>
        <v>14.029850746268657</v>
      </c>
      <c r="BR22" s="62">
        <f t="shared" si="45"/>
        <v>940</v>
      </c>
      <c r="BS22" s="67">
        <f t="shared" si="46"/>
        <v>31.02</v>
      </c>
      <c r="BT22" s="104">
        <f>'SS treatment (%)'!AA17</f>
        <v>0</v>
      </c>
      <c r="BU22" s="62">
        <f t="shared" si="47"/>
        <v>0</v>
      </c>
      <c r="BV22" s="67">
        <f t="shared" si="48"/>
        <v>0</v>
      </c>
      <c r="BW22" s="226">
        <f>'SS treatment (%)'!AC17</f>
        <v>0</v>
      </c>
      <c r="BX22" s="62">
        <f t="shared" si="49"/>
        <v>0</v>
      </c>
      <c r="BY22" s="67">
        <f t="shared" si="50"/>
        <v>0</v>
      </c>
      <c r="BZ22" s="65">
        <f t="shared" si="51"/>
        <v>31.02</v>
      </c>
      <c r="CA22" s="114">
        <f t="shared" si="52"/>
        <v>14.029850746268657</v>
      </c>
      <c r="CB22" s="65">
        <f t="shared" si="53"/>
        <v>190.07999999999998</v>
      </c>
      <c r="CC22" s="114">
        <f t="shared" si="54"/>
        <v>85.97014925373135</v>
      </c>
      <c r="CD22" s="65">
        <f>'SS treatment'!AK17</f>
        <v>7410</v>
      </c>
      <c r="CE22" s="60">
        <v>33</v>
      </c>
      <c r="CF22" s="67">
        <f t="shared" si="55"/>
        <v>244.53</v>
      </c>
      <c r="CG22" s="104">
        <f>'SS treatment (%)'!AF17</f>
        <v>21.727395411605936</v>
      </c>
      <c r="CH22" s="62">
        <f t="shared" si="56"/>
        <v>1610</v>
      </c>
      <c r="CI22" s="67">
        <f t="shared" si="57"/>
        <v>53.13</v>
      </c>
      <c r="CJ22" s="104">
        <f>'SS treatment (%)'!AG17</f>
        <v>0</v>
      </c>
      <c r="CK22" s="62">
        <f t="shared" si="58"/>
        <v>0</v>
      </c>
      <c r="CL22" s="67">
        <f t="shared" si="59"/>
        <v>0</v>
      </c>
      <c r="CM22" s="226">
        <f>'SS treatment (%)'!AI17</f>
        <v>8.2321187584345488</v>
      </c>
      <c r="CN22" s="62">
        <f t="shared" si="60"/>
        <v>244.00000000000006</v>
      </c>
      <c r="CO22" s="67">
        <f t="shared" si="61"/>
        <v>20.130000000000003</v>
      </c>
      <c r="CP22" s="65">
        <f t="shared" si="62"/>
        <v>73.260000000000005</v>
      </c>
      <c r="CQ22" s="114">
        <f t="shared" si="63"/>
        <v>29.959514170040489</v>
      </c>
      <c r="CR22" s="65">
        <f t="shared" si="64"/>
        <v>171.26999999999998</v>
      </c>
      <c r="CS22" s="114">
        <f t="shared" si="65"/>
        <v>70.040485829959508</v>
      </c>
      <c r="CT22" s="65">
        <f>'SS treatment'!AQ17</f>
        <v>7180</v>
      </c>
      <c r="CU22" s="60">
        <v>33</v>
      </c>
      <c r="CV22" s="67">
        <f t="shared" si="66"/>
        <v>236.94</v>
      </c>
      <c r="CW22" s="104">
        <f>'SS treatment (%)'!AL17</f>
        <v>15.041782729805014</v>
      </c>
      <c r="CX22" s="62">
        <f t="shared" si="67"/>
        <v>1080</v>
      </c>
      <c r="CY22" s="67">
        <f t="shared" si="68"/>
        <v>35.64</v>
      </c>
      <c r="CZ22" s="104">
        <f>'SS treatment (%)'!AM17</f>
        <v>48.467966573816156</v>
      </c>
      <c r="DA22" s="62">
        <f t="shared" si="69"/>
        <v>3480</v>
      </c>
      <c r="DB22" s="67">
        <f t="shared" si="70"/>
        <v>114.84</v>
      </c>
      <c r="DC22" s="226">
        <f>'SS treatment (%)'!AO17</f>
        <v>11.002785515320335</v>
      </c>
      <c r="DD22" s="62">
        <f t="shared" si="71"/>
        <v>316</v>
      </c>
      <c r="DE22" s="67">
        <f t="shared" si="72"/>
        <v>26.07</v>
      </c>
      <c r="DF22" s="65">
        <f t="shared" si="73"/>
        <v>176.55</v>
      </c>
      <c r="DG22" s="114">
        <f t="shared" si="74"/>
        <v>74.512534818941504</v>
      </c>
      <c r="DH22" s="65">
        <f t="shared" si="75"/>
        <v>60.389999999999986</v>
      </c>
      <c r="DI22" s="114">
        <f t="shared" si="76"/>
        <v>25.487465181058489</v>
      </c>
      <c r="DJ22" s="65">
        <f>'SS treatment'!AW17</f>
        <v>8410</v>
      </c>
      <c r="DK22" s="60">
        <v>33</v>
      </c>
      <c r="DL22" s="67">
        <f t="shared" si="77"/>
        <v>277.52999999999997</v>
      </c>
      <c r="DM22" s="104">
        <f>'SS treatment (%)'!AR17</f>
        <v>11.17717003567182</v>
      </c>
      <c r="DN22" s="62">
        <f t="shared" si="78"/>
        <v>940</v>
      </c>
      <c r="DO22" s="67">
        <f t="shared" si="79"/>
        <v>31.02</v>
      </c>
      <c r="DP22" s="104">
        <f>'SS treatment (%)'!AS17</f>
        <v>57.788347205707488</v>
      </c>
      <c r="DQ22" s="62">
        <f t="shared" si="80"/>
        <v>4860</v>
      </c>
      <c r="DR22" s="67">
        <f t="shared" si="81"/>
        <v>160.38</v>
      </c>
      <c r="DS22" s="226">
        <f>'SS treatment (%)'!AU17</f>
        <v>3.2104637336504163</v>
      </c>
      <c r="DT22" s="62">
        <f t="shared" si="82"/>
        <v>108</v>
      </c>
      <c r="DU22" s="67">
        <f t="shared" si="83"/>
        <v>8.9099999999999984</v>
      </c>
      <c r="DV22" s="65">
        <f t="shared" si="84"/>
        <v>200.31</v>
      </c>
      <c r="DW22" s="114">
        <f t="shared" si="85"/>
        <v>72.175980975029731</v>
      </c>
      <c r="DX22" s="65">
        <f t="shared" si="86"/>
        <v>77.21999999999997</v>
      </c>
      <c r="DY22" s="114">
        <f t="shared" si="87"/>
        <v>27.824019024970266</v>
      </c>
      <c r="DZ22" s="65">
        <f>'SS treatment'!BC17</f>
        <v>8680</v>
      </c>
      <c r="EA22" s="60">
        <v>33</v>
      </c>
      <c r="EB22" s="67">
        <f t="shared" si="88"/>
        <v>286.44</v>
      </c>
      <c r="EC22" s="104">
        <f>'SS treatment (%)'!AX17</f>
        <v>11.751152073732719</v>
      </c>
      <c r="ED22" s="62">
        <f t="shared" si="89"/>
        <v>1020</v>
      </c>
      <c r="EE22" s="67">
        <f t="shared" si="90"/>
        <v>33.659999999999997</v>
      </c>
      <c r="EF22" s="104">
        <f>'SS treatment (%)'!AY17</f>
        <v>49.423963133640555</v>
      </c>
      <c r="EG22" s="62">
        <f t="shared" si="91"/>
        <v>4290</v>
      </c>
      <c r="EH22" s="67">
        <f t="shared" si="92"/>
        <v>141.57</v>
      </c>
      <c r="EI22" s="226">
        <f>'SS treatment (%)'!BA17</f>
        <v>5.5299539170506913</v>
      </c>
      <c r="EJ22" s="62">
        <f t="shared" si="93"/>
        <v>192</v>
      </c>
      <c r="EK22" s="67">
        <f t="shared" si="94"/>
        <v>15.84</v>
      </c>
      <c r="EL22" s="65">
        <f t="shared" si="95"/>
        <v>191.07</v>
      </c>
      <c r="EM22" s="114">
        <f t="shared" si="96"/>
        <v>66.705069124423957</v>
      </c>
      <c r="EN22" s="65">
        <f t="shared" si="97"/>
        <v>95.37</v>
      </c>
      <c r="EO22" s="114">
        <f t="shared" si="98"/>
        <v>33.294930875576036</v>
      </c>
      <c r="EP22" s="65">
        <f>'SS treatment'!BI17</f>
        <v>8210</v>
      </c>
      <c r="EQ22" s="60">
        <v>33</v>
      </c>
      <c r="ER22" s="67">
        <f t="shared" si="99"/>
        <v>270.93</v>
      </c>
      <c r="ES22" s="104">
        <f>'SS treatment (%)'!BD17</f>
        <v>12.302070645554203</v>
      </c>
      <c r="ET22" s="62">
        <f t="shared" si="100"/>
        <v>1010</v>
      </c>
      <c r="EU22" s="67">
        <f t="shared" si="101"/>
        <v>33.33</v>
      </c>
      <c r="EV22" s="104">
        <f>'SS treatment (%)'!BE17</f>
        <v>57.003654080389765</v>
      </c>
      <c r="EW22" s="62">
        <f t="shared" si="102"/>
        <v>4680</v>
      </c>
      <c r="EX22" s="67">
        <f t="shared" si="103"/>
        <v>154.44</v>
      </c>
      <c r="EY22" s="226">
        <f>'SS treatment (%)'!BG17</f>
        <v>3.4104750304506699</v>
      </c>
      <c r="EZ22" s="62">
        <f t="shared" si="104"/>
        <v>112</v>
      </c>
      <c r="FA22" s="67">
        <f t="shared" si="105"/>
        <v>9.24</v>
      </c>
      <c r="FB22" s="65">
        <f t="shared" si="106"/>
        <v>197.01</v>
      </c>
      <c r="FC22" s="114">
        <f t="shared" si="107"/>
        <v>72.716199756394644</v>
      </c>
      <c r="FD22" s="65">
        <f t="shared" si="108"/>
        <v>73.920000000000016</v>
      </c>
      <c r="FE22" s="114">
        <f t="shared" si="109"/>
        <v>27.283800243605366</v>
      </c>
      <c r="FF22" s="65">
        <f>'SS treatment'!BO17</f>
        <v>8830</v>
      </c>
      <c r="FG22" s="60">
        <v>33</v>
      </c>
      <c r="FH22" s="67">
        <f t="shared" si="110"/>
        <v>291.39</v>
      </c>
      <c r="FI22" s="104">
        <f>'SS treatment (%)'!BJ17</f>
        <v>9.8527746319365797</v>
      </c>
      <c r="FJ22" s="62">
        <f t="shared" si="111"/>
        <v>870</v>
      </c>
      <c r="FK22" s="67">
        <f t="shared" si="112"/>
        <v>28.71</v>
      </c>
      <c r="FL22" s="104">
        <f>'SS treatment (%)'!BK17</f>
        <v>51.528878822197058</v>
      </c>
      <c r="FM22" s="62">
        <f t="shared" si="113"/>
        <v>4550</v>
      </c>
      <c r="FN22" s="67">
        <f t="shared" si="114"/>
        <v>150.15</v>
      </c>
      <c r="FO22" s="226">
        <f>'SS treatment (%)'!BM17</f>
        <v>5.2095130237825593</v>
      </c>
      <c r="FP22" s="62">
        <f t="shared" si="115"/>
        <v>184</v>
      </c>
      <c r="FQ22" s="67">
        <f t="shared" si="116"/>
        <v>15.18</v>
      </c>
      <c r="FR22" s="65">
        <f t="shared" si="117"/>
        <v>194.04000000000002</v>
      </c>
      <c r="FS22" s="114">
        <f t="shared" si="118"/>
        <v>66.591166477916204</v>
      </c>
      <c r="FT22" s="65">
        <f t="shared" si="119"/>
        <v>97.349999999999966</v>
      </c>
      <c r="FU22" s="114">
        <f t="shared" si="120"/>
        <v>33.408833522083796</v>
      </c>
      <c r="FV22" s="65">
        <f>'SS treatment'!BU17</f>
        <v>8310</v>
      </c>
      <c r="FW22" s="60">
        <v>33</v>
      </c>
      <c r="FX22" s="67">
        <f t="shared" si="121"/>
        <v>274.23</v>
      </c>
      <c r="FY22" s="104">
        <f>'SS treatment (%)'!BP17</f>
        <v>9.025270758122744</v>
      </c>
      <c r="FZ22" s="62">
        <f t="shared" si="122"/>
        <v>750</v>
      </c>
      <c r="GA22" s="67">
        <f t="shared" si="123"/>
        <v>24.750000000000004</v>
      </c>
      <c r="GB22" s="104">
        <f>'SS treatment (%)'!BQ17</f>
        <v>57.761732851985556</v>
      </c>
      <c r="GC22" s="62">
        <f t="shared" si="124"/>
        <v>4800</v>
      </c>
      <c r="GD22" s="67">
        <f t="shared" si="125"/>
        <v>158.4</v>
      </c>
      <c r="GE22" s="226">
        <f>'SS treatment (%)'!BS17</f>
        <v>5.6558363417569195</v>
      </c>
      <c r="GF22" s="62">
        <f t="shared" si="126"/>
        <v>188</v>
      </c>
      <c r="GG22" s="67">
        <f t="shared" si="127"/>
        <v>15.510000000000002</v>
      </c>
      <c r="GH22" s="65">
        <f t="shared" si="128"/>
        <v>198.66</v>
      </c>
      <c r="GI22" s="114">
        <f t="shared" si="129"/>
        <v>72.442839951865224</v>
      </c>
      <c r="GJ22" s="69">
        <f t="shared" si="130"/>
        <v>75.570000000000022</v>
      </c>
      <c r="GK22" s="310">
        <f t="shared" si="131"/>
        <v>27.557160048134783</v>
      </c>
      <c r="GL22" s="65">
        <f>'SS treatment'!CA17</f>
        <v>0</v>
      </c>
      <c r="GM22" s="60">
        <v>33</v>
      </c>
      <c r="GN22" s="67">
        <f t="shared" si="132"/>
        <v>0</v>
      </c>
      <c r="GO22" s="104" t="e">
        <f>'SS treatment (%)'!BV17</f>
        <v>#DIV/0!</v>
      </c>
      <c r="GP22" s="62" t="e">
        <f t="shared" si="133"/>
        <v>#DIV/0!</v>
      </c>
      <c r="GQ22" s="67" t="e">
        <f t="shared" si="134"/>
        <v>#DIV/0!</v>
      </c>
      <c r="GR22" s="104" t="e">
        <f>'SS treatment (%)'!BW17</f>
        <v>#DIV/0!</v>
      </c>
      <c r="GS22" s="62" t="e">
        <f t="shared" si="151"/>
        <v>#DIV/0!</v>
      </c>
      <c r="GT22" s="67" t="e">
        <f t="shared" si="152"/>
        <v>#DIV/0!</v>
      </c>
      <c r="GU22" s="226" t="e">
        <f>'SS treatment (%)'!BY17</f>
        <v>#DIV/0!</v>
      </c>
      <c r="GV22" s="62" t="e">
        <f t="shared" si="146"/>
        <v>#DIV/0!</v>
      </c>
      <c r="GW22" s="67" t="e">
        <f t="shared" si="147"/>
        <v>#DIV/0!</v>
      </c>
      <c r="GX22" s="65" t="e">
        <f t="shared" si="139"/>
        <v>#DIV/0!</v>
      </c>
      <c r="GY22" s="114" t="e">
        <f t="shared" si="140"/>
        <v>#DIV/0!</v>
      </c>
      <c r="GZ22" s="65" t="e">
        <f t="shared" si="141"/>
        <v>#DIV/0!</v>
      </c>
      <c r="HA22" s="114" t="e">
        <f t="shared" si="142"/>
        <v>#DIV/0!</v>
      </c>
      <c r="HB22" s="250" t="s">
        <v>1094</v>
      </c>
    </row>
    <row r="23" spans="1:210">
      <c r="A23" s="95" t="s">
        <v>27</v>
      </c>
      <c r="B23" s="65">
        <f>'SS treatment'!G18</f>
        <v>19900</v>
      </c>
      <c r="C23" s="60">
        <v>33</v>
      </c>
      <c r="D23" s="67">
        <f t="shared" si="0"/>
        <v>656.7</v>
      </c>
      <c r="E23" s="104">
        <f>'SS treatment (%)'!B18</f>
        <v>42.361809045226131</v>
      </c>
      <c r="F23" s="62">
        <f t="shared" si="1"/>
        <v>8430</v>
      </c>
      <c r="G23" s="67">
        <f t="shared" si="2"/>
        <v>278.19000000000005</v>
      </c>
      <c r="H23" s="104">
        <f>'SS treatment (%)'!C18</f>
        <v>5.5778894472361813</v>
      </c>
      <c r="I23" s="62">
        <f t="shared" si="3"/>
        <v>1110.0000000000002</v>
      </c>
      <c r="J23" s="67">
        <f t="shared" si="4"/>
        <v>36.630000000000003</v>
      </c>
      <c r="K23" s="226">
        <f>'SS treatment (%)'!E18</f>
        <v>0</v>
      </c>
      <c r="L23" s="62">
        <f t="shared" si="5"/>
        <v>0</v>
      </c>
      <c r="M23" s="67">
        <f t="shared" si="6"/>
        <v>0</v>
      </c>
      <c r="N23" s="65">
        <f t="shared" si="7"/>
        <v>314.82000000000005</v>
      </c>
      <c r="O23" s="114">
        <f t="shared" si="8"/>
        <v>47.939698492462313</v>
      </c>
      <c r="P23" s="65">
        <f t="shared" si="9"/>
        <v>341.88</v>
      </c>
      <c r="Q23" s="114">
        <f t="shared" si="10"/>
        <v>52.060301507537687</v>
      </c>
      <c r="R23" s="65">
        <f>'SS treatment'!M18</f>
        <v>20140</v>
      </c>
      <c r="S23" s="60">
        <v>33</v>
      </c>
      <c r="T23" s="67">
        <f t="shared" si="11"/>
        <v>664.62</v>
      </c>
      <c r="U23" s="104">
        <f>'SS treatment (%)'!H18</f>
        <v>36.097318768619665</v>
      </c>
      <c r="V23" s="62">
        <f t="shared" si="12"/>
        <v>7270.0000000000009</v>
      </c>
      <c r="W23" s="67">
        <f t="shared" si="13"/>
        <v>239.91000000000003</v>
      </c>
      <c r="X23" s="104">
        <f>'SS treatment (%)'!I18</f>
        <v>12.462760675273088</v>
      </c>
      <c r="Y23" s="62">
        <f t="shared" si="14"/>
        <v>2510</v>
      </c>
      <c r="Z23" s="67">
        <f t="shared" si="15"/>
        <v>82.83</v>
      </c>
      <c r="AA23" s="226">
        <f>'SS treatment (%)'!K18</f>
        <v>0</v>
      </c>
      <c r="AB23" s="62">
        <f t="shared" si="16"/>
        <v>0</v>
      </c>
      <c r="AC23" s="67">
        <f t="shared" si="17"/>
        <v>0</v>
      </c>
      <c r="AD23" s="65">
        <f t="shared" si="18"/>
        <v>322.74</v>
      </c>
      <c r="AE23" s="114">
        <f t="shared" si="19"/>
        <v>48.560079443892754</v>
      </c>
      <c r="AF23" s="65">
        <f t="shared" si="20"/>
        <v>341.88</v>
      </c>
      <c r="AG23" s="114">
        <f t="shared" si="21"/>
        <v>51.439920556107246</v>
      </c>
      <c r="AH23" s="65">
        <f>'SS treatment'!S18</f>
        <v>22930</v>
      </c>
      <c r="AI23" s="60">
        <v>33</v>
      </c>
      <c r="AJ23" s="67">
        <f t="shared" si="22"/>
        <v>756.69</v>
      </c>
      <c r="AK23" s="104">
        <f>'SS treatment (%)'!N18</f>
        <v>35.281290885303093</v>
      </c>
      <c r="AL23" s="62">
        <f t="shared" si="23"/>
        <v>8089.9999999999991</v>
      </c>
      <c r="AM23" s="67">
        <f t="shared" si="24"/>
        <v>266.97000000000003</v>
      </c>
      <c r="AN23" s="104">
        <f>'SS treatment (%)'!O18</f>
        <v>10.553859572612298</v>
      </c>
      <c r="AO23" s="62">
        <f t="shared" si="25"/>
        <v>2420</v>
      </c>
      <c r="AP23" s="67">
        <f t="shared" si="26"/>
        <v>79.86</v>
      </c>
      <c r="AQ23" s="226">
        <f>'SS treatment (%)'!Q18</f>
        <v>0</v>
      </c>
      <c r="AR23" s="62">
        <f t="shared" si="27"/>
        <v>0</v>
      </c>
      <c r="AS23" s="67">
        <f t="shared" si="28"/>
        <v>0</v>
      </c>
      <c r="AT23" s="65">
        <f t="shared" si="29"/>
        <v>346.83000000000004</v>
      </c>
      <c r="AU23" s="114">
        <f t="shared" si="30"/>
        <v>45.835150457915404</v>
      </c>
      <c r="AV23" s="65">
        <f t="shared" si="31"/>
        <v>409.86</v>
      </c>
      <c r="AW23" s="114">
        <f t="shared" si="32"/>
        <v>54.164849542084603</v>
      </c>
      <c r="AX23" s="65">
        <f>'SS treatment'!Y18</f>
        <v>22320</v>
      </c>
      <c r="AY23" s="60">
        <v>33</v>
      </c>
      <c r="AZ23" s="67">
        <f t="shared" si="33"/>
        <v>736.56</v>
      </c>
      <c r="BA23" s="104">
        <f>'SS treatment (%)'!T18</f>
        <v>26.612903225806452</v>
      </c>
      <c r="BB23" s="62">
        <f t="shared" si="34"/>
        <v>5940</v>
      </c>
      <c r="BC23" s="67">
        <f t="shared" si="35"/>
        <v>196.02</v>
      </c>
      <c r="BD23" s="104">
        <f>'SS treatment (%)'!U18</f>
        <v>11.066308243727599</v>
      </c>
      <c r="BE23" s="62">
        <f t="shared" si="36"/>
        <v>2470.0000000000005</v>
      </c>
      <c r="BF23" s="67">
        <f t="shared" si="37"/>
        <v>81.510000000000005</v>
      </c>
      <c r="BG23" s="226">
        <f>'SS treatment (%)'!W18</f>
        <v>0</v>
      </c>
      <c r="BH23" s="62">
        <f t="shared" si="38"/>
        <v>0</v>
      </c>
      <c r="BI23" s="67">
        <f t="shared" si="39"/>
        <v>0</v>
      </c>
      <c r="BJ23" s="65">
        <f t="shared" si="40"/>
        <v>277.53000000000003</v>
      </c>
      <c r="BK23" s="114">
        <f t="shared" si="41"/>
        <v>37.67921146953406</v>
      </c>
      <c r="BL23" s="65">
        <f t="shared" si="42"/>
        <v>459.02999999999992</v>
      </c>
      <c r="BM23" s="114">
        <f t="shared" si="43"/>
        <v>62.320788530465947</v>
      </c>
      <c r="BN23" s="65">
        <f>'SS treatment'!AE18</f>
        <v>22480</v>
      </c>
      <c r="BO23" s="60">
        <v>33</v>
      </c>
      <c r="BP23" s="67">
        <f t="shared" si="44"/>
        <v>741.84</v>
      </c>
      <c r="BQ23" s="104">
        <f>'SS treatment (%)'!Z18</f>
        <v>20.017793594306049</v>
      </c>
      <c r="BR23" s="62">
        <f t="shared" si="45"/>
        <v>4500</v>
      </c>
      <c r="BS23" s="67">
        <f t="shared" si="46"/>
        <v>148.5</v>
      </c>
      <c r="BT23" s="104">
        <f>'SS treatment (%)'!AA18</f>
        <v>23.265124555160142</v>
      </c>
      <c r="BU23" s="62">
        <f t="shared" si="47"/>
        <v>5230</v>
      </c>
      <c r="BV23" s="67">
        <f t="shared" si="48"/>
        <v>172.59</v>
      </c>
      <c r="BW23" s="226">
        <f>'SS treatment (%)'!AC18</f>
        <v>0</v>
      </c>
      <c r="BX23" s="62">
        <f t="shared" si="49"/>
        <v>0</v>
      </c>
      <c r="BY23" s="67">
        <f t="shared" si="50"/>
        <v>0</v>
      </c>
      <c r="BZ23" s="65">
        <f t="shared" si="51"/>
        <v>321.09000000000003</v>
      </c>
      <c r="CA23" s="114">
        <f t="shared" si="52"/>
        <v>43.282918149466198</v>
      </c>
      <c r="CB23" s="65">
        <f t="shared" si="53"/>
        <v>420.75</v>
      </c>
      <c r="CC23" s="114">
        <f t="shared" si="54"/>
        <v>56.717081850533802</v>
      </c>
      <c r="CD23" s="65">
        <f>'SS treatment'!AK18</f>
        <v>26650</v>
      </c>
      <c r="CE23" s="60">
        <v>33</v>
      </c>
      <c r="CF23" s="67">
        <f t="shared" si="55"/>
        <v>879.45</v>
      </c>
      <c r="CG23" s="104">
        <f>'SS treatment (%)'!AF18</f>
        <v>16.21013133208255</v>
      </c>
      <c r="CH23" s="62">
        <f t="shared" si="56"/>
        <v>4319.9999999999991</v>
      </c>
      <c r="CI23" s="67">
        <f t="shared" si="57"/>
        <v>142.56</v>
      </c>
      <c r="CJ23" s="104">
        <f>'SS treatment (%)'!AG18</f>
        <v>29.118198874296436</v>
      </c>
      <c r="CK23" s="62">
        <f t="shared" si="58"/>
        <v>7760</v>
      </c>
      <c r="CL23" s="67">
        <f t="shared" si="59"/>
        <v>256.08</v>
      </c>
      <c r="CM23" s="226">
        <f>'SS treatment (%)'!AI18</f>
        <v>0</v>
      </c>
      <c r="CN23" s="62">
        <f t="shared" si="60"/>
        <v>0</v>
      </c>
      <c r="CO23" s="67">
        <f t="shared" si="61"/>
        <v>0</v>
      </c>
      <c r="CP23" s="65">
        <f t="shared" si="62"/>
        <v>398.64</v>
      </c>
      <c r="CQ23" s="114">
        <f t="shared" si="63"/>
        <v>45.328330206378986</v>
      </c>
      <c r="CR23" s="65">
        <f t="shared" si="64"/>
        <v>480.81000000000006</v>
      </c>
      <c r="CS23" s="114">
        <f t="shared" si="65"/>
        <v>54.671669793621021</v>
      </c>
      <c r="CT23" s="65">
        <f>'SS treatment'!AQ18</f>
        <v>25630</v>
      </c>
      <c r="CU23" s="60">
        <v>33</v>
      </c>
      <c r="CV23" s="67">
        <f t="shared" si="66"/>
        <v>845.79</v>
      </c>
      <c r="CW23" s="104">
        <f>'SS treatment (%)'!AL18</f>
        <v>13.226687475614515</v>
      </c>
      <c r="CX23" s="62">
        <f t="shared" si="67"/>
        <v>3390</v>
      </c>
      <c r="CY23" s="67">
        <f t="shared" si="68"/>
        <v>111.87</v>
      </c>
      <c r="CZ23" s="104">
        <f>'SS treatment (%)'!AM18</f>
        <v>22.356613343737806</v>
      </c>
      <c r="DA23" s="62">
        <f t="shared" si="69"/>
        <v>5730</v>
      </c>
      <c r="DB23" s="67">
        <f t="shared" si="70"/>
        <v>189.08999999999997</v>
      </c>
      <c r="DC23" s="226">
        <f>'SS treatment (%)'!AO18</f>
        <v>0.39016777214202109</v>
      </c>
      <c r="DD23" s="62">
        <f t="shared" si="71"/>
        <v>40</v>
      </c>
      <c r="DE23" s="67">
        <f t="shared" si="72"/>
        <v>3.3</v>
      </c>
      <c r="DF23" s="65">
        <f t="shared" si="73"/>
        <v>304.26</v>
      </c>
      <c r="DG23" s="114">
        <f t="shared" si="74"/>
        <v>35.973468591494346</v>
      </c>
      <c r="DH23" s="65">
        <f t="shared" si="75"/>
        <v>541.53</v>
      </c>
      <c r="DI23" s="114">
        <f t="shared" si="76"/>
        <v>64.026531408505662</v>
      </c>
      <c r="DJ23" s="65">
        <f>'SS treatment'!AW18</f>
        <v>25130</v>
      </c>
      <c r="DK23" s="60">
        <v>33</v>
      </c>
      <c r="DL23" s="67">
        <f t="shared" si="77"/>
        <v>829.29</v>
      </c>
      <c r="DM23" s="104">
        <f>'SS treatment (%)'!AR18</f>
        <v>16.55391961798647</v>
      </c>
      <c r="DN23" s="62">
        <f t="shared" si="78"/>
        <v>4160</v>
      </c>
      <c r="DO23" s="67">
        <f t="shared" si="79"/>
        <v>137.27999999999997</v>
      </c>
      <c r="DP23" s="104">
        <f>'SS treatment (%)'!AS18</f>
        <v>35.097493036211702</v>
      </c>
      <c r="DQ23" s="62">
        <f t="shared" si="80"/>
        <v>8820.0000000000018</v>
      </c>
      <c r="DR23" s="67">
        <f t="shared" si="81"/>
        <v>291.06</v>
      </c>
      <c r="DS23" s="226">
        <f>'SS treatment (%)'!AU18</f>
        <v>0</v>
      </c>
      <c r="DT23" s="62">
        <f t="shared" si="82"/>
        <v>0</v>
      </c>
      <c r="DU23" s="67">
        <f t="shared" si="83"/>
        <v>0</v>
      </c>
      <c r="DV23" s="65">
        <f t="shared" si="84"/>
        <v>428.34</v>
      </c>
      <c r="DW23" s="114">
        <f t="shared" si="85"/>
        <v>51.651412654198175</v>
      </c>
      <c r="DX23" s="65">
        <f t="shared" si="86"/>
        <v>400.95</v>
      </c>
      <c r="DY23" s="114">
        <f t="shared" si="87"/>
        <v>48.348587345801832</v>
      </c>
      <c r="DZ23" s="65">
        <f>'SS treatment'!BC18</f>
        <v>25080</v>
      </c>
      <c r="EA23" s="60">
        <v>33</v>
      </c>
      <c r="EB23" s="67">
        <f t="shared" si="88"/>
        <v>827.64</v>
      </c>
      <c r="EC23" s="104">
        <f>'SS treatment (%)'!AX18</f>
        <v>27.232854864433811</v>
      </c>
      <c r="ED23" s="62">
        <f t="shared" si="89"/>
        <v>6830</v>
      </c>
      <c r="EE23" s="67">
        <f t="shared" si="90"/>
        <v>225.39</v>
      </c>
      <c r="EF23" s="104">
        <f>'SS treatment (%)'!AY18</f>
        <v>22.089314194577351</v>
      </c>
      <c r="EG23" s="62">
        <f t="shared" si="91"/>
        <v>5540</v>
      </c>
      <c r="EH23" s="67">
        <f t="shared" si="92"/>
        <v>182.82</v>
      </c>
      <c r="EI23" s="226">
        <f>'SS treatment (%)'!BA18</f>
        <v>0</v>
      </c>
      <c r="EJ23" s="62">
        <f t="shared" si="93"/>
        <v>0</v>
      </c>
      <c r="EK23" s="67">
        <f t="shared" si="94"/>
        <v>0</v>
      </c>
      <c r="EL23" s="65">
        <f t="shared" si="95"/>
        <v>408.21</v>
      </c>
      <c r="EM23" s="114">
        <f t="shared" si="96"/>
        <v>49.322169059011166</v>
      </c>
      <c r="EN23" s="65">
        <f t="shared" si="97"/>
        <v>419.43</v>
      </c>
      <c r="EO23" s="114">
        <f t="shared" si="98"/>
        <v>50.677830940988834</v>
      </c>
      <c r="EP23" s="65">
        <f>'SS treatment'!BI18</f>
        <v>23280</v>
      </c>
      <c r="EQ23" s="60">
        <v>33</v>
      </c>
      <c r="ER23" s="67">
        <f t="shared" si="99"/>
        <v>768.24</v>
      </c>
      <c r="ES23" s="104">
        <f>'SS treatment (%)'!BD18</f>
        <v>26.460481099656356</v>
      </c>
      <c r="ET23" s="62">
        <f t="shared" si="100"/>
        <v>6160</v>
      </c>
      <c r="EU23" s="67">
        <f t="shared" si="101"/>
        <v>203.28</v>
      </c>
      <c r="EV23" s="104">
        <f>'SS treatment (%)'!BE18</f>
        <v>19.759450171821307</v>
      </c>
      <c r="EW23" s="62">
        <f t="shared" si="102"/>
        <v>4600</v>
      </c>
      <c r="EX23" s="67">
        <f t="shared" si="103"/>
        <v>151.80000000000001</v>
      </c>
      <c r="EY23" s="226">
        <f>'SS treatment (%)'!BG18</f>
        <v>0</v>
      </c>
      <c r="EZ23" s="62">
        <f t="shared" si="104"/>
        <v>0</v>
      </c>
      <c r="FA23" s="67">
        <f t="shared" si="105"/>
        <v>0</v>
      </c>
      <c r="FB23" s="65">
        <f t="shared" si="106"/>
        <v>355.08000000000004</v>
      </c>
      <c r="FC23" s="114">
        <f t="shared" si="107"/>
        <v>46.21993127147767</v>
      </c>
      <c r="FD23" s="65">
        <f t="shared" si="108"/>
        <v>413.15999999999997</v>
      </c>
      <c r="FE23" s="114">
        <f t="shared" si="109"/>
        <v>53.780068728522338</v>
      </c>
      <c r="FF23" s="65">
        <f>'SS treatment'!BO18</f>
        <v>18990</v>
      </c>
      <c r="FG23" s="60">
        <v>33</v>
      </c>
      <c r="FH23" s="67">
        <f t="shared" si="110"/>
        <v>626.66999999999996</v>
      </c>
      <c r="FI23" s="104">
        <f>'SS treatment (%)'!BJ18</f>
        <v>29.278567667193261</v>
      </c>
      <c r="FJ23" s="62">
        <f t="shared" si="111"/>
        <v>5560</v>
      </c>
      <c r="FK23" s="67">
        <f t="shared" si="112"/>
        <v>183.48</v>
      </c>
      <c r="FL23" s="104">
        <f>'SS treatment (%)'!BK18</f>
        <v>9.4786729857819907</v>
      </c>
      <c r="FM23" s="62">
        <f t="shared" si="113"/>
        <v>1800</v>
      </c>
      <c r="FN23" s="67">
        <f t="shared" si="114"/>
        <v>59.4</v>
      </c>
      <c r="FO23" s="226">
        <f>'SS treatment (%)'!BM18</f>
        <v>9.4786729857819907</v>
      </c>
      <c r="FP23" s="62">
        <f t="shared" si="115"/>
        <v>720</v>
      </c>
      <c r="FQ23" s="67">
        <f t="shared" si="116"/>
        <v>59.4</v>
      </c>
      <c r="FR23" s="65">
        <f t="shared" si="117"/>
        <v>302.27999999999997</v>
      </c>
      <c r="FS23" s="114">
        <f t="shared" si="118"/>
        <v>48.235913638757239</v>
      </c>
      <c r="FT23" s="65">
        <f t="shared" si="119"/>
        <v>324.39</v>
      </c>
      <c r="FU23" s="114">
        <f t="shared" si="120"/>
        <v>51.764086361242761</v>
      </c>
      <c r="FV23" s="65">
        <f>'SS treatment'!BU18</f>
        <v>20390</v>
      </c>
      <c r="FW23" s="60">
        <v>33</v>
      </c>
      <c r="FX23" s="67">
        <f t="shared" si="121"/>
        <v>672.87</v>
      </c>
      <c r="FY23" s="104">
        <f>'SS treatment (%)'!BP18</f>
        <v>12.80039234919078</v>
      </c>
      <c r="FZ23" s="62">
        <f t="shared" si="122"/>
        <v>2610</v>
      </c>
      <c r="GA23" s="67">
        <f t="shared" si="123"/>
        <v>86.13</v>
      </c>
      <c r="GB23" s="104">
        <f>'SS treatment (%)'!BQ18</f>
        <v>4.4629720451201571</v>
      </c>
      <c r="GC23" s="62">
        <f t="shared" si="124"/>
        <v>910</v>
      </c>
      <c r="GD23" s="67">
        <f t="shared" si="125"/>
        <v>30.03</v>
      </c>
      <c r="GE23" s="226">
        <f>'SS treatment (%)'!BS18</f>
        <v>7.2094163805787153</v>
      </c>
      <c r="GF23" s="62">
        <f t="shared" si="126"/>
        <v>588</v>
      </c>
      <c r="GG23" s="67">
        <f t="shared" si="127"/>
        <v>48.51</v>
      </c>
      <c r="GH23" s="65">
        <f t="shared" si="128"/>
        <v>164.67</v>
      </c>
      <c r="GI23" s="114">
        <f t="shared" si="129"/>
        <v>24.472780774889653</v>
      </c>
      <c r="GJ23" s="69">
        <f t="shared" si="130"/>
        <v>508.20000000000005</v>
      </c>
      <c r="GK23" s="310">
        <f t="shared" si="131"/>
        <v>75.527219225110358</v>
      </c>
      <c r="GL23" s="65">
        <f>'SS treatment'!CA18</f>
        <v>0</v>
      </c>
      <c r="GM23" s="60">
        <v>33</v>
      </c>
      <c r="GN23" s="67">
        <f t="shared" si="132"/>
        <v>0</v>
      </c>
      <c r="GO23" s="104" t="e">
        <f>'SS treatment (%)'!BV18</f>
        <v>#DIV/0!</v>
      </c>
      <c r="GP23" s="62" t="e">
        <f t="shared" si="133"/>
        <v>#DIV/0!</v>
      </c>
      <c r="GQ23" s="67" t="e">
        <f t="shared" si="134"/>
        <v>#DIV/0!</v>
      </c>
      <c r="GR23" s="104" t="e">
        <f>'SS treatment (%)'!BW18</f>
        <v>#DIV/0!</v>
      </c>
      <c r="GS23" s="62" t="e">
        <f t="shared" si="151"/>
        <v>#DIV/0!</v>
      </c>
      <c r="GT23" s="67" t="e">
        <f t="shared" si="152"/>
        <v>#DIV/0!</v>
      </c>
      <c r="GU23" s="226" t="e">
        <f>'SS treatment (%)'!BY18</f>
        <v>#DIV/0!</v>
      </c>
      <c r="GV23" s="62" t="e">
        <f t="shared" si="146"/>
        <v>#DIV/0!</v>
      </c>
      <c r="GW23" s="67" t="e">
        <f t="shared" si="147"/>
        <v>#DIV/0!</v>
      </c>
      <c r="GX23" s="65" t="e">
        <f t="shared" si="139"/>
        <v>#DIV/0!</v>
      </c>
      <c r="GY23" s="114" t="e">
        <f t="shared" si="140"/>
        <v>#DIV/0!</v>
      </c>
      <c r="GZ23" s="65" t="e">
        <f t="shared" si="141"/>
        <v>#DIV/0!</v>
      </c>
      <c r="HA23" s="114" t="e">
        <f t="shared" si="142"/>
        <v>#DIV/0!</v>
      </c>
      <c r="HB23" s="250" t="s">
        <v>1100</v>
      </c>
    </row>
    <row r="24" spans="1:210">
      <c r="A24" s="95" t="s">
        <v>28</v>
      </c>
      <c r="B24" s="65">
        <f>'SS treatment'!G19</f>
        <v>21600</v>
      </c>
      <c r="C24" s="60">
        <v>33</v>
      </c>
      <c r="D24" s="67">
        <f t="shared" si="0"/>
        <v>712.8</v>
      </c>
      <c r="E24" s="104">
        <f>'SS treatment (%)'!B19</f>
        <v>48.148148148148145</v>
      </c>
      <c r="F24" s="62">
        <f t="shared" si="1"/>
        <v>10399.999999999998</v>
      </c>
      <c r="G24" s="67">
        <f t="shared" si="2"/>
        <v>343.19999999999993</v>
      </c>
      <c r="H24" s="104">
        <f>'SS treatment (%)'!C19</f>
        <v>47.175925925925924</v>
      </c>
      <c r="I24" s="62">
        <f t="shared" si="3"/>
        <v>10190</v>
      </c>
      <c r="J24" s="67">
        <f t="shared" si="4"/>
        <v>336.26999999999992</v>
      </c>
      <c r="K24" s="226">
        <f>'SS treatment (%)'!E19</f>
        <v>0</v>
      </c>
      <c r="L24" s="62">
        <f t="shared" si="5"/>
        <v>0</v>
      </c>
      <c r="M24" s="67">
        <f t="shared" si="6"/>
        <v>0</v>
      </c>
      <c r="N24" s="65">
        <f t="shared" si="7"/>
        <v>679.4699999999998</v>
      </c>
      <c r="O24" s="114">
        <f t="shared" si="8"/>
        <v>95.324074074074062</v>
      </c>
      <c r="P24" s="65">
        <f t="shared" si="9"/>
        <v>33.330000000000155</v>
      </c>
      <c r="Q24" s="114">
        <f t="shared" si="10"/>
        <v>4.6759259259259478</v>
      </c>
      <c r="R24" s="65">
        <f>'SS treatment'!M19</f>
        <v>19970</v>
      </c>
      <c r="S24" s="60">
        <v>33</v>
      </c>
      <c r="T24" s="67">
        <f t="shared" si="11"/>
        <v>659.01</v>
      </c>
      <c r="U24" s="104">
        <f>'SS treatment (%)'!H19</f>
        <v>39.008512769153732</v>
      </c>
      <c r="V24" s="62">
        <f t="shared" si="12"/>
        <v>7790</v>
      </c>
      <c r="W24" s="67">
        <f t="shared" si="13"/>
        <v>257.07</v>
      </c>
      <c r="X24" s="104">
        <f>'SS treatment (%)'!I19</f>
        <v>60.991487230846268</v>
      </c>
      <c r="Y24" s="62">
        <f t="shared" si="14"/>
        <v>12180</v>
      </c>
      <c r="Z24" s="67">
        <f t="shared" si="15"/>
        <v>401.94</v>
      </c>
      <c r="AA24" s="226">
        <f>'SS treatment (%)'!K19</f>
        <v>0</v>
      </c>
      <c r="AB24" s="62">
        <f t="shared" si="16"/>
        <v>0</v>
      </c>
      <c r="AC24" s="67">
        <f t="shared" si="17"/>
        <v>0</v>
      </c>
      <c r="AD24" s="65">
        <f t="shared" si="18"/>
        <v>659.01</v>
      </c>
      <c r="AE24" s="114">
        <f t="shared" si="19"/>
        <v>100</v>
      </c>
      <c r="AF24" s="65">
        <f t="shared" si="20"/>
        <v>0</v>
      </c>
      <c r="AG24" s="114">
        <f t="shared" si="21"/>
        <v>0</v>
      </c>
      <c r="AH24" s="65">
        <f>'SS treatment'!S19</f>
        <v>18610</v>
      </c>
      <c r="AI24" s="60">
        <v>33</v>
      </c>
      <c r="AJ24" s="67">
        <f t="shared" si="22"/>
        <v>614.13</v>
      </c>
      <c r="AK24" s="104">
        <f>'SS treatment (%)'!N19</f>
        <v>41.268135411069316</v>
      </c>
      <c r="AL24" s="62">
        <f t="shared" si="23"/>
        <v>7680</v>
      </c>
      <c r="AM24" s="67">
        <f t="shared" si="24"/>
        <v>253.44</v>
      </c>
      <c r="AN24" s="104">
        <f>'SS treatment (%)'!O19</f>
        <v>58.731864588930684</v>
      </c>
      <c r="AO24" s="62">
        <f t="shared" si="25"/>
        <v>10930</v>
      </c>
      <c r="AP24" s="67">
        <f t="shared" si="26"/>
        <v>360.69</v>
      </c>
      <c r="AQ24" s="226">
        <f>'SS treatment (%)'!Q19</f>
        <v>0</v>
      </c>
      <c r="AR24" s="62">
        <f t="shared" si="27"/>
        <v>0</v>
      </c>
      <c r="AS24" s="67">
        <f t="shared" si="28"/>
        <v>0</v>
      </c>
      <c r="AT24" s="65">
        <f t="shared" si="29"/>
        <v>614.13</v>
      </c>
      <c r="AU24" s="114">
        <f t="shared" si="30"/>
        <v>100</v>
      </c>
      <c r="AV24" s="65">
        <f t="shared" si="31"/>
        <v>0</v>
      </c>
      <c r="AW24" s="114">
        <f t="shared" si="32"/>
        <v>0</v>
      </c>
      <c r="AX24" s="65">
        <f>'SS treatment'!Y19</f>
        <v>23170</v>
      </c>
      <c r="AY24" s="60">
        <v>33</v>
      </c>
      <c r="AZ24" s="67">
        <f t="shared" si="33"/>
        <v>764.61</v>
      </c>
      <c r="BA24" s="104">
        <f>'SS treatment (%)'!T19</f>
        <v>36.858006042296076</v>
      </c>
      <c r="BB24" s="62">
        <f t="shared" si="34"/>
        <v>8540.0000000000018</v>
      </c>
      <c r="BC24" s="67">
        <f t="shared" si="35"/>
        <v>281.82000000000005</v>
      </c>
      <c r="BD24" s="104">
        <f>'SS treatment (%)'!U19</f>
        <v>63.141993957703924</v>
      </c>
      <c r="BE24" s="62">
        <f t="shared" si="36"/>
        <v>14630</v>
      </c>
      <c r="BF24" s="67">
        <f t="shared" si="37"/>
        <v>482.79</v>
      </c>
      <c r="BG24" s="226">
        <f>'SS treatment (%)'!W19</f>
        <v>0</v>
      </c>
      <c r="BH24" s="62">
        <f t="shared" si="38"/>
        <v>0</v>
      </c>
      <c r="BI24" s="67">
        <f t="shared" si="39"/>
        <v>0</v>
      </c>
      <c r="BJ24" s="65">
        <f t="shared" si="40"/>
        <v>764.61000000000013</v>
      </c>
      <c r="BK24" s="114">
        <f t="shared" si="41"/>
        <v>100.00000000000001</v>
      </c>
      <c r="BL24" s="65">
        <f t="shared" si="42"/>
        <v>0</v>
      </c>
      <c r="BM24" s="114">
        <f t="shared" si="43"/>
        <v>0</v>
      </c>
      <c r="BN24" s="65">
        <f>'SS treatment'!AE19</f>
        <v>26790</v>
      </c>
      <c r="BO24" s="60">
        <v>33</v>
      </c>
      <c r="BP24" s="67">
        <f t="shared" si="44"/>
        <v>884.07</v>
      </c>
      <c r="BQ24" s="104">
        <f>'SS treatment (%)'!Z19</f>
        <v>41.881298992161256</v>
      </c>
      <c r="BR24" s="62">
        <f t="shared" si="45"/>
        <v>11220</v>
      </c>
      <c r="BS24" s="67">
        <f t="shared" si="46"/>
        <v>370.26</v>
      </c>
      <c r="BT24" s="104">
        <f>'SS treatment (%)'!AA19</f>
        <v>58.118701007838744</v>
      </c>
      <c r="BU24" s="62">
        <f t="shared" si="47"/>
        <v>15570</v>
      </c>
      <c r="BV24" s="67">
        <f t="shared" si="48"/>
        <v>513.80999999999995</v>
      </c>
      <c r="BW24" s="226">
        <f>'SS treatment (%)'!AC19</f>
        <v>0</v>
      </c>
      <c r="BX24" s="62">
        <f t="shared" si="49"/>
        <v>0</v>
      </c>
      <c r="BY24" s="67">
        <f t="shared" si="50"/>
        <v>0</v>
      </c>
      <c r="BZ24" s="65">
        <f t="shared" si="51"/>
        <v>884.06999999999994</v>
      </c>
      <c r="CA24" s="114">
        <f t="shared" si="52"/>
        <v>100</v>
      </c>
      <c r="CB24" s="65">
        <f t="shared" si="53"/>
        <v>0</v>
      </c>
      <c r="CC24" s="114">
        <f t="shared" si="54"/>
        <v>0</v>
      </c>
      <c r="CD24" s="65">
        <f>'SS treatment'!AK19</f>
        <v>28950</v>
      </c>
      <c r="CE24" s="60">
        <v>33</v>
      </c>
      <c r="CF24" s="67">
        <f t="shared" si="55"/>
        <v>955.35</v>
      </c>
      <c r="CG24" s="104">
        <f>'SS treatment (%)'!AF19</f>
        <v>33.506044905008636</v>
      </c>
      <c r="CH24" s="62">
        <f t="shared" si="56"/>
        <v>9700</v>
      </c>
      <c r="CI24" s="67">
        <f t="shared" si="57"/>
        <v>320.10000000000002</v>
      </c>
      <c r="CJ24" s="104">
        <f>'SS treatment (%)'!AG19</f>
        <v>47.081174438687391</v>
      </c>
      <c r="CK24" s="62">
        <f t="shared" si="58"/>
        <v>13630</v>
      </c>
      <c r="CL24" s="67">
        <f t="shared" si="59"/>
        <v>449.79</v>
      </c>
      <c r="CM24" s="226">
        <f>'SS treatment (%)'!AI19</f>
        <v>0</v>
      </c>
      <c r="CN24" s="62">
        <f t="shared" si="60"/>
        <v>0</v>
      </c>
      <c r="CO24" s="67">
        <f t="shared" si="61"/>
        <v>0</v>
      </c>
      <c r="CP24" s="65">
        <f t="shared" si="62"/>
        <v>769.8900000000001</v>
      </c>
      <c r="CQ24" s="114">
        <f t="shared" si="63"/>
        <v>80.587219343696034</v>
      </c>
      <c r="CR24" s="65">
        <f t="shared" si="64"/>
        <v>185.45999999999992</v>
      </c>
      <c r="CS24" s="114">
        <f t="shared" si="65"/>
        <v>19.412780656303966</v>
      </c>
      <c r="CT24" s="65">
        <f>'SS treatment'!AQ19</f>
        <v>40880</v>
      </c>
      <c r="CU24" s="60">
        <v>33</v>
      </c>
      <c r="CV24" s="67">
        <f t="shared" si="66"/>
        <v>1349.04</v>
      </c>
      <c r="CW24" s="104">
        <f>'SS treatment (%)'!AL19</f>
        <v>50.929549902152644</v>
      </c>
      <c r="CX24" s="62">
        <f t="shared" si="67"/>
        <v>20820</v>
      </c>
      <c r="CY24" s="67">
        <f t="shared" si="68"/>
        <v>687.06</v>
      </c>
      <c r="CZ24" s="104">
        <f>'SS treatment (%)'!AM19</f>
        <v>40.851272015655574</v>
      </c>
      <c r="DA24" s="62">
        <f t="shared" si="69"/>
        <v>16699.999999999996</v>
      </c>
      <c r="DB24" s="67">
        <f t="shared" si="70"/>
        <v>551.09999999999991</v>
      </c>
      <c r="DC24" s="226">
        <f>'SS treatment (%)'!AO19</f>
        <v>0.36692759295499022</v>
      </c>
      <c r="DD24" s="62">
        <f t="shared" si="71"/>
        <v>60</v>
      </c>
      <c r="DE24" s="67">
        <f t="shared" si="72"/>
        <v>4.95</v>
      </c>
      <c r="DF24" s="65">
        <f t="shared" si="73"/>
        <v>1243.1099999999999</v>
      </c>
      <c r="DG24" s="114">
        <f t="shared" si="74"/>
        <v>92.147749510763205</v>
      </c>
      <c r="DH24" s="65">
        <f t="shared" si="75"/>
        <v>105.93000000000006</v>
      </c>
      <c r="DI24" s="114">
        <f t="shared" si="76"/>
        <v>7.8522504892367966</v>
      </c>
      <c r="DJ24" s="65">
        <f>'SS treatment'!AW19</f>
        <v>38680</v>
      </c>
      <c r="DK24" s="60">
        <v>33</v>
      </c>
      <c r="DL24" s="67">
        <f t="shared" si="77"/>
        <v>1276.44</v>
      </c>
      <c r="DM24" s="104">
        <f>'SS treatment (%)'!AR19</f>
        <v>41.080661840744568</v>
      </c>
      <c r="DN24" s="62">
        <f t="shared" si="78"/>
        <v>15890</v>
      </c>
      <c r="DO24" s="67">
        <f t="shared" si="79"/>
        <v>524.37</v>
      </c>
      <c r="DP24" s="104">
        <f>'SS treatment (%)'!AS19</f>
        <v>45.268872802481901</v>
      </c>
      <c r="DQ24" s="62">
        <f t="shared" si="80"/>
        <v>17510</v>
      </c>
      <c r="DR24" s="67">
        <f t="shared" si="81"/>
        <v>577.83000000000004</v>
      </c>
      <c r="DS24" s="226">
        <f>'SS treatment (%)'!AU19</f>
        <v>4.8603929679420892</v>
      </c>
      <c r="DT24" s="62">
        <f t="shared" si="82"/>
        <v>752</v>
      </c>
      <c r="DU24" s="67">
        <f t="shared" si="83"/>
        <v>62.040000000000006</v>
      </c>
      <c r="DV24" s="65">
        <f t="shared" si="84"/>
        <v>1164.24</v>
      </c>
      <c r="DW24" s="114">
        <f t="shared" si="85"/>
        <v>91.209927611168553</v>
      </c>
      <c r="DX24" s="65">
        <f t="shared" si="86"/>
        <v>112.20000000000005</v>
      </c>
      <c r="DY24" s="114">
        <f t="shared" si="87"/>
        <v>8.7900723888314403</v>
      </c>
      <c r="DZ24" s="65">
        <f>'SS treatment'!BC19</f>
        <v>37300</v>
      </c>
      <c r="EA24" s="60">
        <v>33</v>
      </c>
      <c r="EB24" s="67">
        <f t="shared" si="88"/>
        <v>1230.9000000000001</v>
      </c>
      <c r="EC24" s="104">
        <f>'SS treatment (%)'!AX19</f>
        <v>40.348525469168898</v>
      </c>
      <c r="ED24" s="62">
        <f t="shared" si="89"/>
        <v>15050</v>
      </c>
      <c r="EE24" s="67">
        <f t="shared" si="90"/>
        <v>496.65</v>
      </c>
      <c r="EF24" s="104">
        <f>'SS treatment (%)'!AY19</f>
        <v>45.013404825737268</v>
      </c>
      <c r="EG24" s="62">
        <f t="shared" si="91"/>
        <v>16790</v>
      </c>
      <c r="EH24" s="67">
        <f t="shared" si="92"/>
        <v>554.07000000000005</v>
      </c>
      <c r="EI24" s="226">
        <f>'SS treatment (%)'!BA19</f>
        <v>4.9329758713136727</v>
      </c>
      <c r="EJ24" s="62">
        <f t="shared" si="93"/>
        <v>736</v>
      </c>
      <c r="EK24" s="67">
        <f t="shared" si="94"/>
        <v>60.72</v>
      </c>
      <c r="EL24" s="65">
        <f t="shared" si="95"/>
        <v>1111.44</v>
      </c>
      <c r="EM24" s="114">
        <f t="shared" si="96"/>
        <v>90.294906166219832</v>
      </c>
      <c r="EN24" s="65">
        <f t="shared" si="97"/>
        <v>119.46000000000004</v>
      </c>
      <c r="EO24" s="114">
        <f t="shared" si="98"/>
        <v>9.7050938337801629</v>
      </c>
      <c r="EP24" s="65">
        <f>'SS treatment'!BI19</f>
        <v>44370</v>
      </c>
      <c r="EQ24" s="60">
        <v>33</v>
      </c>
      <c r="ER24" s="67">
        <f t="shared" si="99"/>
        <v>1464.21</v>
      </c>
      <c r="ES24" s="104">
        <f>'SS treatment (%)'!BD19</f>
        <v>27.698895650214109</v>
      </c>
      <c r="ET24" s="62">
        <f t="shared" si="100"/>
        <v>12290</v>
      </c>
      <c r="EU24" s="67">
        <f t="shared" si="101"/>
        <v>405.57</v>
      </c>
      <c r="EV24" s="104">
        <f>'SS treatment (%)'!BE19</f>
        <v>34.257381113364886</v>
      </c>
      <c r="EW24" s="62">
        <f t="shared" si="102"/>
        <v>15200</v>
      </c>
      <c r="EX24" s="67">
        <f t="shared" si="103"/>
        <v>501.6</v>
      </c>
      <c r="EY24" s="226">
        <f>'SS treatment (%)'!BG19</f>
        <v>32.521974306964168</v>
      </c>
      <c r="EZ24" s="62">
        <f t="shared" si="104"/>
        <v>5772.0000000000009</v>
      </c>
      <c r="FA24" s="67">
        <f t="shared" si="105"/>
        <v>476.19000000000005</v>
      </c>
      <c r="FB24" s="65">
        <f t="shared" si="106"/>
        <v>1383.3600000000001</v>
      </c>
      <c r="FC24" s="114">
        <f t="shared" si="107"/>
        <v>94.478251070543152</v>
      </c>
      <c r="FD24" s="65">
        <f t="shared" si="108"/>
        <v>80.849999999999909</v>
      </c>
      <c r="FE24" s="114">
        <f t="shared" si="109"/>
        <v>5.5217489294568338</v>
      </c>
      <c r="FF24" s="65">
        <f>'SS treatment'!BO19</f>
        <v>43770</v>
      </c>
      <c r="FG24" s="60">
        <v>33</v>
      </c>
      <c r="FH24" s="67">
        <f t="shared" si="110"/>
        <v>1444.41</v>
      </c>
      <c r="FI24" s="104">
        <f>'SS treatment (%)'!BJ19</f>
        <v>26.593557230980124</v>
      </c>
      <c r="FJ24" s="62">
        <f t="shared" si="111"/>
        <v>11640</v>
      </c>
      <c r="FK24" s="67">
        <f t="shared" si="112"/>
        <v>384.12000000000006</v>
      </c>
      <c r="FL24" s="104">
        <f>'SS treatment (%)'!BK19</f>
        <v>37.422892392049341</v>
      </c>
      <c r="FM24" s="62">
        <f t="shared" si="113"/>
        <v>16379.999999999998</v>
      </c>
      <c r="FN24" s="67">
        <f t="shared" si="114"/>
        <v>540.54</v>
      </c>
      <c r="FO24" s="226">
        <f>'SS treatment (%)'!BM19</f>
        <v>33.698880511766049</v>
      </c>
      <c r="FP24" s="62">
        <f t="shared" si="115"/>
        <v>5900</v>
      </c>
      <c r="FQ24" s="67">
        <f t="shared" si="116"/>
        <v>486.75</v>
      </c>
      <c r="FR24" s="65">
        <f t="shared" si="117"/>
        <v>1411.41</v>
      </c>
      <c r="FS24" s="114">
        <f t="shared" si="118"/>
        <v>97.715330134795522</v>
      </c>
      <c r="FT24" s="65">
        <f t="shared" si="119"/>
        <v>33</v>
      </c>
      <c r="FU24" s="114">
        <f t="shared" si="120"/>
        <v>2.2846698652044779</v>
      </c>
      <c r="FV24" s="65">
        <f>'SS treatment'!BU19</f>
        <v>42990</v>
      </c>
      <c r="FW24" s="60">
        <v>33</v>
      </c>
      <c r="FX24" s="67">
        <f t="shared" si="121"/>
        <v>1418.67</v>
      </c>
      <c r="FY24" s="104">
        <f>'SS treatment (%)'!BP19</f>
        <v>26.238660153524076</v>
      </c>
      <c r="FZ24" s="62">
        <f t="shared" si="122"/>
        <v>11280</v>
      </c>
      <c r="GA24" s="67">
        <f t="shared" si="123"/>
        <v>372.24</v>
      </c>
      <c r="GB24" s="104">
        <f>'SS treatment (%)'!BQ19</f>
        <v>47.080716445685042</v>
      </c>
      <c r="GC24" s="62">
        <f t="shared" si="124"/>
        <v>20240</v>
      </c>
      <c r="GD24" s="67">
        <f t="shared" si="125"/>
        <v>667.92</v>
      </c>
      <c r="GE24" s="226">
        <f>'SS treatment (%)'!BS19</f>
        <v>26.680623400790882</v>
      </c>
      <c r="GF24" s="62">
        <f t="shared" si="126"/>
        <v>4588</v>
      </c>
      <c r="GG24" s="67">
        <f t="shared" si="127"/>
        <v>378.51</v>
      </c>
      <c r="GH24" s="65">
        <f t="shared" si="128"/>
        <v>1418.6699999999998</v>
      </c>
      <c r="GI24" s="114">
        <f t="shared" si="129"/>
        <v>99.999999999999972</v>
      </c>
      <c r="GJ24" s="69">
        <f t="shared" si="130"/>
        <v>0</v>
      </c>
      <c r="GK24" s="310">
        <f t="shared" si="131"/>
        <v>0</v>
      </c>
      <c r="GL24" s="65">
        <f>'SS treatment'!CA19</f>
        <v>0</v>
      </c>
      <c r="GM24" s="60">
        <v>33</v>
      </c>
      <c r="GN24" s="67">
        <f t="shared" si="132"/>
        <v>0</v>
      </c>
      <c r="GO24" s="104" t="e">
        <f>'SS treatment (%)'!BV19</f>
        <v>#DIV/0!</v>
      </c>
      <c r="GP24" s="62" t="e">
        <f t="shared" si="133"/>
        <v>#DIV/0!</v>
      </c>
      <c r="GQ24" s="67" t="e">
        <f t="shared" si="134"/>
        <v>#DIV/0!</v>
      </c>
      <c r="GR24" s="104" t="e">
        <f>'SS treatment (%)'!BW19</f>
        <v>#DIV/0!</v>
      </c>
      <c r="GS24" s="62" t="e">
        <f t="shared" si="151"/>
        <v>#DIV/0!</v>
      </c>
      <c r="GT24" s="67" t="e">
        <f t="shared" si="152"/>
        <v>#DIV/0!</v>
      </c>
      <c r="GU24" s="226" t="e">
        <f>'SS treatment (%)'!BY19</f>
        <v>#DIV/0!</v>
      </c>
      <c r="GV24" s="62" t="e">
        <f t="shared" si="146"/>
        <v>#DIV/0!</v>
      </c>
      <c r="GW24" s="67" t="e">
        <f t="shared" si="147"/>
        <v>#DIV/0!</v>
      </c>
      <c r="GX24" s="65" t="e">
        <f t="shared" si="139"/>
        <v>#DIV/0!</v>
      </c>
      <c r="GY24" s="114" t="e">
        <f t="shared" si="140"/>
        <v>#DIV/0!</v>
      </c>
      <c r="GZ24" s="65" t="e">
        <f t="shared" si="141"/>
        <v>#DIV/0!</v>
      </c>
      <c r="HA24" s="114" t="e">
        <f t="shared" si="142"/>
        <v>#DIV/0!</v>
      </c>
      <c r="HB24" s="250" t="s">
        <v>1108</v>
      </c>
    </row>
    <row r="25" spans="1:210">
      <c r="A25" s="95" t="s">
        <v>29</v>
      </c>
      <c r="B25" s="65">
        <f>'SS treatment'!G20</f>
        <v>7648.9449999999997</v>
      </c>
      <c r="C25" s="58">
        <v>10.849009090909089</v>
      </c>
      <c r="D25" s="67">
        <f t="shared" si="0"/>
        <v>82.98347384086361</v>
      </c>
      <c r="E25" s="104">
        <f>'SS treatment (%)'!B20</f>
        <v>46.663729442426373</v>
      </c>
      <c r="F25" s="62">
        <f t="shared" si="1"/>
        <v>3569.2829999999999</v>
      </c>
      <c r="G25" s="67">
        <f t="shared" si="2"/>
        <v>38.723183715027261</v>
      </c>
      <c r="H25" s="104">
        <f>'SS treatment (%)'!C20</f>
        <v>43.1510097144116</v>
      </c>
      <c r="I25" s="62">
        <f t="shared" si="3"/>
        <v>3300.5970000000002</v>
      </c>
      <c r="J25" s="67">
        <f t="shared" si="4"/>
        <v>35.808206858427269</v>
      </c>
      <c r="K25" s="226">
        <f>'SS treatment (%)'!E20</f>
        <v>10.18526084316203</v>
      </c>
      <c r="L25" s="62">
        <f t="shared" si="5"/>
        <v>311.62600000000003</v>
      </c>
      <c r="M25" s="67">
        <f t="shared" si="6"/>
        <v>8.4520832674090869</v>
      </c>
      <c r="N25" s="65">
        <f t="shared" si="7"/>
        <v>82.98347384086361</v>
      </c>
      <c r="O25" s="114">
        <f t="shared" si="8"/>
        <v>100</v>
      </c>
      <c r="P25" s="65">
        <f t="shared" si="9"/>
        <v>0</v>
      </c>
      <c r="Q25" s="114">
        <f t="shared" si="10"/>
        <v>0</v>
      </c>
      <c r="R25" s="65">
        <f>'SS treatment'!M20</f>
        <v>8680</v>
      </c>
      <c r="S25" s="60">
        <v>10.011722727272726</v>
      </c>
      <c r="T25" s="67">
        <f t="shared" si="11"/>
        <v>86.901753272727262</v>
      </c>
      <c r="U25" s="104">
        <f>'SS treatment (%)'!H20</f>
        <v>49.423963133640555</v>
      </c>
      <c r="V25" s="62">
        <f t="shared" si="12"/>
        <v>4290</v>
      </c>
      <c r="W25" s="67">
        <f t="shared" si="13"/>
        <v>42.950290500000001</v>
      </c>
      <c r="X25" s="104">
        <f>'SS treatment (%)'!I20</f>
        <v>37.096774193548384</v>
      </c>
      <c r="Y25" s="62">
        <f t="shared" si="14"/>
        <v>3220</v>
      </c>
      <c r="Z25" s="67">
        <f t="shared" si="15"/>
        <v>32.237747181818179</v>
      </c>
      <c r="AA25" s="226">
        <f>'SS treatment (%)'!K20</f>
        <v>11.866359447004609</v>
      </c>
      <c r="AB25" s="62">
        <f t="shared" si="16"/>
        <v>412</v>
      </c>
      <c r="AC25" s="67">
        <f t="shared" si="17"/>
        <v>10.312074409090908</v>
      </c>
      <c r="AD25" s="65">
        <f t="shared" si="18"/>
        <v>85.500112090909084</v>
      </c>
      <c r="AE25" s="114">
        <f t="shared" si="19"/>
        <v>98.387096774193552</v>
      </c>
      <c r="AF25" s="65">
        <f t="shared" si="20"/>
        <v>1.401641181818178</v>
      </c>
      <c r="AG25" s="114">
        <f t="shared" si="21"/>
        <v>1.6129032258064473</v>
      </c>
      <c r="AH25" s="65">
        <f>'SS treatment'!S20</f>
        <v>9007.0229999999992</v>
      </c>
      <c r="AI25" s="60">
        <v>9.4085590909090921</v>
      </c>
      <c r="AJ25" s="67">
        <f t="shared" si="22"/>
        <v>84.743108128677278</v>
      </c>
      <c r="AK25" s="104">
        <f>'SS treatment (%)'!N20</f>
        <v>38.339604550804417</v>
      </c>
      <c r="AL25" s="62">
        <f t="shared" si="23"/>
        <v>3453.2570000000001</v>
      </c>
      <c r="AM25" s="67">
        <f t="shared" si="24"/>
        <v>32.490172540595466</v>
      </c>
      <c r="AN25" s="104">
        <f>'SS treatment (%)'!O20</f>
        <v>47.062675425609548</v>
      </c>
      <c r="AO25" s="62">
        <f t="shared" si="25"/>
        <v>4238.9459999999999</v>
      </c>
      <c r="AP25" s="67">
        <f t="shared" si="26"/>
        <v>39.882373924172732</v>
      </c>
      <c r="AQ25" s="226">
        <f>'SS treatment (%)'!Q20</f>
        <v>14.59772002358604</v>
      </c>
      <c r="AR25" s="62">
        <f t="shared" si="27"/>
        <v>525.928</v>
      </c>
      <c r="AS25" s="67">
        <f t="shared" si="28"/>
        <v>12.370561663909093</v>
      </c>
      <c r="AT25" s="65">
        <f t="shared" si="29"/>
        <v>84.743108128677278</v>
      </c>
      <c r="AU25" s="114">
        <f t="shared" si="30"/>
        <v>100.00000000000001</v>
      </c>
      <c r="AV25" s="65">
        <f t="shared" si="31"/>
        <v>0</v>
      </c>
      <c r="AW25" s="114">
        <f t="shared" si="32"/>
        <v>0</v>
      </c>
      <c r="AX25" s="65">
        <f>'SS treatment'!Y20</f>
        <v>8632.8729999999996</v>
      </c>
      <c r="AY25" s="60">
        <v>13.613343750000002</v>
      </c>
      <c r="AZ25" s="67">
        <f t="shared" si="33"/>
        <v>117.52226769909377</v>
      </c>
      <c r="BA25" s="104">
        <f>'SS treatment (%)'!T20</f>
        <v>36.123582496811899</v>
      </c>
      <c r="BB25" s="62">
        <f t="shared" si="34"/>
        <v>3118.5029999999997</v>
      </c>
      <c r="BC25" s="67">
        <f t="shared" si="35"/>
        <v>42.453253324406262</v>
      </c>
      <c r="BD25" s="104">
        <f>'SS treatment (%)'!U20</f>
        <v>47.261809596874649</v>
      </c>
      <c r="BE25" s="62">
        <f t="shared" si="36"/>
        <v>4080.0520000000001</v>
      </c>
      <c r="BF25" s="67">
        <f t="shared" si="37"/>
        <v>55.543150393875024</v>
      </c>
      <c r="BG25" s="226">
        <f>'SS treatment (%)'!W20</f>
        <v>16.614607906313459</v>
      </c>
      <c r="BH25" s="62">
        <f t="shared" si="38"/>
        <v>573.72720000000004</v>
      </c>
      <c r="BI25" s="67">
        <f t="shared" si="39"/>
        <v>19.525863980812503</v>
      </c>
      <c r="BJ25" s="65">
        <f t="shared" si="40"/>
        <v>117.52226769909379</v>
      </c>
      <c r="BK25" s="114">
        <f t="shared" si="41"/>
        <v>100.00000000000001</v>
      </c>
      <c r="BL25" s="65">
        <f t="shared" si="42"/>
        <v>0</v>
      </c>
      <c r="BM25" s="114">
        <f t="shared" si="43"/>
        <v>0</v>
      </c>
      <c r="BN25" s="65">
        <f>'SS treatment'!AE20</f>
        <v>9160</v>
      </c>
      <c r="BO25" s="60">
        <v>14.97486</v>
      </c>
      <c r="BP25" s="67">
        <f t="shared" si="44"/>
        <v>137.16971759999998</v>
      </c>
      <c r="BQ25" s="104">
        <f>'SS treatment (%)'!Z20</f>
        <v>34.388646288209607</v>
      </c>
      <c r="BR25" s="62">
        <f t="shared" si="45"/>
        <v>3150</v>
      </c>
      <c r="BS25" s="67">
        <f t="shared" si="46"/>
        <v>47.170808999999991</v>
      </c>
      <c r="BT25" s="104">
        <f>'SS treatment (%)'!AA20</f>
        <v>24.126637554585152</v>
      </c>
      <c r="BU25" s="62">
        <f t="shared" si="47"/>
        <v>2210</v>
      </c>
      <c r="BV25" s="67">
        <f t="shared" si="48"/>
        <v>33.094440599999992</v>
      </c>
      <c r="BW25" s="226">
        <f>'SS treatment (%)'!AC20</f>
        <v>8.2969432314410483</v>
      </c>
      <c r="BX25" s="62">
        <f t="shared" si="49"/>
        <v>304</v>
      </c>
      <c r="BY25" s="67">
        <f t="shared" si="50"/>
        <v>11.3808936</v>
      </c>
      <c r="BZ25" s="65">
        <f t="shared" si="51"/>
        <v>91.646143199999983</v>
      </c>
      <c r="CA25" s="114">
        <f t="shared" si="52"/>
        <v>66.812227074235807</v>
      </c>
      <c r="CB25" s="65">
        <f t="shared" si="53"/>
        <v>45.523574400000001</v>
      </c>
      <c r="CC25" s="114">
        <f t="shared" si="54"/>
        <v>33.187772925764193</v>
      </c>
      <c r="CD25" s="65">
        <f>'SS treatment'!AK20</f>
        <v>8920</v>
      </c>
      <c r="CE25" s="60">
        <v>13.429649999999999</v>
      </c>
      <c r="CF25" s="67">
        <f t="shared" si="55"/>
        <v>119.79247799999999</v>
      </c>
      <c r="CG25" s="104">
        <f>'SS treatment (%)'!AF20</f>
        <v>17.376681614349774</v>
      </c>
      <c r="CH25" s="62">
        <f t="shared" si="56"/>
        <v>1550</v>
      </c>
      <c r="CI25" s="67">
        <f t="shared" si="57"/>
        <v>20.815957499999996</v>
      </c>
      <c r="CJ25" s="104">
        <f>'SS treatment (%)'!AG20</f>
        <v>28.36322869955157</v>
      </c>
      <c r="CK25" s="62">
        <f t="shared" si="58"/>
        <v>2530</v>
      </c>
      <c r="CL25" s="67">
        <f t="shared" si="59"/>
        <v>33.977014499999996</v>
      </c>
      <c r="CM25" s="226">
        <f>'SS treatment (%)'!AI20</f>
        <v>11.32286995515695</v>
      </c>
      <c r="CN25" s="62">
        <f t="shared" si="60"/>
        <v>404</v>
      </c>
      <c r="CO25" s="67">
        <f t="shared" si="61"/>
        <v>13.563946499999997</v>
      </c>
      <c r="CP25" s="65">
        <f t="shared" si="62"/>
        <v>68.356918499999992</v>
      </c>
      <c r="CQ25" s="114">
        <f t="shared" si="63"/>
        <v>57.062780269058294</v>
      </c>
      <c r="CR25" s="65">
        <f t="shared" si="64"/>
        <v>51.435559499999997</v>
      </c>
      <c r="CS25" s="114">
        <f t="shared" si="65"/>
        <v>42.937219730941706</v>
      </c>
      <c r="CT25" s="65">
        <f>'SS treatment'!AQ20</f>
        <v>9330</v>
      </c>
      <c r="CU25" s="60">
        <v>18.495128571428577</v>
      </c>
      <c r="CV25" s="67">
        <f t="shared" si="66"/>
        <v>172.55954957142862</v>
      </c>
      <c r="CW25" s="104">
        <f>'SS treatment (%)'!AL20</f>
        <v>12.433011789924974</v>
      </c>
      <c r="CX25" s="62">
        <f t="shared" si="67"/>
        <v>1160</v>
      </c>
      <c r="CY25" s="67">
        <f t="shared" si="68"/>
        <v>21.454349142857151</v>
      </c>
      <c r="CZ25" s="104">
        <f>'SS treatment (%)'!AM20</f>
        <v>48.874598070739552</v>
      </c>
      <c r="DA25" s="62">
        <f t="shared" si="69"/>
        <v>4560</v>
      </c>
      <c r="DB25" s="67">
        <f t="shared" si="70"/>
        <v>84.337786285714316</v>
      </c>
      <c r="DC25" s="226">
        <f>'SS treatment (%)'!AO20</f>
        <v>13.933547695605574</v>
      </c>
      <c r="DD25" s="62">
        <f t="shared" si="71"/>
        <v>520</v>
      </c>
      <c r="DE25" s="67">
        <f t="shared" si="72"/>
        <v>24.043667142857149</v>
      </c>
      <c r="DF25" s="65">
        <f t="shared" si="73"/>
        <v>129.83580257142862</v>
      </c>
      <c r="DG25" s="114">
        <f t="shared" si="74"/>
        <v>75.241157556270096</v>
      </c>
      <c r="DH25" s="65">
        <f t="shared" si="75"/>
        <v>42.723747000000003</v>
      </c>
      <c r="DI25" s="114">
        <f t="shared" si="76"/>
        <v>24.758842443729897</v>
      </c>
      <c r="DJ25" s="65">
        <f>'SS treatment'!AW20</f>
        <v>9090</v>
      </c>
      <c r="DK25" s="60">
        <v>17.295936206896553</v>
      </c>
      <c r="DL25" s="67">
        <f t="shared" si="77"/>
        <v>157.22006012068965</v>
      </c>
      <c r="DM25" s="104">
        <f>'SS treatment (%)'!AR20</f>
        <v>22.002200220022001</v>
      </c>
      <c r="DN25" s="62">
        <f t="shared" si="78"/>
        <v>2000</v>
      </c>
      <c r="DO25" s="67">
        <f t="shared" si="79"/>
        <v>34.591872413793098</v>
      </c>
      <c r="DP25" s="104">
        <f>'SS treatment (%)'!AS20</f>
        <v>19.361936193619361</v>
      </c>
      <c r="DQ25" s="62">
        <f t="shared" si="80"/>
        <v>1760</v>
      </c>
      <c r="DR25" s="67">
        <f t="shared" si="81"/>
        <v>30.440847724137928</v>
      </c>
      <c r="DS25" s="226">
        <f>'SS treatment (%)'!AU20</f>
        <v>12.541254125412541</v>
      </c>
      <c r="DT25" s="62">
        <f t="shared" si="82"/>
        <v>456</v>
      </c>
      <c r="DU25" s="67">
        <f t="shared" si="83"/>
        <v>19.717367275862067</v>
      </c>
      <c r="DV25" s="65">
        <f t="shared" si="84"/>
        <v>84.750087413793096</v>
      </c>
      <c r="DW25" s="114">
        <f t="shared" si="85"/>
        <v>53.905390539053904</v>
      </c>
      <c r="DX25" s="65">
        <f t="shared" si="86"/>
        <v>72.469972706896556</v>
      </c>
      <c r="DY25" s="114">
        <f t="shared" si="87"/>
        <v>46.094609460946096</v>
      </c>
      <c r="DZ25" s="65">
        <f>'SS treatment'!BC20</f>
        <v>8890</v>
      </c>
      <c r="EA25" s="60">
        <v>18.898833333333332</v>
      </c>
      <c r="EB25" s="67">
        <f t="shared" si="88"/>
        <v>168.0106283333333</v>
      </c>
      <c r="EC25" s="104">
        <f>'SS treatment (%)'!AX20</f>
        <v>19.910011248593925</v>
      </c>
      <c r="ED25" s="62">
        <f t="shared" si="89"/>
        <v>1770</v>
      </c>
      <c r="EE25" s="67">
        <f t="shared" si="90"/>
        <v>33.450934999999987</v>
      </c>
      <c r="EF25" s="104">
        <f>'SS treatment (%)'!AY20</f>
        <v>20.922384701912261</v>
      </c>
      <c r="EG25" s="62">
        <f t="shared" si="91"/>
        <v>1860</v>
      </c>
      <c r="EH25" s="67">
        <f t="shared" si="92"/>
        <v>35.15182999999999</v>
      </c>
      <c r="EI25" s="226">
        <f>'SS treatment (%)'!BA20</f>
        <v>18.785151856017997</v>
      </c>
      <c r="EJ25" s="62">
        <f t="shared" si="93"/>
        <v>668</v>
      </c>
      <c r="EK25" s="67">
        <f t="shared" si="94"/>
        <v>31.561051666666657</v>
      </c>
      <c r="EL25" s="65">
        <f t="shared" si="95"/>
        <v>100.16381666666663</v>
      </c>
      <c r="EM25" s="114">
        <f t="shared" si="96"/>
        <v>59.617547806524172</v>
      </c>
      <c r="EN25" s="65">
        <f t="shared" si="97"/>
        <v>67.846811666666667</v>
      </c>
      <c r="EO25" s="114">
        <f t="shared" si="98"/>
        <v>40.382452193475828</v>
      </c>
      <c r="EP25" s="65">
        <f>'SS treatment'!BI20</f>
        <v>9470</v>
      </c>
      <c r="EQ25" s="60">
        <v>18.418621153846161</v>
      </c>
      <c r="ER25" s="67">
        <f t="shared" si="99"/>
        <v>174.42434232692312</v>
      </c>
      <c r="ES25" s="104">
        <f>'SS treatment (%)'!BD20</f>
        <v>20.908130939809926</v>
      </c>
      <c r="ET25" s="62">
        <f t="shared" si="100"/>
        <v>1980</v>
      </c>
      <c r="EU25" s="67">
        <f t="shared" si="101"/>
        <v>36.468869884615394</v>
      </c>
      <c r="EV25" s="104">
        <f>'SS treatment (%)'!BE20</f>
        <v>15.205913410770854</v>
      </c>
      <c r="EW25" s="62">
        <f t="shared" si="102"/>
        <v>1440</v>
      </c>
      <c r="EX25" s="67">
        <f t="shared" si="103"/>
        <v>26.52281446153847</v>
      </c>
      <c r="EY25" s="226">
        <f>'SS treatment (%)'!BG20</f>
        <v>33.474128827877507</v>
      </c>
      <c r="EZ25" s="62">
        <f t="shared" si="104"/>
        <v>1268</v>
      </c>
      <c r="FA25" s="67">
        <f t="shared" si="105"/>
        <v>58.387029057692324</v>
      </c>
      <c r="FB25" s="65">
        <f t="shared" si="106"/>
        <v>121.37871340384618</v>
      </c>
      <c r="FC25" s="114">
        <f t="shared" si="107"/>
        <v>69.588173178458277</v>
      </c>
      <c r="FD25" s="65">
        <f t="shared" si="108"/>
        <v>53.045628923076947</v>
      </c>
      <c r="FE25" s="114">
        <f t="shared" si="109"/>
        <v>30.411826821541716</v>
      </c>
      <c r="FF25" s="65">
        <f>'SS treatment'!BO20</f>
        <v>9350</v>
      </c>
      <c r="FG25" s="60">
        <v>18.817999999999998</v>
      </c>
      <c r="FH25" s="67">
        <f t="shared" si="110"/>
        <v>175.94829999999996</v>
      </c>
      <c r="FI25" s="104">
        <f>'SS treatment (%)'!BJ20</f>
        <v>14.010695187165775</v>
      </c>
      <c r="FJ25" s="62">
        <f t="shared" si="111"/>
        <v>1309.9999999999998</v>
      </c>
      <c r="FK25" s="67">
        <f t="shared" si="112"/>
        <v>24.651579999999996</v>
      </c>
      <c r="FL25" s="104">
        <f>'SS treatment (%)'!BK20</f>
        <v>11.016042780748663</v>
      </c>
      <c r="FM25" s="62">
        <f t="shared" si="113"/>
        <v>1030</v>
      </c>
      <c r="FN25" s="67">
        <f t="shared" si="114"/>
        <v>19.382539999999995</v>
      </c>
      <c r="FO25" s="226">
        <f>'SS treatment (%)'!BM20</f>
        <v>32.513368983957221</v>
      </c>
      <c r="FP25" s="62">
        <f t="shared" si="115"/>
        <v>1216</v>
      </c>
      <c r="FQ25" s="67">
        <f t="shared" si="116"/>
        <v>57.20671999999999</v>
      </c>
      <c r="FR25" s="65">
        <f t="shared" si="117"/>
        <v>101.24083999999998</v>
      </c>
      <c r="FS25" s="114">
        <f t="shared" si="118"/>
        <v>57.540106951871657</v>
      </c>
      <c r="FT25" s="65">
        <f t="shared" si="119"/>
        <v>74.707459999999983</v>
      </c>
      <c r="FU25" s="114">
        <f t="shared" si="120"/>
        <v>42.459893048128343</v>
      </c>
      <c r="FV25" s="65">
        <f>'SS treatment'!BU20</f>
        <v>12520</v>
      </c>
      <c r="FW25" s="60">
        <v>19.744349999999997</v>
      </c>
      <c r="FX25" s="67">
        <f t="shared" si="121"/>
        <v>247.19926199999998</v>
      </c>
      <c r="FY25" s="104">
        <f>'SS treatment (%)'!BP20</f>
        <v>9.9840255591054312</v>
      </c>
      <c r="FZ25" s="62">
        <f t="shared" si="122"/>
        <v>1250</v>
      </c>
      <c r="GA25" s="67">
        <f t="shared" si="123"/>
        <v>24.680437499999996</v>
      </c>
      <c r="GB25" s="104">
        <f>'SS treatment (%)'!BQ20</f>
        <v>0.31948881789137379</v>
      </c>
      <c r="GC25" s="62">
        <f t="shared" si="124"/>
        <v>40</v>
      </c>
      <c r="GD25" s="67">
        <f t="shared" si="125"/>
        <v>0.78977399999999987</v>
      </c>
      <c r="GE25" s="226">
        <f>'SS treatment (%)'!BS20</f>
        <v>36.900958466453673</v>
      </c>
      <c r="GF25" s="62">
        <f t="shared" si="126"/>
        <v>1848</v>
      </c>
      <c r="GG25" s="67">
        <f t="shared" si="127"/>
        <v>91.218896999999998</v>
      </c>
      <c r="GH25" s="65">
        <f t="shared" si="128"/>
        <v>116.6891085</v>
      </c>
      <c r="GI25" s="114">
        <f t="shared" si="129"/>
        <v>47.204472843450482</v>
      </c>
      <c r="GJ25" s="69">
        <f t="shared" si="130"/>
        <v>130.51015349999997</v>
      </c>
      <c r="GK25" s="310">
        <f t="shared" si="131"/>
        <v>52.795527156549518</v>
      </c>
      <c r="GL25" s="65">
        <f>'SS treatment'!CA20</f>
        <v>0</v>
      </c>
      <c r="GM25" s="60">
        <v>19.744349999999997</v>
      </c>
      <c r="GN25" s="67">
        <f t="shared" si="132"/>
        <v>0</v>
      </c>
      <c r="GO25" s="104" t="e">
        <f>'SS treatment (%)'!BV20</f>
        <v>#DIV/0!</v>
      </c>
      <c r="GP25" s="62" t="e">
        <f t="shared" si="133"/>
        <v>#DIV/0!</v>
      </c>
      <c r="GQ25" s="67" t="e">
        <f t="shared" si="134"/>
        <v>#DIV/0!</v>
      </c>
      <c r="GR25" s="104" t="e">
        <f>'SS treatment (%)'!BW20</f>
        <v>#DIV/0!</v>
      </c>
      <c r="GS25" s="62" t="e">
        <f t="shared" si="151"/>
        <v>#DIV/0!</v>
      </c>
      <c r="GT25" s="67" t="e">
        <f t="shared" si="152"/>
        <v>#DIV/0!</v>
      </c>
      <c r="GU25" s="226" t="e">
        <f>'SS treatment (%)'!BY20</f>
        <v>#DIV/0!</v>
      </c>
      <c r="GV25" s="62" t="e">
        <f t="shared" si="146"/>
        <v>#DIV/0!</v>
      </c>
      <c r="GW25" s="67" t="e">
        <f t="shared" si="147"/>
        <v>#DIV/0!</v>
      </c>
      <c r="GX25" s="65" t="e">
        <f t="shared" si="139"/>
        <v>#DIV/0!</v>
      </c>
      <c r="GY25" s="114" t="e">
        <f t="shared" si="140"/>
        <v>#DIV/0!</v>
      </c>
      <c r="GZ25" s="65" t="e">
        <f t="shared" si="141"/>
        <v>#DIV/0!</v>
      </c>
      <c r="HA25" s="114" t="e">
        <f t="shared" si="142"/>
        <v>#DIV/0!</v>
      </c>
      <c r="HB25" s="250" t="s">
        <v>1095</v>
      </c>
    </row>
    <row r="26" spans="1:210">
      <c r="A26" s="95" t="s">
        <v>31</v>
      </c>
      <c r="B26" s="65">
        <f>'SS treatment'!G21</f>
        <v>157780</v>
      </c>
      <c r="C26" s="60">
        <v>33</v>
      </c>
      <c r="D26" s="67">
        <f t="shared" si="0"/>
        <v>5206.74</v>
      </c>
      <c r="E26" s="104">
        <f>'SS treatment (%)'!B21</f>
        <v>10.413233616427938</v>
      </c>
      <c r="F26" s="62">
        <f t="shared" si="1"/>
        <v>16430</v>
      </c>
      <c r="G26" s="67">
        <f t="shared" si="2"/>
        <v>542.19000000000005</v>
      </c>
      <c r="H26" s="104">
        <f>'SS treatment (%)'!C21</f>
        <v>52.769679300291543</v>
      </c>
      <c r="I26" s="62">
        <f t="shared" si="3"/>
        <v>83260</v>
      </c>
      <c r="J26" s="67">
        <f t="shared" si="4"/>
        <v>2747.58</v>
      </c>
      <c r="K26" s="226">
        <f>'SS treatment (%)'!E21</f>
        <v>14.761059703384459</v>
      </c>
      <c r="L26" s="62">
        <f t="shared" si="5"/>
        <v>9316</v>
      </c>
      <c r="M26" s="67">
        <f t="shared" si="6"/>
        <v>768.57</v>
      </c>
      <c r="N26" s="65">
        <f t="shared" si="7"/>
        <v>4058.34</v>
      </c>
      <c r="O26" s="114">
        <f t="shared" si="8"/>
        <v>77.943972620103949</v>
      </c>
      <c r="P26" s="65">
        <f t="shared" si="9"/>
        <v>1148.3999999999996</v>
      </c>
      <c r="Q26" s="114">
        <f t="shared" si="10"/>
        <v>22.056027379896054</v>
      </c>
      <c r="R26" s="65">
        <f>'SS treatment'!M21</f>
        <v>91630</v>
      </c>
      <c r="S26" s="60">
        <v>33</v>
      </c>
      <c r="T26" s="67">
        <f t="shared" si="11"/>
        <v>3023.79</v>
      </c>
      <c r="U26" s="104">
        <f>'SS treatment (%)'!H21</f>
        <v>17.210520571865111</v>
      </c>
      <c r="V26" s="62">
        <f t="shared" si="12"/>
        <v>15770</v>
      </c>
      <c r="W26" s="67">
        <f t="shared" si="13"/>
        <v>520.41</v>
      </c>
      <c r="X26" s="104">
        <f>'SS treatment (%)'!I21</f>
        <v>41.70031649023246</v>
      </c>
      <c r="Y26" s="62">
        <f t="shared" si="14"/>
        <v>38210.000000000007</v>
      </c>
      <c r="Z26" s="67">
        <f t="shared" si="15"/>
        <v>1260.93</v>
      </c>
      <c r="AA26" s="226">
        <f>'SS treatment (%)'!K21</f>
        <v>25.090036014405761</v>
      </c>
      <c r="AB26" s="62">
        <f t="shared" si="16"/>
        <v>9196</v>
      </c>
      <c r="AC26" s="67">
        <f t="shared" si="17"/>
        <v>758.67</v>
      </c>
      <c r="AD26" s="65">
        <f t="shared" si="18"/>
        <v>2540.0100000000002</v>
      </c>
      <c r="AE26" s="114">
        <f t="shared" si="19"/>
        <v>84.000873076503339</v>
      </c>
      <c r="AF26" s="65">
        <f t="shared" si="20"/>
        <v>483.77999999999975</v>
      </c>
      <c r="AG26" s="114">
        <f t="shared" si="21"/>
        <v>15.999126923496663</v>
      </c>
      <c r="AH26" s="65">
        <f>'SS treatment'!S21</f>
        <v>86220</v>
      </c>
      <c r="AI26" s="60">
        <v>33</v>
      </c>
      <c r="AJ26" s="67">
        <f t="shared" si="22"/>
        <v>2845.26</v>
      </c>
      <c r="AK26" s="104">
        <f>'SS treatment (%)'!N21</f>
        <v>16.887033170958013</v>
      </c>
      <c r="AL26" s="62">
        <f t="shared" si="23"/>
        <v>14559.999999999998</v>
      </c>
      <c r="AM26" s="67">
        <f t="shared" si="24"/>
        <v>480.48</v>
      </c>
      <c r="AN26" s="104">
        <f>'SS treatment (%)'!O21</f>
        <v>47.193226629552306</v>
      </c>
      <c r="AO26" s="62">
        <f t="shared" si="25"/>
        <v>40690</v>
      </c>
      <c r="AP26" s="67">
        <f t="shared" si="26"/>
        <v>1342.77</v>
      </c>
      <c r="AQ26" s="226">
        <f>'SS treatment (%)'!Q21</f>
        <v>28.740431454418928</v>
      </c>
      <c r="AR26" s="62">
        <f t="shared" si="27"/>
        <v>9912</v>
      </c>
      <c r="AS26" s="67">
        <f t="shared" si="28"/>
        <v>817.74</v>
      </c>
      <c r="AT26" s="65">
        <f t="shared" si="29"/>
        <v>2640.99</v>
      </c>
      <c r="AU26" s="114">
        <f t="shared" si="30"/>
        <v>92.820691254929244</v>
      </c>
      <c r="AV26" s="65">
        <f t="shared" si="31"/>
        <v>204.27000000000044</v>
      </c>
      <c r="AW26" s="114">
        <f t="shared" si="32"/>
        <v>7.179308745070764</v>
      </c>
      <c r="AX26" s="65">
        <f>'SS treatment'!Y21</f>
        <v>105740</v>
      </c>
      <c r="AY26" s="60">
        <v>33</v>
      </c>
      <c r="AZ26" s="67">
        <f t="shared" si="33"/>
        <v>3489.42</v>
      </c>
      <c r="BA26" s="104">
        <f>'SS treatment (%)'!T21</f>
        <v>5.627009646302251</v>
      </c>
      <c r="BB26" s="62">
        <f t="shared" si="34"/>
        <v>5950</v>
      </c>
      <c r="BC26" s="67">
        <f t="shared" si="35"/>
        <v>196.35</v>
      </c>
      <c r="BD26" s="104">
        <f>'SS treatment (%)'!U21</f>
        <v>52.23188954038207</v>
      </c>
      <c r="BE26" s="62">
        <f t="shared" si="36"/>
        <v>55230</v>
      </c>
      <c r="BF26" s="67">
        <f t="shared" si="37"/>
        <v>1822.59</v>
      </c>
      <c r="BG26" s="226">
        <f>'SS treatment (%)'!W21</f>
        <v>39.218838660866275</v>
      </c>
      <c r="BH26" s="62">
        <f t="shared" si="38"/>
        <v>16588</v>
      </c>
      <c r="BI26" s="67">
        <f t="shared" si="39"/>
        <v>1368.51</v>
      </c>
      <c r="BJ26" s="65">
        <f t="shared" si="40"/>
        <v>3387.45</v>
      </c>
      <c r="BK26" s="114">
        <f t="shared" si="41"/>
        <v>97.077737847550594</v>
      </c>
      <c r="BL26" s="65">
        <f t="shared" si="42"/>
        <v>101.97000000000025</v>
      </c>
      <c r="BM26" s="114">
        <f t="shared" si="43"/>
        <v>2.9222621524494112</v>
      </c>
      <c r="BN26" s="65">
        <f>'SS treatment'!AE21</f>
        <v>102480</v>
      </c>
      <c r="BO26" s="60">
        <v>33</v>
      </c>
      <c r="BP26" s="67">
        <f t="shared" si="44"/>
        <v>3381.84</v>
      </c>
      <c r="BQ26" s="104">
        <f>'SS treatment (%)'!Z21</f>
        <v>8.7919594067135058</v>
      </c>
      <c r="BR26" s="62">
        <f t="shared" si="45"/>
        <v>9010.0000000000018</v>
      </c>
      <c r="BS26" s="67">
        <f t="shared" si="46"/>
        <v>297.33000000000004</v>
      </c>
      <c r="BT26" s="104">
        <f>'SS treatment (%)'!AA21</f>
        <v>65.954332552693202</v>
      </c>
      <c r="BU26" s="62">
        <f t="shared" si="47"/>
        <v>67589.999999999985</v>
      </c>
      <c r="BV26" s="67">
        <f t="shared" si="48"/>
        <v>2230.4699999999998</v>
      </c>
      <c r="BW26" s="226">
        <f>'SS treatment (%)'!AC21</f>
        <v>22.462919594067134</v>
      </c>
      <c r="BX26" s="62">
        <f t="shared" si="49"/>
        <v>9208</v>
      </c>
      <c r="BY26" s="67">
        <f t="shared" si="50"/>
        <v>759.66</v>
      </c>
      <c r="BZ26" s="65">
        <f t="shared" si="51"/>
        <v>3287.4599999999996</v>
      </c>
      <c r="CA26" s="114">
        <f t="shared" si="52"/>
        <v>97.209211553473821</v>
      </c>
      <c r="CB26" s="65">
        <f t="shared" si="53"/>
        <v>94.380000000000564</v>
      </c>
      <c r="CC26" s="114">
        <f t="shared" si="54"/>
        <v>2.7907884465261681</v>
      </c>
      <c r="CD26" s="65">
        <f>'SS treatment'!AK21</f>
        <v>216590</v>
      </c>
      <c r="CE26" s="60">
        <v>33</v>
      </c>
      <c r="CF26" s="67">
        <f t="shared" si="55"/>
        <v>7147.47</v>
      </c>
      <c r="CG26" s="104">
        <f>'SS treatment (%)'!AF21</f>
        <v>11.962694491897134</v>
      </c>
      <c r="CH26" s="62">
        <f t="shared" si="56"/>
        <v>25910</v>
      </c>
      <c r="CI26" s="67">
        <f t="shared" si="57"/>
        <v>855.0300000000002</v>
      </c>
      <c r="CJ26" s="104">
        <f>'SS treatment (%)'!AG21</f>
        <v>58.996260215153058</v>
      </c>
      <c r="CK26" s="62">
        <f t="shared" si="58"/>
        <v>127780</v>
      </c>
      <c r="CL26" s="67">
        <f t="shared" si="59"/>
        <v>4216.7400000000007</v>
      </c>
      <c r="CM26" s="226">
        <f>'SS treatment (%)'!AI21</f>
        <v>27.946811948843436</v>
      </c>
      <c r="CN26" s="62">
        <f t="shared" si="60"/>
        <v>24212</v>
      </c>
      <c r="CO26" s="67">
        <f t="shared" si="61"/>
        <v>1997.49</v>
      </c>
      <c r="CP26" s="65">
        <f t="shared" si="62"/>
        <v>7069.26</v>
      </c>
      <c r="CQ26" s="114">
        <f t="shared" si="63"/>
        <v>98.905766655893615</v>
      </c>
      <c r="CR26" s="65">
        <f t="shared" si="64"/>
        <v>78.210000000000036</v>
      </c>
      <c r="CS26" s="114">
        <f t="shared" si="65"/>
        <v>1.0942333441063765</v>
      </c>
      <c r="CT26" s="65">
        <f>'SS treatment'!AQ21</f>
        <v>241760</v>
      </c>
      <c r="CU26" s="60">
        <v>33</v>
      </c>
      <c r="CV26" s="67">
        <f t="shared" si="66"/>
        <v>7978.08</v>
      </c>
      <c r="CW26" s="104">
        <f>'SS treatment (%)'!AL21</f>
        <v>11.664460622104567</v>
      </c>
      <c r="CX26" s="62">
        <f t="shared" si="67"/>
        <v>28200</v>
      </c>
      <c r="CY26" s="67">
        <f t="shared" si="68"/>
        <v>930.6</v>
      </c>
      <c r="CZ26" s="104">
        <f>'SS treatment (%)'!AM21</f>
        <v>61.259099933818661</v>
      </c>
      <c r="DA26" s="62">
        <f t="shared" si="69"/>
        <v>148100</v>
      </c>
      <c r="DB26" s="67">
        <f t="shared" si="70"/>
        <v>4887.3</v>
      </c>
      <c r="DC26" s="226">
        <f>'SS treatment (%)'!AO21</f>
        <v>26.551125082726671</v>
      </c>
      <c r="DD26" s="62">
        <f t="shared" si="71"/>
        <v>25676</v>
      </c>
      <c r="DE26" s="67">
        <f t="shared" si="72"/>
        <v>2118.27</v>
      </c>
      <c r="DF26" s="65">
        <f t="shared" si="73"/>
        <v>7936.17</v>
      </c>
      <c r="DG26" s="114">
        <f t="shared" si="74"/>
        <v>99.474685638649902</v>
      </c>
      <c r="DH26" s="65">
        <f t="shared" si="75"/>
        <v>41.909999999999854</v>
      </c>
      <c r="DI26" s="114">
        <f t="shared" si="76"/>
        <v>0.52531436135009746</v>
      </c>
      <c r="DJ26" s="65">
        <f>'SS treatment'!AW21</f>
        <v>231470</v>
      </c>
      <c r="DK26" s="60">
        <v>33</v>
      </c>
      <c r="DL26" s="67">
        <f t="shared" si="77"/>
        <v>7638.51</v>
      </c>
      <c r="DM26" s="104">
        <f>'SS treatment (%)'!AR21</f>
        <v>14.727610489480279</v>
      </c>
      <c r="DN26" s="62">
        <f t="shared" si="78"/>
        <v>34090</v>
      </c>
      <c r="DO26" s="67">
        <f t="shared" si="79"/>
        <v>1124.9700000000003</v>
      </c>
      <c r="DP26" s="104">
        <f>'SS treatment (%)'!AS21</f>
        <v>72.177820019872982</v>
      </c>
      <c r="DQ26" s="62">
        <f t="shared" si="80"/>
        <v>167070</v>
      </c>
      <c r="DR26" s="67">
        <f t="shared" si="81"/>
        <v>5513.31</v>
      </c>
      <c r="DS26" s="226">
        <f>'SS treatment (%)'!AU21</f>
        <v>12.442217133969844</v>
      </c>
      <c r="DT26" s="62">
        <f t="shared" si="82"/>
        <v>11520</v>
      </c>
      <c r="DU26" s="67">
        <f t="shared" si="83"/>
        <v>950.4</v>
      </c>
      <c r="DV26" s="65">
        <f t="shared" si="84"/>
        <v>7588.68</v>
      </c>
      <c r="DW26" s="114">
        <f t="shared" si="85"/>
        <v>99.3476476433231</v>
      </c>
      <c r="DX26" s="65">
        <f t="shared" si="86"/>
        <v>49.829999999999927</v>
      </c>
      <c r="DY26" s="114">
        <f t="shared" si="87"/>
        <v>0.65235235667689018</v>
      </c>
      <c r="DZ26" s="65">
        <f>'SS treatment'!BC21</f>
        <v>217120</v>
      </c>
      <c r="EA26" s="60">
        <v>33</v>
      </c>
      <c r="EB26" s="67">
        <f t="shared" si="88"/>
        <v>7164.96</v>
      </c>
      <c r="EC26" s="104">
        <f>'SS treatment (%)'!AX21</f>
        <v>20.159358879882092</v>
      </c>
      <c r="ED26" s="62">
        <f t="shared" si="89"/>
        <v>43770</v>
      </c>
      <c r="EE26" s="67">
        <f t="shared" si="90"/>
        <v>1444.41</v>
      </c>
      <c r="EF26" s="104">
        <f>'SS treatment (%)'!AY21</f>
        <v>73.622881355932208</v>
      </c>
      <c r="EG26" s="62">
        <f t="shared" si="91"/>
        <v>159850.00000000003</v>
      </c>
      <c r="EH26" s="67">
        <f t="shared" si="92"/>
        <v>5275.05</v>
      </c>
      <c r="EI26" s="226">
        <f>'SS treatment (%)'!BA21</f>
        <v>5.6282240235814296</v>
      </c>
      <c r="EJ26" s="62">
        <f t="shared" si="93"/>
        <v>4888</v>
      </c>
      <c r="EK26" s="67">
        <f t="shared" si="94"/>
        <v>403.26</v>
      </c>
      <c r="EL26" s="65">
        <f t="shared" si="95"/>
        <v>7122.72</v>
      </c>
      <c r="EM26" s="114">
        <f t="shared" si="96"/>
        <v>99.410464259395724</v>
      </c>
      <c r="EN26" s="65">
        <f t="shared" si="97"/>
        <v>42.239999999999782</v>
      </c>
      <c r="EO26" s="114">
        <f t="shared" si="98"/>
        <v>0.58953574060427105</v>
      </c>
      <c r="EP26" s="65">
        <f>'SS treatment'!BI21</f>
        <v>180180</v>
      </c>
      <c r="EQ26" s="60">
        <v>33</v>
      </c>
      <c r="ER26" s="67">
        <f t="shared" si="99"/>
        <v>5945.94</v>
      </c>
      <c r="ES26" s="104">
        <f>'SS treatment (%)'!BD21</f>
        <v>9.9955599955599954</v>
      </c>
      <c r="ET26" s="62">
        <f t="shared" si="100"/>
        <v>18010</v>
      </c>
      <c r="EU26" s="67">
        <f t="shared" si="101"/>
        <v>594.32999999999993</v>
      </c>
      <c r="EV26" s="104">
        <f>'SS treatment (%)'!BE21</f>
        <v>76.911976911976907</v>
      </c>
      <c r="EW26" s="62">
        <f t="shared" si="102"/>
        <v>138580</v>
      </c>
      <c r="EX26" s="67">
        <f t="shared" si="103"/>
        <v>4573.1399999999994</v>
      </c>
      <c r="EY26" s="226">
        <f>'SS treatment (%)'!BG21</f>
        <v>11.438561438561438</v>
      </c>
      <c r="EZ26" s="62">
        <f t="shared" si="104"/>
        <v>8243.9999999999982</v>
      </c>
      <c r="FA26" s="67">
        <f t="shared" si="105"/>
        <v>680.12999999999988</v>
      </c>
      <c r="FB26" s="65">
        <f t="shared" si="106"/>
        <v>5847.5999999999995</v>
      </c>
      <c r="FC26" s="114">
        <f t="shared" si="107"/>
        <v>98.346098346098358</v>
      </c>
      <c r="FD26" s="65">
        <f t="shared" si="108"/>
        <v>98.340000000000146</v>
      </c>
      <c r="FE26" s="114">
        <f t="shared" si="109"/>
        <v>1.6539016539016564</v>
      </c>
      <c r="FF26" s="65">
        <f>'SS treatment'!BO21</f>
        <v>199030</v>
      </c>
      <c r="FG26" s="60">
        <v>33</v>
      </c>
      <c r="FH26" s="67">
        <f t="shared" si="110"/>
        <v>6567.99</v>
      </c>
      <c r="FI26" s="104">
        <f>'SS treatment (%)'!BJ21</f>
        <v>10.968195749384515</v>
      </c>
      <c r="FJ26" s="62">
        <f t="shared" si="111"/>
        <v>21830</v>
      </c>
      <c r="FK26" s="67">
        <f t="shared" si="112"/>
        <v>720.39</v>
      </c>
      <c r="FL26" s="104">
        <f>'SS treatment (%)'!BK21</f>
        <v>80.691353062352405</v>
      </c>
      <c r="FM26" s="62">
        <f t="shared" si="113"/>
        <v>160600</v>
      </c>
      <c r="FN26" s="67">
        <f t="shared" si="114"/>
        <v>5299.8</v>
      </c>
      <c r="FO26" s="226">
        <f>'SS treatment (%)'!BM21</f>
        <v>6.8632869416670852</v>
      </c>
      <c r="FP26" s="62">
        <f t="shared" si="115"/>
        <v>5464</v>
      </c>
      <c r="FQ26" s="67">
        <f t="shared" si="116"/>
        <v>450.78</v>
      </c>
      <c r="FR26" s="65">
        <f t="shared" si="117"/>
        <v>6470.97</v>
      </c>
      <c r="FS26" s="114">
        <f t="shared" si="118"/>
        <v>98.52283575340401</v>
      </c>
      <c r="FT26" s="65">
        <f t="shared" si="119"/>
        <v>97.019999999999527</v>
      </c>
      <c r="FU26" s="114">
        <f t="shared" si="120"/>
        <v>1.4771642465959833</v>
      </c>
      <c r="FV26" s="65">
        <f>'SS treatment'!BU21</f>
        <v>217420</v>
      </c>
      <c r="FW26" s="60">
        <v>33</v>
      </c>
      <c r="FX26" s="67">
        <f t="shared" si="121"/>
        <v>7174.86</v>
      </c>
      <c r="FY26" s="104">
        <f>'SS treatment (%)'!BP21</f>
        <v>4.9765430963112873</v>
      </c>
      <c r="FZ26" s="62">
        <f t="shared" si="122"/>
        <v>10820</v>
      </c>
      <c r="GA26" s="67">
        <f t="shared" si="123"/>
        <v>357.06</v>
      </c>
      <c r="GB26" s="104">
        <f>'SS treatment (%)'!BQ21</f>
        <v>88.92466194462331</v>
      </c>
      <c r="GC26" s="62">
        <f t="shared" si="124"/>
        <v>193340</v>
      </c>
      <c r="GD26" s="67">
        <f t="shared" si="125"/>
        <v>6380.22</v>
      </c>
      <c r="GE26" s="226">
        <f>'SS treatment (%)'!BS21</f>
        <v>4.8293625241468128</v>
      </c>
      <c r="GF26" s="62">
        <f t="shared" si="126"/>
        <v>4200</v>
      </c>
      <c r="GG26" s="67">
        <f t="shared" si="127"/>
        <v>346.5</v>
      </c>
      <c r="GH26" s="65">
        <f t="shared" si="128"/>
        <v>7083.7800000000007</v>
      </c>
      <c r="GI26" s="114">
        <f t="shared" si="129"/>
        <v>98.730567565081429</v>
      </c>
      <c r="GJ26" s="69">
        <f t="shared" si="130"/>
        <v>91.079999999999018</v>
      </c>
      <c r="GK26" s="310">
        <f t="shared" si="131"/>
        <v>1.269432434918577</v>
      </c>
      <c r="GL26" s="65">
        <f>'SS treatment'!CA21</f>
        <v>0</v>
      </c>
      <c r="GM26" s="60">
        <v>33</v>
      </c>
      <c r="GN26" s="67">
        <f t="shared" si="132"/>
        <v>0</v>
      </c>
      <c r="GO26" s="104" t="e">
        <f>'SS treatment (%)'!BV21</f>
        <v>#DIV/0!</v>
      </c>
      <c r="GP26" s="62" t="e">
        <f t="shared" si="133"/>
        <v>#DIV/0!</v>
      </c>
      <c r="GQ26" s="67" t="e">
        <f t="shared" si="134"/>
        <v>#DIV/0!</v>
      </c>
      <c r="GR26" s="104" t="e">
        <f>'SS treatment (%)'!BW21</f>
        <v>#DIV/0!</v>
      </c>
      <c r="GS26" s="62" t="e">
        <f t="shared" si="151"/>
        <v>#DIV/0!</v>
      </c>
      <c r="GT26" s="67" t="e">
        <f t="shared" si="152"/>
        <v>#DIV/0!</v>
      </c>
      <c r="GU26" s="226" t="e">
        <f>'SS treatment (%)'!BY21</f>
        <v>#DIV/0!</v>
      </c>
      <c r="GV26" s="62" t="e">
        <f t="shared" si="146"/>
        <v>#DIV/0!</v>
      </c>
      <c r="GW26" s="67" t="e">
        <f t="shared" si="147"/>
        <v>#DIV/0!</v>
      </c>
      <c r="GX26" s="65" t="e">
        <f t="shared" si="139"/>
        <v>#DIV/0!</v>
      </c>
      <c r="GY26" s="114" t="e">
        <f t="shared" si="140"/>
        <v>#DIV/0!</v>
      </c>
      <c r="GZ26" s="65" t="e">
        <f t="shared" si="141"/>
        <v>#DIV/0!</v>
      </c>
      <c r="HA26" s="114" t="e">
        <f t="shared" si="142"/>
        <v>#DIV/0!</v>
      </c>
      <c r="HB26" s="250" t="s">
        <v>1096</v>
      </c>
    </row>
    <row r="27" spans="1:210">
      <c r="A27" s="95" t="s">
        <v>32</v>
      </c>
      <c r="B27" s="65">
        <f>'SS treatment'!G22</f>
        <v>6060</v>
      </c>
      <c r="C27" s="60">
        <v>33</v>
      </c>
      <c r="D27" s="67">
        <f t="shared" si="0"/>
        <v>199.98</v>
      </c>
      <c r="E27" s="104">
        <f>'SS treatment (%)'!B22</f>
        <v>0</v>
      </c>
      <c r="F27" s="62">
        <f t="shared" si="1"/>
        <v>0</v>
      </c>
      <c r="G27" s="67">
        <f t="shared" si="2"/>
        <v>0</v>
      </c>
      <c r="H27" s="104">
        <f>'SS treatment (%)'!C22</f>
        <v>0</v>
      </c>
      <c r="I27" s="62">
        <f t="shared" si="3"/>
        <v>0</v>
      </c>
      <c r="J27" s="67">
        <f t="shared" si="4"/>
        <v>0</v>
      </c>
      <c r="K27" s="226">
        <f>'SS treatment (%)'!E22</f>
        <v>0</v>
      </c>
      <c r="L27" s="62">
        <f t="shared" si="5"/>
        <v>0</v>
      </c>
      <c r="M27" s="67">
        <f t="shared" si="6"/>
        <v>0</v>
      </c>
      <c r="N27" s="65">
        <f t="shared" si="7"/>
        <v>0</v>
      </c>
      <c r="O27" s="114">
        <f t="shared" si="8"/>
        <v>0</v>
      </c>
      <c r="P27" s="65">
        <f t="shared" si="9"/>
        <v>199.98</v>
      </c>
      <c r="Q27" s="114">
        <f t="shared" si="10"/>
        <v>100</v>
      </c>
      <c r="R27" s="65">
        <f>'SS treatment'!M22</f>
        <v>10500</v>
      </c>
      <c r="S27" s="60">
        <v>33</v>
      </c>
      <c r="T27" s="67">
        <f t="shared" si="11"/>
        <v>346.5</v>
      </c>
      <c r="U27" s="104">
        <f>'SS treatment (%)'!H22</f>
        <v>0</v>
      </c>
      <c r="V27" s="62">
        <f t="shared" si="12"/>
        <v>0</v>
      </c>
      <c r="W27" s="67">
        <f t="shared" si="13"/>
        <v>0</v>
      </c>
      <c r="X27" s="104">
        <f>'SS treatment (%)'!I22</f>
        <v>0</v>
      </c>
      <c r="Y27" s="62">
        <f t="shared" si="14"/>
        <v>0</v>
      </c>
      <c r="Z27" s="67">
        <f t="shared" si="15"/>
        <v>0</v>
      </c>
      <c r="AA27" s="226">
        <f>'SS treatment (%)'!K22</f>
        <v>0</v>
      </c>
      <c r="AB27" s="62">
        <f t="shared" si="16"/>
        <v>0</v>
      </c>
      <c r="AC27" s="67">
        <f t="shared" si="17"/>
        <v>0</v>
      </c>
      <c r="AD27" s="65">
        <f t="shared" si="18"/>
        <v>0</v>
      </c>
      <c r="AE27" s="114">
        <f t="shared" si="19"/>
        <v>0</v>
      </c>
      <c r="AF27" s="65">
        <f t="shared" si="20"/>
        <v>346.5</v>
      </c>
      <c r="AG27" s="114">
        <f t="shared" si="21"/>
        <v>100</v>
      </c>
      <c r="AH27" s="65">
        <f>'SS treatment'!S22</f>
        <v>9640</v>
      </c>
      <c r="AI27" s="60">
        <v>33</v>
      </c>
      <c r="AJ27" s="67">
        <f t="shared" si="22"/>
        <v>318.12</v>
      </c>
      <c r="AK27" s="104">
        <f>'SS treatment (%)'!N22</f>
        <v>0</v>
      </c>
      <c r="AL27" s="62">
        <f t="shared" si="23"/>
        <v>0</v>
      </c>
      <c r="AM27" s="67">
        <f t="shared" si="24"/>
        <v>0</v>
      </c>
      <c r="AN27" s="104">
        <f>'SS treatment (%)'!O22</f>
        <v>0</v>
      </c>
      <c r="AO27" s="62">
        <f t="shared" si="25"/>
        <v>0</v>
      </c>
      <c r="AP27" s="67">
        <f t="shared" si="26"/>
        <v>0</v>
      </c>
      <c r="AQ27" s="226">
        <f>'SS treatment (%)'!Q22</f>
        <v>0</v>
      </c>
      <c r="AR27" s="62">
        <f t="shared" si="27"/>
        <v>0</v>
      </c>
      <c r="AS27" s="67">
        <f t="shared" si="28"/>
        <v>0</v>
      </c>
      <c r="AT27" s="65">
        <f t="shared" si="29"/>
        <v>0</v>
      </c>
      <c r="AU27" s="114">
        <f t="shared" si="30"/>
        <v>0</v>
      </c>
      <c r="AV27" s="65">
        <f t="shared" si="31"/>
        <v>318.12</v>
      </c>
      <c r="AW27" s="114">
        <f t="shared" si="32"/>
        <v>100</v>
      </c>
      <c r="AX27" s="65">
        <f>'SS treatment'!Y22</f>
        <v>8500</v>
      </c>
      <c r="AY27" s="60">
        <v>33</v>
      </c>
      <c r="AZ27" s="67">
        <f t="shared" si="33"/>
        <v>280.5</v>
      </c>
      <c r="BA27" s="104">
        <f>'SS treatment (%)'!T22</f>
        <v>0</v>
      </c>
      <c r="BB27" s="62">
        <f t="shared" si="34"/>
        <v>0</v>
      </c>
      <c r="BC27" s="67">
        <f t="shared" si="35"/>
        <v>0</v>
      </c>
      <c r="BD27" s="104">
        <f>'SS treatment (%)'!U22</f>
        <v>0</v>
      </c>
      <c r="BE27" s="62">
        <f t="shared" si="36"/>
        <v>0</v>
      </c>
      <c r="BF27" s="67">
        <f t="shared" si="37"/>
        <v>0</v>
      </c>
      <c r="BG27" s="226">
        <f>'SS treatment (%)'!W22</f>
        <v>0</v>
      </c>
      <c r="BH27" s="62">
        <f t="shared" si="38"/>
        <v>0</v>
      </c>
      <c r="BI27" s="67">
        <f t="shared" si="39"/>
        <v>0</v>
      </c>
      <c r="BJ27" s="65">
        <f t="shared" si="40"/>
        <v>0</v>
      </c>
      <c r="BK27" s="114">
        <f t="shared" si="41"/>
        <v>0</v>
      </c>
      <c r="BL27" s="65">
        <f t="shared" si="42"/>
        <v>280.5</v>
      </c>
      <c r="BM27" s="114">
        <f t="shared" si="43"/>
        <v>100</v>
      </c>
      <c r="BN27" s="65">
        <f>'SS treatment'!AE22</f>
        <v>8440</v>
      </c>
      <c r="BO27" s="60">
        <v>33</v>
      </c>
      <c r="BP27" s="67">
        <f t="shared" si="44"/>
        <v>278.52</v>
      </c>
      <c r="BQ27" s="104">
        <f>'SS treatment (%)'!Z22</f>
        <v>0</v>
      </c>
      <c r="BR27" s="62">
        <f t="shared" si="45"/>
        <v>0</v>
      </c>
      <c r="BS27" s="67">
        <f t="shared" si="46"/>
        <v>0</v>
      </c>
      <c r="BT27" s="104">
        <f>'SS treatment (%)'!AA22</f>
        <v>0</v>
      </c>
      <c r="BU27" s="62">
        <f t="shared" si="47"/>
        <v>0</v>
      </c>
      <c r="BV27" s="67">
        <f t="shared" si="48"/>
        <v>0</v>
      </c>
      <c r="BW27" s="226">
        <f>'SS treatment (%)'!AC22</f>
        <v>0</v>
      </c>
      <c r="BX27" s="62">
        <f t="shared" si="49"/>
        <v>0</v>
      </c>
      <c r="BY27" s="67">
        <f t="shared" si="50"/>
        <v>0</v>
      </c>
      <c r="BZ27" s="65">
        <f t="shared" si="51"/>
        <v>0</v>
      </c>
      <c r="CA27" s="114">
        <f t="shared" si="52"/>
        <v>0</v>
      </c>
      <c r="CB27" s="65">
        <f t="shared" si="53"/>
        <v>278.52</v>
      </c>
      <c r="CC27" s="114">
        <f t="shared" si="54"/>
        <v>100</v>
      </c>
      <c r="CD27" s="65">
        <f>'SS treatment'!AK22</f>
        <v>10770</v>
      </c>
      <c r="CE27" s="60">
        <v>33</v>
      </c>
      <c r="CF27" s="67">
        <f t="shared" si="55"/>
        <v>355.41</v>
      </c>
      <c r="CG27" s="104">
        <f>'SS treatment (%)'!AF22</f>
        <v>0</v>
      </c>
      <c r="CH27" s="62">
        <f t="shared" si="56"/>
        <v>0</v>
      </c>
      <c r="CI27" s="67">
        <f t="shared" si="57"/>
        <v>0</v>
      </c>
      <c r="CJ27" s="104">
        <f>'SS treatment (%)'!AG22</f>
        <v>0</v>
      </c>
      <c r="CK27" s="62">
        <f t="shared" si="58"/>
        <v>0</v>
      </c>
      <c r="CL27" s="67">
        <f t="shared" si="59"/>
        <v>0</v>
      </c>
      <c r="CM27" s="226">
        <f>'SS treatment (%)'!AI22</f>
        <v>0</v>
      </c>
      <c r="CN27" s="62">
        <f t="shared" si="60"/>
        <v>0</v>
      </c>
      <c r="CO27" s="67">
        <f t="shared" si="61"/>
        <v>0</v>
      </c>
      <c r="CP27" s="65">
        <f t="shared" si="62"/>
        <v>0</v>
      </c>
      <c r="CQ27" s="114">
        <f t="shared" si="63"/>
        <v>0</v>
      </c>
      <c r="CR27" s="65">
        <f t="shared" si="64"/>
        <v>355.41</v>
      </c>
      <c r="CS27" s="114">
        <f t="shared" si="65"/>
        <v>100</v>
      </c>
      <c r="CT27" s="65">
        <f>'SS treatment'!AQ22</f>
        <v>10300</v>
      </c>
      <c r="CU27" s="60">
        <v>33</v>
      </c>
      <c r="CV27" s="67">
        <f t="shared" si="66"/>
        <v>339.9</v>
      </c>
      <c r="CW27" s="104">
        <f>'SS treatment (%)'!AL22</f>
        <v>0</v>
      </c>
      <c r="CX27" s="62">
        <f t="shared" si="67"/>
        <v>0</v>
      </c>
      <c r="CY27" s="67">
        <f t="shared" si="68"/>
        <v>0</v>
      </c>
      <c r="CZ27" s="104">
        <f>'SS treatment (%)'!AM22</f>
        <v>0</v>
      </c>
      <c r="DA27" s="62">
        <f t="shared" si="69"/>
        <v>0</v>
      </c>
      <c r="DB27" s="67">
        <f t="shared" si="70"/>
        <v>0</v>
      </c>
      <c r="DC27" s="226">
        <f>'SS treatment (%)'!AO22</f>
        <v>0</v>
      </c>
      <c r="DD27" s="62">
        <f t="shared" si="71"/>
        <v>0</v>
      </c>
      <c r="DE27" s="67">
        <f t="shared" si="72"/>
        <v>0</v>
      </c>
      <c r="DF27" s="65">
        <f t="shared" si="73"/>
        <v>0</v>
      </c>
      <c r="DG27" s="114">
        <f t="shared" si="74"/>
        <v>0</v>
      </c>
      <c r="DH27" s="65">
        <f t="shared" si="75"/>
        <v>339.9</v>
      </c>
      <c r="DI27" s="114">
        <f t="shared" si="76"/>
        <v>100</v>
      </c>
      <c r="DJ27" s="65">
        <f>'SS treatment'!AW22</f>
        <v>8280</v>
      </c>
      <c r="DK27" s="60">
        <v>33</v>
      </c>
      <c r="DL27" s="67">
        <f t="shared" si="77"/>
        <v>273.24</v>
      </c>
      <c r="DM27" s="104">
        <f>'SS treatment (%)'!AR22</f>
        <v>0</v>
      </c>
      <c r="DN27" s="62">
        <f t="shared" si="78"/>
        <v>0</v>
      </c>
      <c r="DO27" s="67">
        <f t="shared" si="79"/>
        <v>0</v>
      </c>
      <c r="DP27" s="104">
        <f>'SS treatment (%)'!AS22</f>
        <v>0</v>
      </c>
      <c r="DQ27" s="62">
        <f t="shared" si="80"/>
        <v>0</v>
      </c>
      <c r="DR27" s="67">
        <f t="shared" si="81"/>
        <v>0</v>
      </c>
      <c r="DS27" s="226">
        <f>'SS treatment (%)'!AU22</f>
        <v>0</v>
      </c>
      <c r="DT27" s="62">
        <f t="shared" si="82"/>
        <v>0</v>
      </c>
      <c r="DU27" s="67">
        <f t="shared" si="83"/>
        <v>0</v>
      </c>
      <c r="DV27" s="65">
        <f t="shared" si="84"/>
        <v>0</v>
      </c>
      <c r="DW27" s="114">
        <f t="shared" si="85"/>
        <v>0</v>
      </c>
      <c r="DX27" s="65">
        <f t="shared" si="86"/>
        <v>273.24</v>
      </c>
      <c r="DY27" s="114">
        <f t="shared" si="87"/>
        <v>100</v>
      </c>
      <c r="DZ27" s="65">
        <f>'SS treatment'!BC22</f>
        <v>9690</v>
      </c>
      <c r="EA27" s="60">
        <v>33</v>
      </c>
      <c r="EB27" s="67">
        <f t="shared" si="88"/>
        <v>319.77</v>
      </c>
      <c r="EC27" s="104">
        <f>'SS treatment (%)'!AX22</f>
        <v>0</v>
      </c>
      <c r="ED27" s="62">
        <f t="shared" si="89"/>
        <v>0</v>
      </c>
      <c r="EE27" s="67">
        <f t="shared" si="90"/>
        <v>0</v>
      </c>
      <c r="EF27" s="104">
        <f>'SS treatment (%)'!AY22</f>
        <v>0</v>
      </c>
      <c r="EG27" s="62">
        <f t="shared" si="91"/>
        <v>0</v>
      </c>
      <c r="EH27" s="67">
        <f t="shared" si="92"/>
        <v>0</v>
      </c>
      <c r="EI27" s="226">
        <f>'SS treatment (%)'!BA22</f>
        <v>0</v>
      </c>
      <c r="EJ27" s="62">
        <f t="shared" si="93"/>
        <v>0</v>
      </c>
      <c r="EK27" s="67">
        <f t="shared" si="94"/>
        <v>0</v>
      </c>
      <c r="EL27" s="65">
        <f t="shared" si="95"/>
        <v>0</v>
      </c>
      <c r="EM27" s="114">
        <f t="shared" si="96"/>
        <v>0</v>
      </c>
      <c r="EN27" s="65">
        <f t="shared" si="97"/>
        <v>319.77</v>
      </c>
      <c r="EO27" s="114">
        <f t="shared" si="98"/>
        <v>100</v>
      </c>
      <c r="EP27" s="65">
        <f>'SS treatment'!BI22</f>
        <v>10360</v>
      </c>
      <c r="EQ27" s="60">
        <v>33</v>
      </c>
      <c r="ER27" s="67">
        <f t="shared" si="99"/>
        <v>341.88</v>
      </c>
      <c r="ES27" s="104">
        <f>'SS treatment (%)'!BD22</f>
        <v>0</v>
      </c>
      <c r="ET27" s="62">
        <f t="shared" si="100"/>
        <v>0</v>
      </c>
      <c r="EU27" s="67">
        <f t="shared" si="101"/>
        <v>0</v>
      </c>
      <c r="EV27" s="104">
        <f>'SS treatment (%)'!BE22</f>
        <v>0</v>
      </c>
      <c r="EW27" s="62">
        <f t="shared" si="102"/>
        <v>0</v>
      </c>
      <c r="EX27" s="67">
        <f t="shared" si="103"/>
        <v>0</v>
      </c>
      <c r="EY27" s="226">
        <f>'SS treatment (%)'!BG22</f>
        <v>0</v>
      </c>
      <c r="EZ27" s="62">
        <f t="shared" si="104"/>
        <v>0</v>
      </c>
      <c r="FA27" s="67">
        <f t="shared" si="105"/>
        <v>0</v>
      </c>
      <c r="FB27" s="65">
        <f t="shared" si="106"/>
        <v>0</v>
      </c>
      <c r="FC27" s="114">
        <f t="shared" si="107"/>
        <v>0</v>
      </c>
      <c r="FD27" s="65">
        <f t="shared" si="108"/>
        <v>341.88</v>
      </c>
      <c r="FE27" s="114">
        <f t="shared" si="109"/>
        <v>100</v>
      </c>
      <c r="FF27" s="65">
        <f>'SS treatment'!BO22</f>
        <v>10370</v>
      </c>
      <c r="FG27" s="60">
        <v>33</v>
      </c>
      <c r="FH27" s="67">
        <f t="shared" si="110"/>
        <v>342.21</v>
      </c>
      <c r="FI27" s="104">
        <f>'SS treatment (%)'!BJ22</f>
        <v>0</v>
      </c>
      <c r="FJ27" s="62">
        <f t="shared" si="111"/>
        <v>0</v>
      </c>
      <c r="FK27" s="67">
        <f t="shared" si="112"/>
        <v>0</v>
      </c>
      <c r="FL27" s="104">
        <f>'SS treatment (%)'!BK22</f>
        <v>0</v>
      </c>
      <c r="FM27" s="62">
        <f t="shared" si="113"/>
        <v>0</v>
      </c>
      <c r="FN27" s="67">
        <f t="shared" si="114"/>
        <v>0</v>
      </c>
      <c r="FO27" s="226">
        <f>'SS treatment (%)'!BM22</f>
        <v>0</v>
      </c>
      <c r="FP27" s="62">
        <f t="shared" si="115"/>
        <v>0</v>
      </c>
      <c r="FQ27" s="67">
        <f t="shared" si="116"/>
        <v>0</v>
      </c>
      <c r="FR27" s="65">
        <f t="shared" si="117"/>
        <v>0</v>
      </c>
      <c r="FS27" s="114">
        <f t="shared" si="118"/>
        <v>0</v>
      </c>
      <c r="FT27" s="65">
        <f t="shared" si="119"/>
        <v>342.21</v>
      </c>
      <c r="FU27" s="114">
        <f t="shared" si="120"/>
        <v>100</v>
      </c>
      <c r="FV27" s="65">
        <f>'SS treatment'!BU22</f>
        <v>9260</v>
      </c>
      <c r="FW27" s="60">
        <v>33</v>
      </c>
      <c r="FX27" s="67">
        <f t="shared" si="121"/>
        <v>305.58</v>
      </c>
      <c r="FY27" s="104">
        <f>'SS treatment (%)'!BP22</f>
        <v>0</v>
      </c>
      <c r="FZ27" s="62">
        <f t="shared" si="122"/>
        <v>0</v>
      </c>
      <c r="GA27" s="67">
        <f t="shared" si="123"/>
        <v>0</v>
      </c>
      <c r="GB27" s="104">
        <f>'SS treatment (%)'!BQ22</f>
        <v>0</v>
      </c>
      <c r="GC27" s="62">
        <f t="shared" si="124"/>
        <v>0</v>
      </c>
      <c r="GD27" s="67">
        <f t="shared" si="125"/>
        <v>0</v>
      </c>
      <c r="GE27" s="226">
        <f>'SS treatment (%)'!BS22</f>
        <v>0</v>
      </c>
      <c r="GF27" s="62">
        <f t="shared" si="126"/>
        <v>0</v>
      </c>
      <c r="GG27" s="67">
        <f t="shared" si="127"/>
        <v>0</v>
      </c>
      <c r="GH27" s="65">
        <f t="shared" si="128"/>
        <v>0</v>
      </c>
      <c r="GI27" s="114">
        <f t="shared" si="129"/>
        <v>0</v>
      </c>
      <c r="GJ27" s="69">
        <f t="shared" si="130"/>
        <v>305.58</v>
      </c>
      <c r="GK27" s="310">
        <f t="shared" si="131"/>
        <v>100</v>
      </c>
      <c r="GL27" s="65">
        <f>'SS treatment'!CA22</f>
        <v>0</v>
      </c>
      <c r="GM27" s="60">
        <v>33</v>
      </c>
      <c r="GN27" s="67">
        <f t="shared" si="132"/>
        <v>0</v>
      </c>
      <c r="GO27" s="104" t="e">
        <f>'SS treatment (%)'!BV22</f>
        <v>#DIV/0!</v>
      </c>
      <c r="GP27" s="62" t="e">
        <f t="shared" si="133"/>
        <v>#DIV/0!</v>
      </c>
      <c r="GQ27" s="67" t="e">
        <f t="shared" si="134"/>
        <v>#DIV/0!</v>
      </c>
      <c r="GR27" s="104" t="e">
        <f>'SS treatment (%)'!BW22</f>
        <v>#DIV/0!</v>
      </c>
      <c r="GS27" s="62" t="e">
        <f t="shared" si="151"/>
        <v>#DIV/0!</v>
      </c>
      <c r="GT27" s="67" t="e">
        <f t="shared" si="152"/>
        <v>#DIV/0!</v>
      </c>
      <c r="GU27" s="226" t="e">
        <f>'SS treatment (%)'!BY22</f>
        <v>#DIV/0!</v>
      </c>
      <c r="GV27" s="62" t="e">
        <f t="shared" si="146"/>
        <v>#DIV/0!</v>
      </c>
      <c r="GW27" s="67" t="e">
        <f t="shared" si="147"/>
        <v>#DIV/0!</v>
      </c>
      <c r="GX27" s="65" t="e">
        <f t="shared" si="139"/>
        <v>#DIV/0!</v>
      </c>
      <c r="GY27" s="114" t="e">
        <f t="shared" si="140"/>
        <v>#DIV/0!</v>
      </c>
      <c r="GZ27" s="65" t="e">
        <f t="shared" si="141"/>
        <v>#DIV/0!</v>
      </c>
      <c r="HA27" s="114" t="e">
        <f t="shared" si="142"/>
        <v>#DIV/0!</v>
      </c>
      <c r="HB27" s="250" t="s">
        <v>1101</v>
      </c>
    </row>
    <row r="28" spans="1:210">
      <c r="A28" s="95" t="s">
        <v>766</v>
      </c>
      <c r="B28" s="65">
        <f>'SS treatment'!G23</f>
        <v>331300</v>
      </c>
      <c r="C28" s="60">
        <v>33</v>
      </c>
      <c r="D28" s="67">
        <f t="shared" si="0"/>
        <v>10932.9</v>
      </c>
      <c r="E28" s="104">
        <f>'SS treatment (%)'!B23</f>
        <v>0</v>
      </c>
      <c r="F28" s="62">
        <f t="shared" si="1"/>
        <v>0</v>
      </c>
      <c r="G28" s="67">
        <f t="shared" si="2"/>
        <v>0</v>
      </c>
      <c r="H28" s="104">
        <f>'SS treatment (%)'!C23</f>
        <v>0</v>
      </c>
      <c r="I28" s="62">
        <f t="shared" si="3"/>
        <v>0</v>
      </c>
      <c r="J28" s="67">
        <f t="shared" si="4"/>
        <v>0</v>
      </c>
      <c r="K28" s="226">
        <f>'SS treatment (%)'!E23</f>
        <v>99.909447630546339</v>
      </c>
      <c r="L28" s="62">
        <f t="shared" si="5"/>
        <v>132400.00000000003</v>
      </c>
      <c r="M28" s="67">
        <f t="shared" si="6"/>
        <v>10923</v>
      </c>
      <c r="N28" s="65">
        <f t="shared" si="7"/>
        <v>10923</v>
      </c>
      <c r="O28" s="114">
        <f t="shared" si="8"/>
        <v>99.909447630546339</v>
      </c>
      <c r="P28" s="65">
        <f t="shared" si="9"/>
        <v>9.8999999999996362</v>
      </c>
      <c r="Q28" s="114">
        <f t="shared" si="10"/>
        <v>9.0552369453664044E-2</v>
      </c>
      <c r="R28" s="65">
        <f>'SS treatment'!M23</f>
        <v>324600</v>
      </c>
      <c r="S28" s="60">
        <v>33</v>
      </c>
      <c r="T28" s="67">
        <f t="shared" si="11"/>
        <v>10711.8</v>
      </c>
      <c r="U28" s="104">
        <f>'SS treatment (%)'!H23</f>
        <v>0</v>
      </c>
      <c r="V28" s="62">
        <f t="shared" si="12"/>
        <v>0</v>
      </c>
      <c r="W28" s="67">
        <f t="shared" si="13"/>
        <v>0</v>
      </c>
      <c r="X28" s="104">
        <f>'SS treatment (%)'!I23</f>
        <v>0</v>
      </c>
      <c r="Y28" s="62">
        <f t="shared" si="14"/>
        <v>0</v>
      </c>
      <c r="Z28" s="67">
        <f t="shared" si="15"/>
        <v>0</v>
      </c>
      <c r="AA28" s="226">
        <f>'SS treatment (%)'!K23</f>
        <v>98.921749845964257</v>
      </c>
      <c r="AB28" s="62">
        <f t="shared" si="16"/>
        <v>128439.99999999999</v>
      </c>
      <c r="AC28" s="67">
        <f t="shared" si="17"/>
        <v>10596.299999999997</v>
      </c>
      <c r="AD28" s="65">
        <f t="shared" si="18"/>
        <v>10596.299999999997</v>
      </c>
      <c r="AE28" s="114">
        <f t="shared" si="19"/>
        <v>98.921749845964243</v>
      </c>
      <c r="AF28" s="65">
        <f t="shared" si="20"/>
        <v>115.50000000000182</v>
      </c>
      <c r="AG28" s="114">
        <f t="shared" si="21"/>
        <v>1.0782501540357534</v>
      </c>
      <c r="AH28" s="65">
        <f>'SS treatment'!S23</f>
        <v>315700</v>
      </c>
      <c r="AI28" s="60">
        <v>33</v>
      </c>
      <c r="AJ28" s="67">
        <f t="shared" si="22"/>
        <v>10418.1</v>
      </c>
      <c r="AK28" s="104">
        <f>'SS treatment (%)'!N23</f>
        <v>0</v>
      </c>
      <c r="AL28" s="62">
        <f t="shared" si="23"/>
        <v>0</v>
      </c>
      <c r="AM28" s="67">
        <f t="shared" si="24"/>
        <v>0</v>
      </c>
      <c r="AN28" s="104">
        <f>'SS treatment (%)'!O23</f>
        <v>0</v>
      </c>
      <c r="AO28" s="62">
        <f t="shared" si="25"/>
        <v>0</v>
      </c>
      <c r="AP28" s="67">
        <f t="shared" si="26"/>
        <v>0</v>
      </c>
      <c r="AQ28" s="226">
        <f>'SS treatment (%)'!Q23</f>
        <v>99.968324358568267</v>
      </c>
      <c r="AR28" s="62">
        <f t="shared" si="27"/>
        <v>126240.00000000003</v>
      </c>
      <c r="AS28" s="67">
        <f t="shared" si="28"/>
        <v>10414.800000000001</v>
      </c>
      <c r="AT28" s="65">
        <f t="shared" si="29"/>
        <v>10414.800000000001</v>
      </c>
      <c r="AU28" s="114">
        <f t="shared" si="30"/>
        <v>99.968324358568267</v>
      </c>
      <c r="AV28" s="65">
        <f t="shared" si="31"/>
        <v>3.2999999999992724</v>
      </c>
      <c r="AW28" s="114">
        <f t="shared" si="32"/>
        <v>3.1675641431732009E-2</v>
      </c>
      <c r="AX28" s="65">
        <f>'SS treatment'!Y23</f>
        <v>319700</v>
      </c>
      <c r="AY28" s="60">
        <v>33</v>
      </c>
      <c r="AZ28" s="67">
        <f t="shared" si="33"/>
        <v>10550.1</v>
      </c>
      <c r="BA28" s="104">
        <f>'SS treatment (%)'!T23</f>
        <v>0</v>
      </c>
      <c r="BB28" s="62">
        <f t="shared" si="34"/>
        <v>0</v>
      </c>
      <c r="BC28" s="67">
        <f t="shared" si="35"/>
        <v>0</v>
      </c>
      <c r="BD28" s="104">
        <f>'SS treatment (%)'!U23</f>
        <v>0</v>
      </c>
      <c r="BE28" s="62">
        <f t="shared" si="36"/>
        <v>0</v>
      </c>
      <c r="BF28" s="67">
        <f t="shared" si="37"/>
        <v>0</v>
      </c>
      <c r="BG28" s="226">
        <f>'SS treatment (%)'!W23</f>
        <v>100</v>
      </c>
      <c r="BH28" s="62">
        <f t="shared" si="38"/>
        <v>127880</v>
      </c>
      <c r="BI28" s="67">
        <f t="shared" si="39"/>
        <v>10550.1</v>
      </c>
      <c r="BJ28" s="65">
        <f t="shared" si="40"/>
        <v>10550.1</v>
      </c>
      <c r="BK28" s="114">
        <f t="shared" si="41"/>
        <v>100</v>
      </c>
      <c r="BL28" s="65">
        <f t="shared" si="42"/>
        <v>0</v>
      </c>
      <c r="BM28" s="114">
        <f t="shared" si="43"/>
        <v>0</v>
      </c>
      <c r="BN28" s="65">
        <f>'SS treatment'!AE23</f>
        <v>325360</v>
      </c>
      <c r="BO28" s="60">
        <v>33</v>
      </c>
      <c r="BP28" s="67">
        <f t="shared" si="44"/>
        <v>10736.88</v>
      </c>
      <c r="BQ28" s="104">
        <f>'SS treatment (%)'!Z23</f>
        <v>0</v>
      </c>
      <c r="BR28" s="62">
        <f t="shared" si="45"/>
        <v>0</v>
      </c>
      <c r="BS28" s="67">
        <f t="shared" si="46"/>
        <v>0</v>
      </c>
      <c r="BT28" s="104">
        <f>'SS treatment (%)'!AA23</f>
        <v>1.2294074256208508E-2</v>
      </c>
      <c r="BU28" s="62">
        <f t="shared" si="47"/>
        <v>40</v>
      </c>
      <c r="BV28" s="67">
        <f t="shared" si="48"/>
        <v>1.32</v>
      </c>
      <c r="BW28" s="226">
        <f>'SS treatment (%)'!AC23</f>
        <v>99.093312023604625</v>
      </c>
      <c r="BX28" s="62">
        <f t="shared" si="49"/>
        <v>128964</v>
      </c>
      <c r="BY28" s="67">
        <f t="shared" si="50"/>
        <v>10639.53</v>
      </c>
      <c r="BZ28" s="65">
        <f t="shared" si="51"/>
        <v>10640.85</v>
      </c>
      <c r="CA28" s="114">
        <f t="shared" si="52"/>
        <v>99.105606097860843</v>
      </c>
      <c r="CB28" s="65">
        <f t="shared" si="53"/>
        <v>96.029999999998836</v>
      </c>
      <c r="CC28" s="114">
        <f t="shared" si="54"/>
        <v>0.89439390213915815</v>
      </c>
      <c r="CD28" s="65">
        <f>'SS treatment'!AK23</f>
        <v>325130</v>
      </c>
      <c r="CE28" s="60">
        <v>33</v>
      </c>
      <c r="CF28" s="67">
        <f t="shared" si="55"/>
        <v>10729.29</v>
      </c>
      <c r="CG28" s="104">
        <f>'SS treatment (%)'!AF23</f>
        <v>0</v>
      </c>
      <c r="CH28" s="62">
        <f t="shared" si="56"/>
        <v>0</v>
      </c>
      <c r="CI28" s="67">
        <f t="shared" si="57"/>
        <v>0</v>
      </c>
      <c r="CJ28" s="104">
        <f>'SS treatment (%)'!AG23</f>
        <v>1.2856395903177191</v>
      </c>
      <c r="CK28" s="62">
        <f t="shared" si="58"/>
        <v>4180</v>
      </c>
      <c r="CL28" s="67">
        <f t="shared" si="59"/>
        <v>137.94000000000003</v>
      </c>
      <c r="CM28" s="226">
        <f>'SS treatment (%)'!AI23</f>
        <v>98.376034201703931</v>
      </c>
      <c r="CN28" s="62">
        <f t="shared" si="60"/>
        <v>127940</v>
      </c>
      <c r="CO28" s="67">
        <f t="shared" si="61"/>
        <v>10555.05</v>
      </c>
      <c r="CP28" s="65">
        <f t="shared" si="62"/>
        <v>10692.99</v>
      </c>
      <c r="CQ28" s="114">
        <f t="shared" si="63"/>
        <v>99.661673792021645</v>
      </c>
      <c r="CR28" s="65">
        <f t="shared" si="64"/>
        <v>36.300000000001091</v>
      </c>
      <c r="CS28" s="114">
        <f t="shared" si="65"/>
        <v>0.33832620797835727</v>
      </c>
      <c r="CT28" s="65">
        <f>'SS treatment'!AQ23</f>
        <v>295415</v>
      </c>
      <c r="CU28" s="60">
        <v>33</v>
      </c>
      <c r="CV28" s="67">
        <f t="shared" si="66"/>
        <v>9748.6949999999997</v>
      </c>
      <c r="CW28" s="104" t="str">
        <f>'SS treatment (%)'!AL23</f>
        <v>:</v>
      </c>
      <c r="CX28" s="62" t="s">
        <v>13</v>
      </c>
      <c r="CY28" s="67" t="s">
        <v>13</v>
      </c>
      <c r="CZ28" s="104" t="str">
        <f>'SS treatment (%)'!AM23</f>
        <v>:</v>
      </c>
      <c r="DA28" s="62" t="s">
        <v>13</v>
      </c>
      <c r="DB28" s="67" t="s">
        <v>13</v>
      </c>
      <c r="DC28" s="226">
        <f>'SS treatment (%)'!AO23</f>
        <v>100</v>
      </c>
      <c r="DD28" s="62">
        <f t="shared" si="71"/>
        <v>118166</v>
      </c>
      <c r="DE28" s="67">
        <f t="shared" si="72"/>
        <v>9748.6949999999997</v>
      </c>
      <c r="DF28" s="65">
        <f t="shared" si="73"/>
        <v>9748.6949999999997</v>
      </c>
      <c r="DG28" s="114">
        <f t="shared" si="74"/>
        <v>100</v>
      </c>
      <c r="DH28" s="65">
        <f t="shared" si="75"/>
        <v>0</v>
      </c>
      <c r="DI28" s="114">
        <f t="shared" si="76"/>
        <v>0</v>
      </c>
      <c r="DJ28" s="65">
        <f>'SS treatment'!AW23</f>
        <v>303620</v>
      </c>
      <c r="DK28" s="60">
        <v>33</v>
      </c>
      <c r="DL28" s="67">
        <f t="shared" si="77"/>
        <v>10019.459999999999</v>
      </c>
      <c r="DM28" s="104">
        <f>'SS treatment (%)'!AR23</f>
        <v>0</v>
      </c>
      <c r="DN28" s="62">
        <f t="shared" si="78"/>
        <v>0</v>
      </c>
      <c r="DO28" s="67">
        <f t="shared" si="79"/>
        <v>0</v>
      </c>
      <c r="DP28" s="104">
        <f>'SS treatment (%)'!AS23</f>
        <v>0</v>
      </c>
      <c r="DQ28" s="62">
        <f t="shared" si="80"/>
        <v>0</v>
      </c>
      <c r="DR28" s="67">
        <f t="shared" si="81"/>
        <v>0</v>
      </c>
      <c r="DS28" s="226">
        <f>'SS treatment (%)'!AU23</f>
        <v>89.249720044792838</v>
      </c>
      <c r="DT28" s="62">
        <f t="shared" si="82"/>
        <v>108392</v>
      </c>
      <c r="DU28" s="67">
        <f t="shared" si="83"/>
        <v>8942.34</v>
      </c>
      <c r="DV28" s="65">
        <f t="shared" si="84"/>
        <v>8942.34</v>
      </c>
      <c r="DW28" s="114">
        <f t="shared" si="85"/>
        <v>89.249720044792838</v>
      </c>
      <c r="DX28" s="65">
        <f t="shared" si="86"/>
        <v>1077.119999999999</v>
      </c>
      <c r="DY28" s="114">
        <f t="shared" si="87"/>
        <v>10.750279955207157</v>
      </c>
      <c r="DZ28" s="65">
        <f>'SS treatment'!BC23</f>
        <v>282870</v>
      </c>
      <c r="EA28" s="60">
        <v>33</v>
      </c>
      <c r="EB28" s="67">
        <f t="shared" si="88"/>
        <v>9334.7099999999991</v>
      </c>
      <c r="EC28" s="104" t="str">
        <f>'SS treatment (%)'!AX23</f>
        <v>:</v>
      </c>
      <c r="ED28" s="62" t="s">
        <v>13</v>
      </c>
      <c r="EE28" s="67" t="s">
        <v>13</v>
      </c>
      <c r="EF28" s="104" t="str">
        <f>'SS treatment (%)'!AY23</f>
        <v>:</v>
      </c>
      <c r="EG28" s="62" t="s">
        <v>13</v>
      </c>
      <c r="EH28" s="67" t="s">
        <v>13</v>
      </c>
      <c r="EI28" s="226">
        <f>'SS treatment (%)'!BA23</f>
        <v>100</v>
      </c>
      <c r="EJ28" s="62">
        <f t="shared" si="93"/>
        <v>113148</v>
      </c>
      <c r="EK28" s="67">
        <f t="shared" si="94"/>
        <v>9334.7099999999991</v>
      </c>
      <c r="EL28" s="65">
        <f t="shared" si="95"/>
        <v>9334.7099999999991</v>
      </c>
      <c r="EM28" s="114">
        <f t="shared" si="96"/>
        <v>100</v>
      </c>
      <c r="EN28" s="65">
        <f t="shared" si="97"/>
        <v>0</v>
      </c>
      <c r="EO28" s="114">
        <f t="shared" si="98"/>
        <v>0</v>
      </c>
      <c r="EP28" s="65">
        <f>'SS treatment'!BI23</f>
        <v>308360</v>
      </c>
      <c r="EQ28" s="60">
        <v>33</v>
      </c>
      <c r="ER28" s="67">
        <f t="shared" si="99"/>
        <v>10175.879999999999</v>
      </c>
      <c r="ES28" s="104">
        <f>'SS treatment (%)'!BD23</f>
        <v>0</v>
      </c>
      <c r="ET28" s="62">
        <f t="shared" si="100"/>
        <v>0</v>
      </c>
      <c r="EU28" s="67">
        <f t="shared" si="101"/>
        <v>0</v>
      </c>
      <c r="EV28" s="104">
        <f>'SS treatment (%)'!BE23</f>
        <v>0</v>
      </c>
      <c r="EW28" s="62">
        <f t="shared" si="102"/>
        <v>0</v>
      </c>
      <c r="EX28" s="67">
        <f t="shared" si="103"/>
        <v>0</v>
      </c>
      <c r="EY28" s="226">
        <f>'SS treatment (%)'!BG23</f>
        <v>95.589570631729146</v>
      </c>
      <c r="EZ28" s="62">
        <f t="shared" si="104"/>
        <v>117904</v>
      </c>
      <c r="FA28" s="67">
        <f t="shared" si="105"/>
        <v>9727.0799999999981</v>
      </c>
      <c r="FB28" s="65">
        <f t="shared" si="106"/>
        <v>9727.0799999999981</v>
      </c>
      <c r="FC28" s="114">
        <f t="shared" si="107"/>
        <v>95.589570631729131</v>
      </c>
      <c r="FD28" s="65">
        <f t="shared" si="108"/>
        <v>448.80000000000109</v>
      </c>
      <c r="FE28" s="114">
        <f t="shared" si="109"/>
        <v>4.4104293682708633</v>
      </c>
      <c r="FF28" s="65">
        <f>'SS treatment'!BO23</f>
        <v>292595</v>
      </c>
      <c r="FG28" s="60">
        <v>33</v>
      </c>
      <c r="FH28" s="67">
        <f t="shared" si="110"/>
        <v>9655.6350000000002</v>
      </c>
      <c r="FI28" s="104" t="str">
        <f>'SS treatment (%)'!BJ23</f>
        <v>:</v>
      </c>
      <c r="FJ28" s="62" t="s">
        <v>13</v>
      </c>
      <c r="FK28" s="67" t="s">
        <v>13</v>
      </c>
      <c r="FL28" s="104" t="str">
        <f>'SS treatment (%)'!BK23</f>
        <v>:</v>
      </c>
      <c r="FM28" s="62" t="s">
        <v>13</v>
      </c>
      <c r="FN28" s="67" t="s">
        <v>13</v>
      </c>
      <c r="FO28" s="226">
        <f>'SS treatment (%)'!BM23</f>
        <v>100</v>
      </c>
      <c r="FP28" s="62">
        <f t="shared" si="115"/>
        <v>117038</v>
      </c>
      <c r="FQ28" s="67">
        <f t="shared" si="116"/>
        <v>9655.6350000000002</v>
      </c>
      <c r="FR28" s="65">
        <f t="shared" si="117"/>
        <v>9655.6350000000002</v>
      </c>
      <c r="FS28" s="114">
        <f t="shared" si="118"/>
        <v>100</v>
      </c>
      <c r="FT28" s="65">
        <f t="shared" si="119"/>
        <v>0</v>
      </c>
      <c r="FU28" s="114">
        <f t="shared" si="120"/>
        <v>0</v>
      </c>
      <c r="FV28" s="65">
        <f>'SS treatment'!BU23</f>
        <v>300040</v>
      </c>
      <c r="FW28" s="60">
        <v>33</v>
      </c>
      <c r="FX28" s="67">
        <f t="shared" si="121"/>
        <v>9901.32</v>
      </c>
      <c r="FY28" s="104">
        <f>'SS treatment (%)'!BP23</f>
        <v>0</v>
      </c>
      <c r="FZ28" s="62">
        <f t="shared" si="122"/>
        <v>0</v>
      </c>
      <c r="GA28" s="67">
        <f t="shared" si="123"/>
        <v>0</v>
      </c>
      <c r="GB28" s="104">
        <f>'SS treatment (%)'!BQ23</f>
        <v>0</v>
      </c>
      <c r="GC28" s="62">
        <f t="shared" si="124"/>
        <v>0</v>
      </c>
      <c r="GD28" s="67">
        <f t="shared" si="125"/>
        <v>0</v>
      </c>
      <c r="GE28" s="226">
        <f>'SS treatment (%)'!BS23</f>
        <v>96.797093720837225</v>
      </c>
      <c r="GF28" s="62">
        <f t="shared" si="126"/>
        <v>116172</v>
      </c>
      <c r="GG28" s="67">
        <f t="shared" si="127"/>
        <v>9584.19</v>
      </c>
      <c r="GH28" s="65">
        <f t="shared" si="128"/>
        <v>9584.19</v>
      </c>
      <c r="GI28" s="114">
        <f t="shared" si="129"/>
        <v>96.797093720837225</v>
      </c>
      <c r="GJ28" s="69">
        <f t="shared" si="130"/>
        <v>317.1299999999992</v>
      </c>
      <c r="GK28" s="310">
        <f t="shared" si="131"/>
        <v>3.2029062791627703</v>
      </c>
      <c r="GL28" s="65">
        <f>'SS treatment'!CA23</f>
        <v>0</v>
      </c>
      <c r="GM28" s="60">
        <v>33</v>
      </c>
      <c r="GN28" s="67">
        <f t="shared" si="132"/>
        <v>0</v>
      </c>
      <c r="GO28" s="104" t="e">
        <f>'SS treatment (%)'!BV23</f>
        <v>#DIV/0!</v>
      </c>
      <c r="GP28" s="62" t="e">
        <f t="shared" si="133"/>
        <v>#DIV/0!</v>
      </c>
      <c r="GQ28" s="67" t="e">
        <f t="shared" si="134"/>
        <v>#DIV/0!</v>
      </c>
      <c r="GR28" s="104" t="e">
        <f>'SS treatment (%)'!BW23</f>
        <v>#DIV/0!</v>
      </c>
      <c r="GS28" s="62" t="e">
        <f t="shared" si="151"/>
        <v>#DIV/0!</v>
      </c>
      <c r="GT28" s="67" t="e">
        <f t="shared" si="152"/>
        <v>#DIV/0!</v>
      </c>
      <c r="GU28" s="226" t="e">
        <f>'SS treatment (%)'!BY23</f>
        <v>#DIV/0!</v>
      </c>
      <c r="GV28" s="62" t="e">
        <f t="shared" si="146"/>
        <v>#DIV/0!</v>
      </c>
      <c r="GW28" s="67" t="e">
        <f t="shared" si="147"/>
        <v>#DIV/0!</v>
      </c>
      <c r="GX28" s="65" t="e">
        <f t="shared" si="139"/>
        <v>#DIV/0!</v>
      </c>
      <c r="GY28" s="114" t="e">
        <f t="shared" si="140"/>
        <v>#DIV/0!</v>
      </c>
      <c r="GZ28" s="65" t="e">
        <f t="shared" si="141"/>
        <v>#DIV/0!</v>
      </c>
      <c r="HA28" s="114" t="e">
        <f t="shared" si="142"/>
        <v>#DIV/0!</v>
      </c>
      <c r="HB28" s="250" t="s">
        <v>1109</v>
      </c>
    </row>
    <row r="29" spans="1:210">
      <c r="A29" s="95" t="s">
        <v>34</v>
      </c>
      <c r="B29" s="65">
        <f>'SS treatment'!G24</f>
        <v>264556</v>
      </c>
      <c r="C29" s="58">
        <v>34</v>
      </c>
      <c r="D29" s="67">
        <f t="shared" si="0"/>
        <v>8994.9040000000005</v>
      </c>
      <c r="E29" s="104">
        <f>'SS treatment (%)'!B24</f>
        <v>15.931976594747425</v>
      </c>
      <c r="F29" s="62">
        <f t="shared" si="1"/>
        <v>42149</v>
      </c>
      <c r="G29" s="67">
        <f t="shared" si="2"/>
        <v>1433.066</v>
      </c>
      <c r="H29" s="104">
        <f>'SS treatment (%)'!C24</f>
        <v>29.715258773189799</v>
      </c>
      <c r="I29" s="62">
        <f t="shared" si="3"/>
        <v>78613.5</v>
      </c>
      <c r="J29" s="67">
        <f t="shared" si="4"/>
        <v>2672.8590000000004</v>
      </c>
      <c r="K29" s="226">
        <f>'SS treatment (%)'!E24</f>
        <v>47.840721813151092</v>
      </c>
      <c r="L29" s="62">
        <f t="shared" si="5"/>
        <v>50626.200000000004</v>
      </c>
      <c r="M29" s="67">
        <f t="shared" si="6"/>
        <v>4303.2269999999999</v>
      </c>
      <c r="N29" s="65">
        <f t="shared" si="7"/>
        <v>8409.152</v>
      </c>
      <c r="O29" s="114">
        <f t="shared" si="8"/>
        <v>93.487957181088305</v>
      </c>
      <c r="P29" s="65">
        <f t="shared" si="9"/>
        <v>585.75200000000041</v>
      </c>
      <c r="Q29" s="114">
        <f t="shared" si="10"/>
        <v>6.5120428189116906</v>
      </c>
      <c r="R29" s="65">
        <f>'SS treatment'!M24</f>
        <v>266300</v>
      </c>
      <c r="S29" s="58">
        <v>34</v>
      </c>
      <c r="T29" s="67">
        <f t="shared" si="11"/>
        <v>9054.2000000000007</v>
      </c>
      <c r="U29" s="104">
        <f>'SS treatment (%)'!H24</f>
        <v>14.983101764926774</v>
      </c>
      <c r="V29" s="62">
        <f t="shared" si="12"/>
        <v>39900</v>
      </c>
      <c r="W29" s="67">
        <f t="shared" si="13"/>
        <v>1356.6</v>
      </c>
      <c r="X29" s="104">
        <f>'SS treatment (%)'!I24</f>
        <v>27.863312054074353</v>
      </c>
      <c r="Y29" s="62">
        <f t="shared" si="14"/>
        <v>74200</v>
      </c>
      <c r="Z29" s="67">
        <f t="shared" si="15"/>
        <v>2522.8000000000002</v>
      </c>
      <c r="AA29" s="226">
        <f>'SS treatment (%)'!K24</f>
        <v>52.046564025535112</v>
      </c>
      <c r="AB29" s="62">
        <f t="shared" si="16"/>
        <v>55440</v>
      </c>
      <c r="AC29" s="67">
        <f t="shared" si="17"/>
        <v>4712.4000000000005</v>
      </c>
      <c r="AD29" s="65">
        <f t="shared" si="18"/>
        <v>8591.8000000000011</v>
      </c>
      <c r="AE29" s="114">
        <f t="shared" si="19"/>
        <v>94.892977844536247</v>
      </c>
      <c r="AF29" s="65">
        <f t="shared" si="20"/>
        <v>462.39999999999964</v>
      </c>
      <c r="AG29" s="114">
        <f t="shared" si="21"/>
        <v>5.107022155463758</v>
      </c>
      <c r="AH29" s="65">
        <f>'SS treatment'!S24</f>
        <v>252675.5</v>
      </c>
      <c r="AI29" s="58">
        <v>34</v>
      </c>
      <c r="AJ29" s="67">
        <f t="shared" si="22"/>
        <v>8590.9670000000006</v>
      </c>
      <c r="AK29" s="104">
        <f>'SS treatment (%)'!N24</f>
        <v>15.744700218264137</v>
      </c>
      <c r="AL29" s="62">
        <f t="shared" si="23"/>
        <v>39783</v>
      </c>
      <c r="AM29" s="67">
        <f t="shared" si="24"/>
        <v>1352.6220000000001</v>
      </c>
      <c r="AN29" s="104">
        <f>'SS treatment (%)'!O24</f>
        <v>30.065241782444282</v>
      </c>
      <c r="AO29" s="62">
        <f t="shared" si="25"/>
        <v>75967.5</v>
      </c>
      <c r="AP29" s="67">
        <f t="shared" si="26"/>
        <v>2582.8950000000004</v>
      </c>
      <c r="AQ29" s="226">
        <f>'SS treatment (%)'!Q24</f>
        <v>50.860688907313929</v>
      </c>
      <c r="AR29" s="62">
        <f t="shared" si="27"/>
        <v>51405</v>
      </c>
      <c r="AS29" s="67">
        <f t="shared" si="28"/>
        <v>4369.4250000000002</v>
      </c>
      <c r="AT29" s="65">
        <f t="shared" si="29"/>
        <v>8304.9420000000009</v>
      </c>
      <c r="AU29" s="114">
        <f t="shared" si="30"/>
        <v>96.670630908022346</v>
      </c>
      <c r="AV29" s="65">
        <f t="shared" si="31"/>
        <v>286.02499999999964</v>
      </c>
      <c r="AW29" s="114">
        <f t="shared" si="32"/>
        <v>3.3293690919776506</v>
      </c>
      <c r="AX29" s="65">
        <f>'SS treatment'!Y24</f>
        <v>239060</v>
      </c>
      <c r="AY29" s="58">
        <v>34</v>
      </c>
      <c r="AZ29" s="67">
        <f t="shared" si="33"/>
        <v>8128.04</v>
      </c>
      <c r="BA29" s="104">
        <f>'SS treatment (%)'!T24</f>
        <v>16.577428260687693</v>
      </c>
      <c r="BB29" s="62">
        <f t="shared" si="34"/>
        <v>39630</v>
      </c>
      <c r="BC29" s="67">
        <f t="shared" si="35"/>
        <v>1347.42</v>
      </c>
      <c r="BD29" s="104">
        <f>'SS treatment (%)'!U24</f>
        <v>21.5427089433615</v>
      </c>
      <c r="BE29" s="62">
        <f t="shared" si="36"/>
        <v>51500</v>
      </c>
      <c r="BF29" s="67">
        <f t="shared" si="37"/>
        <v>1751</v>
      </c>
      <c r="BG29" s="226">
        <f>'SS treatment (%)'!W24</f>
        <v>49.556596670291974</v>
      </c>
      <c r="BH29" s="62">
        <f t="shared" si="38"/>
        <v>47388</v>
      </c>
      <c r="BI29" s="67">
        <f t="shared" si="39"/>
        <v>4027.98</v>
      </c>
      <c r="BJ29" s="65">
        <f t="shared" si="40"/>
        <v>7126.4</v>
      </c>
      <c r="BK29" s="114">
        <f t="shared" si="41"/>
        <v>87.676733874341167</v>
      </c>
      <c r="BL29" s="65">
        <f t="shared" si="42"/>
        <v>1001.6400000000003</v>
      </c>
      <c r="BM29" s="114">
        <f t="shared" si="43"/>
        <v>12.323266125658835</v>
      </c>
      <c r="BN29" s="65">
        <f>'SS treatment'!AE24</f>
        <v>239719</v>
      </c>
      <c r="BO29" s="58">
        <v>34</v>
      </c>
      <c r="BP29" s="67">
        <f t="shared" si="44"/>
        <v>8150.4459999999999</v>
      </c>
      <c r="BQ29" s="104">
        <f>'SS treatment (%)'!Z24</f>
        <v>19.548304473153983</v>
      </c>
      <c r="BR29" s="62">
        <f t="shared" si="45"/>
        <v>46861</v>
      </c>
      <c r="BS29" s="67">
        <f t="shared" si="46"/>
        <v>1593.2739999999999</v>
      </c>
      <c r="BT29" s="104">
        <f>'SS treatment (%)'!AA24</f>
        <v>6.3420087685999027</v>
      </c>
      <c r="BU29" s="62">
        <f t="shared" si="47"/>
        <v>15203</v>
      </c>
      <c r="BV29" s="67">
        <f t="shared" si="48"/>
        <v>516.90200000000004</v>
      </c>
      <c r="BW29" s="226">
        <f>'SS treatment (%)'!AC24</f>
        <v>51.637125134011072</v>
      </c>
      <c r="BX29" s="62">
        <f t="shared" si="49"/>
        <v>49513.600000000006</v>
      </c>
      <c r="BY29" s="67">
        <f t="shared" si="50"/>
        <v>4208.6559999999999</v>
      </c>
      <c r="BZ29" s="65">
        <f t="shared" si="51"/>
        <v>6318.8320000000003</v>
      </c>
      <c r="CA29" s="114">
        <f t="shared" si="52"/>
        <v>77.527438375764973</v>
      </c>
      <c r="CB29" s="65">
        <f t="shared" si="53"/>
        <v>1831.6139999999996</v>
      </c>
      <c r="CC29" s="114">
        <f t="shared" si="54"/>
        <v>22.472561624235038</v>
      </c>
      <c r="CD29" s="65">
        <f>'SS treatment'!AK24</f>
        <v>237930</v>
      </c>
      <c r="CE29" s="58">
        <v>34</v>
      </c>
      <c r="CF29" s="67">
        <f t="shared" si="55"/>
        <v>8089.62</v>
      </c>
      <c r="CG29" s="104">
        <f>'SS treatment (%)'!AF24</f>
        <v>20.304291178077587</v>
      </c>
      <c r="CH29" s="62">
        <f t="shared" si="56"/>
        <v>48310</v>
      </c>
      <c r="CI29" s="67">
        <f t="shared" si="57"/>
        <v>1642.54</v>
      </c>
      <c r="CJ29" s="104">
        <f>'SS treatment (%)'!AG24</f>
        <v>20.148783255579371</v>
      </c>
      <c r="CK29" s="62">
        <f t="shared" si="58"/>
        <v>47940</v>
      </c>
      <c r="CL29" s="67">
        <f t="shared" si="59"/>
        <v>1629.96</v>
      </c>
      <c r="CM29" s="226">
        <f>'SS treatment (%)'!AI24</f>
        <v>53.482116588912703</v>
      </c>
      <c r="CN29" s="62">
        <f t="shared" si="60"/>
        <v>50900</v>
      </c>
      <c r="CO29" s="67">
        <f t="shared" si="61"/>
        <v>4326.5</v>
      </c>
      <c r="CP29" s="65">
        <f t="shared" si="62"/>
        <v>7599</v>
      </c>
      <c r="CQ29" s="114">
        <f t="shared" si="63"/>
        <v>93.935191022569668</v>
      </c>
      <c r="CR29" s="65">
        <f t="shared" si="64"/>
        <v>490.61999999999989</v>
      </c>
      <c r="CS29" s="114">
        <f t="shared" si="65"/>
        <v>6.0648089774303351</v>
      </c>
      <c r="CT29" s="65">
        <f>'SS treatment'!AQ24</f>
        <v>237654</v>
      </c>
      <c r="CU29" s="58">
        <v>34</v>
      </c>
      <c r="CV29" s="67">
        <f t="shared" si="66"/>
        <v>8080.2359999999999</v>
      </c>
      <c r="CW29" s="104">
        <f>'SS treatment (%)'!AL24</f>
        <v>20.007658192161713</v>
      </c>
      <c r="CX29" s="62">
        <f t="shared" si="67"/>
        <v>47549</v>
      </c>
      <c r="CY29" s="67">
        <f t="shared" si="68"/>
        <v>1616.6660000000002</v>
      </c>
      <c r="CZ29" s="104">
        <f>'SS treatment (%)'!AM24</f>
        <v>18.938877527834585</v>
      </c>
      <c r="DA29" s="62">
        <f t="shared" si="69"/>
        <v>45009</v>
      </c>
      <c r="DB29" s="67">
        <f t="shared" si="70"/>
        <v>1530.306</v>
      </c>
      <c r="DC29" s="226">
        <f>'SS treatment (%)'!AO24</f>
        <v>55.261430482971043</v>
      </c>
      <c r="DD29" s="62">
        <f t="shared" si="71"/>
        <v>52532.4</v>
      </c>
      <c r="DE29" s="67">
        <f t="shared" si="72"/>
        <v>4465.2539999999999</v>
      </c>
      <c r="DF29" s="65">
        <f t="shared" si="73"/>
        <v>7612.2260000000006</v>
      </c>
      <c r="DG29" s="114">
        <f t="shared" si="74"/>
        <v>94.207966202967356</v>
      </c>
      <c r="DH29" s="65">
        <f t="shared" si="75"/>
        <v>468.00999999999931</v>
      </c>
      <c r="DI29" s="114">
        <f t="shared" si="76"/>
        <v>5.7920337970326523</v>
      </c>
      <c r="DJ29" s="65">
        <f>'SS treatment'!AW24</f>
        <v>234480</v>
      </c>
      <c r="DK29" s="58">
        <v>34</v>
      </c>
      <c r="DL29" s="67">
        <f t="shared" si="77"/>
        <v>7972.32</v>
      </c>
      <c r="DM29" s="104">
        <f>'SS treatment (%)'!AR24</f>
        <v>20.543329921528489</v>
      </c>
      <c r="DN29" s="62">
        <f t="shared" si="78"/>
        <v>48170</v>
      </c>
      <c r="DO29" s="67">
        <f t="shared" si="79"/>
        <v>1637.78</v>
      </c>
      <c r="DP29" s="104">
        <f>'SS treatment (%)'!AS24</f>
        <v>19.741555783009211</v>
      </c>
      <c r="DQ29" s="62">
        <f t="shared" si="80"/>
        <v>46290</v>
      </c>
      <c r="DR29" s="67">
        <f t="shared" si="81"/>
        <v>1573.86</v>
      </c>
      <c r="DS29" s="226">
        <f>'SS treatment (%)'!AU24</f>
        <v>53.46298191743432</v>
      </c>
      <c r="DT29" s="62">
        <f t="shared" si="82"/>
        <v>50144</v>
      </c>
      <c r="DU29" s="67">
        <f t="shared" si="83"/>
        <v>4262.24</v>
      </c>
      <c r="DV29" s="65">
        <f t="shared" si="84"/>
        <v>7473.8799999999992</v>
      </c>
      <c r="DW29" s="114">
        <f t="shared" si="85"/>
        <v>93.747867621972006</v>
      </c>
      <c r="DX29" s="65">
        <f t="shared" si="86"/>
        <v>498.44000000000051</v>
      </c>
      <c r="DY29" s="114">
        <f t="shared" si="87"/>
        <v>6.2521323780279836</v>
      </c>
      <c r="DZ29" s="65">
        <f>'SS treatment'!BC24</f>
        <v>233550</v>
      </c>
      <c r="EA29" s="58">
        <v>34</v>
      </c>
      <c r="EB29" s="67">
        <f t="shared" si="88"/>
        <v>7940.7</v>
      </c>
      <c r="EC29" s="104">
        <f>'SS treatment (%)'!AX24</f>
        <v>21.280239777349603</v>
      </c>
      <c r="ED29" s="62">
        <f t="shared" si="89"/>
        <v>49700</v>
      </c>
      <c r="EE29" s="67">
        <f t="shared" si="90"/>
        <v>1689.8</v>
      </c>
      <c r="EF29" s="104">
        <f>'SS treatment (%)'!AY24</f>
        <v>21.335902376364803</v>
      </c>
      <c r="EG29" s="62">
        <f t="shared" si="91"/>
        <v>49830</v>
      </c>
      <c r="EH29" s="67">
        <f t="shared" si="92"/>
        <v>1694.22</v>
      </c>
      <c r="EI29" s="226">
        <f>'SS treatment (%)'!BA24</f>
        <v>45.630485977306783</v>
      </c>
      <c r="EJ29" s="62">
        <f t="shared" si="93"/>
        <v>42628</v>
      </c>
      <c r="EK29" s="67">
        <f t="shared" si="94"/>
        <v>3623.3799999999992</v>
      </c>
      <c r="EL29" s="65">
        <f t="shared" si="95"/>
        <v>7007.4</v>
      </c>
      <c r="EM29" s="114">
        <f t="shared" si="96"/>
        <v>88.246628131021197</v>
      </c>
      <c r="EN29" s="65">
        <f t="shared" si="97"/>
        <v>933.30000000000018</v>
      </c>
      <c r="EO29" s="114">
        <f t="shared" si="98"/>
        <v>11.753371868978807</v>
      </c>
      <c r="EP29" s="65">
        <f>'SS treatment'!BI24</f>
        <v>228020</v>
      </c>
      <c r="EQ29" s="58">
        <v>34</v>
      </c>
      <c r="ER29" s="67">
        <f t="shared" si="99"/>
        <v>7752.68</v>
      </c>
      <c r="ES29" s="104">
        <f>'SS treatment (%)'!BD24</f>
        <v>21.20866590649943</v>
      </c>
      <c r="ET29" s="62">
        <f t="shared" si="100"/>
        <v>48360</v>
      </c>
      <c r="EU29" s="67">
        <f t="shared" si="101"/>
        <v>1644.24</v>
      </c>
      <c r="EV29" s="104">
        <f>'SS treatment (%)'!BE24</f>
        <v>19.173756688009824</v>
      </c>
      <c r="EW29" s="62">
        <f t="shared" si="102"/>
        <v>43720</v>
      </c>
      <c r="EX29" s="67">
        <f t="shared" si="103"/>
        <v>1486.48</v>
      </c>
      <c r="EY29" s="226">
        <f>'SS treatment (%)'!BG24</f>
        <v>52.12700640294711</v>
      </c>
      <c r="EZ29" s="62">
        <f t="shared" si="104"/>
        <v>47544</v>
      </c>
      <c r="FA29" s="67">
        <f t="shared" si="105"/>
        <v>4041.24</v>
      </c>
      <c r="FB29" s="65">
        <f t="shared" si="106"/>
        <v>7171.96</v>
      </c>
      <c r="FC29" s="114">
        <f t="shared" si="107"/>
        <v>92.509428997456354</v>
      </c>
      <c r="FD29" s="65">
        <f t="shared" si="108"/>
        <v>580.72000000000025</v>
      </c>
      <c r="FE29" s="114">
        <f t="shared" si="109"/>
        <v>7.4905710025436401</v>
      </c>
      <c r="FF29" s="65">
        <f>'SS treatment'!BO24</f>
        <v>193630</v>
      </c>
      <c r="FG29" s="58">
        <v>34</v>
      </c>
      <c r="FH29" s="67">
        <f t="shared" si="110"/>
        <v>6583.42</v>
      </c>
      <c r="FI29" s="104">
        <f>'SS treatment (%)'!BJ24</f>
        <v>24.743066673552651</v>
      </c>
      <c r="FJ29" s="62">
        <f t="shared" si="111"/>
        <v>47910</v>
      </c>
      <c r="FK29" s="67">
        <f t="shared" si="112"/>
        <v>1628.94</v>
      </c>
      <c r="FL29" s="104">
        <f>'SS treatment (%)'!BK24</f>
        <v>18.127356298094302</v>
      </c>
      <c r="FM29" s="62">
        <f t="shared" si="113"/>
        <v>35099.999999999993</v>
      </c>
      <c r="FN29" s="67">
        <f t="shared" si="114"/>
        <v>1193.3999999999999</v>
      </c>
      <c r="FO29" s="226">
        <f>'SS treatment (%)'!BM24</f>
        <v>45.049837318597326</v>
      </c>
      <c r="FP29" s="62">
        <f t="shared" si="115"/>
        <v>34892</v>
      </c>
      <c r="FQ29" s="67">
        <f t="shared" si="116"/>
        <v>2965.82</v>
      </c>
      <c r="FR29" s="65">
        <f t="shared" si="117"/>
        <v>5788.16</v>
      </c>
      <c r="FS29" s="114">
        <f t="shared" si="118"/>
        <v>87.920260290244286</v>
      </c>
      <c r="FT29" s="65">
        <f t="shared" si="119"/>
        <v>795.26000000000022</v>
      </c>
      <c r="FU29" s="114">
        <f t="shared" si="120"/>
        <v>12.079739709755724</v>
      </c>
      <c r="FV29" s="65">
        <f>'SS treatment'!BU24</f>
        <v>196590</v>
      </c>
      <c r="FW29" s="58">
        <v>34</v>
      </c>
      <c r="FX29" s="67">
        <f t="shared" si="121"/>
        <v>6684.06</v>
      </c>
      <c r="FY29" s="104">
        <f>'SS treatment (%)'!BP24</f>
        <v>25.550638384454956</v>
      </c>
      <c r="FZ29" s="62">
        <f t="shared" si="122"/>
        <v>50230</v>
      </c>
      <c r="GA29" s="67">
        <f t="shared" si="123"/>
        <v>1707.82</v>
      </c>
      <c r="GB29" s="104">
        <f>'SS treatment (%)'!BQ24</f>
        <v>19.73650745205758</v>
      </c>
      <c r="GC29" s="62">
        <f t="shared" si="124"/>
        <v>38799.999999999993</v>
      </c>
      <c r="GD29" s="67">
        <f t="shared" si="125"/>
        <v>1319.2</v>
      </c>
      <c r="GE29" s="226">
        <f>'SS treatment (%)'!BS24</f>
        <v>44.564830357597032</v>
      </c>
      <c r="GF29" s="62">
        <f t="shared" si="126"/>
        <v>35044</v>
      </c>
      <c r="GG29" s="67">
        <f t="shared" si="127"/>
        <v>2978.7400000000007</v>
      </c>
      <c r="GH29" s="65">
        <f t="shared" si="128"/>
        <v>6005.76</v>
      </c>
      <c r="GI29" s="114">
        <f t="shared" si="129"/>
        <v>89.851976194109568</v>
      </c>
      <c r="GJ29" s="69">
        <f t="shared" si="130"/>
        <v>678.30000000000018</v>
      </c>
      <c r="GK29" s="310">
        <f t="shared" si="131"/>
        <v>10.148023805890434</v>
      </c>
      <c r="GL29" s="65">
        <f>'SS treatment'!CA24</f>
        <v>0</v>
      </c>
      <c r="GM29" s="58">
        <v>34</v>
      </c>
      <c r="GN29" s="67">
        <f t="shared" si="132"/>
        <v>0</v>
      </c>
      <c r="GO29" s="104" t="e">
        <f>'SS treatment (%)'!BV24</f>
        <v>#DIV/0!</v>
      </c>
      <c r="GP29" s="62" t="e">
        <f t="shared" si="133"/>
        <v>#DIV/0!</v>
      </c>
      <c r="GQ29" s="67" t="e">
        <f t="shared" si="134"/>
        <v>#DIV/0!</v>
      </c>
      <c r="GR29" s="104" t="e">
        <f>'SS treatment (%)'!BW24</f>
        <v>#DIV/0!</v>
      </c>
      <c r="GS29" s="62" t="e">
        <f t="shared" si="151"/>
        <v>#DIV/0!</v>
      </c>
      <c r="GT29" s="67" t="e">
        <f t="shared" si="152"/>
        <v>#DIV/0!</v>
      </c>
      <c r="GU29" s="226" t="e">
        <f>'SS treatment (%)'!BY24</f>
        <v>#DIV/0!</v>
      </c>
      <c r="GV29" s="62" t="e">
        <f t="shared" si="146"/>
        <v>#DIV/0!</v>
      </c>
      <c r="GW29" s="67" t="e">
        <f t="shared" si="147"/>
        <v>#DIV/0!</v>
      </c>
      <c r="GX29" s="65" t="e">
        <f t="shared" si="139"/>
        <v>#DIV/0!</v>
      </c>
      <c r="GY29" s="114" t="e">
        <f t="shared" si="140"/>
        <v>#DIV/0!</v>
      </c>
      <c r="GZ29" s="65" t="e">
        <f t="shared" si="141"/>
        <v>#DIV/0!</v>
      </c>
      <c r="HA29" s="114" t="e">
        <f t="shared" si="142"/>
        <v>#DIV/0!</v>
      </c>
      <c r="HB29" s="250" t="s">
        <v>1110</v>
      </c>
    </row>
    <row r="30" spans="1:210">
      <c r="A30" s="95" t="s">
        <v>35</v>
      </c>
      <c r="B30" s="65">
        <f>'SS treatment'!G25</f>
        <v>519100</v>
      </c>
      <c r="C30" s="60">
        <v>33</v>
      </c>
      <c r="D30" s="67">
        <f t="shared" si="0"/>
        <v>17130.3</v>
      </c>
      <c r="E30" s="104">
        <f>'SS treatment (%)'!B25</f>
        <v>22.384896937006356</v>
      </c>
      <c r="F30" s="62">
        <f t="shared" si="1"/>
        <v>116200</v>
      </c>
      <c r="G30" s="67">
        <f t="shared" si="2"/>
        <v>3834.6</v>
      </c>
      <c r="H30" s="104">
        <f>'SS treatment (%)'!C25</f>
        <v>5.9718743979965323</v>
      </c>
      <c r="I30" s="62">
        <f t="shared" si="3"/>
        <v>31000</v>
      </c>
      <c r="J30" s="67">
        <f t="shared" si="4"/>
        <v>1023</v>
      </c>
      <c r="K30" s="226">
        <f>'SS treatment (%)'!E25</f>
        <v>8.0138701598921216</v>
      </c>
      <c r="L30" s="62">
        <f t="shared" si="5"/>
        <v>16640.000000000004</v>
      </c>
      <c r="M30" s="67">
        <f t="shared" si="6"/>
        <v>1372.8</v>
      </c>
      <c r="N30" s="65">
        <f t="shared" si="7"/>
        <v>6230.4000000000005</v>
      </c>
      <c r="O30" s="114">
        <f t="shared" si="8"/>
        <v>36.370641494895011</v>
      </c>
      <c r="P30" s="65">
        <f t="shared" si="9"/>
        <v>10899.899999999998</v>
      </c>
      <c r="Q30" s="114">
        <f t="shared" si="10"/>
        <v>63.629358505104982</v>
      </c>
      <c r="R30" s="65">
        <f>'SS treatment'!M25</f>
        <v>533300</v>
      </c>
      <c r="S30" s="60">
        <v>33</v>
      </c>
      <c r="T30" s="67">
        <f t="shared" si="11"/>
        <v>17598.900000000001</v>
      </c>
      <c r="U30" s="104">
        <f>'SS treatment (%)'!H25</f>
        <v>21.56384774048378</v>
      </c>
      <c r="V30" s="62">
        <f t="shared" si="12"/>
        <v>115000</v>
      </c>
      <c r="W30" s="67">
        <f t="shared" si="13"/>
        <v>3795</v>
      </c>
      <c r="X30" s="104">
        <f>'SS treatment (%)'!I25</f>
        <v>6.2441402587661727</v>
      </c>
      <c r="Y30" s="62">
        <f t="shared" si="14"/>
        <v>33300</v>
      </c>
      <c r="Z30" s="67">
        <f t="shared" si="15"/>
        <v>1098.9000000000001</v>
      </c>
      <c r="AA30" s="226">
        <f>'SS treatment (%)'!K25</f>
        <v>10.613163322707669</v>
      </c>
      <c r="AB30" s="62">
        <f t="shared" si="16"/>
        <v>22640</v>
      </c>
      <c r="AC30" s="67">
        <f t="shared" si="17"/>
        <v>1867.8</v>
      </c>
      <c r="AD30" s="65">
        <f t="shared" si="18"/>
        <v>6761.7</v>
      </c>
      <c r="AE30" s="114">
        <f t="shared" si="19"/>
        <v>38.421151321957616</v>
      </c>
      <c r="AF30" s="65">
        <f t="shared" si="20"/>
        <v>10837.2</v>
      </c>
      <c r="AG30" s="114">
        <f t="shared" si="21"/>
        <v>61.57884867804237</v>
      </c>
      <c r="AH30" s="65">
        <f>'SS treatment'!S25</f>
        <v>540300</v>
      </c>
      <c r="AI30" s="60">
        <v>33</v>
      </c>
      <c r="AJ30" s="67">
        <f t="shared" si="22"/>
        <v>17829.900000000001</v>
      </c>
      <c r="AK30" s="104">
        <f>'SS treatment (%)'!N25</f>
        <v>19.507680918008514</v>
      </c>
      <c r="AL30" s="62">
        <f t="shared" si="23"/>
        <v>105400</v>
      </c>
      <c r="AM30" s="67">
        <f t="shared" si="24"/>
        <v>3478.2000000000007</v>
      </c>
      <c r="AN30" s="104">
        <f>'SS treatment (%)'!O25</f>
        <v>6.0336849898204701</v>
      </c>
      <c r="AO30" s="62">
        <f t="shared" si="25"/>
        <v>32600</v>
      </c>
      <c r="AP30" s="67">
        <f t="shared" si="26"/>
        <v>1075.8000000000002</v>
      </c>
      <c r="AQ30" s="226">
        <f>'SS treatment (%)'!Q25</f>
        <v>13.492504164353138</v>
      </c>
      <c r="AR30" s="62">
        <f t="shared" si="27"/>
        <v>29160</v>
      </c>
      <c r="AS30" s="67">
        <f t="shared" si="28"/>
        <v>2405.7000000000003</v>
      </c>
      <c r="AT30" s="65">
        <f t="shared" si="29"/>
        <v>6959.7000000000007</v>
      </c>
      <c r="AU30" s="114">
        <f t="shared" si="30"/>
        <v>39.033870072182125</v>
      </c>
      <c r="AV30" s="65">
        <f t="shared" si="31"/>
        <v>10870.2</v>
      </c>
      <c r="AW30" s="114">
        <f t="shared" si="32"/>
        <v>60.966129927817875</v>
      </c>
      <c r="AX30" s="65">
        <f>'SS treatment'!Y25</f>
        <v>555900</v>
      </c>
      <c r="AY30" s="60">
        <v>33</v>
      </c>
      <c r="AZ30" s="67">
        <f t="shared" si="33"/>
        <v>18344.7</v>
      </c>
      <c r="BA30" s="104">
        <f>'SS treatment (%)'!T25</f>
        <v>19.284043892786471</v>
      </c>
      <c r="BB30" s="62">
        <f t="shared" si="34"/>
        <v>107200</v>
      </c>
      <c r="BC30" s="67">
        <f t="shared" si="35"/>
        <v>3537.6</v>
      </c>
      <c r="BD30" s="104">
        <f>'SS treatment (%)'!U25</f>
        <v>8.3288361216046045</v>
      </c>
      <c r="BE30" s="62">
        <f t="shared" si="36"/>
        <v>46300</v>
      </c>
      <c r="BF30" s="67">
        <f t="shared" si="37"/>
        <v>1527.9</v>
      </c>
      <c r="BG30" s="226">
        <f>'SS treatment (%)'!W25</f>
        <v>15.146609102356539</v>
      </c>
      <c r="BH30" s="62">
        <f t="shared" si="38"/>
        <v>33680</v>
      </c>
      <c r="BI30" s="67">
        <f t="shared" si="39"/>
        <v>2778.6</v>
      </c>
      <c r="BJ30" s="65">
        <f t="shared" si="40"/>
        <v>7844.1</v>
      </c>
      <c r="BK30" s="114">
        <f t="shared" si="41"/>
        <v>42.759489116747616</v>
      </c>
      <c r="BL30" s="65">
        <f t="shared" si="42"/>
        <v>10500.6</v>
      </c>
      <c r="BM30" s="114">
        <f t="shared" si="43"/>
        <v>57.240510883252384</v>
      </c>
      <c r="BN30" s="65">
        <f>'SS treatment'!AE25</f>
        <v>568000</v>
      </c>
      <c r="BO30" s="60">
        <v>33</v>
      </c>
      <c r="BP30" s="67">
        <f t="shared" si="44"/>
        <v>18744</v>
      </c>
      <c r="BQ30" s="104">
        <f>'SS treatment (%)'!Z25</f>
        <v>18.926056338028168</v>
      </c>
      <c r="BR30" s="62">
        <f t="shared" si="45"/>
        <v>107500</v>
      </c>
      <c r="BS30" s="67">
        <f t="shared" si="46"/>
        <v>3547.5</v>
      </c>
      <c r="BT30" s="104">
        <f>'SS treatment (%)'!AA25</f>
        <v>8.2922535211267601</v>
      </c>
      <c r="BU30" s="62">
        <f t="shared" si="47"/>
        <v>47100</v>
      </c>
      <c r="BV30" s="67">
        <f t="shared" si="48"/>
        <v>1554.3</v>
      </c>
      <c r="BW30" s="226">
        <f>'SS treatment (%)'!AC25</f>
        <v>13.961267605633802</v>
      </c>
      <c r="BX30" s="62">
        <f t="shared" si="49"/>
        <v>31720</v>
      </c>
      <c r="BY30" s="67">
        <f t="shared" si="50"/>
        <v>2616.9</v>
      </c>
      <c r="BZ30" s="65">
        <f t="shared" si="51"/>
        <v>7718.7000000000007</v>
      </c>
      <c r="CA30" s="114">
        <f t="shared" si="52"/>
        <v>41.179577464788736</v>
      </c>
      <c r="CB30" s="65">
        <f t="shared" si="53"/>
        <v>11025.3</v>
      </c>
      <c r="CC30" s="114">
        <f t="shared" si="54"/>
        <v>58.820422535211264</v>
      </c>
      <c r="CD30" s="65">
        <f>'SS treatment'!AK25</f>
        <v>568330</v>
      </c>
      <c r="CE30" s="60">
        <v>33</v>
      </c>
      <c r="CF30" s="67">
        <f t="shared" si="55"/>
        <v>18754.89</v>
      </c>
      <c r="CG30" s="104">
        <f>'SS treatment (%)'!AF25</f>
        <v>20.415955518800697</v>
      </c>
      <c r="CH30" s="62">
        <f t="shared" si="56"/>
        <v>116030</v>
      </c>
      <c r="CI30" s="67">
        <f t="shared" si="57"/>
        <v>3828.99</v>
      </c>
      <c r="CJ30" s="104">
        <f>'SS treatment (%)'!AG25</f>
        <v>5.5988598173596325</v>
      </c>
      <c r="CK30" s="62">
        <f t="shared" si="58"/>
        <v>31820</v>
      </c>
      <c r="CL30" s="67">
        <f t="shared" si="59"/>
        <v>1050.06</v>
      </c>
      <c r="CM30" s="226">
        <f>'SS treatment (%)'!AI25</f>
        <v>17.795998803512045</v>
      </c>
      <c r="CN30" s="62">
        <f t="shared" si="60"/>
        <v>40456</v>
      </c>
      <c r="CO30" s="67">
        <f t="shared" si="61"/>
        <v>3337.62</v>
      </c>
      <c r="CP30" s="65">
        <f t="shared" si="62"/>
        <v>8216.6699999999983</v>
      </c>
      <c r="CQ30" s="114">
        <f t="shared" si="63"/>
        <v>43.81081413967236</v>
      </c>
      <c r="CR30" s="65">
        <f t="shared" si="64"/>
        <v>10538.220000000001</v>
      </c>
      <c r="CS30" s="114">
        <f t="shared" si="65"/>
        <v>56.189185860327626</v>
      </c>
      <c r="CT30" s="65">
        <f>'SS treatment'!AQ25</f>
        <v>584470</v>
      </c>
      <c r="CU30" s="60">
        <v>33</v>
      </c>
      <c r="CV30" s="67">
        <f t="shared" si="66"/>
        <v>19287.509999999998</v>
      </c>
      <c r="CW30" s="104">
        <f>'SS treatment (%)'!AL25</f>
        <v>18.567248960596778</v>
      </c>
      <c r="CX30" s="62">
        <f t="shared" si="67"/>
        <v>108519.99999999999</v>
      </c>
      <c r="CY30" s="67">
        <f t="shared" si="68"/>
        <v>3581.1599999999994</v>
      </c>
      <c r="CZ30" s="104">
        <f>'SS treatment (%)'!AM25</f>
        <v>4.4313651684432047</v>
      </c>
      <c r="DA30" s="62">
        <f t="shared" si="69"/>
        <v>25900</v>
      </c>
      <c r="DB30" s="67">
        <f t="shared" si="70"/>
        <v>854.69999999999982</v>
      </c>
      <c r="DC30" s="226">
        <f>'SS treatment (%)'!AO25</f>
        <v>18.163464335209678</v>
      </c>
      <c r="DD30" s="62">
        <f t="shared" si="71"/>
        <v>42464</v>
      </c>
      <c r="DE30" s="67">
        <f t="shared" si="72"/>
        <v>3503.28</v>
      </c>
      <c r="DF30" s="65">
        <f t="shared" si="73"/>
        <v>7939.1399999999994</v>
      </c>
      <c r="DG30" s="114">
        <f t="shared" si="74"/>
        <v>41.162078464249667</v>
      </c>
      <c r="DH30" s="65">
        <f t="shared" si="75"/>
        <v>11348.369999999999</v>
      </c>
      <c r="DI30" s="114">
        <f t="shared" si="76"/>
        <v>58.83792153575034</v>
      </c>
      <c r="DJ30" s="65">
        <f>'SS treatment'!AW25</f>
        <v>583070</v>
      </c>
      <c r="DK30" s="60">
        <v>33</v>
      </c>
      <c r="DL30" s="67">
        <f t="shared" si="77"/>
        <v>19241.310000000001</v>
      </c>
      <c r="DM30" s="104">
        <f>'SS treatment (%)'!AR25</f>
        <v>20.294304285934793</v>
      </c>
      <c r="DN30" s="62">
        <f t="shared" si="78"/>
        <v>118330</v>
      </c>
      <c r="DO30" s="67">
        <f t="shared" si="79"/>
        <v>3904.89</v>
      </c>
      <c r="DP30" s="104">
        <f>'SS treatment (%)'!AS25</f>
        <v>4.3219510521892737</v>
      </c>
      <c r="DQ30" s="62">
        <f t="shared" si="80"/>
        <v>25200</v>
      </c>
      <c r="DR30" s="67">
        <f t="shared" si="81"/>
        <v>831.6</v>
      </c>
      <c r="DS30" s="226">
        <f>'SS treatment (%)'!AU25</f>
        <v>19.129778585761571</v>
      </c>
      <c r="DT30" s="62">
        <f t="shared" si="82"/>
        <v>44616</v>
      </c>
      <c r="DU30" s="67">
        <f t="shared" si="83"/>
        <v>3680.82</v>
      </c>
      <c r="DV30" s="65">
        <f t="shared" si="84"/>
        <v>8417.31</v>
      </c>
      <c r="DW30" s="114">
        <f t="shared" si="85"/>
        <v>43.746033923885633</v>
      </c>
      <c r="DX30" s="65">
        <f t="shared" si="86"/>
        <v>10824.000000000002</v>
      </c>
      <c r="DY30" s="114">
        <f t="shared" si="87"/>
        <v>56.253966076114367</v>
      </c>
      <c r="DZ30" s="65">
        <f>'SS treatment'!BC25</f>
        <v>574650</v>
      </c>
      <c r="EA30" s="60">
        <v>33</v>
      </c>
      <c r="EB30" s="67">
        <f t="shared" si="88"/>
        <v>18963.45</v>
      </c>
      <c r="EC30" s="104">
        <f>'SS treatment (%)'!AX25</f>
        <v>21.540067867397546</v>
      </c>
      <c r="ED30" s="62">
        <f t="shared" si="89"/>
        <v>123780</v>
      </c>
      <c r="EE30" s="67">
        <f t="shared" si="90"/>
        <v>4084.74</v>
      </c>
      <c r="EF30" s="104">
        <f>'SS treatment (%)'!AY25</f>
        <v>5.3162794744627169</v>
      </c>
      <c r="EG30" s="62">
        <f t="shared" si="91"/>
        <v>30550.000000000004</v>
      </c>
      <c r="EH30" s="67">
        <f t="shared" si="92"/>
        <v>1008.1500000000001</v>
      </c>
      <c r="EI30" s="226">
        <f>'SS treatment (%)'!BA25</f>
        <v>12.210910989297833</v>
      </c>
      <c r="EJ30" s="62">
        <f t="shared" si="93"/>
        <v>28068</v>
      </c>
      <c r="EK30" s="67">
        <f t="shared" si="94"/>
        <v>2315.61</v>
      </c>
      <c r="EL30" s="65">
        <f t="shared" si="95"/>
        <v>7408.5</v>
      </c>
      <c r="EM30" s="114">
        <f t="shared" si="96"/>
        <v>39.067258331158094</v>
      </c>
      <c r="EN30" s="65">
        <f t="shared" si="97"/>
        <v>11554.95</v>
      </c>
      <c r="EO30" s="114">
        <f t="shared" si="98"/>
        <v>60.932741668841899</v>
      </c>
      <c r="EP30" s="65">
        <f>'SS treatment'!BI25</f>
        <v>568860</v>
      </c>
      <c r="EQ30" s="60">
        <v>33</v>
      </c>
      <c r="ER30" s="67">
        <f t="shared" si="99"/>
        <v>18772.38</v>
      </c>
      <c r="ES30" s="104">
        <f>'SS treatment (%)'!BD25</f>
        <v>24.21861266392434</v>
      </c>
      <c r="ET30" s="62">
        <f t="shared" si="100"/>
        <v>137770</v>
      </c>
      <c r="EU30" s="67">
        <f t="shared" si="101"/>
        <v>4546.41</v>
      </c>
      <c r="EV30" s="104">
        <f>'SS treatment (%)'!BE25</f>
        <v>5.1787786098512818</v>
      </c>
      <c r="EW30" s="62">
        <f t="shared" si="102"/>
        <v>29460</v>
      </c>
      <c r="EX30" s="67">
        <f t="shared" si="103"/>
        <v>972.18000000000018</v>
      </c>
      <c r="EY30" s="226">
        <f>'SS treatment (%)'!BG25</f>
        <v>17.329395633372009</v>
      </c>
      <c r="EZ30" s="62">
        <f t="shared" si="104"/>
        <v>39432.000000000007</v>
      </c>
      <c r="FA30" s="67">
        <f t="shared" si="105"/>
        <v>3253.1400000000008</v>
      </c>
      <c r="FB30" s="65">
        <f t="shared" si="106"/>
        <v>8771.7300000000014</v>
      </c>
      <c r="FC30" s="114">
        <f t="shared" si="107"/>
        <v>46.726786907147634</v>
      </c>
      <c r="FD30" s="65">
        <f t="shared" si="108"/>
        <v>10000.65</v>
      </c>
      <c r="FE30" s="114">
        <f t="shared" si="109"/>
        <v>53.273213092852366</v>
      </c>
      <c r="FF30" s="65">
        <f>'SS treatment'!BO25</f>
        <v>584750</v>
      </c>
      <c r="FG30" s="60">
        <v>33</v>
      </c>
      <c r="FH30" s="67">
        <f t="shared" si="110"/>
        <v>19296.75</v>
      </c>
      <c r="FI30" s="104">
        <f>'SS treatment (%)'!BJ25</f>
        <v>26.678067550235145</v>
      </c>
      <c r="FJ30" s="62">
        <f t="shared" si="111"/>
        <v>156000.00000000003</v>
      </c>
      <c r="FK30" s="67">
        <f t="shared" si="112"/>
        <v>5148.0000000000009</v>
      </c>
      <c r="FL30" s="104">
        <f>'SS treatment (%)'!BK25</f>
        <v>3.6613937580162461</v>
      </c>
      <c r="FM30" s="62">
        <f t="shared" si="113"/>
        <v>21410</v>
      </c>
      <c r="FN30" s="67">
        <f t="shared" si="114"/>
        <v>706.53</v>
      </c>
      <c r="FO30" s="226">
        <f>'SS treatment (%)'!BM25</f>
        <v>15.998289867464729</v>
      </c>
      <c r="FP30" s="62">
        <f t="shared" si="115"/>
        <v>37420</v>
      </c>
      <c r="FQ30" s="67">
        <f t="shared" si="116"/>
        <v>3087.15</v>
      </c>
      <c r="FR30" s="65">
        <f t="shared" si="117"/>
        <v>8941.68</v>
      </c>
      <c r="FS30" s="114">
        <f t="shared" si="118"/>
        <v>46.337751175716114</v>
      </c>
      <c r="FT30" s="65">
        <f t="shared" si="119"/>
        <v>10355.07</v>
      </c>
      <c r="FU30" s="114">
        <f t="shared" si="120"/>
        <v>53.662248824283886</v>
      </c>
      <c r="FV30" s="65">
        <f>'SS treatment'!BU25</f>
        <v>580660</v>
      </c>
      <c r="FW30" s="60">
        <v>33</v>
      </c>
      <c r="FX30" s="67">
        <f t="shared" si="121"/>
        <v>19161.78</v>
      </c>
      <c r="FY30" s="104">
        <f>'SS treatment (%)'!BP25</f>
        <v>27.141528605380085</v>
      </c>
      <c r="FZ30" s="62">
        <f t="shared" si="122"/>
        <v>157600</v>
      </c>
      <c r="GA30" s="67">
        <f t="shared" si="123"/>
        <v>5200.7999999999993</v>
      </c>
      <c r="GB30" s="104">
        <f>'SS treatment (%)'!BQ25</f>
        <v>3.9231219646609032</v>
      </c>
      <c r="GC30" s="62">
        <f t="shared" si="124"/>
        <v>22780</v>
      </c>
      <c r="GD30" s="67">
        <f t="shared" si="125"/>
        <v>751.74</v>
      </c>
      <c r="GE30" s="226">
        <f>'SS treatment (%)'!BS25</f>
        <v>18.122481314366411</v>
      </c>
      <c r="GF30" s="62">
        <f t="shared" si="126"/>
        <v>42092</v>
      </c>
      <c r="GG30" s="67">
        <f t="shared" si="127"/>
        <v>3472.59</v>
      </c>
      <c r="GH30" s="65">
        <f t="shared" si="128"/>
        <v>9425.1299999999992</v>
      </c>
      <c r="GI30" s="114">
        <f t="shared" si="129"/>
        <v>49.187131884407393</v>
      </c>
      <c r="GJ30" s="69">
        <f t="shared" si="130"/>
        <v>9736.65</v>
      </c>
      <c r="GK30" s="310">
        <f t="shared" si="131"/>
        <v>50.812868115592607</v>
      </c>
      <c r="GL30" s="65">
        <f>'SS treatment'!CA25</f>
        <v>0</v>
      </c>
      <c r="GM30" s="60">
        <v>33</v>
      </c>
      <c r="GN30" s="67">
        <f t="shared" si="132"/>
        <v>0</v>
      </c>
      <c r="GO30" s="104" t="e">
        <f>'SS treatment (%)'!BV25</f>
        <v>#DIV/0!</v>
      </c>
      <c r="GP30" s="62" t="e">
        <f t="shared" si="133"/>
        <v>#DIV/0!</v>
      </c>
      <c r="GQ30" s="67" t="e">
        <f t="shared" si="134"/>
        <v>#DIV/0!</v>
      </c>
      <c r="GR30" s="104" t="e">
        <f>'SS treatment (%)'!BW25</f>
        <v>#DIV/0!</v>
      </c>
      <c r="GS30" s="62" t="e">
        <f t="shared" si="151"/>
        <v>#DIV/0!</v>
      </c>
      <c r="GT30" s="67" t="e">
        <f t="shared" si="152"/>
        <v>#DIV/0!</v>
      </c>
      <c r="GU30" s="226" t="e">
        <f>'SS treatment (%)'!BY25</f>
        <v>#DIV/0!</v>
      </c>
      <c r="GV30" s="62" t="e">
        <f t="shared" si="146"/>
        <v>#DIV/0!</v>
      </c>
      <c r="GW30" s="67" t="e">
        <f t="shared" si="147"/>
        <v>#DIV/0!</v>
      </c>
      <c r="GX30" s="65" t="e">
        <f t="shared" si="139"/>
        <v>#DIV/0!</v>
      </c>
      <c r="GY30" s="114" t="e">
        <f t="shared" si="140"/>
        <v>#DIV/0!</v>
      </c>
      <c r="GZ30" s="65" t="e">
        <f t="shared" si="141"/>
        <v>#DIV/0!</v>
      </c>
      <c r="HA30" s="114" t="e">
        <f t="shared" si="142"/>
        <v>#DIV/0!</v>
      </c>
      <c r="HB30" s="250" t="s">
        <v>1111</v>
      </c>
    </row>
    <row r="31" spans="1:210">
      <c r="A31" s="95" t="s">
        <v>36</v>
      </c>
      <c r="B31" s="65">
        <f>'SS treatment'!G26</f>
        <v>87960.6</v>
      </c>
      <c r="C31" s="60">
        <v>33</v>
      </c>
      <c r="D31" s="67">
        <f t="shared" si="0"/>
        <v>2902.6997999999999</v>
      </c>
      <c r="E31" s="104">
        <f>'SS treatment (%)'!B26</f>
        <v>89.832007073386379</v>
      </c>
      <c r="F31" s="62">
        <f t="shared" si="1"/>
        <v>79016.772413793107</v>
      </c>
      <c r="G31" s="67">
        <f t="shared" si="2"/>
        <v>2607.5534896551721</v>
      </c>
      <c r="H31" s="104" t="str">
        <f>'SS treatment (%)'!C26</f>
        <v>:</v>
      </c>
      <c r="I31" s="17" t="s">
        <v>13</v>
      </c>
      <c r="J31" s="224" t="s">
        <v>13</v>
      </c>
      <c r="K31" s="104">
        <f>'SS treatment (%)'!E26</f>
        <v>8.8417329796640146E-2</v>
      </c>
      <c r="L31" s="62">
        <f t="shared" si="5"/>
        <v>31.108965517241383</v>
      </c>
      <c r="M31" s="67">
        <f t="shared" si="6"/>
        <v>2.5664896551724139</v>
      </c>
      <c r="N31" s="65">
        <f t="shared" si="7"/>
        <v>2610.1199793103447</v>
      </c>
      <c r="O31" s="114">
        <f t="shared" si="8"/>
        <v>89.92042440318302</v>
      </c>
      <c r="P31" s="65">
        <f t="shared" si="9"/>
        <v>292.57982068965521</v>
      </c>
      <c r="Q31" s="114">
        <f t="shared" si="10"/>
        <v>10.079575596816978</v>
      </c>
      <c r="R31" s="65">
        <f>'SS treatment'!M26</f>
        <v>113100</v>
      </c>
      <c r="S31" s="60">
        <v>33</v>
      </c>
      <c r="T31" s="67">
        <f t="shared" si="11"/>
        <v>3732.3</v>
      </c>
      <c r="U31" s="104">
        <f>'SS treatment (%)'!H26</f>
        <v>89.832007073386379</v>
      </c>
      <c r="V31" s="62">
        <f t="shared" si="12"/>
        <v>101600</v>
      </c>
      <c r="W31" s="67">
        <f t="shared" si="13"/>
        <v>3352.8</v>
      </c>
      <c r="X31" s="104" t="str">
        <f>'SS treatment (%)'!I26</f>
        <v>:</v>
      </c>
      <c r="Y31" s="17" t="s">
        <v>13</v>
      </c>
      <c r="Z31" s="224" t="s">
        <v>13</v>
      </c>
      <c r="AA31" s="104">
        <f>'SS treatment (%)'!K26</f>
        <v>8.8417329796640146E-2</v>
      </c>
      <c r="AB31" s="62">
        <f t="shared" si="16"/>
        <v>40</v>
      </c>
      <c r="AC31" s="67">
        <f t="shared" si="17"/>
        <v>3.3000000000000007</v>
      </c>
      <c r="AD31" s="65">
        <f t="shared" si="18"/>
        <v>3356.1000000000004</v>
      </c>
      <c r="AE31" s="114">
        <f t="shared" si="19"/>
        <v>89.920424403183034</v>
      </c>
      <c r="AF31" s="65">
        <f t="shared" si="20"/>
        <v>376.19999999999982</v>
      </c>
      <c r="AG31" s="114">
        <f t="shared" si="21"/>
        <v>10.079575596816971</v>
      </c>
      <c r="AH31" s="65">
        <f>'SS treatment'!S26</f>
        <v>95015.475000000006</v>
      </c>
      <c r="AI31" s="60">
        <v>33</v>
      </c>
      <c r="AJ31" s="67">
        <f t="shared" si="22"/>
        <v>3135.510675</v>
      </c>
      <c r="AK31" s="104">
        <f>'SS treatment (%)'!N26</f>
        <v>63.746038461023794</v>
      </c>
      <c r="AL31" s="62">
        <f t="shared" si="23"/>
        <v>60568.601237424453</v>
      </c>
      <c r="AM31" s="67">
        <f t="shared" si="24"/>
        <v>1998.7638408350069</v>
      </c>
      <c r="AN31" s="104" t="str">
        <f>'SS treatment (%)'!O26</f>
        <v>:</v>
      </c>
      <c r="AO31" s="17" t="s">
        <v>13</v>
      </c>
      <c r="AP31" s="224" t="s">
        <v>13</v>
      </c>
      <c r="AQ31" s="104">
        <f>'SS treatment (%)'!Q26</f>
        <v>4.4208664898320066E-2</v>
      </c>
      <c r="AR31" s="62">
        <f t="shared" si="27"/>
        <v>16.802029177718833</v>
      </c>
      <c r="AS31" s="67">
        <f t="shared" si="28"/>
        <v>1.3861674071618035</v>
      </c>
      <c r="AT31" s="65">
        <f t="shared" si="29"/>
        <v>2000.1500082421687</v>
      </c>
      <c r="AU31" s="114">
        <f t="shared" si="30"/>
        <v>63.790247125922122</v>
      </c>
      <c r="AV31" s="65">
        <f t="shared" si="31"/>
        <v>1135.3606667578313</v>
      </c>
      <c r="AW31" s="114">
        <f t="shared" si="32"/>
        <v>36.209752874077878</v>
      </c>
      <c r="AX31" s="65">
        <f>'SS treatment'!Y26</f>
        <v>85900</v>
      </c>
      <c r="AY31" s="60">
        <v>33</v>
      </c>
      <c r="AZ31" s="67">
        <f t="shared" si="33"/>
        <v>2834.7</v>
      </c>
      <c r="BA31" s="104">
        <f>'SS treatment (%)'!T26</f>
        <v>37.660069848661237</v>
      </c>
      <c r="BB31" s="62">
        <f t="shared" si="34"/>
        <v>32350.000000000004</v>
      </c>
      <c r="BC31" s="67">
        <f t="shared" si="35"/>
        <v>1067.55</v>
      </c>
      <c r="BD31" s="104" t="str">
        <f>'SS treatment (%)'!U26</f>
        <v>:</v>
      </c>
      <c r="BE31" s="17" t="s">
        <v>13</v>
      </c>
      <c r="BF31" s="224" t="s">
        <v>13</v>
      </c>
      <c r="BG31" s="104" t="str">
        <f>'SS treatment (%)'!W26</f>
        <v>:</v>
      </c>
      <c r="BH31" s="17" t="s">
        <v>13</v>
      </c>
      <c r="BI31" s="224" t="s">
        <v>13</v>
      </c>
      <c r="BJ31" s="65">
        <f t="shared" si="40"/>
        <v>1067.55</v>
      </c>
      <c r="BK31" s="114">
        <f t="shared" si="41"/>
        <v>37.660069848661237</v>
      </c>
      <c r="BL31" s="65">
        <f t="shared" si="42"/>
        <v>1767.1499999999999</v>
      </c>
      <c r="BM31" s="114">
        <f t="shared" si="43"/>
        <v>62.33993015133877</v>
      </c>
      <c r="BN31" s="65">
        <f>'SS treatment'!AE26</f>
        <v>109877.4</v>
      </c>
      <c r="BO31" s="60">
        <v>33</v>
      </c>
      <c r="BP31" s="67">
        <f t="shared" si="44"/>
        <v>3625.9542000000001</v>
      </c>
      <c r="BQ31" s="104">
        <f>'SS treatment (%)'!Z26</f>
        <v>24.657354944468224</v>
      </c>
      <c r="BR31" s="62">
        <f t="shared" si="45"/>
        <v>27092.860521753129</v>
      </c>
      <c r="BS31" s="67">
        <f t="shared" si="46"/>
        <v>894.0643972178533</v>
      </c>
      <c r="BT31" s="104" t="str">
        <f>'SS treatment (%)'!AA26</f>
        <v>:</v>
      </c>
      <c r="BU31" s="62" t="s">
        <v>13</v>
      </c>
      <c r="BV31" s="67" t="s">
        <v>13</v>
      </c>
      <c r="BW31" s="104" t="str">
        <f>'SS treatment (%)'!AC26</f>
        <v>:</v>
      </c>
      <c r="BX31" s="62" t="s">
        <v>13</v>
      </c>
      <c r="BY31" s="67" t="s">
        <v>13</v>
      </c>
      <c r="BZ31" s="65">
        <f t="shared" si="51"/>
        <v>894.0643972178533</v>
      </c>
      <c r="CA31" s="114">
        <f t="shared" si="52"/>
        <v>24.657354944468224</v>
      </c>
      <c r="CB31" s="65">
        <f t="shared" si="53"/>
        <v>2731.8898027821469</v>
      </c>
      <c r="CC31" s="114">
        <f t="shared" si="54"/>
        <v>75.342645055531776</v>
      </c>
      <c r="CD31" s="65">
        <f>'SS treatment'!AK26</f>
        <v>119180</v>
      </c>
      <c r="CE31" s="60">
        <v>33</v>
      </c>
      <c r="CF31" s="67">
        <f t="shared" si="55"/>
        <v>3932.94</v>
      </c>
      <c r="CG31" s="104">
        <f>'SS treatment (%)'!AF26</f>
        <v>11.654640040275215</v>
      </c>
      <c r="CH31" s="62">
        <f t="shared" si="56"/>
        <v>13890</v>
      </c>
      <c r="CI31" s="67">
        <f t="shared" si="57"/>
        <v>458.37000000000006</v>
      </c>
      <c r="CJ31" s="104" t="str">
        <f>'SS treatment (%)'!AG26</f>
        <v>:</v>
      </c>
      <c r="CK31" s="62" t="s">
        <v>13</v>
      </c>
      <c r="CL31" s="67" t="s">
        <v>13</v>
      </c>
      <c r="CM31" s="104" t="str">
        <f>'SS treatment (%)'!AI26</f>
        <v>:</v>
      </c>
      <c r="CN31" s="62" t="s">
        <v>13</v>
      </c>
      <c r="CO31" s="67" t="s">
        <v>13</v>
      </c>
      <c r="CP31" s="65">
        <f t="shared" si="62"/>
        <v>458.37000000000006</v>
      </c>
      <c r="CQ31" s="114">
        <f t="shared" si="63"/>
        <v>11.654640040275215</v>
      </c>
      <c r="CR31" s="65">
        <f t="shared" si="64"/>
        <v>3474.57</v>
      </c>
      <c r="CS31" s="114">
        <f t="shared" si="65"/>
        <v>88.345359959724789</v>
      </c>
      <c r="CT31" s="65">
        <f>'SS treatment'!AQ26</f>
        <v>120921.75</v>
      </c>
      <c r="CU31" s="60">
        <v>33</v>
      </c>
      <c r="CV31" s="67">
        <f t="shared" si="66"/>
        <v>3990.4177500000001</v>
      </c>
      <c r="CW31" s="104">
        <f>'SS treatment (%)'!AL26</f>
        <v>8.9048462645396764</v>
      </c>
      <c r="CX31" s="62">
        <f t="shared" si="67"/>
        <v>10767.895937891006</v>
      </c>
      <c r="CY31" s="67">
        <f t="shared" si="68"/>
        <v>355.34056595040317</v>
      </c>
      <c r="CZ31" s="104">
        <f>'SS treatment (%)'!AM26</f>
        <v>45</v>
      </c>
      <c r="DA31" s="62">
        <f t="shared" si="69"/>
        <v>54414.787499999999</v>
      </c>
      <c r="DB31" s="67">
        <f t="shared" si="70"/>
        <v>1795.6879875000002</v>
      </c>
      <c r="DC31" s="104" t="str">
        <f>'SS treatment (%)'!AO26</f>
        <v>:</v>
      </c>
      <c r="DD31" s="62" t="s">
        <v>13</v>
      </c>
      <c r="DE31" s="67" t="s">
        <v>13</v>
      </c>
      <c r="DF31" s="65">
        <f t="shared" si="73"/>
        <v>2151.0285534504033</v>
      </c>
      <c r="DG31" s="114">
        <f t="shared" si="74"/>
        <v>53.904846264539678</v>
      </c>
      <c r="DH31" s="65">
        <f t="shared" si="75"/>
        <v>1839.3891965495968</v>
      </c>
      <c r="DI31" s="114">
        <f t="shared" si="76"/>
        <v>46.095153735460329</v>
      </c>
      <c r="DJ31" s="65">
        <f>'SS treatment'!AW26</f>
        <v>126030.37499999999</v>
      </c>
      <c r="DK31" s="60">
        <v>33</v>
      </c>
      <c r="DL31" s="67">
        <f t="shared" si="77"/>
        <v>4159.0023749999991</v>
      </c>
      <c r="DM31" s="104">
        <f>'SS treatment (%)'!AR26</f>
        <v>8.9048462645396782</v>
      </c>
      <c r="DN31" s="62">
        <f t="shared" si="78"/>
        <v>11222.811140372847</v>
      </c>
      <c r="DO31" s="67">
        <f t="shared" si="79"/>
        <v>370.35276763230394</v>
      </c>
      <c r="DP31" s="104">
        <f>'SS treatment (%)'!AS26</f>
        <v>45.000000000000007</v>
      </c>
      <c r="DQ31" s="62">
        <f t="shared" si="80"/>
        <v>56713.668749999997</v>
      </c>
      <c r="DR31" s="67">
        <f t="shared" si="81"/>
        <v>1871.55106875</v>
      </c>
      <c r="DS31" s="104" t="str">
        <f>'SS treatment (%)'!AU26</f>
        <v>:</v>
      </c>
      <c r="DT31" s="62" t="s">
        <v>13</v>
      </c>
      <c r="DU31" s="67" t="s">
        <v>13</v>
      </c>
      <c r="DV31" s="65">
        <f t="shared" si="84"/>
        <v>2241.9038363823038</v>
      </c>
      <c r="DW31" s="114">
        <f t="shared" si="85"/>
        <v>53.904846264539685</v>
      </c>
      <c r="DX31" s="65">
        <f t="shared" si="86"/>
        <v>1917.0985386176953</v>
      </c>
      <c r="DY31" s="114">
        <f t="shared" si="87"/>
        <v>46.095153735460322</v>
      </c>
      <c r="DZ31" s="65">
        <f>'SS treatment'!BC26</f>
        <v>128859.97499999999</v>
      </c>
      <c r="EA31" s="60">
        <v>33</v>
      </c>
      <c r="EB31" s="67">
        <f t="shared" si="88"/>
        <v>4252.3791749999991</v>
      </c>
      <c r="EC31" s="104">
        <f>'SS treatment (%)'!AX26</f>
        <v>6.1550524888041389</v>
      </c>
      <c r="ED31" s="62">
        <f t="shared" si="89"/>
        <v>7931.3990983098911</v>
      </c>
      <c r="EE31" s="67">
        <f t="shared" si="90"/>
        <v>261.73617024422634</v>
      </c>
      <c r="EF31" s="104">
        <f>'SS treatment (%)'!AY26</f>
        <v>90</v>
      </c>
      <c r="EG31" s="62">
        <f t="shared" si="91"/>
        <v>115973.97749999999</v>
      </c>
      <c r="EH31" s="67">
        <f t="shared" si="92"/>
        <v>3827.1412574999995</v>
      </c>
      <c r="EI31" s="104" t="str">
        <f>'SS treatment (%)'!BA26</f>
        <v>:</v>
      </c>
      <c r="EJ31" s="62" t="s">
        <v>13</v>
      </c>
      <c r="EK31" s="67" t="s">
        <v>13</v>
      </c>
      <c r="EL31" s="65">
        <f t="shared" si="95"/>
        <v>4088.8774277442258</v>
      </c>
      <c r="EM31" s="114">
        <f t="shared" si="96"/>
        <v>96.155052488804145</v>
      </c>
      <c r="EN31" s="65">
        <f t="shared" si="97"/>
        <v>163.50174725577335</v>
      </c>
      <c r="EO31" s="114">
        <f t="shared" si="98"/>
        <v>3.8449475111958562</v>
      </c>
      <c r="EP31" s="65">
        <f>'SS treatment'!BI26</f>
        <v>117810.44999999998</v>
      </c>
      <c r="EQ31" s="60">
        <v>33</v>
      </c>
      <c r="ER31" s="67">
        <f t="shared" si="99"/>
        <v>3887.7448499999996</v>
      </c>
      <c r="ES31" s="104">
        <f>'SS treatment (%)'!BD26</f>
        <v>17</v>
      </c>
      <c r="ET31" s="62">
        <f t="shared" si="100"/>
        <v>20027.776499999996</v>
      </c>
      <c r="EU31" s="67">
        <f t="shared" si="101"/>
        <v>660.9166244999999</v>
      </c>
      <c r="EV31" s="104">
        <f>'SS treatment (%)'!BE26</f>
        <v>83.000000000000014</v>
      </c>
      <c r="EW31" s="62">
        <f t="shared" si="102"/>
        <v>97782.67349999999</v>
      </c>
      <c r="EX31" s="67">
        <f t="shared" si="103"/>
        <v>3226.8282255000004</v>
      </c>
      <c r="EY31" s="104" t="str">
        <f>'SS treatment (%)'!BG26</f>
        <v>:</v>
      </c>
      <c r="EZ31" s="62" t="s">
        <v>13</v>
      </c>
      <c r="FA31" s="67" t="s">
        <v>13</v>
      </c>
      <c r="FB31" s="65">
        <f t="shared" si="106"/>
        <v>3887.74485</v>
      </c>
      <c r="FC31" s="114">
        <f t="shared" si="107"/>
        <v>100</v>
      </c>
      <c r="FD31" s="65">
        <f t="shared" si="108"/>
        <v>0</v>
      </c>
      <c r="FE31" s="114">
        <f t="shared" si="109"/>
        <v>0</v>
      </c>
      <c r="FF31" s="65">
        <f>'SS treatment'!BO26</f>
        <v>127346.40000000002</v>
      </c>
      <c r="FG31" s="60">
        <v>33</v>
      </c>
      <c r="FH31" s="67">
        <f t="shared" si="110"/>
        <v>4202.4312000000009</v>
      </c>
      <c r="FI31" s="104">
        <f>'SS treatment (%)'!BJ26</f>
        <v>17</v>
      </c>
      <c r="FJ31" s="62">
        <f t="shared" si="111"/>
        <v>21648.888000000003</v>
      </c>
      <c r="FK31" s="67">
        <f t="shared" si="112"/>
        <v>714.41330400000015</v>
      </c>
      <c r="FL31" s="104">
        <f>'SS treatment (%)'!BK26</f>
        <v>83</v>
      </c>
      <c r="FM31" s="62">
        <f t="shared" si="113"/>
        <v>105697.51200000002</v>
      </c>
      <c r="FN31" s="67">
        <f t="shared" si="114"/>
        <v>3488.0178960000007</v>
      </c>
      <c r="FO31" s="104" t="str">
        <f>'SS treatment (%)'!BM26</f>
        <v>:</v>
      </c>
      <c r="FP31" s="62" t="s">
        <v>13</v>
      </c>
      <c r="FQ31" s="67" t="s">
        <v>13</v>
      </c>
      <c r="FR31" s="65">
        <f t="shared" si="117"/>
        <v>4202.4312000000009</v>
      </c>
      <c r="FS31" s="114">
        <f t="shared" si="118"/>
        <v>100</v>
      </c>
      <c r="FT31" s="65">
        <f t="shared" si="119"/>
        <v>0</v>
      </c>
      <c r="FU31" s="114">
        <f t="shared" si="120"/>
        <v>0</v>
      </c>
      <c r="FV31" s="65">
        <f>'SS treatment'!BU26</f>
        <v>140703.07500000001</v>
      </c>
      <c r="FW31" s="60">
        <v>33</v>
      </c>
      <c r="FX31" s="67">
        <f t="shared" si="121"/>
        <v>4643.2014749999998</v>
      </c>
      <c r="FY31" s="104">
        <f>'SS treatment (%)'!BP26</f>
        <v>17</v>
      </c>
      <c r="FZ31" s="62">
        <f t="shared" si="122"/>
        <v>23919.522750000004</v>
      </c>
      <c r="GA31" s="67">
        <f t="shared" si="123"/>
        <v>789.3442507499999</v>
      </c>
      <c r="GB31" s="104">
        <f>'SS treatment (%)'!BQ26</f>
        <v>83</v>
      </c>
      <c r="GC31" s="62">
        <f t="shared" si="124"/>
        <v>116783.55225000001</v>
      </c>
      <c r="GD31" s="67">
        <f t="shared" si="125"/>
        <v>3853.8572242499999</v>
      </c>
      <c r="GE31" s="104" t="str">
        <f>'SS treatment (%)'!BS26</f>
        <v>:</v>
      </c>
      <c r="GF31" s="62" t="s">
        <v>13</v>
      </c>
      <c r="GG31" s="67" t="s">
        <v>13</v>
      </c>
      <c r="GH31" s="65">
        <f t="shared" si="128"/>
        <v>4643.2014749999998</v>
      </c>
      <c r="GI31" s="114">
        <f t="shared" si="129"/>
        <v>100</v>
      </c>
      <c r="GJ31" s="69">
        <f t="shared" si="130"/>
        <v>0</v>
      </c>
      <c r="GK31" s="310">
        <f t="shared" si="131"/>
        <v>0</v>
      </c>
      <c r="GL31" s="65">
        <f>'SS treatment'!CA26</f>
        <v>0</v>
      </c>
      <c r="GM31" s="60">
        <v>33</v>
      </c>
      <c r="GN31" s="67">
        <f t="shared" si="132"/>
        <v>0</v>
      </c>
      <c r="GO31" s="104" t="e">
        <f>'SS treatment (%)'!BV26</f>
        <v>#DIV/0!</v>
      </c>
      <c r="GP31" s="62" t="e">
        <f t="shared" si="133"/>
        <v>#DIV/0!</v>
      </c>
      <c r="GQ31" s="67" t="e">
        <f t="shared" si="134"/>
        <v>#DIV/0!</v>
      </c>
      <c r="GR31" s="104" t="e">
        <f>'SS treatment (%)'!BW26</f>
        <v>#DIV/0!</v>
      </c>
      <c r="GS31" s="62" t="e">
        <f t="shared" si="151"/>
        <v>#DIV/0!</v>
      </c>
      <c r="GT31" s="67" t="e">
        <f t="shared" si="152"/>
        <v>#DIV/0!</v>
      </c>
      <c r="GU31" s="104" t="e">
        <f>'SS treatment (%)'!BY26</f>
        <v>#DIV/0!</v>
      </c>
      <c r="GV31" s="62" t="s">
        <v>13</v>
      </c>
      <c r="GW31" s="67" t="s">
        <v>13</v>
      </c>
      <c r="GX31" s="65" t="e">
        <f t="shared" si="139"/>
        <v>#DIV/0!</v>
      </c>
      <c r="GY31" s="114" t="e">
        <f t="shared" si="140"/>
        <v>#DIV/0!</v>
      </c>
      <c r="GZ31" s="65" t="e">
        <f t="shared" si="141"/>
        <v>#DIV/0!</v>
      </c>
      <c r="HA31" s="114" t="e">
        <f t="shared" si="142"/>
        <v>#DIV/0!</v>
      </c>
      <c r="HB31" s="250" t="s">
        <v>1102</v>
      </c>
    </row>
    <row r="32" spans="1:210">
      <c r="A32" s="95" t="s">
        <v>37</v>
      </c>
      <c r="B32" s="65">
        <f>'SS treatment'!G27</f>
        <v>57400</v>
      </c>
      <c r="C32" s="60">
        <v>33</v>
      </c>
      <c r="D32" s="67">
        <f t="shared" si="0"/>
        <v>1894.2</v>
      </c>
      <c r="E32" s="104">
        <f>'SS treatment (%)'!B27</f>
        <v>3.1358885017421603</v>
      </c>
      <c r="F32" s="62">
        <f t="shared" si="1"/>
        <v>1800</v>
      </c>
      <c r="G32" s="67">
        <f t="shared" si="2"/>
        <v>59.4</v>
      </c>
      <c r="H32" s="104">
        <f>'SS treatment (%)'!C27</f>
        <v>0.34843205574912894</v>
      </c>
      <c r="I32" s="62">
        <f t="shared" si="3"/>
        <v>200</v>
      </c>
      <c r="J32" s="67">
        <f t="shared" si="4"/>
        <v>6.6000000000000014</v>
      </c>
      <c r="K32" s="226">
        <f>'SS treatment (%)'!E27</f>
        <v>0</v>
      </c>
      <c r="L32" s="62">
        <f t="shared" si="5"/>
        <v>0</v>
      </c>
      <c r="M32" s="67">
        <f t="shared" si="6"/>
        <v>0</v>
      </c>
      <c r="N32" s="65">
        <f t="shared" si="7"/>
        <v>66</v>
      </c>
      <c r="O32" s="114">
        <f t="shared" si="8"/>
        <v>3.484320557491289</v>
      </c>
      <c r="P32" s="65">
        <f t="shared" si="9"/>
        <v>1828.2</v>
      </c>
      <c r="Q32" s="114">
        <f t="shared" si="10"/>
        <v>96.515679442508713</v>
      </c>
      <c r="R32" s="65">
        <f>'SS treatment'!M27</f>
        <v>48300</v>
      </c>
      <c r="S32" s="60">
        <v>33</v>
      </c>
      <c r="T32" s="67">
        <f t="shared" si="11"/>
        <v>1593.9</v>
      </c>
      <c r="U32" s="104">
        <f>'SS treatment (%)'!H27</f>
        <v>4.5548654244306421</v>
      </c>
      <c r="V32" s="62">
        <f t="shared" si="12"/>
        <v>2200.0000000000005</v>
      </c>
      <c r="W32" s="67">
        <f t="shared" si="13"/>
        <v>72.600000000000009</v>
      </c>
      <c r="X32" s="104">
        <f>'SS treatment (%)'!I27</f>
        <v>2.691511387163561</v>
      </c>
      <c r="Y32" s="62">
        <f t="shared" si="14"/>
        <v>1300</v>
      </c>
      <c r="Z32" s="67">
        <f t="shared" si="15"/>
        <v>42.9</v>
      </c>
      <c r="AA32" s="226">
        <f>'SS treatment (%)'!K27</f>
        <v>0.82815734989648038</v>
      </c>
      <c r="AB32" s="62">
        <f t="shared" si="16"/>
        <v>160</v>
      </c>
      <c r="AC32" s="67">
        <f t="shared" si="17"/>
        <v>13.200000000000003</v>
      </c>
      <c r="AD32" s="65">
        <f t="shared" si="18"/>
        <v>128.69999999999999</v>
      </c>
      <c r="AE32" s="114">
        <f t="shared" si="19"/>
        <v>8.074534161490682</v>
      </c>
      <c r="AF32" s="65">
        <f t="shared" si="20"/>
        <v>1465.2</v>
      </c>
      <c r="AG32" s="114">
        <f t="shared" si="21"/>
        <v>91.925465838509311</v>
      </c>
      <c r="AH32" s="65">
        <f>'SS treatment'!S27</f>
        <v>173320</v>
      </c>
      <c r="AI32" s="60">
        <v>33</v>
      </c>
      <c r="AJ32" s="67">
        <f t="shared" si="22"/>
        <v>5719.56</v>
      </c>
      <c r="AK32" s="104">
        <f>'SS treatment (%)'!N27</f>
        <v>4.6157396722824835</v>
      </c>
      <c r="AL32" s="62">
        <f t="shared" si="23"/>
        <v>8000</v>
      </c>
      <c r="AM32" s="67">
        <f t="shared" si="24"/>
        <v>264.00000000000006</v>
      </c>
      <c r="AN32" s="104">
        <f>'SS treatment (%)'!O27</f>
        <v>0.17309023771059312</v>
      </c>
      <c r="AO32" s="62">
        <f t="shared" si="25"/>
        <v>300</v>
      </c>
      <c r="AP32" s="67">
        <f t="shared" si="26"/>
        <v>9.9</v>
      </c>
      <c r="AQ32" s="226">
        <f>'SS treatment (%)'!Q27</f>
        <v>0.4731133164089546</v>
      </c>
      <c r="AR32" s="62">
        <f t="shared" si="27"/>
        <v>328.00000000000006</v>
      </c>
      <c r="AS32" s="67">
        <f t="shared" si="28"/>
        <v>27.060000000000006</v>
      </c>
      <c r="AT32" s="65">
        <f t="shared" si="29"/>
        <v>300.96000000000004</v>
      </c>
      <c r="AU32" s="114">
        <f t="shared" si="30"/>
        <v>5.2619432264020309</v>
      </c>
      <c r="AV32" s="65">
        <f t="shared" si="31"/>
        <v>5418.6</v>
      </c>
      <c r="AW32" s="114">
        <f t="shared" si="32"/>
        <v>94.738056773597961</v>
      </c>
      <c r="AX32" s="65">
        <f>'SS treatment'!Y27</f>
        <v>192330</v>
      </c>
      <c r="AY32" s="60">
        <v>33</v>
      </c>
      <c r="AZ32" s="67">
        <f t="shared" si="33"/>
        <v>6346.89</v>
      </c>
      <c r="BA32" s="104">
        <f>'SS treatment (%)'!T27</f>
        <v>6.785212915301825</v>
      </c>
      <c r="BB32" s="62">
        <f t="shared" si="34"/>
        <v>13050</v>
      </c>
      <c r="BC32" s="67">
        <f t="shared" si="35"/>
        <v>430.65</v>
      </c>
      <c r="BD32" s="104">
        <f>'SS treatment (%)'!U27</f>
        <v>0.10398793739926168</v>
      </c>
      <c r="BE32" s="62">
        <f t="shared" si="36"/>
        <v>200</v>
      </c>
      <c r="BF32" s="67">
        <f t="shared" si="37"/>
        <v>6.6</v>
      </c>
      <c r="BG32" s="226">
        <f>'SS treatment (%)'!W27</f>
        <v>0.64472521187542242</v>
      </c>
      <c r="BH32" s="62">
        <f t="shared" si="38"/>
        <v>496</v>
      </c>
      <c r="BI32" s="67">
        <f t="shared" si="39"/>
        <v>40.92</v>
      </c>
      <c r="BJ32" s="65">
        <f t="shared" si="40"/>
        <v>478.17</v>
      </c>
      <c r="BK32" s="114">
        <f t="shared" si="41"/>
        <v>7.5339260645765087</v>
      </c>
      <c r="BL32" s="65">
        <f t="shared" si="42"/>
        <v>5868.72</v>
      </c>
      <c r="BM32" s="114">
        <f t="shared" si="43"/>
        <v>92.466073935423481</v>
      </c>
      <c r="BN32" s="65">
        <f>'SS treatment'!AE27</f>
        <v>156550</v>
      </c>
      <c r="BO32" s="60">
        <v>33</v>
      </c>
      <c r="BP32" s="67">
        <f t="shared" si="44"/>
        <v>5166.1499999999996</v>
      </c>
      <c r="BQ32" s="104">
        <f>'SS treatment (%)'!Z27</f>
        <v>6.7965506228042161</v>
      </c>
      <c r="BR32" s="62">
        <f t="shared" si="45"/>
        <v>10640</v>
      </c>
      <c r="BS32" s="67">
        <f t="shared" si="46"/>
        <v>351.12</v>
      </c>
      <c r="BT32" s="104">
        <f>'SS treatment (%)'!AA27</f>
        <v>0.17246885978920473</v>
      </c>
      <c r="BU32" s="62">
        <f t="shared" si="47"/>
        <v>270</v>
      </c>
      <c r="BV32" s="67">
        <f t="shared" si="48"/>
        <v>8.91</v>
      </c>
      <c r="BW32" s="226">
        <f>'SS treatment (%)'!AC27</f>
        <v>0.31938677738741617</v>
      </c>
      <c r="BX32" s="62">
        <f t="shared" si="49"/>
        <v>200</v>
      </c>
      <c r="BY32" s="67">
        <f t="shared" si="50"/>
        <v>16.5</v>
      </c>
      <c r="BZ32" s="65">
        <f t="shared" si="51"/>
        <v>376.53000000000003</v>
      </c>
      <c r="CA32" s="114">
        <f t="shared" si="52"/>
        <v>7.288406259980837</v>
      </c>
      <c r="CB32" s="65">
        <f t="shared" si="53"/>
        <v>4789.62</v>
      </c>
      <c r="CC32" s="114">
        <f t="shared" si="54"/>
        <v>92.711593740019168</v>
      </c>
      <c r="CD32" s="65">
        <f>'SS treatment'!AK27</f>
        <v>240380</v>
      </c>
      <c r="CE32" s="60">
        <v>33</v>
      </c>
      <c r="CF32" s="67">
        <f t="shared" si="55"/>
        <v>7932.54</v>
      </c>
      <c r="CG32" s="104">
        <f>'SS treatment (%)'!AF27</f>
        <v>7.305100257924952</v>
      </c>
      <c r="CH32" s="62">
        <f t="shared" si="56"/>
        <v>17560</v>
      </c>
      <c r="CI32" s="67">
        <f t="shared" si="57"/>
        <v>579.48</v>
      </c>
      <c r="CJ32" s="104">
        <f>'SS treatment (%)'!AG27</f>
        <v>0.14144271570014144</v>
      </c>
      <c r="CK32" s="62">
        <f t="shared" si="58"/>
        <v>340</v>
      </c>
      <c r="CL32" s="67">
        <f t="shared" si="59"/>
        <v>11.22</v>
      </c>
      <c r="CM32" s="226">
        <f>'SS treatment (%)'!AI27</f>
        <v>0.15808303519427572</v>
      </c>
      <c r="CN32" s="62">
        <f t="shared" si="60"/>
        <v>152</v>
      </c>
      <c r="CO32" s="67">
        <f t="shared" si="61"/>
        <v>12.54</v>
      </c>
      <c r="CP32" s="65">
        <f t="shared" si="62"/>
        <v>603.24</v>
      </c>
      <c r="CQ32" s="114">
        <f t="shared" si="63"/>
        <v>7.6046260088193698</v>
      </c>
      <c r="CR32" s="65">
        <f t="shared" si="64"/>
        <v>7329.3</v>
      </c>
      <c r="CS32" s="114">
        <f t="shared" si="65"/>
        <v>92.395373991180634</v>
      </c>
      <c r="CT32" s="65">
        <f>'SS treatment'!AQ27</f>
        <v>283320</v>
      </c>
      <c r="CU32" s="60">
        <v>33</v>
      </c>
      <c r="CV32" s="67">
        <f t="shared" si="66"/>
        <v>9349.56</v>
      </c>
      <c r="CW32" s="104">
        <f>'SS treatment (%)'!AL27</f>
        <v>12.353522518706763</v>
      </c>
      <c r="CX32" s="62">
        <f t="shared" si="67"/>
        <v>35000</v>
      </c>
      <c r="CY32" s="67">
        <f t="shared" si="68"/>
        <v>1155</v>
      </c>
      <c r="CZ32" s="104">
        <f>'SS treatment (%)'!AM27</f>
        <v>0.6212057037978258</v>
      </c>
      <c r="DA32" s="62">
        <f t="shared" si="69"/>
        <v>1760</v>
      </c>
      <c r="DB32" s="67">
        <f t="shared" si="70"/>
        <v>58.08</v>
      </c>
      <c r="DC32" s="226">
        <f>'SS treatment (%)'!AO27</f>
        <v>7.0591557249752926E-3</v>
      </c>
      <c r="DD32" s="62">
        <f t="shared" si="71"/>
        <v>8</v>
      </c>
      <c r="DE32" s="67">
        <f t="shared" si="72"/>
        <v>0.66</v>
      </c>
      <c r="DF32" s="65">
        <f t="shared" si="73"/>
        <v>1213.74</v>
      </c>
      <c r="DG32" s="114">
        <f t="shared" si="74"/>
        <v>12.981787378229564</v>
      </c>
      <c r="DH32" s="65">
        <f t="shared" si="75"/>
        <v>8135.82</v>
      </c>
      <c r="DI32" s="114">
        <f t="shared" si="76"/>
        <v>87.018212621770445</v>
      </c>
      <c r="DJ32" s="65">
        <f>'SS treatment'!AW27</f>
        <v>247750</v>
      </c>
      <c r="DK32" s="60">
        <v>33</v>
      </c>
      <c r="DL32" s="67">
        <f t="shared" si="77"/>
        <v>8175.75</v>
      </c>
      <c r="DM32" s="104">
        <f>'SS treatment (%)'!AR27</f>
        <v>18.72452068617558</v>
      </c>
      <c r="DN32" s="62">
        <f t="shared" si="78"/>
        <v>46390</v>
      </c>
      <c r="DO32" s="67">
        <f t="shared" si="79"/>
        <v>1530.87</v>
      </c>
      <c r="DP32" s="104">
        <f>'SS treatment (%)'!AS27</f>
        <v>1.6750756811301715</v>
      </c>
      <c r="DQ32" s="62">
        <f t="shared" si="80"/>
        <v>4150</v>
      </c>
      <c r="DR32" s="67">
        <f t="shared" si="81"/>
        <v>136.94999999999999</v>
      </c>
      <c r="DS32" s="226">
        <f>'SS treatment (%)'!AU27</f>
        <v>0.29061553985872857</v>
      </c>
      <c r="DT32" s="62">
        <f t="shared" si="82"/>
        <v>288</v>
      </c>
      <c r="DU32" s="67">
        <f t="shared" si="83"/>
        <v>23.76</v>
      </c>
      <c r="DV32" s="65">
        <f t="shared" si="84"/>
        <v>1691.58</v>
      </c>
      <c r="DW32" s="114">
        <f t="shared" si="85"/>
        <v>20.690211907164482</v>
      </c>
      <c r="DX32" s="65">
        <f t="shared" si="86"/>
        <v>6484.17</v>
      </c>
      <c r="DY32" s="114">
        <f t="shared" si="87"/>
        <v>79.309788092835518</v>
      </c>
      <c r="DZ32" s="65">
        <f>'SS treatment'!BC27</f>
        <v>230580</v>
      </c>
      <c r="EA32" s="60">
        <v>33</v>
      </c>
      <c r="EB32" s="67">
        <f t="shared" si="88"/>
        <v>7609.14</v>
      </c>
      <c r="EC32" s="104">
        <f>'SS treatment (%)'!AX27</f>
        <v>18.891491022638565</v>
      </c>
      <c r="ED32" s="62">
        <f t="shared" si="89"/>
        <v>43560</v>
      </c>
      <c r="EE32" s="67">
        <f t="shared" si="90"/>
        <v>1437.4800000000002</v>
      </c>
      <c r="EF32" s="104">
        <f>'SS treatment (%)'!AY27</f>
        <v>5.2866684014224994</v>
      </c>
      <c r="EG32" s="62">
        <f t="shared" si="91"/>
        <v>12190</v>
      </c>
      <c r="EH32" s="67">
        <f t="shared" si="92"/>
        <v>402.27</v>
      </c>
      <c r="EI32" s="226">
        <f>'SS treatment (%)'!BA27</f>
        <v>0.4944054124381993</v>
      </c>
      <c r="EJ32" s="62">
        <f t="shared" si="93"/>
        <v>456</v>
      </c>
      <c r="EK32" s="67">
        <f t="shared" si="94"/>
        <v>37.619999999999997</v>
      </c>
      <c r="EL32" s="65">
        <f t="shared" si="95"/>
        <v>1877.3700000000001</v>
      </c>
      <c r="EM32" s="114">
        <f t="shared" si="96"/>
        <v>24.672564836499262</v>
      </c>
      <c r="EN32" s="65">
        <f t="shared" si="97"/>
        <v>5731.77</v>
      </c>
      <c r="EO32" s="114">
        <f t="shared" si="98"/>
        <v>75.327435163500738</v>
      </c>
      <c r="EP32" s="65">
        <f>'SS treatment'!BI27</f>
        <v>254210</v>
      </c>
      <c r="EQ32" s="60">
        <v>33</v>
      </c>
      <c r="ER32" s="67">
        <f t="shared" si="99"/>
        <v>8388.93</v>
      </c>
      <c r="ES32" s="104">
        <f>'SS treatment (%)'!BD27</f>
        <v>21.289485071397664</v>
      </c>
      <c r="ET32" s="62">
        <f t="shared" si="100"/>
        <v>54120</v>
      </c>
      <c r="EU32" s="67">
        <f t="shared" si="101"/>
        <v>1785.96</v>
      </c>
      <c r="EV32" s="104">
        <f>'SS treatment (%)'!BE27</f>
        <v>1.9786790448841509</v>
      </c>
      <c r="EW32" s="62">
        <f t="shared" si="102"/>
        <v>5030</v>
      </c>
      <c r="EX32" s="67">
        <f t="shared" si="103"/>
        <v>165.99</v>
      </c>
      <c r="EY32" s="226">
        <f>'SS treatment (%)'!BG27</f>
        <v>0.84575744463239055</v>
      </c>
      <c r="EZ32" s="62">
        <f t="shared" si="104"/>
        <v>860</v>
      </c>
      <c r="FA32" s="67">
        <f t="shared" si="105"/>
        <v>70.95</v>
      </c>
      <c r="FB32" s="65">
        <f t="shared" si="106"/>
        <v>2022.9</v>
      </c>
      <c r="FC32" s="114">
        <f t="shared" si="107"/>
        <v>24.113921560914203</v>
      </c>
      <c r="FD32" s="65">
        <f t="shared" si="108"/>
        <v>6366.0300000000007</v>
      </c>
      <c r="FE32" s="114">
        <f t="shared" si="109"/>
        <v>75.886078439085807</v>
      </c>
      <c r="FF32" s="65">
        <f>'SS treatment'!BO27</f>
        <v>264340</v>
      </c>
      <c r="FG32" s="60">
        <v>33</v>
      </c>
      <c r="FH32" s="67">
        <f t="shared" si="110"/>
        <v>8723.2199999999993</v>
      </c>
      <c r="FI32" s="104">
        <f>'SS treatment (%)'!BJ27</f>
        <v>15.298479231293031</v>
      </c>
      <c r="FJ32" s="62">
        <f t="shared" si="111"/>
        <v>40440</v>
      </c>
      <c r="FK32" s="67">
        <f t="shared" si="112"/>
        <v>1334.52</v>
      </c>
      <c r="FL32" s="104">
        <f>'SS treatment (%)'!BK27</f>
        <v>0.85874252856170086</v>
      </c>
      <c r="FM32" s="62">
        <f t="shared" si="113"/>
        <v>2270</v>
      </c>
      <c r="FN32" s="67">
        <f t="shared" si="114"/>
        <v>74.91</v>
      </c>
      <c r="FO32" s="226">
        <f>'SS treatment (%)'!BM27</f>
        <v>0.36316864644019065</v>
      </c>
      <c r="FP32" s="62">
        <f t="shared" si="115"/>
        <v>384</v>
      </c>
      <c r="FQ32" s="67">
        <f t="shared" si="116"/>
        <v>31.679999999999996</v>
      </c>
      <c r="FR32" s="65">
        <f t="shared" si="117"/>
        <v>1441.1100000000001</v>
      </c>
      <c r="FS32" s="114">
        <f t="shared" si="118"/>
        <v>16.520390406294926</v>
      </c>
      <c r="FT32" s="65">
        <f t="shared" si="119"/>
        <v>7282.1099999999988</v>
      </c>
      <c r="FU32" s="114">
        <f t="shared" si="120"/>
        <v>83.479609593705064</v>
      </c>
      <c r="FV32" s="65">
        <f>'SS treatment'!BU27</f>
        <v>207220</v>
      </c>
      <c r="FW32" s="60">
        <v>33</v>
      </c>
      <c r="FX32" s="67">
        <f t="shared" si="121"/>
        <v>6838.26</v>
      </c>
      <c r="FY32" s="104">
        <f>'SS treatment (%)'!BP27</f>
        <v>30.441077116108485</v>
      </c>
      <c r="FZ32" s="62">
        <f t="shared" si="122"/>
        <v>63080</v>
      </c>
      <c r="GA32" s="67">
        <f t="shared" si="123"/>
        <v>2081.64</v>
      </c>
      <c r="GB32" s="104">
        <f>'SS treatment (%)'!BQ27</f>
        <v>0.85899044493774734</v>
      </c>
      <c r="GC32" s="62">
        <f t="shared" si="124"/>
        <v>1780</v>
      </c>
      <c r="GD32" s="67">
        <f t="shared" si="125"/>
        <v>58.74</v>
      </c>
      <c r="GE32" s="226">
        <f>'SS treatment (%)'!BS27</f>
        <v>0.27024418492423513</v>
      </c>
      <c r="GF32" s="62">
        <f t="shared" si="126"/>
        <v>224.00000000000006</v>
      </c>
      <c r="GG32" s="67">
        <f t="shared" si="127"/>
        <v>18.480000000000004</v>
      </c>
      <c r="GH32" s="65">
        <f t="shared" si="128"/>
        <v>2158.8599999999997</v>
      </c>
      <c r="GI32" s="114">
        <f t="shared" si="129"/>
        <v>31.570311745970461</v>
      </c>
      <c r="GJ32" s="69">
        <f t="shared" si="130"/>
        <v>4679.4000000000005</v>
      </c>
      <c r="GK32" s="310">
        <f t="shared" si="131"/>
        <v>68.429688254029543</v>
      </c>
      <c r="GL32" s="65">
        <f>'SS treatment'!CA27</f>
        <v>0</v>
      </c>
      <c r="GM32" s="60">
        <v>33</v>
      </c>
      <c r="GN32" s="67">
        <f t="shared" si="132"/>
        <v>0</v>
      </c>
      <c r="GO32" s="104" t="e">
        <f>'SS treatment (%)'!BV27</f>
        <v>#DIV/0!</v>
      </c>
      <c r="GP32" s="62" t="e">
        <f t="shared" si="133"/>
        <v>#DIV/0!</v>
      </c>
      <c r="GQ32" s="67" t="e">
        <f t="shared" si="134"/>
        <v>#DIV/0!</v>
      </c>
      <c r="GR32" s="104" t="e">
        <f>'SS treatment (%)'!BW27</f>
        <v>#DIV/0!</v>
      </c>
      <c r="GS32" s="62" t="e">
        <f t="shared" si="151"/>
        <v>#DIV/0!</v>
      </c>
      <c r="GT32" s="67" t="e">
        <f t="shared" si="152"/>
        <v>#DIV/0!</v>
      </c>
      <c r="GU32" s="226" t="e">
        <f>'SS treatment (%)'!BY27</f>
        <v>#DIV/0!</v>
      </c>
      <c r="GV32" s="62" t="e">
        <f t="shared" ref="GV32:GV36" si="153">GL32*GU32/100*0.4</f>
        <v>#DIV/0!</v>
      </c>
      <c r="GW32" s="67" t="e">
        <f t="shared" ref="GW32:GW36" si="154">GN32*GU32/100</f>
        <v>#DIV/0!</v>
      </c>
      <c r="GX32" s="65" t="e">
        <f t="shared" si="139"/>
        <v>#DIV/0!</v>
      </c>
      <c r="GY32" s="114" t="e">
        <f t="shared" si="140"/>
        <v>#DIV/0!</v>
      </c>
      <c r="GZ32" s="65" t="e">
        <f t="shared" si="141"/>
        <v>#DIV/0!</v>
      </c>
      <c r="HA32" s="114" t="e">
        <f t="shared" si="142"/>
        <v>#DIV/0!</v>
      </c>
      <c r="HB32" s="250" t="s">
        <v>1097</v>
      </c>
    </row>
    <row r="33" spans="1:243">
      <c r="A33" s="95" t="s">
        <v>38</v>
      </c>
      <c r="B33" s="65">
        <f>'SS treatment'!G28</f>
        <v>26400</v>
      </c>
      <c r="C33" s="60">
        <v>33</v>
      </c>
      <c r="D33" s="67">
        <f t="shared" si="0"/>
        <v>871.2</v>
      </c>
      <c r="E33" s="104">
        <f>'SS treatment (%)'!B28</f>
        <v>0</v>
      </c>
      <c r="F33" s="62">
        <f t="shared" si="1"/>
        <v>0</v>
      </c>
      <c r="G33" s="67">
        <f t="shared" si="2"/>
        <v>0</v>
      </c>
      <c r="H33" s="104">
        <f>'SS treatment (%)'!C28</f>
        <v>7.1969696969696972</v>
      </c>
      <c r="I33" s="62">
        <f t="shared" si="3"/>
        <v>1900</v>
      </c>
      <c r="J33" s="67">
        <f t="shared" si="4"/>
        <v>62.70000000000001</v>
      </c>
      <c r="K33" s="226">
        <f>'SS treatment (%)'!E28</f>
        <v>56.81818181818182</v>
      </c>
      <c r="L33" s="62">
        <f t="shared" si="5"/>
        <v>6000</v>
      </c>
      <c r="M33" s="67">
        <f t="shared" si="6"/>
        <v>495.00000000000006</v>
      </c>
      <c r="N33" s="65">
        <f t="shared" si="7"/>
        <v>557.70000000000005</v>
      </c>
      <c r="O33" s="114">
        <f t="shared" si="8"/>
        <v>64.015151515151516</v>
      </c>
      <c r="P33" s="65">
        <f t="shared" si="9"/>
        <v>313.5</v>
      </c>
      <c r="Q33" s="114">
        <f t="shared" si="10"/>
        <v>35.984848484848484</v>
      </c>
      <c r="R33" s="65">
        <f>'SS treatment'!M28</f>
        <v>25700</v>
      </c>
      <c r="S33" s="60">
        <v>33</v>
      </c>
      <c r="T33" s="67">
        <f t="shared" si="11"/>
        <v>848.1</v>
      </c>
      <c r="U33" s="104">
        <f>'SS treatment (%)'!H28</f>
        <v>0</v>
      </c>
      <c r="V33" s="62">
        <f t="shared" si="12"/>
        <v>0</v>
      </c>
      <c r="W33" s="67">
        <f t="shared" si="13"/>
        <v>0</v>
      </c>
      <c r="X33" s="104">
        <f>'SS treatment (%)'!I28</f>
        <v>7.3929961089494167</v>
      </c>
      <c r="Y33" s="62">
        <f t="shared" si="14"/>
        <v>1900</v>
      </c>
      <c r="Z33" s="67">
        <f t="shared" si="15"/>
        <v>62.70000000000001</v>
      </c>
      <c r="AA33" s="226">
        <f>'SS treatment (%)'!K28</f>
        <v>50.583657587548636</v>
      </c>
      <c r="AB33" s="62">
        <f t="shared" si="16"/>
        <v>5200</v>
      </c>
      <c r="AC33" s="67">
        <f t="shared" si="17"/>
        <v>429</v>
      </c>
      <c r="AD33" s="65">
        <f t="shared" si="18"/>
        <v>491.7</v>
      </c>
      <c r="AE33" s="114">
        <f t="shared" si="19"/>
        <v>57.976653696498055</v>
      </c>
      <c r="AF33" s="65">
        <f t="shared" si="20"/>
        <v>356.40000000000003</v>
      </c>
      <c r="AG33" s="114">
        <f t="shared" si="21"/>
        <v>42.023346303501945</v>
      </c>
      <c r="AH33" s="65">
        <f>'SS treatment'!S28</f>
        <v>26900</v>
      </c>
      <c r="AI33" s="60">
        <v>33</v>
      </c>
      <c r="AJ33" s="67">
        <f t="shared" si="22"/>
        <v>887.7</v>
      </c>
      <c r="AK33" s="104">
        <f>'SS treatment (%)'!N28</f>
        <v>0</v>
      </c>
      <c r="AL33" s="62">
        <f t="shared" si="23"/>
        <v>0</v>
      </c>
      <c r="AM33" s="67">
        <f t="shared" si="24"/>
        <v>0</v>
      </c>
      <c r="AN33" s="104">
        <f>'SS treatment (%)'!O28</f>
        <v>10.037174721189592</v>
      </c>
      <c r="AO33" s="62">
        <f t="shared" si="25"/>
        <v>2700</v>
      </c>
      <c r="AP33" s="67">
        <f t="shared" si="26"/>
        <v>89.100000000000023</v>
      </c>
      <c r="AQ33" s="226">
        <f>'SS treatment (%)'!Q28</f>
        <v>53.531598513011154</v>
      </c>
      <c r="AR33" s="62">
        <f t="shared" si="27"/>
        <v>5760</v>
      </c>
      <c r="AS33" s="67">
        <f t="shared" si="28"/>
        <v>475.20000000000005</v>
      </c>
      <c r="AT33" s="65">
        <f t="shared" si="29"/>
        <v>564.30000000000007</v>
      </c>
      <c r="AU33" s="114">
        <f t="shared" si="30"/>
        <v>63.568773234200748</v>
      </c>
      <c r="AV33" s="65">
        <f t="shared" si="31"/>
        <v>323.39999999999998</v>
      </c>
      <c r="AW33" s="114">
        <f t="shared" si="32"/>
        <v>36.431226765799252</v>
      </c>
      <c r="AX33" s="65">
        <f>'SS treatment'!Y28</f>
        <v>28000</v>
      </c>
      <c r="AY33" s="60">
        <v>33</v>
      </c>
      <c r="AZ33" s="67">
        <f t="shared" si="33"/>
        <v>924</v>
      </c>
      <c r="BA33" s="104">
        <f>'SS treatment (%)'!T28</f>
        <v>0.7142857142857143</v>
      </c>
      <c r="BB33" s="62">
        <f t="shared" si="34"/>
        <v>200</v>
      </c>
      <c r="BC33" s="67">
        <f t="shared" si="35"/>
        <v>6.6</v>
      </c>
      <c r="BD33" s="104">
        <f>'SS treatment (%)'!U28</f>
        <v>5.3571428571428568</v>
      </c>
      <c r="BE33" s="62">
        <f t="shared" si="36"/>
        <v>1500</v>
      </c>
      <c r="BF33" s="67">
        <f t="shared" si="37"/>
        <v>49.5</v>
      </c>
      <c r="BG33" s="226">
        <f>'SS treatment (%)'!W28</f>
        <v>53.571428571428569</v>
      </c>
      <c r="BH33" s="62">
        <f t="shared" si="38"/>
        <v>6000</v>
      </c>
      <c r="BI33" s="67">
        <f t="shared" si="39"/>
        <v>495</v>
      </c>
      <c r="BJ33" s="65">
        <f t="shared" si="40"/>
        <v>551.1</v>
      </c>
      <c r="BK33" s="114">
        <f t="shared" si="41"/>
        <v>59.642857142857146</v>
      </c>
      <c r="BL33" s="65">
        <f t="shared" si="42"/>
        <v>372.9</v>
      </c>
      <c r="BM33" s="114">
        <f t="shared" si="43"/>
        <v>40.357142857142854</v>
      </c>
      <c r="BN33" s="65">
        <f>'SS treatment'!AE28</f>
        <v>28900</v>
      </c>
      <c r="BO33" s="60">
        <v>33</v>
      </c>
      <c r="BP33" s="67">
        <f t="shared" si="44"/>
        <v>953.7</v>
      </c>
      <c r="BQ33" s="104">
        <f>'SS treatment (%)'!Z28</f>
        <v>0</v>
      </c>
      <c r="BR33" s="62">
        <f t="shared" si="45"/>
        <v>0</v>
      </c>
      <c r="BS33" s="67">
        <f t="shared" si="46"/>
        <v>0</v>
      </c>
      <c r="BT33" s="104">
        <f>'SS treatment (%)'!AA28</f>
        <v>2.0761245674740483</v>
      </c>
      <c r="BU33" s="62">
        <f t="shared" si="47"/>
        <v>599.99999999999989</v>
      </c>
      <c r="BV33" s="67">
        <f t="shared" si="48"/>
        <v>19.8</v>
      </c>
      <c r="BW33" s="226">
        <f>'SS treatment (%)'!AC28</f>
        <v>52.249134948096888</v>
      </c>
      <c r="BX33" s="62">
        <f t="shared" si="49"/>
        <v>6040</v>
      </c>
      <c r="BY33" s="67">
        <f t="shared" si="50"/>
        <v>498.30000000000007</v>
      </c>
      <c r="BZ33" s="65">
        <f t="shared" si="51"/>
        <v>518.1</v>
      </c>
      <c r="CA33" s="114">
        <f t="shared" si="52"/>
        <v>54.325259515570934</v>
      </c>
      <c r="CB33" s="65">
        <f t="shared" si="53"/>
        <v>435.6</v>
      </c>
      <c r="CC33" s="114">
        <f t="shared" si="54"/>
        <v>45.674740484429066</v>
      </c>
      <c r="CD33" s="65">
        <f>'SS treatment'!AK28</f>
        <v>32700</v>
      </c>
      <c r="CE33" s="60">
        <v>33</v>
      </c>
      <c r="CF33" s="67">
        <f t="shared" si="55"/>
        <v>1079.0999999999999</v>
      </c>
      <c r="CG33" s="104">
        <f>'SS treatment (%)'!AF28</f>
        <v>1.5290519877675841</v>
      </c>
      <c r="CH33" s="62">
        <f t="shared" si="56"/>
        <v>500</v>
      </c>
      <c r="CI33" s="67">
        <f t="shared" si="57"/>
        <v>16.499999999999996</v>
      </c>
      <c r="CJ33" s="104">
        <f>'SS treatment (%)'!AG28</f>
        <v>3.0581039755351682</v>
      </c>
      <c r="CK33" s="62">
        <f t="shared" si="58"/>
        <v>1000</v>
      </c>
      <c r="CL33" s="67">
        <f t="shared" si="59"/>
        <v>32.999999999999993</v>
      </c>
      <c r="CM33" s="226">
        <f>'SS treatment (%)'!AI28</f>
        <v>48.623853211009177</v>
      </c>
      <c r="CN33" s="62">
        <f t="shared" si="60"/>
        <v>6360</v>
      </c>
      <c r="CO33" s="67">
        <f t="shared" si="61"/>
        <v>524.70000000000005</v>
      </c>
      <c r="CP33" s="65">
        <f t="shared" si="62"/>
        <v>574.20000000000005</v>
      </c>
      <c r="CQ33" s="114">
        <f t="shared" si="63"/>
        <v>53.21100917431194</v>
      </c>
      <c r="CR33" s="65">
        <f t="shared" si="64"/>
        <v>504.89999999999986</v>
      </c>
      <c r="CS33" s="114">
        <f t="shared" si="65"/>
        <v>46.788990825688067</v>
      </c>
      <c r="CT33" s="65">
        <f>'SS treatment'!AQ28</f>
        <v>36600</v>
      </c>
      <c r="CU33" s="60">
        <v>33</v>
      </c>
      <c r="CV33" s="67">
        <f t="shared" si="66"/>
        <v>1207.8</v>
      </c>
      <c r="CW33" s="104">
        <f>'SS treatment (%)'!AL28</f>
        <v>0</v>
      </c>
      <c r="CX33" s="62">
        <f t="shared" si="67"/>
        <v>0</v>
      </c>
      <c r="CY33" s="67">
        <f t="shared" si="68"/>
        <v>0</v>
      </c>
      <c r="CZ33" s="104">
        <f>'SS treatment (%)'!AM28</f>
        <v>1.0928961748633881</v>
      </c>
      <c r="DA33" s="62">
        <f t="shared" si="69"/>
        <v>400.00000000000006</v>
      </c>
      <c r="DB33" s="67">
        <f t="shared" si="70"/>
        <v>13.2</v>
      </c>
      <c r="DC33" s="226">
        <f>'SS treatment (%)'!AO28</f>
        <v>33.879781420765028</v>
      </c>
      <c r="DD33" s="62">
        <f t="shared" si="71"/>
        <v>4960</v>
      </c>
      <c r="DE33" s="67">
        <f t="shared" si="72"/>
        <v>409.2</v>
      </c>
      <c r="DF33" s="65">
        <f t="shared" si="73"/>
        <v>422.4</v>
      </c>
      <c r="DG33" s="114">
        <f t="shared" si="74"/>
        <v>34.972677595628419</v>
      </c>
      <c r="DH33" s="65">
        <f t="shared" si="75"/>
        <v>785.4</v>
      </c>
      <c r="DI33" s="114">
        <f t="shared" si="76"/>
        <v>65.027322404371589</v>
      </c>
      <c r="DJ33" s="65">
        <f>'SS treatment'!AW28</f>
        <v>38100</v>
      </c>
      <c r="DK33" s="60">
        <v>33</v>
      </c>
      <c r="DL33" s="67">
        <f t="shared" si="77"/>
        <v>1257.3</v>
      </c>
      <c r="DM33" s="104">
        <f>'SS treatment (%)'!AR28</f>
        <v>0</v>
      </c>
      <c r="DN33" s="62">
        <f t="shared" si="78"/>
        <v>0</v>
      </c>
      <c r="DO33" s="67">
        <f t="shared" si="79"/>
        <v>0</v>
      </c>
      <c r="DP33" s="104">
        <f>'SS treatment (%)'!AS28</f>
        <v>1.5748031496062993</v>
      </c>
      <c r="DQ33" s="62">
        <f t="shared" si="80"/>
        <v>600</v>
      </c>
      <c r="DR33" s="67">
        <f t="shared" si="81"/>
        <v>19.8</v>
      </c>
      <c r="DS33" s="226">
        <f>'SS treatment (%)'!AU28</f>
        <v>27.821522309711288</v>
      </c>
      <c r="DT33" s="62">
        <f t="shared" si="82"/>
        <v>4240</v>
      </c>
      <c r="DU33" s="67">
        <f t="shared" si="83"/>
        <v>349.8</v>
      </c>
      <c r="DV33" s="65">
        <f t="shared" si="84"/>
        <v>369.6</v>
      </c>
      <c r="DW33" s="114">
        <f t="shared" si="85"/>
        <v>29.396325459317588</v>
      </c>
      <c r="DX33" s="65">
        <f t="shared" si="86"/>
        <v>887.69999999999993</v>
      </c>
      <c r="DY33" s="114">
        <f t="shared" si="87"/>
        <v>70.60367454068242</v>
      </c>
      <c r="DZ33" s="65">
        <f>'SS treatment'!BC28</f>
        <v>34800</v>
      </c>
      <c r="EA33" s="60">
        <v>33</v>
      </c>
      <c r="EB33" s="67">
        <f t="shared" si="88"/>
        <v>1148.4000000000001</v>
      </c>
      <c r="EC33" s="104">
        <f>'SS treatment (%)'!AX28</f>
        <v>0</v>
      </c>
      <c r="ED33" s="62">
        <f t="shared" si="89"/>
        <v>0</v>
      </c>
      <c r="EE33" s="67">
        <f t="shared" si="90"/>
        <v>0</v>
      </c>
      <c r="EF33" s="104">
        <f>'SS treatment (%)'!AY28</f>
        <v>1.7241379310344827</v>
      </c>
      <c r="EG33" s="62">
        <f t="shared" si="91"/>
        <v>599.99999999999989</v>
      </c>
      <c r="EH33" s="67">
        <f t="shared" si="92"/>
        <v>19.8</v>
      </c>
      <c r="EI33" s="226">
        <f>'SS treatment (%)'!BA28</f>
        <v>27.586206896551722</v>
      </c>
      <c r="EJ33" s="62">
        <f t="shared" si="93"/>
        <v>3839.9999999999995</v>
      </c>
      <c r="EK33" s="67">
        <f t="shared" si="94"/>
        <v>316.8</v>
      </c>
      <c r="EL33" s="65">
        <f t="shared" si="95"/>
        <v>336.6</v>
      </c>
      <c r="EM33" s="114">
        <f t="shared" si="96"/>
        <v>29.310344827586203</v>
      </c>
      <c r="EN33" s="65">
        <f t="shared" si="97"/>
        <v>811.80000000000007</v>
      </c>
      <c r="EO33" s="114">
        <f t="shared" si="98"/>
        <v>70.689655172413794</v>
      </c>
      <c r="EP33" s="65">
        <f>'SS treatment'!BI28</f>
        <v>31000</v>
      </c>
      <c r="EQ33" s="60">
        <v>33</v>
      </c>
      <c r="ER33" s="67">
        <f t="shared" si="99"/>
        <v>1023</v>
      </c>
      <c r="ES33" s="104">
        <f>'SS treatment (%)'!BD28</f>
        <v>0</v>
      </c>
      <c r="ET33" s="62">
        <f t="shared" si="100"/>
        <v>0</v>
      </c>
      <c r="EU33" s="67">
        <f t="shared" si="101"/>
        <v>0</v>
      </c>
      <c r="EV33" s="104">
        <f>'SS treatment (%)'!BE28</f>
        <v>1.2903225806451613</v>
      </c>
      <c r="EW33" s="62">
        <f t="shared" si="102"/>
        <v>400</v>
      </c>
      <c r="EX33" s="67">
        <f t="shared" si="103"/>
        <v>13.2</v>
      </c>
      <c r="EY33" s="226">
        <f>'SS treatment (%)'!BG28</f>
        <v>36.12903225806452</v>
      </c>
      <c r="EZ33" s="62">
        <f t="shared" si="104"/>
        <v>4480</v>
      </c>
      <c r="FA33" s="67">
        <f t="shared" si="105"/>
        <v>369.6</v>
      </c>
      <c r="FB33" s="65">
        <f t="shared" si="106"/>
        <v>382.8</v>
      </c>
      <c r="FC33" s="114">
        <f t="shared" si="107"/>
        <v>37.41935483870968</v>
      </c>
      <c r="FD33" s="65">
        <f t="shared" si="108"/>
        <v>640.20000000000005</v>
      </c>
      <c r="FE33" s="114">
        <f t="shared" si="109"/>
        <v>62.580645161290327</v>
      </c>
      <c r="FF33" s="65">
        <f>'SS treatment'!BO28</f>
        <v>27490</v>
      </c>
      <c r="FG33" s="60">
        <v>33</v>
      </c>
      <c r="FH33" s="67">
        <f t="shared" si="110"/>
        <v>907.17</v>
      </c>
      <c r="FI33" s="104">
        <f>'SS treatment (%)'!BJ28</f>
        <v>0</v>
      </c>
      <c r="FJ33" s="62">
        <f t="shared" si="111"/>
        <v>0</v>
      </c>
      <c r="FK33" s="67">
        <f t="shared" si="112"/>
        <v>0</v>
      </c>
      <c r="FL33" s="104">
        <f>'SS treatment (%)'!BK28</f>
        <v>4.619861767915606</v>
      </c>
      <c r="FM33" s="62">
        <f t="shared" si="113"/>
        <v>1270.0000000000002</v>
      </c>
      <c r="FN33" s="67">
        <f t="shared" si="114"/>
        <v>41.91</v>
      </c>
      <c r="FO33" s="226">
        <f>'SS treatment (%)'!BM28</f>
        <v>30.483812295380137</v>
      </c>
      <c r="FP33" s="62">
        <f t="shared" si="115"/>
        <v>3352</v>
      </c>
      <c r="FQ33" s="67">
        <f t="shared" si="116"/>
        <v>276.53999999999996</v>
      </c>
      <c r="FR33" s="65">
        <f t="shared" si="117"/>
        <v>318.44999999999993</v>
      </c>
      <c r="FS33" s="114">
        <f t="shared" si="118"/>
        <v>35.103674063295735</v>
      </c>
      <c r="FT33" s="65">
        <f t="shared" si="119"/>
        <v>588.72</v>
      </c>
      <c r="FU33" s="114">
        <f t="shared" si="120"/>
        <v>64.896325936704258</v>
      </c>
      <c r="FV33" s="65">
        <f>'SS treatment'!BU28</f>
        <v>26120</v>
      </c>
      <c r="FW33" s="60">
        <v>33</v>
      </c>
      <c r="FX33" s="67">
        <f t="shared" si="121"/>
        <v>861.96</v>
      </c>
      <c r="FY33" s="104">
        <f>'SS treatment (%)'!BP28</f>
        <v>0</v>
      </c>
      <c r="FZ33" s="62">
        <f t="shared" si="122"/>
        <v>0</v>
      </c>
      <c r="GA33" s="67">
        <f t="shared" si="123"/>
        <v>0</v>
      </c>
      <c r="GB33" s="104">
        <f>'SS treatment (%)'!BQ28</f>
        <v>0.84226646248085757</v>
      </c>
      <c r="GC33" s="62">
        <f t="shared" si="124"/>
        <v>220</v>
      </c>
      <c r="GD33" s="67">
        <f t="shared" si="125"/>
        <v>7.26</v>
      </c>
      <c r="GE33" s="226">
        <f>'SS treatment (%)'!BS28</f>
        <v>22.932618683001532</v>
      </c>
      <c r="GF33" s="62">
        <f t="shared" si="126"/>
        <v>2396</v>
      </c>
      <c r="GG33" s="67">
        <f t="shared" si="127"/>
        <v>197.67</v>
      </c>
      <c r="GH33" s="65">
        <f t="shared" si="128"/>
        <v>204.92999999999998</v>
      </c>
      <c r="GI33" s="114">
        <f t="shared" si="129"/>
        <v>23.774885145482383</v>
      </c>
      <c r="GJ33" s="69">
        <f t="shared" si="130"/>
        <v>657.03000000000009</v>
      </c>
      <c r="GK33" s="310">
        <f t="shared" si="131"/>
        <v>76.225114854517628</v>
      </c>
      <c r="GL33" s="65">
        <f>'SS treatment'!CA28</f>
        <v>0</v>
      </c>
      <c r="GM33" s="60">
        <v>33</v>
      </c>
      <c r="GN33" s="67">
        <f t="shared" si="132"/>
        <v>0</v>
      </c>
      <c r="GO33" s="104" t="e">
        <f>'SS treatment (%)'!BV28</f>
        <v>#DIV/0!</v>
      </c>
      <c r="GP33" s="62" t="e">
        <f t="shared" si="133"/>
        <v>#DIV/0!</v>
      </c>
      <c r="GQ33" s="67" t="e">
        <f t="shared" si="134"/>
        <v>#DIV/0!</v>
      </c>
      <c r="GR33" s="104" t="e">
        <f>'SS treatment (%)'!BW28</f>
        <v>#DIV/0!</v>
      </c>
      <c r="GS33" s="62" t="e">
        <f t="shared" si="151"/>
        <v>#DIV/0!</v>
      </c>
      <c r="GT33" s="67" t="e">
        <f t="shared" si="152"/>
        <v>#DIV/0!</v>
      </c>
      <c r="GU33" s="226" t="e">
        <f>'SS treatment (%)'!BY28</f>
        <v>#DIV/0!</v>
      </c>
      <c r="GV33" s="62" t="e">
        <f t="shared" si="153"/>
        <v>#DIV/0!</v>
      </c>
      <c r="GW33" s="67" t="e">
        <f t="shared" si="154"/>
        <v>#DIV/0!</v>
      </c>
      <c r="GX33" s="65" t="e">
        <f t="shared" si="139"/>
        <v>#DIV/0!</v>
      </c>
      <c r="GY33" s="114" t="e">
        <f t="shared" si="140"/>
        <v>#DIV/0!</v>
      </c>
      <c r="GZ33" s="65" t="e">
        <f t="shared" si="141"/>
        <v>#DIV/0!</v>
      </c>
      <c r="HA33" s="114" t="e">
        <f t="shared" si="142"/>
        <v>#DIV/0!</v>
      </c>
      <c r="HB33" s="250" t="s">
        <v>1112</v>
      </c>
    </row>
    <row r="34" spans="1:243">
      <c r="A34" s="95" t="s">
        <v>39</v>
      </c>
      <c r="B34" s="65">
        <f>'SS treatment'!G29</f>
        <v>58720</v>
      </c>
      <c r="C34" s="60">
        <v>33</v>
      </c>
      <c r="D34" s="67">
        <f t="shared" si="0"/>
        <v>1937.76</v>
      </c>
      <c r="E34" s="104">
        <f>'SS treatment (%)'!B29</f>
        <v>0.61307901907356943</v>
      </c>
      <c r="F34" s="62">
        <f t="shared" si="1"/>
        <v>360</v>
      </c>
      <c r="G34" s="67">
        <f t="shared" si="2"/>
        <v>11.88</v>
      </c>
      <c r="H34" s="104">
        <f>'SS treatment (%)'!C29</f>
        <v>64.032697547683924</v>
      </c>
      <c r="I34" s="62">
        <f t="shared" si="3"/>
        <v>37600</v>
      </c>
      <c r="J34" s="67">
        <f t="shared" si="4"/>
        <v>1240.8</v>
      </c>
      <c r="K34" s="226">
        <f>'SS treatment (%)'!E29</f>
        <v>0</v>
      </c>
      <c r="L34" s="62">
        <f t="shared" si="5"/>
        <v>0</v>
      </c>
      <c r="M34" s="67">
        <f t="shared" si="6"/>
        <v>0</v>
      </c>
      <c r="N34" s="65">
        <f t="shared" si="7"/>
        <v>1252.68</v>
      </c>
      <c r="O34" s="114">
        <f t="shared" si="8"/>
        <v>64.64577656675749</v>
      </c>
      <c r="P34" s="65">
        <f t="shared" si="9"/>
        <v>685.07999999999993</v>
      </c>
      <c r="Q34" s="114">
        <f t="shared" si="10"/>
        <v>35.35422343324251</v>
      </c>
      <c r="R34" s="65">
        <f>'SS treatment'!M29</f>
        <v>58710</v>
      </c>
      <c r="S34" s="60">
        <v>33</v>
      </c>
      <c r="T34" s="67">
        <f t="shared" si="11"/>
        <v>1937.43</v>
      </c>
      <c r="U34" s="104">
        <f>'SS treatment (%)'!H29</f>
        <v>2.1291091807187872</v>
      </c>
      <c r="V34" s="62">
        <f t="shared" si="12"/>
        <v>1250</v>
      </c>
      <c r="W34" s="67">
        <f t="shared" si="13"/>
        <v>41.25</v>
      </c>
      <c r="X34" s="104">
        <f>'SS treatment (%)'!I29</f>
        <v>62.732072900698348</v>
      </c>
      <c r="Y34" s="62">
        <f t="shared" si="14"/>
        <v>36830</v>
      </c>
      <c r="Z34" s="67">
        <f t="shared" si="15"/>
        <v>1215.3900000000001</v>
      </c>
      <c r="AA34" s="226">
        <f>'SS treatment (%)'!K29</f>
        <v>5.4505195026400957</v>
      </c>
      <c r="AB34" s="62">
        <f t="shared" si="16"/>
        <v>1280</v>
      </c>
      <c r="AC34" s="67">
        <f t="shared" si="17"/>
        <v>105.6</v>
      </c>
      <c r="AD34" s="65">
        <f t="shared" si="18"/>
        <v>1362.24</v>
      </c>
      <c r="AE34" s="114">
        <f t="shared" si="19"/>
        <v>70.311701584057232</v>
      </c>
      <c r="AF34" s="65">
        <f t="shared" si="20"/>
        <v>575.19000000000005</v>
      </c>
      <c r="AG34" s="114">
        <f t="shared" si="21"/>
        <v>29.688298415942771</v>
      </c>
      <c r="AH34" s="65">
        <f>'SS treatment'!S29</f>
        <v>57430</v>
      </c>
      <c r="AI34" s="60">
        <v>33</v>
      </c>
      <c r="AJ34" s="67">
        <f t="shared" si="22"/>
        <v>1895.19</v>
      </c>
      <c r="AK34" s="104">
        <f>'SS treatment (%)'!N29</f>
        <v>0.90545011318126412</v>
      </c>
      <c r="AL34" s="62">
        <f t="shared" si="23"/>
        <v>520</v>
      </c>
      <c r="AM34" s="67">
        <f t="shared" si="24"/>
        <v>17.16</v>
      </c>
      <c r="AN34" s="104">
        <f>'SS treatment (%)'!O29</f>
        <v>61.309420163677522</v>
      </c>
      <c r="AO34" s="62">
        <f t="shared" si="25"/>
        <v>35210</v>
      </c>
      <c r="AP34" s="67">
        <f t="shared" si="26"/>
        <v>1161.93</v>
      </c>
      <c r="AQ34" s="226">
        <f>'SS treatment (%)'!Q29</f>
        <v>8.7236635904579494</v>
      </c>
      <c r="AR34" s="62">
        <f t="shared" si="27"/>
        <v>2004.0000000000005</v>
      </c>
      <c r="AS34" s="67">
        <f t="shared" si="28"/>
        <v>165.33</v>
      </c>
      <c r="AT34" s="65">
        <f t="shared" si="29"/>
        <v>1344.42</v>
      </c>
      <c r="AU34" s="114">
        <f t="shared" si="30"/>
        <v>70.938533867316735</v>
      </c>
      <c r="AV34" s="65">
        <f t="shared" si="31"/>
        <v>550.77</v>
      </c>
      <c r="AW34" s="114">
        <f t="shared" si="32"/>
        <v>29.061466132683265</v>
      </c>
      <c r="AX34" s="65">
        <f>'SS treatment'!Y29</f>
        <v>56880</v>
      </c>
      <c r="AY34" s="60">
        <v>33</v>
      </c>
      <c r="AZ34" s="67">
        <f t="shared" si="33"/>
        <v>1877.04</v>
      </c>
      <c r="BA34" s="104">
        <f>'SS treatment (%)'!T29</f>
        <v>0</v>
      </c>
      <c r="BB34" s="62">
        <f t="shared" si="34"/>
        <v>0</v>
      </c>
      <c r="BC34" s="67">
        <f t="shared" si="35"/>
        <v>0</v>
      </c>
      <c r="BD34" s="104">
        <f>'SS treatment (%)'!U29</f>
        <v>45.798171589310833</v>
      </c>
      <c r="BE34" s="62">
        <f t="shared" si="36"/>
        <v>26050</v>
      </c>
      <c r="BF34" s="67">
        <f t="shared" si="37"/>
        <v>859.65</v>
      </c>
      <c r="BG34" s="226">
        <f>'SS treatment (%)'!W29</f>
        <v>28.199718706047818</v>
      </c>
      <c r="BH34" s="62">
        <f t="shared" si="38"/>
        <v>6416</v>
      </c>
      <c r="BI34" s="67">
        <f t="shared" si="39"/>
        <v>529.31999999999994</v>
      </c>
      <c r="BJ34" s="65">
        <f t="shared" si="40"/>
        <v>1388.9699999999998</v>
      </c>
      <c r="BK34" s="114">
        <f t="shared" si="41"/>
        <v>73.99789029535863</v>
      </c>
      <c r="BL34" s="65">
        <f t="shared" si="42"/>
        <v>488.07000000000016</v>
      </c>
      <c r="BM34" s="114">
        <f t="shared" si="43"/>
        <v>26.002109704641359</v>
      </c>
      <c r="BN34" s="65">
        <f>'SS treatment'!AE29</f>
        <v>56240</v>
      </c>
      <c r="BO34" s="60">
        <v>33</v>
      </c>
      <c r="BP34" s="67">
        <f t="shared" si="44"/>
        <v>1855.92</v>
      </c>
      <c r="BQ34" s="104">
        <f>'SS treatment (%)'!Z29</f>
        <v>0</v>
      </c>
      <c r="BR34" s="62">
        <f t="shared" si="45"/>
        <v>0</v>
      </c>
      <c r="BS34" s="67">
        <f t="shared" si="46"/>
        <v>0</v>
      </c>
      <c r="BT34" s="104">
        <f>'SS treatment (%)'!AA29</f>
        <v>44.221194879089616</v>
      </c>
      <c r="BU34" s="62">
        <f t="shared" si="47"/>
        <v>24870</v>
      </c>
      <c r="BV34" s="67">
        <f t="shared" si="48"/>
        <v>820.71</v>
      </c>
      <c r="BW34" s="226">
        <f>'SS treatment (%)'!AC29</f>
        <v>30.067567567567568</v>
      </c>
      <c r="BX34" s="62">
        <f t="shared" si="49"/>
        <v>6764</v>
      </c>
      <c r="BY34" s="67">
        <f t="shared" si="50"/>
        <v>558.03000000000009</v>
      </c>
      <c r="BZ34" s="65">
        <f t="shared" si="51"/>
        <v>1378.7400000000002</v>
      </c>
      <c r="CA34" s="114">
        <f t="shared" si="52"/>
        <v>74.288762446657202</v>
      </c>
      <c r="CB34" s="65">
        <f t="shared" si="53"/>
        <v>477.17999999999984</v>
      </c>
      <c r="CC34" s="114">
        <f t="shared" si="54"/>
        <v>25.711237553342809</v>
      </c>
      <c r="CD34" s="65">
        <f>'SS treatment'!AK29</f>
        <v>53050</v>
      </c>
      <c r="CE34" s="60">
        <v>33</v>
      </c>
      <c r="CF34" s="67">
        <f t="shared" si="55"/>
        <v>1750.65</v>
      </c>
      <c r="CG34" s="104">
        <f>'SS treatment (%)'!AF29</f>
        <v>0</v>
      </c>
      <c r="CH34" s="62">
        <f t="shared" si="56"/>
        <v>0</v>
      </c>
      <c r="CI34" s="67">
        <f t="shared" si="57"/>
        <v>0</v>
      </c>
      <c r="CJ34" s="104">
        <f>'SS treatment (%)'!AG29</f>
        <v>47.464655984919887</v>
      </c>
      <c r="CK34" s="62">
        <f t="shared" si="58"/>
        <v>25180</v>
      </c>
      <c r="CL34" s="67">
        <f t="shared" si="59"/>
        <v>830.94</v>
      </c>
      <c r="CM34" s="226">
        <f>'SS treatment (%)'!AI29</f>
        <v>20.810556079170595</v>
      </c>
      <c r="CN34" s="62">
        <f t="shared" si="60"/>
        <v>4416</v>
      </c>
      <c r="CO34" s="67">
        <f t="shared" si="61"/>
        <v>364.32000000000005</v>
      </c>
      <c r="CP34" s="65">
        <f t="shared" si="62"/>
        <v>1195.2600000000002</v>
      </c>
      <c r="CQ34" s="114">
        <f t="shared" si="63"/>
        <v>68.275212064090496</v>
      </c>
      <c r="CR34" s="65">
        <f t="shared" si="64"/>
        <v>555.38999999999987</v>
      </c>
      <c r="CS34" s="114">
        <f t="shared" si="65"/>
        <v>31.724787935909511</v>
      </c>
      <c r="CT34" s="65">
        <f>'SS treatment'!AQ29</f>
        <v>54520</v>
      </c>
      <c r="CU34" s="60">
        <v>33</v>
      </c>
      <c r="CV34" s="67">
        <f t="shared" si="66"/>
        <v>1799.16</v>
      </c>
      <c r="CW34" s="104">
        <f>'SS treatment (%)'!AL29</f>
        <v>0</v>
      </c>
      <c r="CX34" s="62">
        <f t="shared" si="67"/>
        <v>0</v>
      </c>
      <c r="CY34" s="67">
        <f t="shared" si="68"/>
        <v>0</v>
      </c>
      <c r="CZ34" s="104">
        <f>'SS treatment (%)'!AM29</f>
        <v>45.157740278796773</v>
      </c>
      <c r="DA34" s="62">
        <f t="shared" si="69"/>
        <v>24620</v>
      </c>
      <c r="DB34" s="67">
        <f t="shared" si="70"/>
        <v>812.46</v>
      </c>
      <c r="DC34" s="226">
        <f>'SS treatment (%)'!AO29</f>
        <v>22.450476889214968</v>
      </c>
      <c r="DD34" s="62">
        <f t="shared" si="71"/>
        <v>4896</v>
      </c>
      <c r="DE34" s="67">
        <f t="shared" si="72"/>
        <v>403.92000000000007</v>
      </c>
      <c r="DF34" s="65">
        <f t="shared" si="73"/>
        <v>1216.3800000000001</v>
      </c>
      <c r="DG34" s="114">
        <f t="shared" si="74"/>
        <v>67.608217168011748</v>
      </c>
      <c r="DH34" s="65">
        <f t="shared" si="75"/>
        <v>582.78</v>
      </c>
      <c r="DI34" s="114">
        <f t="shared" si="76"/>
        <v>32.391782831988259</v>
      </c>
      <c r="DJ34" s="65">
        <f>'SS treatment'!AW29</f>
        <v>55930</v>
      </c>
      <c r="DK34" s="60">
        <v>33</v>
      </c>
      <c r="DL34" s="67">
        <f t="shared" si="77"/>
        <v>1845.69</v>
      </c>
      <c r="DM34" s="104">
        <f>'SS treatment (%)'!AR29</f>
        <v>0</v>
      </c>
      <c r="DN34" s="62">
        <f t="shared" si="78"/>
        <v>0</v>
      </c>
      <c r="DO34" s="67">
        <f t="shared" si="79"/>
        <v>0</v>
      </c>
      <c r="DP34" s="104">
        <f>'SS treatment (%)'!AS29</f>
        <v>45.50330770606115</v>
      </c>
      <c r="DQ34" s="62">
        <f t="shared" si="80"/>
        <v>25450</v>
      </c>
      <c r="DR34" s="67">
        <f t="shared" si="81"/>
        <v>839.85</v>
      </c>
      <c r="DS34" s="226">
        <f>'SS treatment (%)'!AU29</f>
        <v>20.883246915787591</v>
      </c>
      <c r="DT34" s="62">
        <f t="shared" si="82"/>
        <v>4672</v>
      </c>
      <c r="DU34" s="67">
        <f t="shared" si="83"/>
        <v>385.44</v>
      </c>
      <c r="DV34" s="65">
        <f t="shared" si="84"/>
        <v>1225.29</v>
      </c>
      <c r="DW34" s="114">
        <f t="shared" si="85"/>
        <v>66.386554621848731</v>
      </c>
      <c r="DX34" s="65">
        <f t="shared" si="86"/>
        <v>620.40000000000009</v>
      </c>
      <c r="DY34" s="114">
        <f t="shared" si="87"/>
        <v>33.613445378151262</v>
      </c>
      <c r="DZ34" s="65">
        <f>'SS treatment'!BC29</f>
        <v>54830</v>
      </c>
      <c r="EA34" s="60">
        <v>33</v>
      </c>
      <c r="EB34" s="67">
        <f t="shared" si="88"/>
        <v>1809.39</v>
      </c>
      <c r="EC34" s="104">
        <f>'SS treatment (%)'!AX29</f>
        <v>0</v>
      </c>
      <c r="ED34" s="62">
        <f t="shared" si="89"/>
        <v>0</v>
      </c>
      <c r="EE34" s="67">
        <f t="shared" si="90"/>
        <v>0</v>
      </c>
      <c r="EF34" s="104">
        <f>'SS treatment (%)'!AY29</f>
        <v>46.726244756520153</v>
      </c>
      <c r="EG34" s="62">
        <f t="shared" si="91"/>
        <v>25620</v>
      </c>
      <c r="EH34" s="67">
        <f t="shared" si="92"/>
        <v>845.46</v>
      </c>
      <c r="EI34" s="226">
        <f>'SS treatment (%)'!BA29</f>
        <v>23.581980667517783</v>
      </c>
      <c r="EJ34" s="62">
        <f t="shared" si="93"/>
        <v>5172</v>
      </c>
      <c r="EK34" s="67">
        <f t="shared" si="94"/>
        <v>426.69000000000005</v>
      </c>
      <c r="EL34" s="65">
        <f t="shared" si="95"/>
        <v>1272.1500000000001</v>
      </c>
      <c r="EM34" s="114">
        <f t="shared" si="96"/>
        <v>70.308225424037943</v>
      </c>
      <c r="EN34" s="65">
        <f t="shared" si="97"/>
        <v>537.24</v>
      </c>
      <c r="EO34" s="114">
        <f t="shared" si="98"/>
        <v>29.691774575962064</v>
      </c>
      <c r="EP34" s="65">
        <f>'SS treatment'!BI29</f>
        <v>55520</v>
      </c>
      <c r="EQ34" s="60">
        <v>33</v>
      </c>
      <c r="ER34" s="67">
        <f t="shared" si="99"/>
        <v>1832.16</v>
      </c>
      <c r="ES34" s="104">
        <f>'SS treatment (%)'!BD29</f>
        <v>0</v>
      </c>
      <c r="ET34" s="62">
        <f t="shared" si="100"/>
        <v>0</v>
      </c>
      <c r="EU34" s="67">
        <f t="shared" si="101"/>
        <v>0</v>
      </c>
      <c r="EV34" s="104">
        <f>'SS treatment (%)'!BE29</f>
        <v>47.550432276657062</v>
      </c>
      <c r="EW34" s="62">
        <f t="shared" si="102"/>
        <v>26400</v>
      </c>
      <c r="EX34" s="67">
        <f t="shared" si="103"/>
        <v>871.20000000000016</v>
      </c>
      <c r="EY34" s="226">
        <f>'SS treatment (%)'!BG29</f>
        <v>21.487752161383284</v>
      </c>
      <c r="EZ34" s="62">
        <f t="shared" si="104"/>
        <v>4772</v>
      </c>
      <c r="FA34" s="67">
        <f t="shared" si="105"/>
        <v>393.69</v>
      </c>
      <c r="FB34" s="65">
        <f t="shared" si="106"/>
        <v>1264.8900000000001</v>
      </c>
      <c r="FC34" s="114">
        <f t="shared" si="107"/>
        <v>69.038184438040346</v>
      </c>
      <c r="FD34" s="65">
        <f t="shared" si="108"/>
        <v>567.27</v>
      </c>
      <c r="FE34" s="114">
        <f t="shared" si="109"/>
        <v>30.961815561959654</v>
      </c>
      <c r="FF34" s="65">
        <f>'SS treatment'!BO29</f>
        <v>54760</v>
      </c>
      <c r="FG34" s="60">
        <v>33</v>
      </c>
      <c r="FH34" s="67">
        <f t="shared" si="110"/>
        <v>1807.08</v>
      </c>
      <c r="FI34" s="104">
        <f>'SS treatment (%)'!BJ29</f>
        <v>0</v>
      </c>
      <c r="FJ34" s="62">
        <f t="shared" si="111"/>
        <v>0</v>
      </c>
      <c r="FK34" s="67">
        <f t="shared" si="112"/>
        <v>0</v>
      </c>
      <c r="FL34" s="104">
        <f>'SS treatment (%)'!BK29</f>
        <v>50.712198685171657</v>
      </c>
      <c r="FM34" s="62">
        <f t="shared" si="113"/>
        <v>27770</v>
      </c>
      <c r="FN34" s="67">
        <f t="shared" si="114"/>
        <v>916.41</v>
      </c>
      <c r="FO34" s="226">
        <f>'SS treatment (%)'!BM29</f>
        <v>23.283418553688826</v>
      </c>
      <c r="FP34" s="62">
        <f t="shared" si="115"/>
        <v>5100</v>
      </c>
      <c r="FQ34" s="67">
        <f t="shared" si="116"/>
        <v>420.75</v>
      </c>
      <c r="FR34" s="65">
        <f t="shared" si="117"/>
        <v>1337.1599999999999</v>
      </c>
      <c r="FS34" s="114">
        <f t="shared" si="118"/>
        <v>73.99561723886049</v>
      </c>
      <c r="FT34" s="65">
        <f t="shared" si="119"/>
        <v>469.92000000000007</v>
      </c>
      <c r="FU34" s="114">
        <f t="shared" si="120"/>
        <v>26.004382761139524</v>
      </c>
      <c r="FV34" s="65">
        <f>'SS treatment'!BU29</f>
        <v>55050</v>
      </c>
      <c r="FW34" s="60">
        <v>33</v>
      </c>
      <c r="FX34" s="67">
        <f t="shared" si="121"/>
        <v>1816.65</v>
      </c>
      <c r="FY34" s="104">
        <f>'SS treatment (%)'!BP29</f>
        <v>0</v>
      </c>
      <c r="FZ34" s="62">
        <f t="shared" si="122"/>
        <v>0</v>
      </c>
      <c r="GA34" s="67">
        <f t="shared" si="123"/>
        <v>0</v>
      </c>
      <c r="GB34" s="104">
        <f>'SS treatment (%)'!BQ29</f>
        <v>52.316076294277927</v>
      </c>
      <c r="GC34" s="62">
        <f t="shared" si="124"/>
        <v>28800</v>
      </c>
      <c r="GD34" s="67">
        <f t="shared" si="125"/>
        <v>950.4</v>
      </c>
      <c r="GE34" s="226">
        <f>'SS treatment (%)'!BS29</f>
        <v>18.764759309718439</v>
      </c>
      <c r="GF34" s="62">
        <f t="shared" si="126"/>
        <v>4132.0000000000009</v>
      </c>
      <c r="GG34" s="67">
        <f t="shared" si="127"/>
        <v>340.8900000000001</v>
      </c>
      <c r="GH34" s="65">
        <f t="shared" si="128"/>
        <v>1291.29</v>
      </c>
      <c r="GI34" s="114">
        <f t="shared" si="129"/>
        <v>71.080835603996363</v>
      </c>
      <c r="GJ34" s="69">
        <f t="shared" si="130"/>
        <v>525.36000000000013</v>
      </c>
      <c r="GK34" s="310">
        <f t="shared" si="131"/>
        <v>28.919164396003641</v>
      </c>
      <c r="GL34" s="65">
        <f>'SS treatment'!CA29</f>
        <v>0</v>
      </c>
      <c r="GM34" s="60">
        <v>33</v>
      </c>
      <c r="GN34" s="67">
        <f t="shared" si="132"/>
        <v>0</v>
      </c>
      <c r="GO34" s="104" t="e">
        <f>'SS treatment (%)'!BV29</f>
        <v>#DIV/0!</v>
      </c>
      <c r="GP34" s="62" t="e">
        <f t="shared" si="133"/>
        <v>#DIV/0!</v>
      </c>
      <c r="GQ34" s="67" t="e">
        <f t="shared" si="134"/>
        <v>#DIV/0!</v>
      </c>
      <c r="GR34" s="104" t="e">
        <f>'SS treatment (%)'!BW29</f>
        <v>#DIV/0!</v>
      </c>
      <c r="GS34" s="62" t="e">
        <f t="shared" si="151"/>
        <v>#DIV/0!</v>
      </c>
      <c r="GT34" s="67" t="e">
        <f t="shared" si="152"/>
        <v>#DIV/0!</v>
      </c>
      <c r="GU34" s="226" t="e">
        <f>'SS treatment (%)'!BY29</f>
        <v>#DIV/0!</v>
      </c>
      <c r="GV34" s="62" t="e">
        <f t="shared" si="153"/>
        <v>#DIV/0!</v>
      </c>
      <c r="GW34" s="67" t="e">
        <f t="shared" si="154"/>
        <v>#DIV/0!</v>
      </c>
      <c r="GX34" s="65" t="e">
        <f t="shared" si="139"/>
        <v>#DIV/0!</v>
      </c>
      <c r="GY34" s="114" t="e">
        <f t="shared" si="140"/>
        <v>#DIV/0!</v>
      </c>
      <c r="GZ34" s="65" t="e">
        <f t="shared" si="141"/>
        <v>#DIV/0!</v>
      </c>
      <c r="HA34" s="114" t="e">
        <f t="shared" si="142"/>
        <v>#DIV/0!</v>
      </c>
      <c r="HB34" s="250" t="s">
        <v>1113</v>
      </c>
    </row>
    <row r="35" spans="1:243">
      <c r="A35" s="95" t="s">
        <v>40</v>
      </c>
      <c r="B35" s="65">
        <f>'SS treatment'!G30</f>
        <v>147992.95000000001</v>
      </c>
      <c r="C35" s="58">
        <f>155.1/7</f>
        <v>22.157142857142855</v>
      </c>
      <c r="D35" s="67">
        <f t="shared" si="0"/>
        <v>3279.1009349999995</v>
      </c>
      <c r="E35" s="104">
        <f>'SS treatment (%)'!B30</f>
        <v>5.009765667891612</v>
      </c>
      <c r="F35" s="62">
        <f t="shared" si="1"/>
        <v>7414.1</v>
      </c>
      <c r="G35" s="67">
        <f t="shared" si="2"/>
        <v>164.2752728571428</v>
      </c>
      <c r="H35" s="104">
        <f>'SS treatment (%)'!C30</f>
        <v>31.28824717663916</v>
      </c>
      <c r="I35" s="62">
        <f t="shared" si="3"/>
        <v>46304.400000000009</v>
      </c>
      <c r="J35" s="67">
        <f t="shared" si="4"/>
        <v>1025.9732057142855</v>
      </c>
      <c r="K35" s="226">
        <f>'SS treatment (%)'!E30</f>
        <v>10.685069795554449</v>
      </c>
      <c r="L35" s="62">
        <f t="shared" si="5"/>
        <v>6325.26</v>
      </c>
      <c r="M35" s="67">
        <f t="shared" si="6"/>
        <v>350.37422357142844</v>
      </c>
      <c r="N35" s="65">
        <f t="shared" si="7"/>
        <v>1540.6227021428567</v>
      </c>
      <c r="O35" s="114">
        <f t="shared" si="8"/>
        <v>46.983082640085215</v>
      </c>
      <c r="P35" s="65">
        <f t="shared" si="9"/>
        <v>1738.4782328571428</v>
      </c>
      <c r="Q35" s="114">
        <f t="shared" si="10"/>
        <v>53.016917359914785</v>
      </c>
      <c r="R35" s="65">
        <f>'SS treatment'!M30</f>
        <v>140985.90000000002</v>
      </c>
      <c r="S35" s="58">
        <f>155.1/7</f>
        <v>22.157142857142855</v>
      </c>
      <c r="T35" s="67">
        <f t="shared" si="11"/>
        <v>3123.8447271428577</v>
      </c>
      <c r="U35" s="104">
        <f>'SS treatment (%)'!H30</f>
        <v>5.0205020502050193</v>
      </c>
      <c r="V35" s="62">
        <f t="shared" si="12"/>
        <v>7078.2</v>
      </c>
      <c r="W35" s="67">
        <f t="shared" si="13"/>
        <v>156.83268857142855</v>
      </c>
      <c r="X35" s="104">
        <f>'SS treatment (%)'!I30</f>
        <v>65.686568656865688</v>
      </c>
      <c r="Y35" s="62">
        <f t="shared" si="14"/>
        <v>92608.800000000017</v>
      </c>
      <c r="Z35" s="67">
        <f t="shared" si="15"/>
        <v>2051.9464114285715</v>
      </c>
      <c r="AA35" s="226">
        <f>'SS treatment (%)'!K30</f>
        <v>22.432243224322427</v>
      </c>
      <c r="AB35" s="62">
        <f t="shared" si="16"/>
        <v>12650.52</v>
      </c>
      <c r="AC35" s="67">
        <f t="shared" si="17"/>
        <v>700.748447142857</v>
      </c>
      <c r="AD35" s="65">
        <f t="shared" si="18"/>
        <v>2909.5275471428572</v>
      </c>
      <c r="AE35" s="114">
        <f t="shared" si="19"/>
        <v>93.139313931393133</v>
      </c>
      <c r="AF35" s="65">
        <f t="shared" si="20"/>
        <v>214.31718000000046</v>
      </c>
      <c r="AG35" s="114">
        <f t="shared" si="21"/>
        <v>6.8606860686068734</v>
      </c>
      <c r="AH35" s="65">
        <f>'SS treatment'!S30</f>
        <v>147092.95000000001</v>
      </c>
      <c r="AI35" s="58">
        <f>155.1/7</f>
        <v>22.157142857142855</v>
      </c>
      <c r="AJ35" s="67">
        <f t="shared" si="22"/>
        <v>3259.1595064285711</v>
      </c>
      <c r="AK35" s="104">
        <f>'SS treatment (%)'!N30</f>
        <v>20.047935676047015</v>
      </c>
      <c r="AL35" s="62">
        <f t="shared" si="23"/>
        <v>29489.1</v>
      </c>
      <c r="AM35" s="67">
        <f t="shared" si="24"/>
        <v>653.39420142857136</v>
      </c>
      <c r="AN35" s="104">
        <f>'SS treatment (%)'!O30</f>
        <v>60.338989734042315</v>
      </c>
      <c r="AO35" s="62">
        <f t="shared" si="25"/>
        <v>88754.4</v>
      </c>
      <c r="AP35" s="67">
        <f t="shared" si="26"/>
        <v>1966.5439199999996</v>
      </c>
      <c r="AQ35" s="226">
        <f>'SS treatment (%)'!Q30</f>
        <v>10.750447251210883</v>
      </c>
      <c r="AR35" s="62">
        <f t="shared" si="27"/>
        <v>6325.26</v>
      </c>
      <c r="AS35" s="67">
        <f t="shared" si="28"/>
        <v>350.3742235714285</v>
      </c>
      <c r="AT35" s="65">
        <f t="shared" si="29"/>
        <v>2970.3123449999994</v>
      </c>
      <c r="AU35" s="114">
        <f t="shared" si="30"/>
        <v>91.137372661300219</v>
      </c>
      <c r="AV35" s="65">
        <f t="shared" si="31"/>
        <v>288.84716142857178</v>
      </c>
      <c r="AW35" s="114">
        <f t="shared" si="32"/>
        <v>8.8626273386997934</v>
      </c>
      <c r="AX35" s="65">
        <f>'SS treatment'!Y30</f>
        <v>150146.47500000001</v>
      </c>
      <c r="AY35" s="58">
        <f>155.1/7</f>
        <v>22.157142857142855</v>
      </c>
      <c r="AZ35" s="67">
        <f t="shared" si="33"/>
        <v>3326.8168960714283</v>
      </c>
      <c r="BA35" s="104">
        <f>'SS treatment (%)'!T30</f>
        <v>27.103233692299472</v>
      </c>
      <c r="BB35" s="62">
        <f t="shared" si="34"/>
        <v>40694.550000000003</v>
      </c>
      <c r="BC35" s="67">
        <f t="shared" si="35"/>
        <v>901.67495785714289</v>
      </c>
      <c r="BD35" s="104">
        <f>'SS treatment (%)'!U30</f>
        <v>57.828330635134805</v>
      </c>
      <c r="BE35" s="62">
        <f t="shared" si="36"/>
        <v>86827.200000000012</v>
      </c>
      <c r="BF35" s="67">
        <f t="shared" si="37"/>
        <v>1923.8426742857148</v>
      </c>
      <c r="BG35" s="226">
        <f>'SS treatment (%)'!W30</f>
        <v>5.26590784099327</v>
      </c>
      <c r="BH35" s="62">
        <f t="shared" si="38"/>
        <v>3162.63</v>
      </c>
      <c r="BI35" s="67">
        <f t="shared" si="39"/>
        <v>175.18711178571425</v>
      </c>
      <c r="BJ35" s="65">
        <f t="shared" si="40"/>
        <v>3000.7047439285716</v>
      </c>
      <c r="BK35" s="114">
        <f t="shared" si="41"/>
        <v>90.197472168427538</v>
      </c>
      <c r="BL35" s="65">
        <f t="shared" si="42"/>
        <v>326.11215214285676</v>
      </c>
      <c r="BM35" s="114">
        <f t="shared" si="43"/>
        <v>9.8025278315724584</v>
      </c>
      <c r="BN35" s="65">
        <f>'SS treatment'!AE30</f>
        <v>153200</v>
      </c>
      <c r="BO35" s="58">
        <f>155.1/7</f>
        <v>22.157142857142855</v>
      </c>
      <c r="BP35" s="67">
        <f t="shared" si="44"/>
        <v>3394.4742857142855</v>
      </c>
      <c r="BQ35" s="104">
        <f>'SS treatment (%)'!Z30</f>
        <v>33.87728459530026</v>
      </c>
      <c r="BR35" s="62">
        <f t="shared" si="45"/>
        <v>51900</v>
      </c>
      <c r="BS35" s="67">
        <f t="shared" si="46"/>
        <v>1149.9557142857143</v>
      </c>
      <c r="BT35" s="104">
        <f>'SS treatment (%)'!AA30</f>
        <v>55.417754569190599</v>
      </c>
      <c r="BU35" s="62">
        <f t="shared" si="47"/>
        <v>84900</v>
      </c>
      <c r="BV35" s="67">
        <f t="shared" si="48"/>
        <v>1881.1414285714284</v>
      </c>
      <c r="BW35" s="226">
        <f>'SS treatment (%)'!AC30</f>
        <v>0</v>
      </c>
      <c r="BX35" s="62">
        <f t="shared" si="49"/>
        <v>0</v>
      </c>
      <c r="BY35" s="67">
        <f t="shared" si="50"/>
        <v>0</v>
      </c>
      <c r="BZ35" s="65">
        <f t="shared" si="51"/>
        <v>3031.0971428571429</v>
      </c>
      <c r="CA35" s="114">
        <f t="shared" si="52"/>
        <v>89.295039164490873</v>
      </c>
      <c r="CB35" s="65">
        <f t="shared" si="53"/>
        <v>363.37714285714264</v>
      </c>
      <c r="CC35" s="114">
        <f t="shared" si="54"/>
        <v>10.704960835509132</v>
      </c>
      <c r="CD35" s="65">
        <f>'SS treatment'!AK30</f>
        <v>147000</v>
      </c>
      <c r="CE35" s="58">
        <f>155.1/7</f>
        <v>22.157142857142855</v>
      </c>
      <c r="CF35" s="67">
        <f t="shared" si="55"/>
        <v>3257.0999999999995</v>
      </c>
      <c r="CG35" s="104">
        <f>'SS treatment (%)'!AF30</f>
        <v>43.401360544217688</v>
      </c>
      <c r="CH35" s="62">
        <f t="shared" si="56"/>
        <v>63800</v>
      </c>
      <c r="CI35" s="67">
        <f t="shared" si="57"/>
        <v>1413.6257142857141</v>
      </c>
      <c r="CJ35" s="104">
        <f>'SS treatment (%)'!AG30</f>
        <v>54.693877551020407</v>
      </c>
      <c r="CK35" s="62">
        <f t="shared" si="58"/>
        <v>80400</v>
      </c>
      <c r="CL35" s="67">
        <f t="shared" si="59"/>
        <v>1781.4342857142856</v>
      </c>
      <c r="CM35" s="226">
        <f>'SS treatment (%)'!AI30</f>
        <v>0.48979591836734693</v>
      </c>
      <c r="CN35" s="62">
        <f t="shared" si="60"/>
        <v>288</v>
      </c>
      <c r="CO35" s="67">
        <f t="shared" si="61"/>
        <v>15.953142857142854</v>
      </c>
      <c r="CP35" s="65">
        <f t="shared" si="62"/>
        <v>3211.0131428571422</v>
      </c>
      <c r="CQ35" s="114">
        <f t="shared" si="63"/>
        <v>98.585034013605437</v>
      </c>
      <c r="CR35" s="65">
        <f t="shared" si="64"/>
        <v>46.086857142857298</v>
      </c>
      <c r="CS35" s="114">
        <f t="shared" si="65"/>
        <v>1.4149659863945627</v>
      </c>
      <c r="CT35" s="65">
        <f>'SS treatment'!AQ30</f>
        <v>161200</v>
      </c>
      <c r="CU35" s="58">
        <f>155.1/7</f>
        <v>22.157142857142855</v>
      </c>
      <c r="CV35" s="67">
        <f t="shared" si="66"/>
        <v>3571.7314285714283</v>
      </c>
      <c r="CW35" s="104">
        <f>'SS treatment (%)'!AL30</f>
        <v>45.936724565756826</v>
      </c>
      <c r="CX35" s="62">
        <f t="shared" si="67"/>
        <v>74050</v>
      </c>
      <c r="CY35" s="67">
        <f t="shared" si="68"/>
        <v>1640.7364285714284</v>
      </c>
      <c r="CZ35" s="104">
        <f>'SS treatment (%)'!AM30</f>
        <v>49.764267990074444</v>
      </c>
      <c r="DA35" s="62">
        <f t="shared" si="69"/>
        <v>80220</v>
      </c>
      <c r="DB35" s="67">
        <f t="shared" si="70"/>
        <v>1777.4460000000001</v>
      </c>
      <c r="DC35" s="226">
        <f>'SS treatment (%)'!AO30</f>
        <v>0.72580645161290325</v>
      </c>
      <c r="DD35" s="62">
        <f t="shared" si="71"/>
        <v>468</v>
      </c>
      <c r="DE35" s="67">
        <f t="shared" si="72"/>
        <v>25.923857142857141</v>
      </c>
      <c r="DF35" s="65">
        <f t="shared" si="73"/>
        <v>3444.1062857142856</v>
      </c>
      <c r="DG35" s="114">
        <f t="shared" si="74"/>
        <v>96.42679900744416</v>
      </c>
      <c r="DH35" s="65">
        <f t="shared" si="75"/>
        <v>127.62514285714269</v>
      </c>
      <c r="DI35" s="114">
        <f t="shared" si="76"/>
        <v>3.5732009925558268</v>
      </c>
      <c r="DJ35" s="65">
        <f>'SS treatment'!AW30</f>
        <v>146620</v>
      </c>
      <c r="DK35" s="58">
        <f>155.1/7</f>
        <v>22.157142857142855</v>
      </c>
      <c r="DL35" s="67">
        <f t="shared" si="77"/>
        <v>3248.6802857142852</v>
      </c>
      <c r="DM35" s="104">
        <f>'SS treatment (%)'!AR30</f>
        <v>43.704815168462694</v>
      </c>
      <c r="DN35" s="62">
        <f t="shared" si="78"/>
        <v>64080</v>
      </c>
      <c r="DO35" s="67">
        <f t="shared" si="79"/>
        <v>1419.8297142857141</v>
      </c>
      <c r="DP35" s="104">
        <f>'SS treatment (%)'!AS30</f>
        <v>47.346883099167918</v>
      </c>
      <c r="DQ35" s="62">
        <f t="shared" si="80"/>
        <v>69420</v>
      </c>
      <c r="DR35" s="67">
        <f t="shared" si="81"/>
        <v>1538.148857142857</v>
      </c>
      <c r="DS35" s="226">
        <f>'SS treatment (%)'!AU30</f>
        <v>3.8262174328195333</v>
      </c>
      <c r="DT35" s="62">
        <f t="shared" si="82"/>
        <v>2244</v>
      </c>
      <c r="DU35" s="67">
        <f t="shared" si="83"/>
        <v>124.30157142857141</v>
      </c>
      <c r="DV35" s="65">
        <f t="shared" si="84"/>
        <v>3082.2801428571424</v>
      </c>
      <c r="DW35" s="114">
        <f t="shared" si="85"/>
        <v>94.877915700450146</v>
      </c>
      <c r="DX35" s="65">
        <f t="shared" si="86"/>
        <v>166.40014285714278</v>
      </c>
      <c r="DY35" s="114">
        <f t="shared" si="87"/>
        <v>5.1220842995498552</v>
      </c>
      <c r="DZ35" s="65">
        <f>'SS treatment'!BC30</f>
        <v>160190</v>
      </c>
      <c r="EA35" s="58">
        <f>155.1/7</f>
        <v>22.157142857142855</v>
      </c>
      <c r="EB35" s="67">
        <f t="shared" si="88"/>
        <v>3549.3527142857142</v>
      </c>
      <c r="EC35" s="104">
        <f>'SS treatment (%)'!AX30</f>
        <v>39.996254447843178</v>
      </c>
      <c r="ED35" s="62">
        <f t="shared" si="89"/>
        <v>64069.999999999993</v>
      </c>
      <c r="EE35" s="67">
        <f t="shared" si="90"/>
        <v>1419.6081428571426</v>
      </c>
      <c r="EF35" s="104">
        <f>'SS treatment (%)'!AY30</f>
        <v>58.41812847243898</v>
      </c>
      <c r="EG35" s="62">
        <f t="shared" si="91"/>
        <v>93580</v>
      </c>
      <c r="EH35" s="67">
        <f t="shared" si="92"/>
        <v>2073.4654285714287</v>
      </c>
      <c r="EI35" s="226">
        <f>'SS treatment (%)'!BA30</f>
        <v>0.4120107372495162</v>
      </c>
      <c r="EJ35" s="62">
        <f t="shared" si="93"/>
        <v>264</v>
      </c>
      <c r="EK35" s="67">
        <f t="shared" si="94"/>
        <v>14.623714285714286</v>
      </c>
      <c r="EL35" s="65">
        <f t="shared" si="95"/>
        <v>3507.6972857142855</v>
      </c>
      <c r="EM35" s="114">
        <f t="shared" si="96"/>
        <v>98.826393657531682</v>
      </c>
      <c r="EN35" s="65">
        <f t="shared" si="97"/>
        <v>41.655428571428729</v>
      </c>
      <c r="EO35" s="114">
        <f t="shared" si="98"/>
        <v>1.1736063424683234</v>
      </c>
      <c r="EP35" s="65">
        <f>'SS treatment'!BI30</f>
        <v>153650</v>
      </c>
      <c r="EQ35" s="58">
        <f>155.1/7</f>
        <v>22.157142857142855</v>
      </c>
      <c r="ER35" s="67">
        <f t="shared" si="99"/>
        <v>3404.4449999999997</v>
      </c>
      <c r="ES35" s="104">
        <f>'SS treatment (%)'!BD30</f>
        <v>38.411975268467295</v>
      </c>
      <c r="ET35" s="62">
        <f t="shared" si="100"/>
        <v>59020</v>
      </c>
      <c r="EU35" s="67">
        <f t="shared" si="101"/>
        <v>1307.7145714285712</v>
      </c>
      <c r="EV35" s="104">
        <f>'SS treatment (%)'!BE30</f>
        <v>56.465994142531727</v>
      </c>
      <c r="EW35" s="62">
        <f t="shared" si="102"/>
        <v>86760</v>
      </c>
      <c r="EX35" s="67">
        <f t="shared" si="103"/>
        <v>1922.353714285714</v>
      </c>
      <c r="EY35" s="226">
        <f>'SS treatment (%)'!BG30</f>
        <v>2.6033192320208266E-2</v>
      </c>
      <c r="EZ35" s="62">
        <f t="shared" si="104"/>
        <v>16</v>
      </c>
      <c r="FA35" s="67">
        <f t="shared" si="105"/>
        <v>0.88628571428571423</v>
      </c>
      <c r="FB35" s="65">
        <f t="shared" si="106"/>
        <v>3230.9545714285709</v>
      </c>
      <c r="FC35" s="114">
        <f t="shared" si="107"/>
        <v>94.904002603319228</v>
      </c>
      <c r="FD35" s="65">
        <f t="shared" si="108"/>
        <v>173.49042857142877</v>
      </c>
      <c r="FE35" s="114">
        <f t="shared" si="109"/>
        <v>5.095997396680775</v>
      </c>
      <c r="FF35" s="65">
        <f>'SS treatment'!BO30</f>
        <v>160500</v>
      </c>
      <c r="FG35" s="58">
        <f>155.1/7</f>
        <v>22.157142857142855</v>
      </c>
      <c r="FH35" s="67">
        <f t="shared" si="110"/>
        <v>3556.2214285714281</v>
      </c>
      <c r="FI35" s="104">
        <f>'SS treatment (%)'!BJ30</f>
        <v>37.109034267912776</v>
      </c>
      <c r="FJ35" s="62">
        <f t="shared" si="111"/>
        <v>59560.000000000007</v>
      </c>
      <c r="FK35" s="67">
        <f t="shared" si="112"/>
        <v>1319.6794285714286</v>
      </c>
      <c r="FL35" s="104">
        <f>'SS treatment (%)'!BK30</f>
        <v>59.464174454828658</v>
      </c>
      <c r="FM35" s="62">
        <f t="shared" si="113"/>
        <v>95440</v>
      </c>
      <c r="FN35" s="67">
        <f t="shared" si="114"/>
        <v>2114.677714285714</v>
      </c>
      <c r="FO35" s="226">
        <f>'SS treatment (%)'!BM30</f>
        <v>4.9844236760124609E-2</v>
      </c>
      <c r="FP35" s="62">
        <f t="shared" si="115"/>
        <v>32</v>
      </c>
      <c r="FQ35" s="67">
        <f t="shared" si="116"/>
        <v>1.7725714285714285</v>
      </c>
      <c r="FR35" s="65">
        <f t="shared" si="117"/>
        <v>3436.1297142857143</v>
      </c>
      <c r="FS35" s="114">
        <f t="shared" si="118"/>
        <v>96.623052959501578</v>
      </c>
      <c r="FT35" s="65">
        <f t="shared" si="119"/>
        <v>120.09171428571381</v>
      </c>
      <c r="FU35" s="114">
        <f t="shared" si="120"/>
        <v>3.3769470404984294</v>
      </c>
      <c r="FV35" s="65">
        <f>'SS treatment'!BU30</f>
        <v>160500</v>
      </c>
      <c r="FW35" s="58">
        <f>155.1/7</f>
        <v>22.157142857142855</v>
      </c>
      <c r="FX35" s="67">
        <f t="shared" si="121"/>
        <v>3556.2214285714281</v>
      </c>
      <c r="FY35" s="104">
        <f>'SS treatment (%)'!BP30</f>
        <v>37.109034267912776</v>
      </c>
      <c r="FZ35" s="62">
        <f t="shared" si="122"/>
        <v>59560.000000000007</v>
      </c>
      <c r="GA35" s="67">
        <f t="shared" si="123"/>
        <v>1319.6794285714286</v>
      </c>
      <c r="GB35" s="104">
        <f>'SS treatment (%)'!BQ30</f>
        <v>59.464174454828658</v>
      </c>
      <c r="GC35" s="62">
        <f t="shared" si="124"/>
        <v>95440</v>
      </c>
      <c r="GD35" s="67">
        <f t="shared" si="125"/>
        <v>2114.677714285714</v>
      </c>
      <c r="GE35" s="226">
        <f>'SS treatment (%)'!BS30</f>
        <v>4.9844236760124609E-2</v>
      </c>
      <c r="GF35" s="62">
        <f t="shared" si="126"/>
        <v>32</v>
      </c>
      <c r="GG35" s="67">
        <f t="shared" si="127"/>
        <v>1.7725714285714285</v>
      </c>
      <c r="GH35" s="65">
        <f t="shared" si="128"/>
        <v>3436.1297142857143</v>
      </c>
      <c r="GI35" s="114">
        <f t="shared" si="129"/>
        <v>96.623052959501578</v>
      </c>
      <c r="GJ35" s="69">
        <f t="shared" si="130"/>
        <v>120.09171428571381</v>
      </c>
      <c r="GK35" s="310">
        <f t="shared" si="131"/>
        <v>3.3769470404984294</v>
      </c>
      <c r="GL35" s="65">
        <f>'SS treatment'!CA30</f>
        <v>0</v>
      </c>
      <c r="GM35" s="58">
        <f>155.1/7</f>
        <v>22.157142857142855</v>
      </c>
      <c r="GN35" s="67">
        <f t="shared" si="132"/>
        <v>0</v>
      </c>
      <c r="GO35" s="104" t="e">
        <f>'SS treatment (%)'!BV30</f>
        <v>#DIV/0!</v>
      </c>
      <c r="GP35" s="62" t="e">
        <f t="shared" si="133"/>
        <v>#DIV/0!</v>
      </c>
      <c r="GQ35" s="67" t="e">
        <f t="shared" si="134"/>
        <v>#DIV/0!</v>
      </c>
      <c r="GR35" s="104" t="e">
        <f>'SS treatment (%)'!BW30</f>
        <v>#DIV/0!</v>
      </c>
      <c r="GS35" s="62" t="e">
        <f t="shared" si="151"/>
        <v>#DIV/0!</v>
      </c>
      <c r="GT35" s="67" t="e">
        <f t="shared" si="152"/>
        <v>#DIV/0!</v>
      </c>
      <c r="GU35" s="226" t="e">
        <f>'SS treatment (%)'!BY30</f>
        <v>#DIV/0!</v>
      </c>
      <c r="GV35" s="62" t="e">
        <f t="shared" si="153"/>
        <v>#DIV/0!</v>
      </c>
      <c r="GW35" s="67" t="e">
        <f t="shared" si="154"/>
        <v>#DIV/0!</v>
      </c>
      <c r="GX35" s="65" t="e">
        <f t="shared" si="139"/>
        <v>#DIV/0!</v>
      </c>
      <c r="GY35" s="114" t="e">
        <f t="shared" si="140"/>
        <v>#DIV/0!</v>
      </c>
      <c r="GZ35" s="65" t="e">
        <f t="shared" si="141"/>
        <v>#DIV/0!</v>
      </c>
      <c r="HA35" s="114" t="e">
        <f t="shared" si="142"/>
        <v>#DIV/0!</v>
      </c>
      <c r="HB35" s="250" t="s">
        <v>1098</v>
      </c>
    </row>
    <row r="36" spans="1:243">
      <c r="A36" s="95" t="s">
        <v>41</v>
      </c>
      <c r="B36" s="65">
        <f>'SS treatment'!G31</f>
        <v>182000</v>
      </c>
      <c r="C36" s="60">
        <v>33</v>
      </c>
      <c r="D36" s="67">
        <f t="shared" si="0"/>
        <v>6006</v>
      </c>
      <c r="E36" s="104">
        <f>'SS treatment (%)'!B31</f>
        <v>22.197802197802197</v>
      </c>
      <c r="F36" s="62">
        <f t="shared" si="1"/>
        <v>40400</v>
      </c>
      <c r="G36" s="67">
        <f t="shared" si="2"/>
        <v>1333.2</v>
      </c>
      <c r="H36" s="104">
        <f>'SS treatment (%)'!C31</f>
        <v>37.03846153846154</v>
      </c>
      <c r="I36" s="62">
        <f t="shared" si="3"/>
        <v>67410</v>
      </c>
      <c r="J36" s="67">
        <f t="shared" si="4"/>
        <v>2224.5300000000002</v>
      </c>
      <c r="K36" s="226">
        <f>'SS treatment (%)'!E31</f>
        <v>1.0796703296703296</v>
      </c>
      <c r="L36" s="62">
        <f t="shared" si="5"/>
        <v>786</v>
      </c>
      <c r="M36" s="67">
        <f t="shared" si="6"/>
        <v>64.844999999999999</v>
      </c>
      <c r="N36" s="65">
        <f t="shared" si="7"/>
        <v>3622.5750000000003</v>
      </c>
      <c r="O36" s="114">
        <f t="shared" si="8"/>
        <v>60.315934065934066</v>
      </c>
      <c r="P36" s="65">
        <f t="shared" si="9"/>
        <v>2383.4249999999997</v>
      </c>
      <c r="Q36" s="114">
        <f t="shared" si="10"/>
        <v>39.684065934065927</v>
      </c>
      <c r="R36" s="65">
        <f>'SS treatment'!M31</f>
        <v>195900</v>
      </c>
      <c r="S36" s="60">
        <v>33</v>
      </c>
      <c r="T36" s="67">
        <f t="shared" si="11"/>
        <v>6464.7</v>
      </c>
      <c r="U36" s="104">
        <f>'SS treatment (%)'!H31</f>
        <v>24.65543644716692</v>
      </c>
      <c r="V36" s="62">
        <f t="shared" si="12"/>
        <v>48300</v>
      </c>
      <c r="W36" s="67">
        <f t="shared" si="13"/>
        <v>1593.8999999999996</v>
      </c>
      <c r="X36" s="104">
        <f>'SS treatment (%)'!I31</f>
        <v>34.04798366513527</v>
      </c>
      <c r="Y36" s="62">
        <f t="shared" si="14"/>
        <v>66699.999999999985</v>
      </c>
      <c r="Z36" s="67">
        <f t="shared" si="15"/>
        <v>2201.1</v>
      </c>
      <c r="AA36" s="226">
        <f>'SS treatment (%)'!K31</f>
        <v>0.76569678407350694</v>
      </c>
      <c r="AB36" s="62">
        <f t="shared" si="16"/>
        <v>600</v>
      </c>
      <c r="AC36" s="67">
        <f t="shared" si="17"/>
        <v>49.5</v>
      </c>
      <c r="AD36" s="65">
        <f t="shared" si="18"/>
        <v>3844.4999999999995</v>
      </c>
      <c r="AE36" s="114">
        <f t="shared" si="19"/>
        <v>59.469116896375695</v>
      </c>
      <c r="AF36" s="65">
        <f t="shared" si="20"/>
        <v>2620.2000000000003</v>
      </c>
      <c r="AG36" s="114">
        <f t="shared" si="21"/>
        <v>40.530883103624305</v>
      </c>
      <c r="AH36" s="65">
        <f>'SS treatment'!S31</f>
        <v>197870</v>
      </c>
      <c r="AI36" s="60">
        <v>33</v>
      </c>
      <c r="AJ36" s="67">
        <f t="shared" si="22"/>
        <v>6529.71</v>
      </c>
      <c r="AK36" s="104">
        <f>'SS treatment (%)'!N31</f>
        <v>29.110021731439833</v>
      </c>
      <c r="AL36" s="62">
        <f t="shared" si="23"/>
        <v>57600</v>
      </c>
      <c r="AM36" s="67">
        <f t="shared" si="24"/>
        <v>1900.8</v>
      </c>
      <c r="AN36" s="104">
        <f>'SS treatment (%)'!O31</f>
        <v>32.24591903775206</v>
      </c>
      <c r="AO36" s="62">
        <f t="shared" si="25"/>
        <v>63805</v>
      </c>
      <c r="AP36" s="67">
        <f t="shared" si="26"/>
        <v>2105.5650000000001</v>
      </c>
      <c r="AQ36" s="226">
        <f>'SS treatment (%)'!Q31</f>
        <v>0.92232273715065449</v>
      </c>
      <c r="AR36" s="62">
        <f t="shared" si="27"/>
        <v>730</v>
      </c>
      <c r="AS36" s="67">
        <f t="shared" si="28"/>
        <v>60.225000000000001</v>
      </c>
      <c r="AT36" s="65">
        <f t="shared" si="29"/>
        <v>4066.5899999999997</v>
      </c>
      <c r="AU36" s="114">
        <f t="shared" si="30"/>
        <v>62.27826350634254</v>
      </c>
      <c r="AV36" s="65">
        <f t="shared" si="31"/>
        <v>2463.1200000000003</v>
      </c>
      <c r="AW36" s="114">
        <f t="shared" si="32"/>
        <v>37.721736493657453</v>
      </c>
      <c r="AX36" s="65">
        <f>'SS treatment'!Y31</f>
        <v>184000</v>
      </c>
      <c r="AY36" s="60">
        <v>33</v>
      </c>
      <c r="AZ36" s="67">
        <f t="shared" si="33"/>
        <v>6072</v>
      </c>
      <c r="BA36" s="104">
        <f>'SS treatment (%)'!T31</f>
        <v>27.717391304347824</v>
      </c>
      <c r="BB36" s="62">
        <f t="shared" si="34"/>
        <v>51000</v>
      </c>
      <c r="BC36" s="67">
        <f t="shared" si="35"/>
        <v>1683</v>
      </c>
      <c r="BD36" s="104">
        <f>'SS treatment (%)'!U31</f>
        <v>32.119565217391305</v>
      </c>
      <c r="BE36" s="62">
        <f t="shared" si="36"/>
        <v>59100</v>
      </c>
      <c r="BF36" s="67">
        <f t="shared" si="37"/>
        <v>1950.3</v>
      </c>
      <c r="BG36" s="226">
        <f>'SS treatment (%)'!W31</f>
        <v>1.1956521739130435</v>
      </c>
      <c r="BH36" s="62">
        <f t="shared" si="38"/>
        <v>880</v>
      </c>
      <c r="BI36" s="67">
        <f t="shared" si="39"/>
        <v>72.599999999999994</v>
      </c>
      <c r="BJ36" s="65">
        <f t="shared" si="40"/>
        <v>3705.9</v>
      </c>
      <c r="BK36" s="114">
        <f t="shared" si="41"/>
        <v>61.032608695652172</v>
      </c>
      <c r="BL36" s="65">
        <f t="shared" si="42"/>
        <v>2366.1</v>
      </c>
      <c r="BM36" s="114">
        <f t="shared" si="43"/>
        <v>38.967391304347828</v>
      </c>
      <c r="BN36" s="65">
        <f>'SS treatment'!AE31</f>
        <v>187359.62869152834</v>
      </c>
      <c r="BO36" s="60">
        <v>33</v>
      </c>
      <c r="BP36" s="67">
        <f t="shared" si="44"/>
        <v>6182.867746820436</v>
      </c>
      <c r="BQ36" s="104">
        <f>'SS treatment (%)'!Z31</f>
        <v>31.75710819643098</v>
      </c>
      <c r="BR36" s="62">
        <f t="shared" si="45"/>
        <v>59500</v>
      </c>
      <c r="BS36" s="67">
        <f t="shared" si="46"/>
        <v>1963.5000000000002</v>
      </c>
      <c r="BT36" s="104">
        <f>'SS treatment (%)'!AA31</f>
        <v>30.896771070348514</v>
      </c>
      <c r="BU36" s="62">
        <f t="shared" si="47"/>
        <v>57888.075555076524</v>
      </c>
      <c r="BV36" s="67">
        <f t="shared" si="48"/>
        <v>1910.3064933175256</v>
      </c>
      <c r="BW36" s="226">
        <f>'SS treatment (%)'!AC31</f>
        <v>1.6461190473999665</v>
      </c>
      <c r="BX36" s="62">
        <f t="shared" si="49"/>
        <v>1233.6650140116406</v>
      </c>
      <c r="BY36" s="67">
        <f t="shared" si="50"/>
        <v>101.77736365596033</v>
      </c>
      <c r="BZ36" s="65">
        <f t="shared" si="51"/>
        <v>3975.583856973486</v>
      </c>
      <c r="CA36" s="114">
        <f t="shared" si="52"/>
        <v>64.299998314179462</v>
      </c>
      <c r="CB36" s="65">
        <f t="shared" si="53"/>
        <v>2207.2838898469499</v>
      </c>
      <c r="CC36" s="114">
        <f t="shared" si="54"/>
        <v>35.700001685820538</v>
      </c>
      <c r="CD36" s="65">
        <f>'SS treatment'!AK31</f>
        <v>191400</v>
      </c>
      <c r="CE36" s="60">
        <v>33</v>
      </c>
      <c r="CF36" s="67">
        <f t="shared" si="55"/>
        <v>6316.2</v>
      </c>
      <c r="CG36" s="104">
        <f>'SS treatment (%)'!AF31</f>
        <v>36.311389759665623</v>
      </c>
      <c r="CH36" s="62">
        <f t="shared" si="56"/>
        <v>69500</v>
      </c>
      <c r="CI36" s="67">
        <f t="shared" si="57"/>
        <v>2293.5</v>
      </c>
      <c r="CJ36" s="104">
        <f>'SS treatment (%)'!AG31</f>
        <v>29.049111807732498</v>
      </c>
      <c r="CK36" s="62">
        <f t="shared" si="58"/>
        <v>55600</v>
      </c>
      <c r="CL36" s="67">
        <f t="shared" si="59"/>
        <v>1834.8</v>
      </c>
      <c r="CM36" s="226">
        <f>'SS treatment (%)'!AI31</f>
        <v>2.1943573667711598</v>
      </c>
      <c r="CN36" s="62">
        <f t="shared" si="60"/>
        <v>1680</v>
      </c>
      <c r="CO36" s="67">
        <f t="shared" si="61"/>
        <v>138.6</v>
      </c>
      <c r="CP36" s="65">
        <f t="shared" si="62"/>
        <v>4266.9000000000005</v>
      </c>
      <c r="CQ36" s="114">
        <f t="shared" si="63"/>
        <v>67.554858934169289</v>
      </c>
      <c r="CR36" s="65">
        <f t="shared" si="64"/>
        <v>2049.2999999999993</v>
      </c>
      <c r="CS36" s="114">
        <f t="shared" si="65"/>
        <v>32.445141065830711</v>
      </c>
      <c r="CT36" s="65">
        <f>'SS treatment'!AQ31</f>
        <v>192377.38554216869</v>
      </c>
      <c r="CU36" s="60">
        <v>33</v>
      </c>
      <c r="CV36" s="67">
        <f t="shared" si="66"/>
        <v>6348.453722891566</v>
      </c>
      <c r="CW36" s="104">
        <f>'SS treatment (%)'!AL31</f>
        <v>37.010587184839935</v>
      </c>
      <c r="CX36" s="62">
        <f t="shared" si="67"/>
        <v>71200</v>
      </c>
      <c r="CY36" s="67">
        <f t="shared" si="68"/>
        <v>2349.6</v>
      </c>
      <c r="CZ36" s="104">
        <f>'SS treatment (%)'!AM31</f>
        <v>28.889551492131769</v>
      </c>
      <c r="DA36" s="62">
        <f t="shared" si="69"/>
        <v>55576.96385542168</v>
      </c>
      <c r="DB36" s="67">
        <f t="shared" si="70"/>
        <v>1834.0398072289152</v>
      </c>
      <c r="DC36" s="226">
        <f>'SS treatment (%)'!AO31</f>
        <v>2.0671217085042994</v>
      </c>
      <c r="DD36" s="62">
        <f t="shared" si="71"/>
        <v>1590.6698795180721</v>
      </c>
      <c r="DE36" s="67">
        <f t="shared" si="72"/>
        <v>131.23026506024095</v>
      </c>
      <c r="DF36" s="65">
        <f t="shared" si="73"/>
        <v>4314.8700722891554</v>
      </c>
      <c r="DG36" s="114">
        <f t="shared" si="74"/>
        <v>67.967260385475996</v>
      </c>
      <c r="DH36" s="65">
        <f t="shared" si="75"/>
        <v>2033.5836506024107</v>
      </c>
      <c r="DI36" s="114">
        <f t="shared" si="76"/>
        <v>32.032739614524004</v>
      </c>
      <c r="DJ36" s="65">
        <f>'SS treatment'!AW31</f>
        <v>198800</v>
      </c>
      <c r="DK36" s="60">
        <v>33</v>
      </c>
      <c r="DL36" s="67">
        <f t="shared" si="77"/>
        <v>6560.4</v>
      </c>
      <c r="DM36" s="104">
        <f>'SS treatment (%)'!AR31</f>
        <v>41.398390342052316</v>
      </c>
      <c r="DN36" s="62">
        <f t="shared" si="78"/>
        <v>82300.000000000015</v>
      </c>
      <c r="DO36" s="67">
        <f t="shared" si="79"/>
        <v>2715.9</v>
      </c>
      <c r="DP36" s="104">
        <f>'SS treatment (%)'!AS31</f>
        <v>27.162977867203221</v>
      </c>
      <c r="DQ36" s="62">
        <f t="shared" si="80"/>
        <v>54000</v>
      </c>
      <c r="DR36" s="67">
        <f t="shared" si="81"/>
        <v>1782</v>
      </c>
      <c r="DS36" s="226">
        <f>'SS treatment (%)'!AU31</f>
        <v>1.408450704225352</v>
      </c>
      <c r="DT36" s="62">
        <f t="shared" si="82"/>
        <v>1120</v>
      </c>
      <c r="DU36" s="67">
        <f t="shared" si="83"/>
        <v>92.399999999999977</v>
      </c>
      <c r="DV36" s="65">
        <f t="shared" si="84"/>
        <v>4590.2999999999993</v>
      </c>
      <c r="DW36" s="114">
        <f t="shared" si="85"/>
        <v>69.969818913480879</v>
      </c>
      <c r="DX36" s="65">
        <f t="shared" si="86"/>
        <v>1970.1000000000004</v>
      </c>
      <c r="DY36" s="114">
        <f t="shared" si="87"/>
        <v>30.030181086519121</v>
      </c>
      <c r="DZ36" s="65">
        <f>'SS treatment'!BC31</f>
        <v>197898.98290598288</v>
      </c>
      <c r="EA36" s="60">
        <v>33</v>
      </c>
      <c r="EB36" s="67">
        <f t="shared" si="88"/>
        <v>6530.6664358974349</v>
      </c>
      <c r="EC36" s="104">
        <f>'SS treatment (%)'!AX31</f>
        <v>44.871377657452022</v>
      </c>
      <c r="ED36" s="62">
        <f t="shared" si="89"/>
        <v>88800</v>
      </c>
      <c r="EE36" s="67">
        <f t="shared" si="90"/>
        <v>2930.4</v>
      </c>
      <c r="EF36" s="104">
        <f>'SS treatment (%)'!AY31</f>
        <v>25.858265511528998</v>
      </c>
      <c r="EG36" s="62">
        <f t="shared" si="91"/>
        <v>51173.244444444441</v>
      </c>
      <c r="EH36" s="67">
        <f t="shared" si="92"/>
        <v>1688.7170666666664</v>
      </c>
      <c r="EI36" s="226">
        <f>'SS treatment (%)'!BA31</f>
        <v>1.9718448833639737</v>
      </c>
      <c r="EJ36" s="62">
        <f t="shared" si="93"/>
        <v>1560.9043874643876</v>
      </c>
      <c r="EK36" s="67">
        <f t="shared" si="94"/>
        <v>128.77461196581194</v>
      </c>
      <c r="EL36" s="65">
        <f t="shared" si="95"/>
        <v>4747.8916786324789</v>
      </c>
      <c r="EM36" s="114">
        <f t="shared" si="96"/>
        <v>72.701488052345013</v>
      </c>
      <c r="EN36" s="65">
        <f t="shared" si="97"/>
        <v>1782.774757264956</v>
      </c>
      <c r="EO36" s="114">
        <f t="shared" si="98"/>
        <v>27.298511947654994</v>
      </c>
      <c r="EP36" s="65">
        <f>'SS treatment'!BI31</f>
        <v>196800</v>
      </c>
      <c r="EQ36" s="60">
        <v>33</v>
      </c>
      <c r="ER36" s="67">
        <f t="shared" si="99"/>
        <v>6494.4</v>
      </c>
      <c r="ES36" s="104">
        <f>'SS treatment (%)'!BD31</f>
        <v>48.93292682926829</v>
      </c>
      <c r="ET36" s="62">
        <f t="shared" si="100"/>
        <v>96300</v>
      </c>
      <c r="EU36" s="67">
        <f t="shared" si="101"/>
        <v>3177.8999999999996</v>
      </c>
      <c r="EV36" s="104">
        <f>'SS treatment (%)'!BE31</f>
        <v>24.034552845528456</v>
      </c>
      <c r="EW36" s="62">
        <f t="shared" si="102"/>
        <v>47300</v>
      </c>
      <c r="EX36" s="67">
        <f t="shared" si="103"/>
        <v>1560.9</v>
      </c>
      <c r="EY36" s="226">
        <f>'SS treatment (%)'!BG31</f>
        <v>2.6422764227642275</v>
      </c>
      <c r="EZ36" s="62">
        <f t="shared" si="104"/>
        <v>2079.9999999999995</v>
      </c>
      <c r="FA36" s="67">
        <f t="shared" si="105"/>
        <v>171.59999999999997</v>
      </c>
      <c r="FB36" s="65">
        <f t="shared" si="106"/>
        <v>4910.3999999999996</v>
      </c>
      <c r="FC36" s="114">
        <f t="shared" si="107"/>
        <v>75.609756097560975</v>
      </c>
      <c r="FD36" s="65">
        <f t="shared" si="108"/>
        <v>1584</v>
      </c>
      <c r="FE36" s="114">
        <f t="shared" si="109"/>
        <v>24.390243902439025</v>
      </c>
      <c r="FF36" s="65">
        <f>'SS treatment'!BO31</f>
        <v>191800</v>
      </c>
      <c r="FG36" s="60">
        <v>33</v>
      </c>
      <c r="FH36" s="67">
        <f t="shared" si="110"/>
        <v>6329.4</v>
      </c>
      <c r="FI36" s="104">
        <f>'SS treatment (%)'!BJ31</f>
        <v>53.180396246089678</v>
      </c>
      <c r="FJ36" s="62">
        <f t="shared" si="111"/>
        <v>102000</v>
      </c>
      <c r="FK36" s="67">
        <f t="shared" si="112"/>
        <v>3366</v>
      </c>
      <c r="FL36" s="104">
        <f>'SS treatment (%)'!BK31</f>
        <v>22.21063607924922</v>
      </c>
      <c r="FM36" s="62">
        <f t="shared" si="113"/>
        <v>42600</v>
      </c>
      <c r="FN36" s="67">
        <f t="shared" si="114"/>
        <v>1405.8</v>
      </c>
      <c r="FO36" s="226">
        <f>'SS treatment (%)'!BM31</f>
        <v>2.7632950990615224</v>
      </c>
      <c r="FP36" s="62">
        <f t="shared" si="115"/>
        <v>2120</v>
      </c>
      <c r="FQ36" s="67">
        <f t="shared" si="116"/>
        <v>174.9</v>
      </c>
      <c r="FR36" s="65">
        <f t="shared" si="117"/>
        <v>4946.7</v>
      </c>
      <c r="FS36" s="114">
        <f t="shared" si="118"/>
        <v>78.154327424400421</v>
      </c>
      <c r="FT36" s="65">
        <f t="shared" si="119"/>
        <v>1382.6999999999998</v>
      </c>
      <c r="FU36" s="114">
        <f t="shared" si="120"/>
        <v>21.845672575599579</v>
      </c>
      <c r="FV36" s="65">
        <f>'SS treatment'!BU31</f>
        <v>195221.6324786325</v>
      </c>
      <c r="FW36" s="60">
        <v>33</v>
      </c>
      <c r="FX36" s="67">
        <f t="shared" si="121"/>
        <v>6442.3138717948732</v>
      </c>
      <c r="FY36" s="104">
        <f>'SS treatment (%)'!BP31</f>
        <v>54.655828170927002</v>
      </c>
      <c r="FZ36" s="62">
        <f t="shared" si="122"/>
        <v>106700</v>
      </c>
      <c r="GA36" s="67">
        <f t="shared" si="123"/>
        <v>3521.1000000000004</v>
      </c>
      <c r="GB36" s="104">
        <f>'SS treatment (%)'!BQ31</f>
        <v>21.984938354745694</v>
      </c>
      <c r="GC36" s="62">
        <f t="shared" si="124"/>
        <v>42919.35555555555</v>
      </c>
      <c r="GD36" s="67">
        <f t="shared" si="125"/>
        <v>1416.3387333333335</v>
      </c>
      <c r="GE36" s="226">
        <f>'SS treatment (%)'!BS31</f>
        <v>3.5283713552073097</v>
      </c>
      <c r="GF36" s="62">
        <f t="shared" si="126"/>
        <v>2755.2576638176638</v>
      </c>
      <c r="GG36" s="67">
        <f t="shared" si="127"/>
        <v>227.30875726495728</v>
      </c>
      <c r="GH36" s="65">
        <f t="shared" si="128"/>
        <v>5164.7474905982917</v>
      </c>
      <c r="GI36" s="114">
        <f t="shared" si="129"/>
        <v>80.169137880880015</v>
      </c>
      <c r="GJ36" s="69">
        <f t="shared" si="130"/>
        <v>1277.5663811965815</v>
      </c>
      <c r="GK36" s="310">
        <f t="shared" si="131"/>
        <v>19.830862119119985</v>
      </c>
      <c r="GL36" s="65">
        <f>'SS treatment'!CA31</f>
        <v>0</v>
      </c>
      <c r="GM36" s="60">
        <v>33</v>
      </c>
      <c r="GN36" s="67">
        <f t="shared" si="132"/>
        <v>0</v>
      </c>
      <c r="GO36" s="104" t="e">
        <f>'SS treatment (%)'!BV31</f>
        <v>#DIV/0!</v>
      </c>
      <c r="GP36" s="62" t="e">
        <f t="shared" si="133"/>
        <v>#DIV/0!</v>
      </c>
      <c r="GQ36" s="67" t="e">
        <f t="shared" si="134"/>
        <v>#DIV/0!</v>
      </c>
      <c r="GR36" s="104" t="e">
        <f>'SS treatment (%)'!BW31</f>
        <v>#DIV/0!</v>
      </c>
      <c r="GS36" s="62" t="e">
        <f t="shared" si="151"/>
        <v>#DIV/0!</v>
      </c>
      <c r="GT36" s="67" t="e">
        <f t="shared" si="152"/>
        <v>#DIV/0!</v>
      </c>
      <c r="GU36" s="226" t="e">
        <f>'SS treatment (%)'!BY31</f>
        <v>#DIV/0!</v>
      </c>
      <c r="GV36" s="62" t="e">
        <f t="shared" si="153"/>
        <v>#DIV/0!</v>
      </c>
      <c r="GW36" s="67" t="e">
        <f t="shared" si="154"/>
        <v>#DIV/0!</v>
      </c>
      <c r="GX36" s="65" t="e">
        <f t="shared" si="139"/>
        <v>#DIV/0!</v>
      </c>
      <c r="GY36" s="114" t="e">
        <f t="shared" si="140"/>
        <v>#DIV/0!</v>
      </c>
      <c r="GZ36" s="65" t="e">
        <f t="shared" si="141"/>
        <v>#DIV/0!</v>
      </c>
      <c r="HA36" s="114" t="e">
        <f t="shared" si="142"/>
        <v>#DIV/0!</v>
      </c>
      <c r="HB36" s="250" t="s">
        <v>1114</v>
      </c>
      <c r="HU36" s="1" t="s">
        <v>1318</v>
      </c>
      <c r="II36" s="315" t="s">
        <v>1320</v>
      </c>
    </row>
    <row r="37" spans="1:243">
      <c r="A37" s="95"/>
      <c r="B37" s="54"/>
      <c r="C37" s="60"/>
      <c r="D37" s="67"/>
      <c r="E37" s="104"/>
      <c r="F37" s="62"/>
      <c r="G37" s="67"/>
      <c r="H37" s="104"/>
      <c r="I37" s="62"/>
      <c r="J37" s="67"/>
      <c r="K37" s="226"/>
      <c r="L37" s="62"/>
      <c r="M37" s="67"/>
      <c r="N37" s="65"/>
      <c r="O37" s="114"/>
      <c r="P37" s="65"/>
      <c r="Q37" s="114"/>
      <c r="R37" s="54"/>
      <c r="S37" s="60"/>
      <c r="T37" s="67"/>
      <c r="U37" s="104"/>
      <c r="V37" s="62"/>
      <c r="W37" s="67"/>
      <c r="X37" s="104"/>
      <c r="Y37" s="62"/>
      <c r="Z37" s="67"/>
      <c r="AA37" s="226"/>
      <c r="AB37" s="62"/>
      <c r="AC37" s="67"/>
      <c r="AD37" s="65"/>
      <c r="AE37" s="114"/>
      <c r="AF37" s="65"/>
      <c r="AG37" s="114"/>
      <c r="AH37" s="54"/>
      <c r="AI37" s="60"/>
      <c r="AJ37" s="67"/>
      <c r="AK37" s="104"/>
      <c r="AL37" s="62"/>
      <c r="AM37" s="67"/>
      <c r="AN37" s="104"/>
      <c r="AO37" s="62"/>
      <c r="AP37" s="67"/>
      <c r="AQ37" s="226"/>
      <c r="AR37" s="62"/>
      <c r="AS37" s="67"/>
      <c r="AT37" s="65"/>
      <c r="AU37" s="114"/>
      <c r="AV37" s="65"/>
      <c r="AW37" s="114"/>
      <c r="AX37" s="54"/>
      <c r="AY37" s="60"/>
      <c r="AZ37" s="67"/>
      <c r="BA37" s="104"/>
      <c r="BB37" s="62"/>
      <c r="BC37" s="67"/>
      <c r="BD37" s="104"/>
      <c r="BE37" s="62"/>
      <c r="BF37" s="67"/>
      <c r="BG37" s="226"/>
      <c r="BH37" s="62"/>
      <c r="BI37" s="67"/>
      <c r="BJ37" s="65"/>
      <c r="BK37" s="114"/>
      <c r="BL37" s="65"/>
      <c r="BM37" s="114"/>
      <c r="BN37" s="54"/>
      <c r="BO37" s="60"/>
      <c r="BP37" s="67"/>
      <c r="BQ37" s="104">
        <f>'SS treatment (%)'!Z32</f>
        <v>0</v>
      </c>
      <c r="BR37" s="62"/>
      <c r="BS37" s="67"/>
      <c r="BT37" s="104"/>
      <c r="BU37" s="62"/>
      <c r="BV37" s="67"/>
      <c r="BW37" s="226"/>
      <c r="BX37" s="62"/>
      <c r="BY37" s="67"/>
      <c r="BZ37" s="65"/>
      <c r="CA37" s="114"/>
      <c r="CB37" s="65"/>
      <c r="CC37" s="114"/>
      <c r="CD37" s="54"/>
      <c r="CE37" s="60"/>
      <c r="CF37" s="67"/>
      <c r="CG37" s="104"/>
      <c r="CH37" s="62"/>
      <c r="CI37" s="67"/>
      <c r="CJ37" s="104"/>
      <c r="CK37" s="62"/>
      <c r="CL37" s="67"/>
      <c r="CM37" s="226"/>
      <c r="CN37" s="62"/>
      <c r="CO37" s="67"/>
      <c r="CP37" s="65"/>
      <c r="CQ37" s="114"/>
      <c r="CR37" s="65"/>
      <c r="CS37" s="114"/>
      <c r="CT37" s="54"/>
      <c r="CU37" s="60"/>
      <c r="CV37" s="67"/>
      <c r="CW37" s="104"/>
      <c r="CX37" s="62"/>
      <c r="CY37" s="67"/>
      <c r="CZ37" s="104"/>
      <c r="DA37" s="62"/>
      <c r="DB37" s="67"/>
      <c r="DC37" s="226"/>
      <c r="DD37" s="62"/>
      <c r="DE37" s="67"/>
      <c r="DF37" s="65"/>
      <c r="DG37" s="114"/>
      <c r="DH37" s="65"/>
      <c r="DI37" s="114"/>
      <c r="DJ37" s="54"/>
      <c r="DK37" s="60"/>
      <c r="DL37" s="67"/>
      <c r="DM37" s="104"/>
      <c r="DN37" s="62"/>
      <c r="DO37" s="67"/>
      <c r="DP37" s="104"/>
      <c r="DQ37" s="62"/>
      <c r="DR37" s="67"/>
      <c r="DS37" s="226"/>
      <c r="DT37" s="62"/>
      <c r="DU37" s="67"/>
      <c r="DV37" s="65"/>
      <c r="DW37" s="114"/>
      <c r="DX37" s="65"/>
      <c r="DY37" s="114"/>
      <c r="DZ37" s="54"/>
      <c r="EA37" s="60"/>
      <c r="EB37" s="67"/>
      <c r="EC37" s="104"/>
      <c r="ED37" s="62"/>
      <c r="EE37" s="67"/>
      <c r="EF37" s="104"/>
      <c r="EG37" s="62"/>
      <c r="EH37" s="67"/>
      <c r="EI37" s="226"/>
      <c r="EJ37" s="62"/>
      <c r="EK37" s="67"/>
      <c r="EL37" s="65"/>
      <c r="EM37" s="114"/>
      <c r="EN37" s="65"/>
      <c r="EO37" s="114"/>
      <c r="EP37" s="54"/>
      <c r="EQ37" s="60"/>
      <c r="ER37" s="67"/>
      <c r="ES37" s="104"/>
      <c r="ET37" s="62"/>
      <c r="EU37" s="67"/>
      <c r="EV37" s="104"/>
      <c r="EW37" s="62"/>
      <c r="EX37" s="67"/>
      <c r="EY37" s="226"/>
      <c r="EZ37" s="62"/>
      <c r="FA37" s="67"/>
      <c r="FB37" s="65"/>
      <c r="FC37" s="114"/>
      <c r="FD37" s="65"/>
      <c r="FE37" s="114"/>
      <c r="FF37" s="54"/>
      <c r="FG37" s="60"/>
      <c r="FH37" s="67"/>
      <c r="FI37" s="104"/>
      <c r="FJ37" s="62"/>
      <c r="FK37" s="67"/>
      <c r="FL37" s="104"/>
      <c r="FM37" s="62"/>
      <c r="FN37" s="67"/>
      <c r="FO37" s="226"/>
      <c r="FP37" s="62"/>
      <c r="FQ37" s="67"/>
      <c r="FR37" s="65"/>
      <c r="FS37" s="114"/>
      <c r="FT37" s="65"/>
      <c r="FU37" s="114"/>
      <c r="FV37" s="54"/>
      <c r="FW37" s="60"/>
      <c r="FX37" s="67"/>
      <c r="FY37" s="104"/>
      <c r="FZ37" s="62"/>
      <c r="GA37" s="67"/>
      <c r="GB37" s="104"/>
      <c r="GC37" s="62"/>
      <c r="GD37" s="67"/>
      <c r="GE37" s="226"/>
      <c r="GF37" s="62"/>
      <c r="GG37" s="67"/>
      <c r="GH37" s="65"/>
      <c r="GI37" s="114"/>
      <c r="GJ37" s="69"/>
      <c r="GK37" s="310"/>
      <c r="GL37" s="54"/>
      <c r="GM37" s="60"/>
      <c r="GN37" s="67"/>
      <c r="GO37" s="104"/>
      <c r="GP37" s="62"/>
      <c r="GQ37" s="67"/>
      <c r="GR37" s="104"/>
      <c r="GS37" s="62"/>
      <c r="GT37" s="67"/>
      <c r="GU37" s="226"/>
      <c r="GV37" s="62"/>
      <c r="GW37" s="67"/>
      <c r="GX37" s="65"/>
      <c r="GY37" s="114"/>
      <c r="GZ37" s="65"/>
      <c r="HA37" s="114"/>
      <c r="HB37" s="250"/>
    </row>
    <row r="38" spans="1:243">
      <c r="A38" s="103" t="s">
        <v>1230</v>
      </c>
      <c r="B38" s="54"/>
      <c r="C38" s="60"/>
      <c r="D38" s="67"/>
      <c r="E38" s="104"/>
      <c r="F38" s="62"/>
      <c r="G38" s="67"/>
      <c r="H38" s="104"/>
      <c r="I38" s="62"/>
      <c r="J38" s="67"/>
      <c r="K38" s="226"/>
      <c r="L38" s="62"/>
      <c r="M38" s="67"/>
      <c r="N38" s="65"/>
      <c r="O38" s="114"/>
      <c r="P38" s="65"/>
      <c r="Q38" s="114"/>
      <c r="R38" s="54"/>
      <c r="S38" s="60"/>
      <c r="T38" s="67"/>
      <c r="U38" s="104"/>
      <c r="V38" s="62"/>
      <c r="W38" s="67"/>
      <c r="X38" s="104"/>
      <c r="Y38" s="62"/>
      <c r="Z38" s="67"/>
      <c r="AA38" s="226"/>
      <c r="AB38" s="62"/>
      <c r="AC38" s="67"/>
      <c r="AD38" s="65"/>
      <c r="AE38" s="114"/>
      <c r="AF38" s="65"/>
      <c r="AG38" s="114"/>
      <c r="AH38" s="54"/>
      <c r="AI38" s="60"/>
      <c r="AJ38" s="67"/>
      <c r="AK38" s="104"/>
      <c r="AL38" s="62"/>
      <c r="AM38" s="67"/>
      <c r="AN38" s="104"/>
      <c r="AO38" s="62"/>
      <c r="AP38" s="67"/>
      <c r="AQ38" s="226"/>
      <c r="AR38" s="62"/>
      <c r="AS38" s="67"/>
      <c r="AT38" s="65"/>
      <c r="AU38" s="114"/>
      <c r="AV38" s="65"/>
      <c r="AW38" s="114"/>
      <c r="AX38" s="54"/>
      <c r="AY38" s="60"/>
      <c r="AZ38" s="67"/>
      <c r="BA38" s="104"/>
      <c r="BB38" s="62"/>
      <c r="BC38" s="67"/>
      <c r="BD38" s="104"/>
      <c r="BE38" s="62"/>
      <c r="BF38" s="67"/>
      <c r="BG38" s="226"/>
      <c r="BH38" s="62"/>
      <c r="BI38" s="67"/>
      <c r="BJ38" s="65"/>
      <c r="BK38" s="114"/>
      <c r="BL38" s="65"/>
      <c r="BM38" s="114"/>
      <c r="BN38" s="54"/>
      <c r="BO38" s="60"/>
      <c r="BP38" s="67"/>
      <c r="BQ38" s="104">
        <f>'SS treatment (%)'!Z33</f>
        <v>0</v>
      </c>
      <c r="BR38" s="62"/>
      <c r="BS38" s="67"/>
      <c r="BT38" s="104"/>
      <c r="BU38" s="62"/>
      <c r="BV38" s="67"/>
      <c r="BW38" s="226"/>
      <c r="BX38" s="62"/>
      <c r="BY38" s="67"/>
      <c r="BZ38" s="65"/>
      <c r="CA38" s="114"/>
      <c r="CB38" s="65"/>
      <c r="CC38" s="114"/>
      <c r="CD38" s="54"/>
      <c r="CE38" s="60"/>
      <c r="CF38" s="67"/>
      <c r="CG38" s="104"/>
      <c r="CH38" s="62"/>
      <c r="CI38" s="67"/>
      <c r="CJ38" s="104"/>
      <c r="CK38" s="62"/>
      <c r="CL38" s="67"/>
      <c r="CM38" s="226"/>
      <c r="CN38" s="62"/>
      <c r="CO38" s="67"/>
      <c r="CP38" s="65"/>
      <c r="CQ38" s="114"/>
      <c r="CR38" s="65"/>
      <c r="CS38" s="114"/>
      <c r="CT38" s="54"/>
      <c r="CU38" s="60"/>
      <c r="CV38" s="67"/>
      <c r="CW38" s="104"/>
      <c r="CX38" s="62"/>
      <c r="CY38" s="67"/>
      <c r="CZ38" s="104"/>
      <c r="DA38" s="62"/>
      <c r="DB38" s="67"/>
      <c r="DC38" s="226"/>
      <c r="DD38" s="62"/>
      <c r="DE38" s="67"/>
      <c r="DF38" s="65"/>
      <c r="DG38" s="114"/>
      <c r="DH38" s="65"/>
      <c r="DI38" s="114"/>
      <c r="DJ38" s="54"/>
      <c r="DK38" s="60"/>
      <c r="DL38" s="67"/>
      <c r="DM38" s="104"/>
      <c r="DN38" s="62"/>
      <c r="DO38" s="67"/>
      <c r="DP38" s="104"/>
      <c r="DQ38" s="62"/>
      <c r="DR38" s="67"/>
      <c r="DS38" s="226"/>
      <c r="DT38" s="62"/>
      <c r="DU38" s="67"/>
      <c r="DV38" s="65"/>
      <c r="DW38" s="114"/>
      <c r="DX38" s="65"/>
      <c r="DY38" s="114"/>
      <c r="DZ38" s="54"/>
      <c r="EA38" s="60"/>
      <c r="EB38" s="67"/>
      <c r="EC38" s="104"/>
      <c r="ED38" s="62"/>
      <c r="EE38" s="67"/>
      <c r="EF38" s="104"/>
      <c r="EG38" s="62"/>
      <c r="EH38" s="67"/>
      <c r="EI38" s="226"/>
      <c r="EJ38" s="62"/>
      <c r="EK38" s="67"/>
      <c r="EL38" s="65"/>
      <c r="EM38" s="114"/>
      <c r="EN38" s="65"/>
      <c r="EO38" s="114"/>
      <c r="EP38" s="54"/>
      <c r="EQ38" s="60"/>
      <c r="ER38" s="67"/>
      <c r="ES38" s="104"/>
      <c r="ET38" s="62"/>
      <c r="EU38" s="67"/>
      <c r="EV38" s="104"/>
      <c r="EW38" s="62"/>
      <c r="EX38" s="67"/>
      <c r="EY38" s="226"/>
      <c r="EZ38" s="62"/>
      <c r="FA38" s="67"/>
      <c r="FB38" s="65"/>
      <c r="FC38" s="114"/>
      <c r="FD38" s="65"/>
      <c r="FE38" s="114"/>
      <c r="FF38" s="54"/>
      <c r="FG38" s="60"/>
      <c r="FH38" s="67"/>
      <c r="FI38" s="104"/>
      <c r="FJ38" s="62"/>
      <c r="FK38" s="67"/>
      <c r="FL38" s="104"/>
      <c r="FM38" s="62"/>
      <c r="FN38" s="67"/>
      <c r="FO38" s="226"/>
      <c r="FP38" s="62"/>
      <c r="FQ38" s="67"/>
      <c r="FR38" s="65"/>
      <c r="FS38" s="114"/>
      <c r="FT38" s="65"/>
      <c r="FU38" s="114"/>
      <c r="FV38" s="54"/>
      <c r="FW38" s="60"/>
      <c r="FX38" s="67"/>
      <c r="FY38" s="104"/>
      <c r="FZ38" s="62"/>
      <c r="GA38" s="67"/>
      <c r="GB38" s="104"/>
      <c r="GC38" s="62"/>
      <c r="GD38" s="67"/>
      <c r="GE38" s="226"/>
      <c r="GF38" s="62"/>
      <c r="GG38" s="67"/>
      <c r="GH38" s="65"/>
      <c r="GI38" s="114"/>
      <c r="GJ38" s="69"/>
      <c r="GK38" s="310"/>
      <c r="GL38" s="54"/>
      <c r="GM38" s="60"/>
      <c r="GN38" s="67"/>
      <c r="GO38" s="104"/>
      <c r="GP38" s="62"/>
      <c r="GQ38" s="67"/>
      <c r="GR38" s="104"/>
      <c r="GS38" s="62"/>
      <c r="GT38" s="67"/>
      <c r="GU38" s="226"/>
      <c r="GV38" s="62"/>
      <c r="GW38" s="67"/>
      <c r="GX38" s="65"/>
      <c r="GY38" s="114"/>
      <c r="GZ38" s="65"/>
      <c r="HA38" s="114"/>
      <c r="HB38" s="250"/>
    </row>
    <row r="39" spans="1:243">
      <c r="A39" s="95" t="s">
        <v>767</v>
      </c>
      <c r="B39" s="54">
        <f>'SS treatment'!G34</f>
        <v>0</v>
      </c>
      <c r="C39" s="60">
        <v>33</v>
      </c>
      <c r="D39" s="67">
        <f t="shared" si="0"/>
        <v>0</v>
      </c>
      <c r="E39" s="226" t="str">
        <f>'SS treatment (%)'!B34</f>
        <v>:</v>
      </c>
      <c r="F39" s="17" t="s">
        <v>13</v>
      </c>
      <c r="G39" s="224" t="s">
        <v>13</v>
      </c>
      <c r="H39" s="226" t="str">
        <f>'SS treatment (%)'!C34</f>
        <v>:</v>
      </c>
      <c r="I39" s="17" t="s">
        <v>13</v>
      </c>
      <c r="J39" s="224" t="s">
        <v>13</v>
      </c>
      <c r="K39" s="226" t="str">
        <f>'SS treatment (%)'!E34</f>
        <v>:</v>
      </c>
      <c r="L39" s="62" t="s">
        <v>13</v>
      </c>
      <c r="M39" s="67" t="s">
        <v>13</v>
      </c>
      <c r="N39" s="65">
        <f t="shared" si="7"/>
        <v>0</v>
      </c>
      <c r="O39" s="114" t="s">
        <v>13</v>
      </c>
      <c r="P39" s="65" t="s">
        <v>13</v>
      </c>
      <c r="Q39" s="114" t="s">
        <v>13</v>
      </c>
      <c r="R39" s="54">
        <f>'SS treatment'!M34</f>
        <v>1078400</v>
      </c>
      <c r="S39" s="60">
        <v>33</v>
      </c>
      <c r="T39" s="67">
        <f t="shared" ref="T39:T41" si="155">R39*1000*S39/1000000</f>
        <v>35587.199999999997</v>
      </c>
      <c r="U39" s="226">
        <f>'SS treatment (%)'!H34</f>
        <v>78.301186943620181</v>
      </c>
      <c r="V39" s="17">
        <f t="shared" si="12"/>
        <v>844400</v>
      </c>
      <c r="W39" s="224">
        <f t="shared" si="13"/>
        <v>27865.200000000001</v>
      </c>
      <c r="X39" s="226" t="str">
        <f>'SS treatment (%)'!I34</f>
        <v>:</v>
      </c>
      <c r="Y39" s="226" t="s">
        <v>13</v>
      </c>
      <c r="Z39" s="226" t="s">
        <v>13</v>
      </c>
      <c r="AA39" s="226">
        <f>'SS treatment (%)'!K34</f>
        <v>21.225890207715132</v>
      </c>
      <c r="AB39" s="62">
        <f t="shared" si="16"/>
        <v>91560</v>
      </c>
      <c r="AC39" s="67">
        <f t="shared" si="17"/>
        <v>7553.6999999999989</v>
      </c>
      <c r="AD39" s="65">
        <f t="shared" si="18"/>
        <v>35418.9</v>
      </c>
      <c r="AE39" s="114">
        <f t="shared" si="19"/>
        <v>99.52707715133532</v>
      </c>
      <c r="AF39" s="65">
        <f t="shared" si="20"/>
        <v>168.29999999999563</v>
      </c>
      <c r="AG39" s="114">
        <f t="shared" si="21"/>
        <v>0.47292284866467621</v>
      </c>
      <c r="AH39" s="54">
        <f>'SS treatment'!S34</f>
        <v>0</v>
      </c>
      <c r="AI39" s="60">
        <v>33</v>
      </c>
      <c r="AJ39" s="67">
        <f t="shared" ref="AJ39:AJ41" si="156">AH39*1000*AI39/1000000</f>
        <v>0</v>
      </c>
      <c r="AK39" s="226" t="str">
        <f>'SS treatment (%)'!N34</f>
        <v>:</v>
      </c>
      <c r="AL39" s="17" t="e">
        <f t="shared" si="23"/>
        <v>#VALUE!</v>
      </c>
      <c r="AM39" s="224" t="e">
        <f t="shared" si="24"/>
        <v>#VALUE!</v>
      </c>
      <c r="AN39" s="226" t="str">
        <f>'SS treatment (%)'!O34</f>
        <v>:</v>
      </c>
      <c r="AO39" s="17" t="e">
        <f t="shared" si="25"/>
        <v>#VALUE!</v>
      </c>
      <c r="AP39" s="224" t="e">
        <f t="shared" si="26"/>
        <v>#VALUE!</v>
      </c>
      <c r="AQ39" s="226" t="str">
        <f>'SS treatment (%)'!Q34</f>
        <v>:</v>
      </c>
      <c r="AR39" s="62" t="e">
        <f t="shared" si="27"/>
        <v>#VALUE!</v>
      </c>
      <c r="AS39" s="67" t="e">
        <f t="shared" si="28"/>
        <v>#VALUE!</v>
      </c>
      <c r="AT39" s="65" t="e">
        <f t="shared" si="29"/>
        <v>#VALUE!</v>
      </c>
      <c r="AU39" s="114" t="e">
        <f t="shared" si="30"/>
        <v>#VALUE!</v>
      </c>
      <c r="AV39" s="65" t="e">
        <f t="shared" si="31"/>
        <v>#VALUE!</v>
      </c>
      <c r="AW39" s="114" t="e">
        <f t="shared" si="32"/>
        <v>#VALUE!</v>
      </c>
      <c r="AX39" s="54">
        <f>'SS treatment'!Y34</f>
        <v>0</v>
      </c>
      <c r="AY39" s="60">
        <v>33</v>
      </c>
      <c r="AZ39" s="67">
        <f t="shared" ref="AZ39:AZ41" si="157">AX39*1000*AY39/1000000</f>
        <v>0</v>
      </c>
      <c r="BA39" s="226" t="str">
        <f>'SS treatment (%)'!T34</f>
        <v>:</v>
      </c>
      <c r="BB39" s="17" t="e">
        <f t="shared" si="34"/>
        <v>#VALUE!</v>
      </c>
      <c r="BC39" s="224" t="e">
        <f t="shared" si="35"/>
        <v>#VALUE!</v>
      </c>
      <c r="BD39" s="226" t="str">
        <f>'SS treatment (%)'!U34</f>
        <v>:</v>
      </c>
      <c r="BE39" s="17" t="e">
        <f t="shared" si="36"/>
        <v>#VALUE!</v>
      </c>
      <c r="BF39" s="224" t="e">
        <f t="shared" si="37"/>
        <v>#VALUE!</v>
      </c>
      <c r="BG39" s="226" t="str">
        <f>'SS treatment (%)'!W34</f>
        <v>:</v>
      </c>
      <c r="BH39" s="62" t="e">
        <f t="shared" si="38"/>
        <v>#VALUE!</v>
      </c>
      <c r="BI39" s="67" t="e">
        <f t="shared" si="39"/>
        <v>#VALUE!</v>
      </c>
      <c r="BJ39" s="65" t="e">
        <f t="shared" si="40"/>
        <v>#VALUE!</v>
      </c>
      <c r="BK39" s="114" t="e">
        <f t="shared" si="41"/>
        <v>#VALUE!</v>
      </c>
      <c r="BL39" s="65" t="e">
        <f t="shared" si="42"/>
        <v>#VALUE!</v>
      </c>
      <c r="BM39" s="114" t="e">
        <f t="shared" si="43"/>
        <v>#VALUE!</v>
      </c>
      <c r="BN39" s="54">
        <f>'SS treatment'!AE34</f>
        <v>0</v>
      </c>
      <c r="BO39" s="60">
        <v>33</v>
      </c>
      <c r="BP39" s="67">
        <f t="shared" ref="BP39" si="158">BN39*1000*BO39/1000000</f>
        <v>0</v>
      </c>
      <c r="BQ39" s="226" t="str">
        <f>'SS treatment (%)'!Z34</f>
        <v>:</v>
      </c>
      <c r="BR39" s="17" t="e">
        <f t="shared" si="45"/>
        <v>#VALUE!</v>
      </c>
      <c r="BS39" s="224" t="e">
        <f t="shared" si="46"/>
        <v>#VALUE!</v>
      </c>
      <c r="BT39" s="226" t="str">
        <f>'SS treatment (%)'!AA34</f>
        <v>:</v>
      </c>
      <c r="BU39" s="17" t="e">
        <f t="shared" si="47"/>
        <v>#VALUE!</v>
      </c>
      <c r="BV39" s="224" t="e">
        <f t="shared" si="48"/>
        <v>#VALUE!</v>
      </c>
      <c r="BW39" s="226" t="str">
        <f>'SS treatment (%)'!AC34</f>
        <v>:</v>
      </c>
      <c r="BX39" s="62" t="e">
        <f t="shared" si="49"/>
        <v>#VALUE!</v>
      </c>
      <c r="BY39" s="67" t="e">
        <f t="shared" si="50"/>
        <v>#VALUE!</v>
      </c>
      <c r="BZ39" s="65" t="e">
        <f t="shared" si="51"/>
        <v>#VALUE!</v>
      </c>
      <c r="CA39" s="114" t="e">
        <f t="shared" si="52"/>
        <v>#VALUE!</v>
      </c>
      <c r="CB39" s="65" t="e">
        <f t="shared" si="53"/>
        <v>#VALUE!</v>
      </c>
      <c r="CC39" s="114" t="e">
        <f t="shared" si="54"/>
        <v>#VALUE!</v>
      </c>
      <c r="CD39" s="54">
        <f>'SS treatment'!AK34</f>
        <v>0</v>
      </c>
      <c r="CE39" s="60">
        <v>33</v>
      </c>
      <c r="CF39" s="67">
        <f t="shared" ref="CF39:CF41" si="159">CD39*1000*CE39/1000000</f>
        <v>0</v>
      </c>
      <c r="CG39" s="226" t="str">
        <f>'SS treatment (%)'!AF34</f>
        <v>:</v>
      </c>
      <c r="CH39" s="17" t="e">
        <f t="shared" si="56"/>
        <v>#VALUE!</v>
      </c>
      <c r="CI39" s="224" t="e">
        <f t="shared" si="57"/>
        <v>#VALUE!</v>
      </c>
      <c r="CJ39" s="226" t="str">
        <f>'SS treatment (%)'!AG34</f>
        <v>:</v>
      </c>
      <c r="CK39" s="17" t="e">
        <f t="shared" si="58"/>
        <v>#VALUE!</v>
      </c>
      <c r="CL39" s="224" t="e">
        <f t="shared" si="59"/>
        <v>#VALUE!</v>
      </c>
      <c r="CM39" s="226" t="str">
        <f>'SS treatment (%)'!AI34</f>
        <v>:</v>
      </c>
      <c r="CN39" s="62" t="e">
        <f t="shared" si="60"/>
        <v>#VALUE!</v>
      </c>
      <c r="CO39" s="67" t="e">
        <f t="shared" si="61"/>
        <v>#VALUE!</v>
      </c>
      <c r="CP39" s="65" t="e">
        <f t="shared" si="62"/>
        <v>#VALUE!</v>
      </c>
      <c r="CQ39" s="114" t="e">
        <f t="shared" si="63"/>
        <v>#VALUE!</v>
      </c>
      <c r="CR39" s="65" t="e">
        <f t="shared" si="64"/>
        <v>#VALUE!</v>
      </c>
      <c r="CS39" s="114" t="e">
        <f t="shared" si="65"/>
        <v>#VALUE!</v>
      </c>
      <c r="CT39" s="54">
        <f>'SS treatment'!AQ34</f>
        <v>0</v>
      </c>
      <c r="CU39" s="60">
        <v>33</v>
      </c>
      <c r="CV39" s="67">
        <f t="shared" ref="CV39:CV40" si="160">CT39*1000*CU39/1000000</f>
        <v>0</v>
      </c>
      <c r="CW39" s="226" t="str">
        <f>'SS treatment (%)'!AL34</f>
        <v>:</v>
      </c>
      <c r="CX39" s="17" t="e">
        <f t="shared" si="67"/>
        <v>#VALUE!</v>
      </c>
      <c r="CY39" s="224" t="e">
        <f t="shared" si="68"/>
        <v>#VALUE!</v>
      </c>
      <c r="CZ39" s="226" t="str">
        <f>'SS treatment (%)'!AM34</f>
        <v>:</v>
      </c>
      <c r="DA39" s="17" t="e">
        <f t="shared" si="69"/>
        <v>#VALUE!</v>
      </c>
      <c r="DB39" s="224" t="e">
        <f t="shared" si="70"/>
        <v>#VALUE!</v>
      </c>
      <c r="DC39" s="226" t="str">
        <f>'SS treatment (%)'!AO34</f>
        <v>:</v>
      </c>
      <c r="DD39" s="62" t="e">
        <f t="shared" si="71"/>
        <v>#VALUE!</v>
      </c>
      <c r="DE39" s="67" t="e">
        <f t="shared" si="72"/>
        <v>#VALUE!</v>
      </c>
      <c r="DF39" s="65" t="e">
        <f t="shared" si="73"/>
        <v>#VALUE!</v>
      </c>
      <c r="DG39" s="114" t="e">
        <f t="shared" si="74"/>
        <v>#VALUE!</v>
      </c>
      <c r="DH39" s="65" t="e">
        <f t="shared" si="75"/>
        <v>#VALUE!</v>
      </c>
      <c r="DI39" s="114" t="e">
        <f t="shared" si="76"/>
        <v>#VALUE!</v>
      </c>
      <c r="DJ39" s="54">
        <f>'SS treatment'!AW34</f>
        <v>0</v>
      </c>
      <c r="DK39" s="60">
        <v>33</v>
      </c>
      <c r="DL39" s="67">
        <f t="shared" ref="DL39" si="161">DJ39*1000*DK39/1000000</f>
        <v>0</v>
      </c>
      <c r="DM39" s="226" t="str">
        <f>'SS treatment (%)'!AR34</f>
        <v>:</v>
      </c>
      <c r="DN39" s="17" t="e">
        <f t="shared" si="78"/>
        <v>#VALUE!</v>
      </c>
      <c r="DO39" s="224" t="e">
        <f t="shared" si="79"/>
        <v>#VALUE!</v>
      </c>
      <c r="DP39" s="226" t="str">
        <f>'SS treatment (%)'!AS34</f>
        <v>:</v>
      </c>
      <c r="DQ39" s="17" t="e">
        <f t="shared" si="80"/>
        <v>#VALUE!</v>
      </c>
      <c r="DR39" s="224" t="e">
        <f t="shared" si="81"/>
        <v>#VALUE!</v>
      </c>
      <c r="DS39" s="226" t="str">
        <f>'SS treatment (%)'!AU34</f>
        <v>:</v>
      </c>
      <c r="DT39" s="62" t="e">
        <f t="shared" si="82"/>
        <v>#VALUE!</v>
      </c>
      <c r="DU39" s="67" t="e">
        <f t="shared" si="83"/>
        <v>#VALUE!</v>
      </c>
      <c r="DV39" s="65" t="e">
        <f t="shared" si="84"/>
        <v>#VALUE!</v>
      </c>
      <c r="DW39" s="114" t="e">
        <f t="shared" si="85"/>
        <v>#VALUE!</v>
      </c>
      <c r="DX39" s="65" t="e">
        <f t="shared" si="86"/>
        <v>#VALUE!</v>
      </c>
      <c r="DY39" s="114" t="e">
        <f t="shared" si="87"/>
        <v>#VALUE!</v>
      </c>
      <c r="DZ39" s="54">
        <f>'SS treatment'!BC34</f>
        <v>0</v>
      </c>
      <c r="EA39" s="60">
        <v>33</v>
      </c>
      <c r="EB39" s="67">
        <f t="shared" ref="EB39:EB40" si="162">DZ39*1000*EA39/1000000</f>
        <v>0</v>
      </c>
      <c r="EC39" s="226" t="str">
        <f>'SS treatment (%)'!AX34</f>
        <v>:</v>
      </c>
      <c r="ED39" s="17" t="e">
        <f t="shared" si="89"/>
        <v>#VALUE!</v>
      </c>
      <c r="EE39" s="224" t="e">
        <f t="shared" si="90"/>
        <v>#VALUE!</v>
      </c>
      <c r="EF39" s="226" t="str">
        <f>'SS treatment (%)'!AY34</f>
        <v>:</v>
      </c>
      <c r="EG39" s="17" t="e">
        <f t="shared" si="91"/>
        <v>#VALUE!</v>
      </c>
      <c r="EH39" s="224" t="e">
        <f t="shared" si="92"/>
        <v>#VALUE!</v>
      </c>
      <c r="EI39" s="226" t="str">
        <f>'SS treatment (%)'!BA34</f>
        <v>:</v>
      </c>
      <c r="EJ39" s="62" t="e">
        <f t="shared" si="93"/>
        <v>#VALUE!</v>
      </c>
      <c r="EK39" s="67" t="e">
        <f t="shared" si="94"/>
        <v>#VALUE!</v>
      </c>
      <c r="EL39" s="65" t="e">
        <f t="shared" si="95"/>
        <v>#VALUE!</v>
      </c>
      <c r="EM39" s="114" t="e">
        <f t="shared" si="96"/>
        <v>#VALUE!</v>
      </c>
      <c r="EN39" s="65" t="e">
        <f t="shared" si="97"/>
        <v>#VALUE!</v>
      </c>
      <c r="EO39" s="114" t="e">
        <f t="shared" si="98"/>
        <v>#VALUE!</v>
      </c>
      <c r="EP39" s="54">
        <f>'SS treatment'!BI34</f>
        <v>0</v>
      </c>
      <c r="EQ39" s="60">
        <v>33</v>
      </c>
      <c r="ER39" s="67">
        <f t="shared" ref="ER39" si="163">EP39*1000*EQ39/1000000</f>
        <v>0</v>
      </c>
      <c r="ES39" s="226" t="str">
        <f>'SS treatment (%)'!BD34</f>
        <v>:</v>
      </c>
      <c r="ET39" s="17" t="e">
        <f t="shared" si="100"/>
        <v>#VALUE!</v>
      </c>
      <c r="EU39" s="224" t="e">
        <f t="shared" si="101"/>
        <v>#VALUE!</v>
      </c>
      <c r="EV39" s="226" t="str">
        <f>'SS treatment (%)'!BE34</f>
        <v>:</v>
      </c>
      <c r="EW39" s="17" t="e">
        <f t="shared" si="102"/>
        <v>#VALUE!</v>
      </c>
      <c r="EX39" s="224" t="e">
        <f t="shared" si="103"/>
        <v>#VALUE!</v>
      </c>
      <c r="EY39" s="226" t="str">
        <f>'SS treatment (%)'!BG34</f>
        <v>:</v>
      </c>
      <c r="EZ39" s="62" t="e">
        <f t="shared" si="104"/>
        <v>#VALUE!</v>
      </c>
      <c r="FA39" s="67" t="e">
        <f t="shared" si="105"/>
        <v>#VALUE!</v>
      </c>
      <c r="FB39" s="65" t="e">
        <f t="shared" si="106"/>
        <v>#VALUE!</v>
      </c>
      <c r="FC39" s="114" t="e">
        <f t="shared" si="107"/>
        <v>#VALUE!</v>
      </c>
      <c r="FD39" s="65" t="e">
        <f t="shared" si="108"/>
        <v>#VALUE!</v>
      </c>
      <c r="FE39" s="114" t="e">
        <f t="shared" si="109"/>
        <v>#VALUE!</v>
      </c>
      <c r="FF39" s="54">
        <f>'SS treatment'!BO34</f>
        <v>0</v>
      </c>
      <c r="FG39" s="60">
        <v>33</v>
      </c>
      <c r="FH39" s="67">
        <f t="shared" ref="FH39" si="164">FF39*1000*FG39/1000000</f>
        <v>0</v>
      </c>
      <c r="FI39" s="226" t="str">
        <f>'SS treatment (%)'!BJ34</f>
        <v>:</v>
      </c>
      <c r="FJ39" s="17" t="e">
        <f t="shared" si="111"/>
        <v>#VALUE!</v>
      </c>
      <c r="FK39" s="224" t="e">
        <f t="shared" si="112"/>
        <v>#VALUE!</v>
      </c>
      <c r="FL39" s="226" t="str">
        <f>'SS treatment (%)'!BK34</f>
        <v>:</v>
      </c>
      <c r="FM39" s="17" t="e">
        <f t="shared" si="113"/>
        <v>#VALUE!</v>
      </c>
      <c r="FN39" s="224" t="e">
        <f t="shared" si="114"/>
        <v>#VALUE!</v>
      </c>
      <c r="FO39" s="226" t="str">
        <f>'SS treatment (%)'!BM34</f>
        <v>:</v>
      </c>
      <c r="FP39" s="62" t="e">
        <f t="shared" si="115"/>
        <v>#VALUE!</v>
      </c>
      <c r="FQ39" s="67" t="e">
        <f t="shared" si="116"/>
        <v>#VALUE!</v>
      </c>
      <c r="FR39" s="65" t="e">
        <f t="shared" si="117"/>
        <v>#VALUE!</v>
      </c>
      <c r="FS39" s="114" t="e">
        <f t="shared" si="118"/>
        <v>#VALUE!</v>
      </c>
      <c r="FT39" s="65" t="e">
        <f t="shared" si="119"/>
        <v>#VALUE!</v>
      </c>
      <c r="FU39" s="114" t="e">
        <f t="shared" si="120"/>
        <v>#VALUE!</v>
      </c>
      <c r="FV39" s="54">
        <f>'SS treatment'!BU34</f>
        <v>0</v>
      </c>
      <c r="FW39" s="60">
        <v>33</v>
      </c>
      <c r="FX39" s="67">
        <f t="shared" ref="FX39" si="165">FV39*1000*FW39/1000000</f>
        <v>0</v>
      </c>
      <c r="FY39" s="226" t="str">
        <f>'SS treatment (%)'!BP34</f>
        <v>:</v>
      </c>
      <c r="FZ39" s="17" t="e">
        <f t="shared" si="122"/>
        <v>#VALUE!</v>
      </c>
      <c r="GA39" s="224" t="e">
        <f t="shared" si="123"/>
        <v>#VALUE!</v>
      </c>
      <c r="GB39" s="226" t="str">
        <f>'SS treatment (%)'!BQ34</f>
        <v>:</v>
      </c>
      <c r="GC39" s="17" t="e">
        <f t="shared" si="124"/>
        <v>#VALUE!</v>
      </c>
      <c r="GD39" s="224" t="e">
        <f t="shared" si="125"/>
        <v>#VALUE!</v>
      </c>
      <c r="GE39" s="226" t="str">
        <f>'SS treatment (%)'!BS34</f>
        <v>:</v>
      </c>
      <c r="GF39" s="62" t="e">
        <f t="shared" si="126"/>
        <v>#VALUE!</v>
      </c>
      <c r="GG39" s="67" t="e">
        <f t="shared" si="127"/>
        <v>#VALUE!</v>
      </c>
      <c r="GH39" s="65" t="e">
        <f t="shared" si="128"/>
        <v>#VALUE!</v>
      </c>
      <c r="GI39" s="114" t="e">
        <f t="shared" si="129"/>
        <v>#VALUE!</v>
      </c>
      <c r="GJ39" s="69" t="e">
        <f t="shared" si="130"/>
        <v>#VALUE!</v>
      </c>
      <c r="GK39" s="310" t="e">
        <f t="shared" si="131"/>
        <v>#VALUE!</v>
      </c>
      <c r="GL39" s="65">
        <f>'SS treatment'!CA34</f>
        <v>0</v>
      </c>
      <c r="GM39" s="60">
        <v>33</v>
      </c>
      <c r="GN39" s="67">
        <f t="shared" ref="GN39:GN41" si="166">GL39*1000*GM39/1000000</f>
        <v>0</v>
      </c>
      <c r="GO39" s="226" t="e">
        <f>'SS treatment (%)'!BV34</f>
        <v>#DIV/0!</v>
      </c>
      <c r="GP39" s="17" t="e">
        <f t="shared" ref="GP39:GP41" si="167">GL39*GO39/100</f>
        <v>#DIV/0!</v>
      </c>
      <c r="GQ39" s="224" t="e">
        <f t="shared" ref="GQ39:GQ41" si="168">GN39*GO39/100</f>
        <v>#DIV/0!</v>
      </c>
      <c r="GR39" s="226" t="e">
        <f>'SS treatment (%)'!BW34</f>
        <v>#DIV/0!</v>
      </c>
      <c r="GS39" s="17" t="e">
        <f t="shared" ref="GS39:GS41" si="169">GL39*GR39/100</f>
        <v>#DIV/0!</v>
      </c>
      <c r="GT39" s="224" t="e">
        <f t="shared" ref="GT39:GT41" si="170">GN39*GR39/100</f>
        <v>#DIV/0!</v>
      </c>
      <c r="GU39" s="226" t="e">
        <f>'SS treatment (%)'!BY34</f>
        <v>#DIV/0!</v>
      </c>
      <c r="GV39" s="62" t="e">
        <f t="shared" ref="GV39:GV41" si="171">GL39*GU39/100*0.4</f>
        <v>#DIV/0!</v>
      </c>
      <c r="GW39" s="67" t="e">
        <f t="shared" ref="GW39:GW41" si="172">GN39*GU39/100</f>
        <v>#DIV/0!</v>
      </c>
      <c r="GX39" s="65" t="e">
        <f t="shared" ref="GX39:GX41" si="173">SUM(GQ39,GT39,GW39)</f>
        <v>#DIV/0!</v>
      </c>
      <c r="GY39" s="114" t="e">
        <f t="shared" ref="GY39:GY41" si="174">GX39*100/GN39</f>
        <v>#DIV/0!</v>
      </c>
      <c r="GZ39" s="65" t="e">
        <f t="shared" ref="GZ39:GZ41" si="175">GN39-GX39</f>
        <v>#DIV/0!</v>
      </c>
      <c r="HA39" s="114" t="e">
        <f t="shared" ref="HA39:HA41" si="176">GZ39*100/GN39</f>
        <v>#DIV/0!</v>
      </c>
      <c r="HB39" s="250" t="s">
        <v>1117</v>
      </c>
    </row>
    <row r="40" spans="1:243">
      <c r="A40" s="95" t="s">
        <v>43</v>
      </c>
      <c r="B40" s="54">
        <f>'SS treatment'!G35</f>
        <v>113199</v>
      </c>
      <c r="C40" s="60">
        <v>33</v>
      </c>
      <c r="D40" s="224">
        <f t="shared" si="0"/>
        <v>3735.567</v>
      </c>
      <c r="E40" s="226">
        <f>'SS treatment (%)'!B35</f>
        <v>56.419226318253692</v>
      </c>
      <c r="F40" s="17">
        <f t="shared" ref="F40:F41" si="177">B40*E40/100</f>
        <v>63866</v>
      </c>
      <c r="G40" s="224">
        <f t="shared" ref="G40:G41" si="178">D40*E40/100</f>
        <v>2107.578</v>
      </c>
      <c r="H40" s="226">
        <f>'SS treatment (%)'!C35</f>
        <v>24.662762038533909</v>
      </c>
      <c r="I40" s="17">
        <f t="shared" ref="I40:I41" si="179">B40*H40/100</f>
        <v>27918</v>
      </c>
      <c r="J40" s="224">
        <f t="shared" ref="J40:J41" si="180">D40*H40/100</f>
        <v>921.29399999999998</v>
      </c>
      <c r="K40" s="54" t="str">
        <f>'SS treatment (%)'!E35</f>
        <v>:</v>
      </c>
      <c r="L40" s="17" t="s">
        <v>13</v>
      </c>
      <c r="M40" s="224" t="s">
        <v>13</v>
      </c>
      <c r="N40" s="54">
        <f t="shared" ref="N40:N41" si="181">SUM(G40,J40,M40)</f>
        <v>3028.8719999999998</v>
      </c>
      <c r="O40" s="280">
        <f t="shared" ref="O40:O41" si="182">N40*100/D40</f>
        <v>81.081988356787605</v>
      </c>
      <c r="P40" s="54">
        <f t="shared" ref="P40:P41" si="183">D40-N40</f>
        <v>706.69500000000016</v>
      </c>
      <c r="Q40" s="280">
        <f t="shared" ref="Q40:Q41" si="184">P40*100/D40</f>
        <v>18.918011643212399</v>
      </c>
      <c r="R40" s="54">
        <f>'SS treatment'!M35</f>
        <v>122025</v>
      </c>
      <c r="S40" s="60">
        <v>33</v>
      </c>
      <c r="T40" s="67">
        <f t="shared" si="155"/>
        <v>4026.8249999999998</v>
      </c>
      <c r="U40" s="226">
        <f>'SS treatment (%)'!H35</f>
        <v>57.440688383527963</v>
      </c>
      <c r="V40" s="17">
        <f t="shared" ref="V40" si="185">R40*U40/100</f>
        <v>70092</v>
      </c>
      <c r="W40" s="224">
        <f t="shared" ref="W40" si="186">T40*U40/100</f>
        <v>2313.0359999999996</v>
      </c>
      <c r="X40" s="226">
        <f>'SS treatment (%)'!I35</f>
        <v>26.465888137676707</v>
      </c>
      <c r="Y40" s="17">
        <f t="shared" ref="Y40" si="187">R40*X40/100</f>
        <v>32295</v>
      </c>
      <c r="Z40" s="224">
        <f t="shared" ref="Z40" si="188">T40*X40/100</f>
        <v>1065.7349999999999</v>
      </c>
      <c r="AA40" s="226" t="str">
        <f>'SS treatment (%)'!K35</f>
        <v>:</v>
      </c>
      <c r="AB40" s="62" t="s">
        <v>13</v>
      </c>
      <c r="AC40" s="67" t="s">
        <v>13</v>
      </c>
      <c r="AD40" s="65">
        <f t="shared" ref="AD40" si="189">SUM(W40,Z40,AC40)</f>
        <v>3378.7709999999997</v>
      </c>
      <c r="AE40" s="114">
        <f t="shared" ref="AE40" si="190">AD40*100/T40</f>
        <v>83.90657652120467</v>
      </c>
      <c r="AF40" s="65">
        <f t="shared" ref="AF40" si="191">T40-AD40</f>
        <v>648.05400000000009</v>
      </c>
      <c r="AG40" s="114">
        <f t="shared" ref="AG40" si="192">AF40*100/T40</f>
        <v>16.09342347879533</v>
      </c>
      <c r="AH40" s="54">
        <f>'SS treatment'!S35</f>
        <v>131126</v>
      </c>
      <c r="AI40" s="60">
        <v>33</v>
      </c>
      <c r="AJ40" s="67">
        <f t="shared" si="156"/>
        <v>4327.1580000000004</v>
      </c>
      <c r="AK40" s="226">
        <f>'SS treatment (%)'!N35</f>
        <v>63.017250583408327</v>
      </c>
      <c r="AL40" s="17">
        <f t="shared" si="23"/>
        <v>82632</v>
      </c>
      <c r="AM40" s="224">
        <f t="shared" si="24"/>
        <v>2726.8560000000002</v>
      </c>
      <c r="AN40" s="226">
        <f>'SS treatment (%)'!O35</f>
        <v>22.772752924667877</v>
      </c>
      <c r="AO40" s="17">
        <f t="shared" si="25"/>
        <v>29861</v>
      </c>
      <c r="AP40" s="224">
        <f t="shared" si="26"/>
        <v>985.41300000000001</v>
      </c>
      <c r="AQ40" s="226" t="str">
        <f>'SS treatment (%)'!Q35</f>
        <v>:</v>
      </c>
      <c r="AR40" s="62" t="s">
        <v>13</v>
      </c>
      <c r="AS40" s="67" t="s">
        <v>13</v>
      </c>
      <c r="AT40" s="65">
        <f t="shared" si="29"/>
        <v>3712.2690000000002</v>
      </c>
      <c r="AU40" s="114">
        <f t="shared" si="30"/>
        <v>85.790003508076197</v>
      </c>
      <c r="AV40" s="65">
        <f t="shared" si="31"/>
        <v>614.88900000000012</v>
      </c>
      <c r="AW40" s="114">
        <f t="shared" si="32"/>
        <v>14.2099964919238</v>
      </c>
      <c r="AX40" s="54">
        <f>'SS treatment'!Y35</f>
        <v>122330</v>
      </c>
      <c r="AY40" s="60">
        <v>33</v>
      </c>
      <c r="AZ40" s="67">
        <f t="shared" si="157"/>
        <v>4036.89</v>
      </c>
      <c r="BA40" s="226">
        <f>'SS treatment (%)'!T35</f>
        <v>64.000653968772994</v>
      </c>
      <c r="BB40" s="17">
        <f t="shared" ref="BB40:BB41" si="193">AX40*BA40/100</f>
        <v>78292</v>
      </c>
      <c r="BC40" s="224">
        <f t="shared" ref="BC40:BC41" si="194">AZ40*BA40/100</f>
        <v>2583.636</v>
      </c>
      <c r="BD40" s="226">
        <f>'SS treatment (%)'!U35</f>
        <v>20.984223003351591</v>
      </c>
      <c r="BE40" s="17">
        <f t="shared" ref="BE40:BE41" si="195">AX40*BD40/100</f>
        <v>25670</v>
      </c>
      <c r="BF40" s="224">
        <f t="shared" ref="BF40:BF41" si="196">AZ40*BD40/100</f>
        <v>847.11</v>
      </c>
      <c r="BG40" s="226" t="str">
        <f>'SS treatment (%)'!W35</f>
        <v>:</v>
      </c>
      <c r="BH40" s="62" t="s">
        <v>13</v>
      </c>
      <c r="BI40" s="67" t="s">
        <v>13</v>
      </c>
      <c r="BJ40" s="65">
        <f t="shared" ref="BJ40:BJ41" si="197">SUM(BC40,BF40,BI40)</f>
        <v>3430.7460000000001</v>
      </c>
      <c r="BK40" s="114">
        <f t="shared" ref="BK40:BK41" si="198">BJ40*100/AZ40</f>
        <v>84.984876972124596</v>
      </c>
      <c r="BL40" s="65">
        <f t="shared" ref="BL40:BL41" si="199">AZ40-BJ40</f>
        <v>606.14399999999978</v>
      </c>
      <c r="BM40" s="114">
        <f t="shared" ref="BM40:BM41" si="200">BL40*100/AZ40</f>
        <v>15.015123027875415</v>
      </c>
      <c r="BN40" s="54">
        <f>'SS treatment'!AE35</f>
        <v>114369</v>
      </c>
      <c r="BO40" s="60">
        <v>33</v>
      </c>
      <c r="BP40" s="224">
        <f t="shared" ref="BP40:BP41" si="201">BN40*1000*BO40/1000000</f>
        <v>3774.1770000000001</v>
      </c>
      <c r="BQ40" s="226">
        <f>'SS treatment (%)'!Z35</f>
        <v>62.008935987898816</v>
      </c>
      <c r="BR40" s="17">
        <f t="shared" ref="BR40" si="202">BN40*BQ40/100</f>
        <v>70919</v>
      </c>
      <c r="BS40" s="224">
        <f t="shared" ref="BS40" si="203">BP40*BQ40/100</f>
        <v>2340.3270000000002</v>
      </c>
      <c r="BT40" s="226">
        <f>'SS treatment (%)'!AA35</f>
        <v>17.909573398385927</v>
      </c>
      <c r="BU40" s="17">
        <f t="shared" ref="BU40:BU41" si="204">BN40*BT40/100</f>
        <v>20483</v>
      </c>
      <c r="BV40" s="224">
        <f t="shared" ref="BV40:BV41" si="205">BP40*BT40/100</f>
        <v>675.93900000000008</v>
      </c>
      <c r="BW40" s="282" t="str">
        <f>'SS treatment (%)'!AC35</f>
        <v>:</v>
      </c>
      <c r="BX40" s="62" t="s">
        <v>13</v>
      </c>
      <c r="BY40" s="67" t="s">
        <v>13</v>
      </c>
      <c r="BZ40" s="54">
        <f t="shared" ref="BZ40:BZ41" si="206">SUM(BS40,BV40,BY40)</f>
        <v>3016.2660000000005</v>
      </c>
      <c r="CA40" s="280">
        <f t="shared" ref="CA40:CA41" si="207">BZ40*100/BP40</f>
        <v>79.918509386284754</v>
      </c>
      <c r="CB40" s="54">
        <f t="shared" ref="CB40:CB41" si="208">BP40-BZ40</f>
        <v>757.9109999999996</v>
      </c>
      <c r="CC40" s="280">
        <f t="shared" ref="CC40:CC41" si="209">CB40*100/BP40</f>
        <v>20.081490613715243</v>
      </c>
      <c r="CD40" s="54">
        <f>'SS treatment'!AK35</f>
        <v>113821</v>
      </c>
      <c r="CE40" s="60">
        <v>33</v>
      </c>
      <c r="CF40" s="67">
        <f t="shared" si="159"/>
        <v>3756.0929999999998</v>
      </c>
      <c r="CG40" s="226">
        <f>'SS treatment (%)'!AF35</f>
        <v>57.746812978272899</v>
      </c>
      <c r="CH40" s="17">
        <f t="shared" ref="CH40:CH41" si="210">CD40*CG40/100</f>
        <v>65728</v>
      </c>
      <c r="CI40" s="224">
        <f t="shared" ref="CI40:CI41" si="211">CF40*CG40/100</f>
        <v>2169.0239999999999</v>
      </c>
      <c r="CJ40" s="226">
        <f>'SS treatment (%)'!AG35</f>
        <v>24.438372532309504</v>
      </c>
      <c r="CK40" s="17">
        <f t="shared" ref="CK40:CK41" si="212">CD40*CJ40/100</f>
        <v>27816</v>
      </c>
      <c r="CL40" s="224">
        <f t="shared" ref="CL40:CL41" si="213">CF40*CJ40/100</f>
        <v>917.928</v>
      </c>
      <c r="CM40" s="226" t="str">
        <f>'SS treatment (%)'!AI35</f>
        <v>:</v>
      </c>
      <c r="CN40" s="17" t="s">
        <v>13</v>
      </c>
      <c r="CO40" s="224" t="s">
        <v>13</v>
      </c>
      <c r="CP40" s="54" t="s">
        <v>13</v>
      </c>
      <c r="CQ40" s="280" t="s">
        <v>13</v>
      </c>
      <c r="CR40" s="54" t="s">
        <v>13</v>
      </c>
      <c r="CS40" s="280" t="s">
        <v>13</v>
      </c>
      <c r="CT40" s="54">
        <f>'SS treatment'!AQ35</f>
        <v>121327</v>
      </c>
      <c r="CU40" s="60">
        <v>33</v>
      </c>
      <c r="CV40" s="67">
        <f t="shared" si="160"/>
        <v>4003.7910000000002</v>
      </c>
      <c r="CW40" s="226">
        <f>'SS treatment (%)'!AL35</f>
        <v>54.385256373272234</v>
      </c>
      <c r="CX40" s="17">
        <f t="shared" si="67"/>
        <v>65984</v>
      </c>
      <c r="CY40" s="224">
        <f t="shared" si="68"/>
        <v>2177.4720000000002</v>
      </c>
      <c r="CZ40" s="226">
        <f>'SS treatment (%)'!AM35</f>
        <v>27.877554048150866</v>
      </c>
      <c r="DA40" s="17">
        <f t="shared" si="69"/>
        <v>33823</v>
      </c>
      <c r="DB40" s="224">
        <f t="shared" si="70"/>
        <v>1116.1590000000001</v>
      </c>
      <c r="DC40" s="226" t="str">
        <f>'SS treatment (%)'!AO35</f>
        <v>:</v>
      </c>
      <c r="DD40" s="62" t="s">
        <v>13</v>
      </c>
      <c r="DE40" s="67" t="s">
        <v>13</v>
      </c>
      <c r="DF40" s="65">
        <f t="shared" si="73"/>
        <v>3293.6310000000003</v>
      </c>
      <c r="DG40" s="114">
        <f t="shared" si="74"/>
        <v>82.262810421423097</v>
      </c>
      <c r="DH40" s="65">
        <f t="shared" si="75"/>
        <v>710.15999999999985</v>
      </c>
      <c r="DI40" s="114">
        <f t="shared" si="76"/>
        <v>17.737189578576899</v>
      </c>
      <c r="DJ40" s="54">
        <f>'SS treatment'!AW35</f>
        <v>111736</v>
      </c>
      <c r="DK40" s="60">
        <v>33</v>
      </c>
      <c r="DL40" s="224">
        <f t="shared" ref="DL40:DL41" si="214">DJ40*1000*DK40/1000000</f>
        <v>3687.288</v>
      </c>
      <c r="DM40" s="226">
        <f>'SS treatment (%)'!AR35</f>
        <v>58.512028352545286</v>
      </c>
      <c r="DN40" s="17">
        <f t="shared" ref="DN40:DN41" si="215">DJ40*DM40/100</f>
        <v>65379</v>
      </c>
      <c r="DO40" s="224">
        <f t="shared" ref="DO40:DO41" si="216">DL40*DM40/100</f>
        <v>2157.5070000000001</v>
      </c>
      <c r="DP40" s="226">
        <f>'SS treatment (%)'!AS35</f>
        <v>23.888451349609795</v>
      </c>
      <c r="DQ40" s="17">
        <f t="shared" ref="DQ40:DQ41" si="217">DJ40*DP40/100</f>
        <v>26692</v>
      </c>
      <c r="DR40" s="224">
        <f t="shared" ref="DR40:DR41" si="218">DL40*DP40/100</f>
        <v>880.83600000000001</v>
      </c>
      <c r="DS40" s="226">
        <f>'SS treatment (%)'!AU35</f>
        <v>0.58978306007016534</v>
      </c>
      <c r="DT40" s="17">
        <f t="shared" ref="DT40:DT41" si="219">DJ40*DS40/100*0.4</f>
        <v>263.60000000000002</v>
      </c>
      <c r="DU40" s="224">
        <f t="shared" ref="DU40:DU41" si="220">DL40*DS40/100</f>
        <v>21.747</v>
      </c>
      <c r="DV40" s="54">
        <f t="shared" ref="DV40:DV41" si="221">SUM(DO40,DR40,DU40)</f>
        <v>3060.0899999999997</v>
      </c>
      <c r="DW40" s="280">
        <f t="shared" ref="DW40:DW41" si="222">DV40*100/DL40</f>
        <v>82.990262762225228</v>
      </c>
      <c r="DX40" s="54">
        <f t="shared" ref="DX40:DX41" si="223">DL40-DV40</f>
        <v>627.19800000000032</v>
      </c>
      <c r="DY40" s="280">
        <f t="shared" ref="DY40:DY41" si="224">DX40*100/DL40</f>
        <v>17.009737237774765</v>
      </c>
      <c r="DZ40" s="54">
        <f>'SS treatment'!BC35</f>
        <v>108373</v>
      </c>
      <c r="EA40" s="60">
        <v>33</v>
      </c>
      <c r="EB40" s="67">
        <f t="shared" si="162"/>
        <v>3576.3090000000002</v>
      </c>
      <c r="EC40" s="226">
        <f>'SS treatment (%)'!AX35</f>
        <v>52.218726066455666</v>
      </c>
      <c r="ED40" s="17">
        <f t="shared" si="89"/>
        <v>56591</v>
      </c>
      <c r="EE40" s="224">
        <f t="shared" si="90"/>
        <v>1867.5030000000002</v>
      </c>
      <c r="EF40" s="226">
        <f>'SS treatment (%)'!AY35</f>
        <v>24.548549915569374</v>
      </c>
      <c r="EG40" s="17">
        <f t="shared" si="91"/>
        <v>26604</v>
      </c>
      <c r="EH40" s="224">
        <f t="shared" si="92"/>
        <v>877.93200000000002</v>
      </c>
      <c r="EI40" s="226">
        <f>'SS treatment (%)'!BA35</f>
        <v>4.5251123434803873</v>
      </c>
      <c r="EJ40" s="62">
        <f t="shared" si="93"/>
        <v>1961.6000000000001</v>
      </c>
      <c r="EK40" s="67">
        <f t="shared" si="94"/>
        <v>161.83199999999999</v>
      </c>
      <c r="EL40" s="65">
        <f t="shared" si="95"/>
        <v>2907.2670000000003</v>
      </c>
      <c r="EM40" s="114">
        <f t="shared" si="96"/>
        <v>81.292388325505428</v>
      </c>
      <c r="EN40" s="65">
        <f t="shared" si="97"/>
        <v>669.04199999999992</v>
      </c>
      <c r="EO40" s="114">
        <f t="shared" si="98"/>
        <v>18.707611674494569</v>
      </c>
      <c r="EP40" s="54">
        <f>'SS treatment'!BI35</f>
        <v>125317</v>
      </c>
      <c r="EQ40" s="60">
        <v>33</v>
      </c>
      <c r="ER40" s="224">
        <f t="shared" ref="ER40:ER41" si="225">EP40*1000*EQ40/1000000</f>
        <v>4135.4610000000002</v>
      </c>
      <c r="ES40" s="226">
        <f>'SS treatment (%)'!BD35</f>
        <v>54.853691039523767</v>
      </c>
      <c r="ET40" s="17">
        <f t="shared" ref="ET40:ET41" si="226">EP40*ES40/100</f>
        <v>68741</v>
      </c>
      <c r="EU40" s="224">
        <f t="shared" ref="EU40:EU41" si="227">ER40*ES40/100</f>
        <v>2268.453</v>
      </c>
      <c r="EV40" s="226">
        <f>'SS treatment (%)'!BE35</f>
        <v>29.225883160305465</v>
      </c>
      <c r="EW40" s="17">
        <f t="shared" ref="EW40:EW41" si="228">EP40*EV40/100</f>
        <v>36625</v>
      </c>
      <c r="EX40" s="224">
        <f t="shared" ref="EX40:EX41" si="229">ER40*EV40/100</f>
        <v>1208.625</v>
      </c>
      <c r="EY40" s="226">
        <f>'SS treatment (%)'!BG35</f>
        <v>8.7777396522419147E-3</v>
      </c>
      <c r="EZ40" s="17">
        <f t="shared" ref="EZ40:EZ41" si="230">EP40*EY40/100*0.4</f>
        <v>4.4000000000000004</v>
      </c>
      <c r="FA40" s="224">
        <f t="shared" ref="FA40:FA41" si="231">ER40*EY40/100</f>
        <v>0.36300000000000004</v>
      </c>
      <c r="FB40" s="54">
        <f t="shared" ref="FB40:FB41" si="232">SUM(EU40,EX40,FA40)</f>
        <v>3477.4409999999998</v>
      </c>
      <c r="FC40" s="280">
        <f t="shared" ref="FC40:FC41" si="233">FB40*100/ER40</f>
        <v>84.08835193948147</v>
      </c>
      <c r="FD40" s="54">
        <f t="shared" ref="FD40:FD41" si="234">ER40-FB40</f>
        <v>658.02000000000044</v>
      </c>
      <c r="FE40" s="280">
        <f t="shared" ref="FE40:FE41" si="235">FD40*100/ER40</f>
        <v>15.911648060518536</v>
      </c>
      <c r="FF40" s="54">
        <f>'SS treatment'!BO35</f>
        <v>133793</v>
      </c>
      <c r="FG40" s="60">
        <v>33</v>
      </c>
      <c r="FH40" s="224">
        <f t="shared" ref="FH40:FH41" si="236">FF40*1000*FG40/1000000</f>
        <v>4415.1689999999999</v>
      </c>
      <c r="FI40" s="226">
        <f>'SS treatment (%)'!BJ35</f>
        <v>51.116276636296369</v>
      </c>
      <c r="FJ40" s="17">
        <f t="shared" ref="FJ40:FJ41" si="237">FF40*FI40/100</f>
        <v>68390</v>
      </c>
      <c r="FK40" s="224">
        <f t="shared" ref="FK40:FK41" si="238">FH40*FI40/100</f>
        <v>2256.87</v>
      </c>
      <c r="FL40" s="226">
        <f>'SS treatment (%)'!BK35</f>
        <v>27.913269005104901</v>
      </c>
      <c r="FM40" s="17">
        <f t="shared" ref="FM40:FM41" si="239">FF40*FL40/100</f>
        <v>37346</v>
      </c>
      <c r="FN40" s="224">
        <f t="shared" ref="FN40:FN41" si="240">FH40*FL40/100</f>
        <v>1232.4180000000001</v>
      </c>
      <c r="FO40" s="226">
        <f>'SS treatment (%)'!BM35</f>
        <v>3.2909046063695411</v>
      </c>
      <c r="FP40" s="17">
        <f t="shared" ref="FP40:FP41" si="241">FF40*FO40/100*0.4</f>
        <v>1761.2</v>
      </c>
      <c r="FQ40" s="224">
        <f t="shared" ref="FQ40:FQ41" si="242">FH40*FO40/100</f>
        <v>145.29900000000001</v>
      </c>
      <c r="FR40" s="54">
        <f t="shared" ref="FR40:FR41" si="243">SUM(FK40,FN40,FQ40)</f>
        <v>3634.587</v>
      </c>
      <c r="FS40" s="280">
        <f t="shared" ref="FS40:FS41" si="244">FR40*100/FH40</f>
        <v>82.320450247770822</v>
      </c>
      <c r="FT40" s="54">
        <f t="shared" ref="FT40:FT41" si="245">FH40-FR40</f>
        <v>780.58199999999988</v>
      </c>
      <c r="FU40" s="280">
        <f t="shared" ref="FU40:FU41" si="246">FT40*100/FH40</f>
        <v>17.679549752229185</v>
      </c>
      <c r="FV40" s="54">
        <f>'SS treatment'!BU35</f>
        <v>132819</v>
      </c>
      <c r="FW40" s="60">
        <v>33</v>
      </c>
      <c r="FX40" s="224">
        <f t="shared" ref="FX40:FX41" si="247">FV40*1000*FW40/1000000</f>
        <v>4383.027</v>
      </c>
      <c r="FY40" s="226">
        <f>'SS treatment (%)'!BP35</f>
        <v>52.003854870161646</v>
      </c>
      <c r="FZ40" s="17">
        <f t="shared" ref="FZ40:FZ41" si="248">FV40*FY40/100</f>
        <v>69071</v>
      </c>
      <c r="GA40" s="224">
        <f t="shared" ref="GA40:GA41" si="249">FX40*FY40/100</f>
        <v>2279.3429999999998</v>
      </c>
      <c r="GB40" s="226">
        <f>'SS treatment (%)'!BQ35</f>
        <v>31.074620347992379</v>
      </c>
      <c r="GC40" s="17">
        <f t="shared" ref="GC40:GC41" si="250">FV40*GB40/100</f>
        <v>41273</v>
      </c>
      <c r="GD40" s="224">
        <f t="shared" ref="GD40:GD41" si="251">FX40*GB40/100</f>
        <v>1362.009</v>
      </c>
      <c r="GE40" s="226">
        <f>'SS treatment (%)'!BS35</f>
        <v>3.007099887817255</v>
      </c>
      <c r="GF40" s="17">
        <f t="shared" ref="GF40:GF41" si="252">FV40*GE40/100*0.4</f>
        <v>1597.6000000000001</v>
      </c>
      <c r="GG40" s="224">
        <f t="shared" ref="GG40:GG41" si="253">FX40*GE40/100</f>
        <v>131.80200000000002</v>
      </c>
      <c r="GH40" s="54">
        <f t="shared" ref="GH40:GH41" si="254">SUM(GA40,GD40,GG40)</f>
        <v>3773.154</v>
      </c>
      <c r="GI40" s="280">
        <f t="shared" ref="GI40:GI41" si="255">GH40*100/FX40</f>
        <v>86.085575105971287</v>
      </c>
      <c r="GJ40" s="53">
        <f t="shared" ref="GJ40:GJ41" si="256">FX40-GH40</f>
        <v>609.87300000000005</v>
      </c>
      <c r="GK40" s="311">
        <f t="shared" ref="GK40:GK41" si="257">GJ40*100/FX40</f>
        <v>13.914424894028716</v>
      </c>
      <c r="GL40" s="54">
        <f>'SS treatment'!CA35</f>
        <v>0</v>
      </c>
      <c r="GM40" s="60">
        <v>33</v>
      </c>
      <c r="GN40" s="224">
        <f t="shared" si="166"/>
        <v>0</v>
      </c>
      <c r="GO40" s="226" t="e">
        <f>'SS treatment (%)'!BV35</f>
        <v>#DIV/0!</v>
      </c>
      <c r="GP40" s="17" t="e">
        <f t="shared" si="167"/>
        <v>#DIV/0!</v>
      </c>
      <c r="GQ40" s="224" t="e">
        <f t="shared" si="168"/>
        <v>#DIV/0!</v>
      </c>
      <c r="GR40" s="226" t="e">
        <f>'SS treatment (%)'!BW35</f>
        <v>#DIV/0!</v>
      </c>
      <c r="GS40" s="17" t="e">
        <f t="shared" si="169"/>
        <v>#DIV/0!</v>
      </c>
      <c r="GT40" s="224" t="e">
        <f t="shared" si="170"/>
        <v>#DIV/0!</v>
      </c>
      <c r="GU40" s="226" t="e">
        <f>'SS treatment (%)'!BY35</f>
        <v>#DIV/0!</v>
      </c>
      <c r="GV40" s="17" t="e">
        <f t="shared" si="171"/>
        <v>#DIV/0!</v>
      </c>
      <c r="GW40" s="224" t="e">
        <f t="shared" si="172"/>
        <v>#DIV/0!</v>
      </c>
      <c r="GX40" s="54" t="e">
        <f t="shared" si="173"/>
        <v>#DIV/0!</v>
      </c>
      <c r="GY40" s="280" t="e">
        <f t="shared" si="174"/>
        <v>#DIV/0!</v>
      </c>
      <c r="GZ40" s="54" t="e">
        <f t="shared" si="175"/>
        <v>#DIV/0!</v>
      </c>
      <c r="HA40" s="280" t="e">
        <f t="shared" si="176"/>
        <v>#DIV/0!</v>
      </c>
      <c r="HB40" s="250" t="s">
        <v>1115</v>
      </c>
    </row>
    <row r="41" spans="1:243" ht="14.7" thickBot="1">
      <c r="A41" s="96" t="s">
        <v>44</v>
      </c>
      <c r="B41" s="278">
        <f>'SS treatment'!G36</f>
        <v>195892.546</v>
      </c>
      <c r="C41" s="279">
        <v>32</v>
      </c>
      <c r="D41" s="225">
        <f t="shared" si="0"/>
        <v>6268.5614720000003</v>
      </c>
      <c r="E41" s="227">
        <f>'SS treatment (%)'!B36</f>
        <v>0</v>
      </c>
      <c r="F41" s="56">
        <f t="shared" si="177"/>
        <v>0</v>
      </c>
      <c r="G41" s="225">
        <f t="shared" si="178"/>
        <v>0</v>
      </c>
      <c r="H41" s="227">
        <f>'SS treatment (%)'!C36</f>
        <v>0</v>
      </c>
      <c r="I41" s="56">
        <f t="shared" si="179"/>
        <v>0</v>
      </c>
      <c r="J41" s="225">
        <f t="shared" si="180"/>
        <v>0</v>
      </c>
      <c r="K41" s="227">
        <f>'SS treatment (%)'!E36</f>
        <v>100</v>
      </c>
      <c r="L41" s="56">
        <f t="shared" ref="L41" si="258">B41*K41/100*0.4</f>
        <v>78357.018400000001</v>
      </c>
      <c r="M41" s="225">
        <f t="shared" ref="M41" si="259">D41*K41/100</f>
        <v>6268.5614720000003</v>
      </c>
      <c r="N41" s="55">
        <f t="shared" si="181"/>
        <v>6268.5614720000003</v>
      </c>
      <c r="O41" s="281">
        <f t="shared" si="182"/>
        <v>100</v>
      </c>
      <c r="P41" s="55">
        <f t="shared" si="183"/>
        <v>0</v>
      </c>
      <c r="Q41" s="281">
        <f t="shared" si="184"/>
        <v>0</v>
      </c>
      <c r="R41" s="55">
        <f>'SS treatment'!M36</f>
        <v>194534</v>
      </c>
      <c r="S41" s="279">
        <v>32</v>
      </c>
      <c r="T41" s="68">
        <f t="shared" si="155"/>
        <v>6225.0879999999997</v>
      </c>
      <c r="U41" s="227">
        <f>'SS treatment (%)'!H36</f>
        <v>0</v>
      </c>
      <c r="V41" s="56">
        <f t="shared" si="12"/>
        <v>0</v>
      </c>
      <c r="W41" s="225">
        <f t="shared" si="13"/>
        <v>0</v>
      </c>
      <c r="X41" s="227">
        <f>'SS treatment (%)'!I36</f>
        <v>0</v>
      </c>
      <c r="Y41" s="56">
        <f t="shared" ref="Y41" si="260">R41*X41/100</f>
        <v>0</v>
      </c>
      <c r="Z41" s="225">
        <f t="shared" ref="Z41" si="261">T41*X41/100</f>
        <v>0</v>
      </c>
      <c r="AA41" s="227">
        <f>'SS treatment (%)'!K36</f>
        <v>96.822149341503291</v>
      </c>
      <c r="AB41" s="63">
        <f t="shared" si="16"/>
        <v>75340.800000000003</v>
      </c>
      <c r="AC41" s="68">
        <f t="shared" si="17"/>
        <v>6027.2640000000001</v>
      </c>
      <c r="AD41" s="66">
        <f t="shared" si="18"/>
        <v>6027.2640000000001</v>
      </c>
      <c r="AE41" s="116">
        <f t="shared" si="19"/>
        <v>96.822149341503291</v>
      </c>
      <c r="AF41" s="66">
        <f t="shared" si="20"/>
        <v>197.82399999999961</v>
      </c>
      <c r="AG41" s="116">
        <f t="shared" si="21"/>
        <v>3.177850658496709</v>
      </c>
      <c r="AH41" s="55">
        <f>'SS treatment'!S36</f>
        <v>186777.49678598152</v>
      </c>
      <c r="AI41" s="279">
        <v>32</v>
      </c>
      <c r="AJ41" s="68">
        <f t="shared" si="156"/>
        <v>5976.8798971514088</v>
      </c>
      <c r="AK41" s="227">
        <f>'SS treatment (%)'!N36</f>
        <v>0</v>
      </c>
      <c r="AL41" s="56">
        <f t="shared" ref="AL41" si="262">AH41*AK41/100</f>
        <v>0</v>
      </c>
      <c r="AM41" s="225">
        <f t="shared" ref="AM41" si="263">AJ41*AK41/100</f>
        <v>0</v>
      </c>
      <c r="AN41" s="227">
        <f>'SS treatment (%)'!O36</f>
        <v>0</v>
      </c>
      <c r="AO41" s="56">
        <f t="shared" ref="AO41" si="264">AH41*AN41/100</f>
        <v>0</v>
      </c>
      <c r="AP41" s="225">
        <f t="shared" ref="AP41" si="265">AJ41*AN41/100</f>
        <v>0</v>
      </c>
      <c r="AQ41" s="227">
        <f>'SS treatment (%)'!Q36</f>
        <v>99.999999999999986</v>
      </c>
      <c r="AR41" s="56">
        <f t="shared" ref="AR41" si="266">AH41*AQ41/100*0.4</f>
        <v>74710.998714392597</v>
      </c>
      <c r="AS41" s="225">
        <f t="shared" ref="AS41" si="267">AJ41*AQ41/100</f>
        <v>5976.8798971514079</v>
      </c>
      <c r="AT41" s="55">
        <f t="shared" ref="AT41" si="268">SUM(AM41,AP41,AS41)</f>
        <v>5976.8798971514079</v>
      </c>
      <c r="AU41" s="281">
        <f t="shared" ref="AU41" si="269">AT41*100/AJ41</f>
        <v>99.999999999999986</v>
      </c>
      <c r="AV41" s="55">
        <f t="shared" ref="AV41" si="270">AJ41-AT41</f>
        <v>0</v>
      </c>
      <c r="AW41" s="281">
        <f t="shared" ref="AW41" si="271">AV41*100/AJ41</f>
        <v>0</v>
      </c>
      <c r="AX41" s="55">
        <f>'SS treatment'!Y36</f>
        <v>134642.79332349185</v>
      </c>
      <c r="AY41" s="279">
        <v>32</v>
      </c>
      <c r="AZ41" s="68">
        <f t="shared" si="157"/>
        <v>4308.569386351739</v>
      </c>
      <c r="BA41" s="227">
        <f>'SS treatment (%)'!T36</f>
        <v>0</v>
      </c>
      <c r="BB41" s="56">
        <f t="shared" si="193"/>
        <v>0</v>
      </c>
      <c r="BC41" s="225">
        <f t="shared" si="194"/>
        <v>0</v>
      </c>
      <c r="BD41" s="227">
        <f>'SS treatment (%)'!U36</f>
        <v>0</v>
      </c>
      <c r="BE41" s="56">
        <f t="shared" si="195"/>
        <v>0</v>
      </c>
      <c r="BF41" s="225">
        <f t="shared" si="196"/>
        <v>0</v>
      </c>
      <c r="BG41" s="227">
        <f>'SS treatment (%)'!W36</f>
        <v>100</v>
      </c>
      <c r="BH41" s="56">
        <f t="shared" ref="BH41" si="272">AX41*BG41/100*0.4</f>
        <v>53857.117329396744</v>
      </c>
      <c r="BI41" s="225">
        <f t="shared" ref="BI41" si="273">AZ41*BG41/100</f>
        <v>4308.569386351739</v>
      </c>
      <c r="BJ41" s="55">
        <f t="shared" si="197"/>
        <v>4308.569386351739</v>
      </c>
      <c r="BK41" s="281">
        <f t="shared" si="198"/>
        <v>100</v>
      </c>
      <c r="BL41" s="55">
        <f t="shared" si="199"/>
        <v>0</v>
      </c>
      <c r="BM41" s="281">
        <f t="shared" si="200"/>
        <v>0</v>
      </c>
      <c r="BN41" s="55">
        <f>'SS treatment'!AE36</f>
        <v>124713.14123328748</v>
      </c>
      <c r="BO41" s="279">
        <v>32</v>
      </c>
      <c r="BP41" s="68">
        <f t="shared" si="201"/>
        <v>3990.8205194651991</v>
      </c>
      <c r="BQ41" s="227">
        <f>'SS treatment (%)'!Z36</f>
        <v>0</v>
      </c>
      <c r="BR41" s="63">
        <f t="shared" ref="BR41" si="274">BN41*BQ41/100</f>
        <v>0</v>
      </c>
      <c r="BS41" s="68">
        <f t="shared" ref="BS41" si="275">BP41*BQ41/100</f>
        <v>0</v>
      </c>
      <c r="BT41" s="227">
        <f>'SS treatment (%)'!AA36</f>
        <v>0</v>
      </c>
      <c r="BU41" s="63">
        <f t="shared" si="204"/>
        <v>0</v>
      </c>
      <c r="BV41" s="68">
        <f t="shared" si="205"/>
        <v>0</v>
      </c>
      <c r="BW41" s="227">
        <f>'SS treatment (%)'!AC36</f>
        <v>100</v>
      </c>
      <c r="BX41" s="63">
        <f t="shared" ref="BX41" si="276">BN41*BW41/100*0.4</f>
        <v>49885.256493314992</v>
      </c>
      <c r="BY41" s="68">
        <f t="shared" ref="BY41" si="277">BP41*BW41/100</f>
        <v>3990.8205194651991</v>
      </c>
      <c r="BZ41" s="66">
        <f t="shared" si="206"/>
        <v>3990.8205194651991</v>
      </c>
      <c r="CA41" s="116">
        <f t="shared" si="207"/>
        <v>100</v>
      </c>
      <c r="CB41" s="66">
        <f t="shared" si="208"/>
        <v>0</v>
      </c>
      <c r="CC41" s="116">
        <f t="shared" si="209"/>
        <v>0</v>
      </c>
      <c r="CD41" s="55">
        <f>'SS treatment'!AK36</f>
        <v>148879.61586915463</v>
      </c>
      <c r="CE41" s="279">
        <v>32</v>
      </c>
      <c r="CF41" s="68">
        <f t="shared" si="159"/>
        <v>4764.1477078129483</v>
      </c>
      <c r="CG41" s="227">
        <f>'SS treatment (%)'!AF36</f>
        <v>0</v>
      </c>
      <c r="CH41" s="63">
        <f t="shared" si="210"/>
        <v>0</v>
      </c>
      <c r="CI41" s="68">
        <f t="shared" si="211"/>
        <v>0</v>
      </c>
      <c r="CJ41" s="115">
        <f>'SS treatment (%)'!AG36</f>
        <v>0</v>
      </c>
      <c r="CK41" s="63">
        <f t="shared" si="212"/>
        <v>0</v>
      </c>
      <c r="CL41" s="68">
        <f t="shared" si="213"/>
        <v>0</v>
      </c>
      <c r="CM41" s="115">
        <f>'SS treatment (%)'!AI36</f>
        <v>100</v>
      </c>
      <c r="CN41" s="63">
        <f t="shared" ref="CN41" si="278">CD41*CM41/100*0.4</f>
        <v>59551.846347661856</v>
      </c>
      <c r="CO41" s="68">
        <f t="shared" ref="CO41" si="279">CF41*CM41/100</f>
        <v>4764.1477078129483</v>
      </c>
      <c r="CP41" s="66">
        <f t="shared" ref="CP41" si="280">SUM(CI41,CL41,CO41)</f>
        <v>4764.1477078129483</v>
      </c>
      <c r="CQ41" s="116">
        <f t="shared" ref="CQ41" si="281">CP41*100/CF41</f>
        <v>100</v>
      </c>
      <c r="CR41" s="66">
        <f t="shared" ref="CR41" si="282">CF41-CP41</f>
        <v>0</v>
      </c>
      <c r="CS41" s="116">
        <f t="shared" ref="CS41" si="283">CR41*100/CF41</f>
        <v>0</v>
      </c>
      <c r="CT41" s="66">
        <f>'SS treatment'!AQ36</f>
        <v>151705.55855236977</v>
      </c>
      <c r="CU41" s="279">
        <v>32</v>
      </c>
      <c r="CV41" s="68">
        <f t="shared" ref="CV41" si="284">CT41*1000*CU41/1000000</f>
        <v>4854.577873675833</v>
      </c>
      <c r="CW41" s="115">
        <f>'SS treatment (%)'!AL36</f>
        <v>0</v>
      </c>
      <c r="CX41" s="63">
        <f t="shared" ref="CX41" si="285">CT41*CW41/100</f>
        <v>0</v>
      </c>
      <c r="CY41" s="68">
        <f t="shared" ref="CY41" si="286">CV41*CW41/100</f>
        <v>0</v>
      </c>
      <c r="CZ41" s="115">
        <f>'SS treatment (%)'!AM36</f>
        <v>0</v>
      </c>
      <c r="DA41" s="63">
        <f t="shared" ref="DA41" si="287">CT41*CZ41/100</f>
        <v>0</v>
      </c>
      <c r="DB41" s="68">
        <f t="shared" ref="DB41" si="288">CV41*CZ41/100</f>
        <v>0</v>
      </c>
      <c r="DC41" s="115">
        <f>'SS treatment (%)'!AO36</f>
        <v>100</v>
      </c>
      <c r="DD41" s="63">
        <f t="shared" ref="DD41" si="289">CT41*DC41/100*0.4</f>
        <v>60682.223420947907</v>
      </c>
      <c r="DE41" s="68">
        <f t="shared" ref="DE41" si="290">CV41*DC41/100</f>
        <v>4854.577873675833</v>
      </c>
      <c r="DF41" s="66">
        <f t="shared" ref="DF41" si="291">SUM(CY41,DB41,DE41)</f>
        <v>4854.577873675833</v>
      </c>
      <c r="DG41" s="116">
        <f t="shared" ref="DG41" si="292">DF41*100/CV41</f>
        <v>100</v>
      </c>
      <c r="DH41" s="66">
        <f t="shared" ref="DH41" si="293">CV41-DF41</f>
        <v>0</v>
      </c>
      <c r="DI41" s="116">
        <f t="shared" ref="DI41" si="294">DH41*100/CV41</f>
        <v>0</v>
      </c>
      <c r="DJ41" s="66">
        <f>'SS treatment'!AW36</f>
        <v>152405.79629442608</v>
      </c>
      <c r="DK41" s="279">
        <v>32</v>
      </c>
      <c r="DL41" s="68">
        <f t="shared" si="214"/>
        <v>4876.9854814216351</v>
      </c>
      <c r="DM41" s="115">
        <f>'SS treatment (%)'!AR36</f>
        <v>0</v>
      </c>
      <c r="DN41" s="63">
        <f t="shared" si="215"/>
        <v>0</v>
      </c>
      <c r="DO41" s="68">
        <f t="shared" si="216"/>
        <v>0</v>
      </c>
      <c r="DP41" s="115">
        <f>'SS treatment (%)'!AS36</f>
        <v>0</v>
      </c>
      <c r="DQ41" s="63">
        <f t="shared" si="217"/>
        <v>0</v>
      </c>
      <c r="DR41" s="68">
        <f t="shared" si="218"/>
        <v>0</v>
      </c>
      <c r="DS41" s="115">
        <f>'SS treatment (%)'!AU36</f>
        <v>100</v>
      </c>
      <c r="DT41" s="63">
        <f t="shared" si="219"/>
        <v>60962.318517770436</v>
      </c>
      <c r="DU41" s="68">
        <f t="shared" si="220"/>
        <v>4876.9854814216351</v>
      </c>
      <c r="DV41" s="66">
        <f t="shared" si="221"/>
        <v>4876.9854814216351</v>
      </c>
      <c r="DW41" s="116">
        <f t="shared" si="222"/>
        <v>100</v>
      </c>
      <c r="DX41" s="66">
        <f t="shared" si="223"/>
        <v>0</v>
      </c>
      <c r="DY41" s="116">
        <f t="shared" si="224"/>
        <v>0</v>
      </c>
      <c r="DZ41" s="66">
        <f>'SS treatment'!BC36</f>
        <v>150036.37914928689</v>
      </c>
      <c r="EA41" s="279">
        <v>32</v>
      </c>
      <c r="EB41" s="68">
        <f t="shared" ref="EB41" si="295">DZ41*1000*EA41/1000000</f>
        <v>4801.1641327771804</v>
      </c>
      <c r="EC41" s="115">
        <f>'SS treatment (%)'!AX36</f>
        <v>0</v>
      </c>
      <c r="ED41" s="63">
        <f t="shared" ref="ED41" si="296">DZ41*EC41/100</f>
        <v>0</v>
      </c>
      <c r="EE41" s="68">
        <f t="shared" ref="EE41" si="297">EB41*EC41/100</f>
        <v>0</v>
      </c>
      <c r="EF41" s="115">
        <f>'SS treatment (%)'!AY36</f>
        <v>0</v>
      </c>
      <c r="EG41" s="63">
        <f t="shared" ref="EG41" si="298">DZ41*EF41/100</f>
        <v>0</v>
      </c>
      <c r="EH41" s="68">
        <f t="shared" ref="EH41" si="299">EB41*EF41/100</f>
        <v>0</v>
      </c>
      <c r="EI41" s="115">
        <f>'SS treatment (%)'!BA36</f>
        <v>100</v>
      </c>
      <c r="EJ41" s="63">
        <f t="shared" ref="EJ41" si="300">DZ41*EI41/100*0.4</f>
        <v>60014.551659714758</v>
      </c>
      <c r="EK41" s="68">
        <f t="shared" ref="EK41" si="301">EB41*EI41/100</f>
        <v>4801.1641327771804</v>
      </c>
      <c r="EL41" s="66">
        <f t="shared" ref="EL41" si="302">SUM(EE41,EH41,EK41)</f>
        <v>4801.1641327771804</v>
      </c>
      <c r="EM41" s="116">
        <f t="shared" ref="EM41" si="303">EL41*100/EB41</f>
        <v>100</v>
      </c>
      <c r="EN41" s="66">
        <f t="shared" ref="EN41" si="304">EB41-EL41</f>
        <v>0</v>
      </c>
      <c r="EO41" s="116">
        <f t="shared" ref="EO41" si="305">EN41*100/EB41</f>
        <v>0</v>
      </c>
      <c r="EP41" s="66">
        <f>'SS treatment'!BI36</f>
        <v>167766.34328687345</v>
      </c>
      <c r="EQ41" s="279">
        <v>32</v>
      </c>
      <c r="ER41" s="68">
        <f t="shared" si="225"/>
        <v>5368.5229851799504</v>
      </c>
      <c r="ES41" s="115">
        <f>'SS treatment (%)'!BD36</f>
        <v>0</v>
      </c>
      <c r="ET41" s="63">
        <f t="shared" si="226"/>
        <v>0</v>
      </c>
      <c r="EU41" s="68">
        <f t="shared" si="227"/>
        <v>0</v>
      </c>
      <c r="EV41" s="115">
        <f>'SS treatment (%)'!BE36</f>
        <v>0</v>
      </c>
      <c r="EW41" s="63">
        <f t="shared" si="228"/>
        <v>0</v>
      </c>
      <c r="EX41" s="68">
        <f t="shared" si="229"/>
        <v>0</v>
      </c>
      <c r="EY41" s="115">
        <f>'SS treatment (%)'!BG36</f>
        <v>100</v>
      </c>
      <c r="EZ41" s="63">
        <f t="shared" si="230"/>
        <v>67106.537314749381</v>
      </c>
      <c r="FA41" s="68">
        <f t="shared" si="231"/>
        <v>5368.5229851799504</v>
      </c>
      <c r="FB41" s="66">
        <f t="shared" si="232"/>
        <v>5368.5229851799504</v>
      </c>
      <c r="FC41" s="116">
        <f t="shared" si="233"/>
        <v>100</v>
      </c>
      <c r="FD41" s="66">
        <f t="shared" si="234"/>
        <v>0</v>
      </c>
      <c r="FE41" s="116">
        <f t="shared" si="235"/>
        <v>0</v>
      </c>
      <c r="FF41" s="66">
        <f>'SS treatment'!BO36</f>
        <v>180453.24966</v>
      </c>
      <c r="FG41" s="279">
        <v>32</v>
      </c>
      <c r="FH41" s="68">
        <f t="shared" si="236"/>
        <v>5774.5039891199995</v>
      </c>
      <c r="FI41" s="115">
        <f>'SS treatment (%)'!BJ36</f>
        <v>0</v>
      </c>
      <c r="FJ41" s="63">
        <f t="shared" si="237"/>
        <v>0</v>
      </c>
      <c r="FK41" s="68">
        <f t="shared" si="238"/>
        <v>0</v>
      </c>
      <c r="FL41" s="115">
        <f>'SS treatment (%)'!BK36</f>
        <v>0</v>
      </c>
      <c r="FM41" s="63">
        <f t="shared" si="239"/>
        <v>0</v>
      </c>
      <c r="FN41" s="68">
        <f t="shared" si="240"/>
        <v>0</v>
      </c>
      <c r="FO41" s="115">
        <f>'SS treatment (%)'!BM36</f>
        <v>100.00000000000001</v>
      </c>
      <c r="FP41" s="63">
        <f t="shared" si="241"/>
        <v>72181.299864000015</v>
      </c>
      <c r="FQ41" s="68">
        <f t="shared" si="242"/>
        <v>5774.5039891200004</v>
      </c>
      <c r="FR41" s="66">
        <f t="shared" si="243"/>
        <v>5774.5039891200004</v>
      </c>
      <c r="FS41" s="116">
        <f t="shared" si="244"/>
        <v>100.00000000000001</v>
      </c>
      <c r="FT41" s="66">
        <f t="shared" si="245"/>
        <v>0</v>
      </c>
      <c r="FU41" s="116">
        <f t="shared" si="246"/>
        <v>0</v>
      </c>
      <c r="FV41" s="66">
        <f>'SS treatment'!BU36</f>
        <v>173673.43969</v>
      </c>
      <c r="FW41" s="279">
        <v>32</v>
      </c>
      <c r="FX41" s="68">
        <f t="shared" si="247"/>
        <v>5557.5500700800003</v>
      </c>
      <c r="FY41" s="115">
        <f>'SS treatment (%)'!BP36</f>
        <v>0</v>
      </c>
      <c r="FZ41" s="63">
        <f t="shared" si="248"/>
        <v>0</v>
      </c>
      <c r="GA41" s="68">
        <f t="shared" si="249"/>
        <v>0</v>
      </c>
      <c r="GB41" s="115">
        <f>'SS treatment (%)'!BQ36</f>
        <v>0</v>
      </c>
      <c r="GC41" s="63">
        <f t="shared" si="250"/>
        <v>0</v>
      </c>
      <c r="GD41" s="68">
        <f t="shared" si="251"/>
        <v>0</v>
      </c>
      <c r="GE41" s="115">
        <f>'SS treatment (%)'!BS36</f>
        <v>100</v>
      </c>
      <c r="GF41" s="63">
        <f t="shared" si="252"/>
        <v>69469.375876000006</v>
      </c>
      <c r="GG41" s="68">
        <f t="shared" si="253"/>
        <v>5557.5500700800003</v>
      </c>
      <c r="GH41" s="66">
        <f t="shared" si="254"/>
        <v>5557.5500700800003</v>
      </c>
      <c r="GI41" s="116">
        <f t="shared" si="255"/>
        <v>100</v>
      </c>
      <c r="GJ41" s="70">
        <f t="shared" si="256"/>
        <v>0</v>
      </c>
      <c r="GK41" s="312">
        <f t="shared" si="257"/>
        <v>0</v>
      </c>
      <c r="GL41" s="66">
        <f>'SS treatment'!CA36</f>
        <v>0</v>
      </c>
      <c r="GM41" s="279">
        <v>32</v>
      </c>
      <c r="GN41" s="68">
        <f t="shared" si="166"/>
        <v>0</v>
      </c>
      <c r="GO41" s="115" t="e">
        <f>'SS treatment (%)'!BV36</f>
        <v>#DIV/0!</v>
      </c>
      <c r="GP41" s="63" t="e">
        <f t="shared" si="167"/>
        <v>#DIV/0!</v>
      </c>
      <c r="GQ41" s="68" t="e">
        <f t="shared" si="168"/>
        <v>#DIV/0!</v>
      </c>
      <c r="GR41" s="115" t="e">
        <f>'SS treatment (%)'!BW36</f>
        <v>#DIV/0!</v>
      </c>
      <c r="GS41" s="63" t="e">
        <f t="shared" si="169"/>
        <v>#DIV/0!</v>
      </c>
      <c r="GT41" s="68" t="e">
        <f t="shared" si="170"/>
        <v>#DIV/0!</v>
      </c>
      <c r="GU41" s="115" t="e">
        <f>'SS treatment (%)'!BY36</f>
        <v>#DIV/0!</v>
      </c>
      <c r="GV41" s="63" t="e">
        <f t="shared" si="171"/>
        <v>#DIV/0!</v>
      </c>
      <c r="GW41" s="68" t="e">
        <f t="shared" si="172"/>
        <v>#DIV/0!</v>
      </c>
      <c r="GX41" s="66" t="e">
        <f t="shared" si="173"/>
        <v>#DIV/0!</v>
      </c>
      <c r="GY41" s="116" t="e">
        <f t="shared" si="174"/>
        <v>#DIV/0!</v>
      </c>
      <c r="GZ41" s="66" t="e">
        <f t="shared" si="175"/>
        <v>#DIV/0!</v>
      </c>
      <c r="HA41" s="116" t="e">
        <f t="shared" si="176"/>
        <v>#DIV/0!</v>
      </c>
      <c r="HB41" s="250" t="s">
        <v>1116</v>
      </c>
    </row>
    <row r="43" spans="1:243">
      <c r="A43" s="15" t="s">
        <v>45</v>
      </c>
      <c r="C43" s="39"/>
      <c r="D43" s="39"/>
      <c r="E43" s="39"/>
      <c r="F43" s="39"/>
      <c r="CT43" s="39"/>
      <c r="CU43" s="39"/>
      <c r="CV43" s="39"/>
      <c r="CW43" s="39"/>
      <c r="CX43" s="39"/>
      <c r="CY43" s="39"/>
      <c r="CZ43" s="39"/>
      <c r="DA43" s="39"/>
      <c r="FX43" s="148"/>
    </row>
    <row r="44" spans="1:243">
      <c r="A44" s="15" t="s">
        <v>13</v>
      </c>
      <c r="B44" s="1" t="s">
        <v>46</v>
      </c>
      <c r="FX44" s="106"/>
    </row>
    <row r="45" spans="1:243">
      <c r="A45" s="15" t="s">
        <v>47</v>
      </c>
      <c r="FX45" s="148"/>
    </row>
    <row r="46" spans="1:243">
      <c r="A46" s="15" t="s">
        <v>24</v>
      </c>
      <c r="B46" s="1" t="s">
        <v>48</v>
      </c>
    </row>
    <row r="47" spans="1:243">
      <c r="A47" s="15" t="s">
        <v>30</v>
      </c>
      <c r="B47" s="1" t="s">
        <v>49</v>
      </c>
    </row>
    <row r="49" spans="1:17">
      <c r="A49" s="1" t="s">
        <v>145</v>
      </c>
    </row>
    <row r="50" spans="1:17">
      <c r="L50" s="234"/>
    </row>
    <row r="51" spans="1:17" ht="86.4">
      <c r="A51" s="75" t="s">
        <v>515</v>
      </c>
    </row>
    <row r="52" spans="1:17">
      <c r="A52" s="16" t="s">
        <v>125</v>
      </c>
    </row>
    <row r="53" spans="1:17">
      <c r="A53" s="16"/>
    </row>
    <row r="54" spans="1:17" ht="153" customHeight="1">
      <c r="A54" s="75" t="s">
        <v>519</v>
      </c>
    </row>
    <row r="55" spans="1:17">
      <c r="A55" s="16" t="s">
        <v>517</v>
      </c>
    </row>
    <row r="57" spans="1:17" ht="57.6">
      <c r="A57" s="75" t="s">
        <v>518</v>
      </c>
    </row>
    <row r="58" spans="1:17">
      <c r="A58" s="16" t="s">
        <v>520</v>
      </c>
      <c r="B58" s="20"/>
      <c r="C58" s="20"/>
      <c r="D58" s="20"/>
      <c r="E58" s="20"/>
      <c r="F58" s="20"/>
      <c r="G58" s="20"/>
      <c r="H58" s="20"/>
      <c r="I58" s="20"/>
      <c r="J58" s="20"/>
      <c r="K58" s="20"/>
      <c r="N58" s="20"/>
      <c r="O58" s="20"/>
      <c r="P58" s="20"/>
      <c r="Q58" s="20"/>
    </row>
    <row r="59" spans="1:17">
      <c r="A59" s="22"/>
    </row>
    <row r="60" spans="1:17" ht="100.8">
      <c r="A60" s="75" t="s">
        <v>1316</v>
      </c>
    </row>
    <row r="61" spans="1:17">
      <c r="A61" s="16" t="s">
        <v>1317</v>
      </c>
      <c r="B61" s="20"/>
      <c r="C61" s="20"/>
      <c r="D61" s="20"/>
      <c r="E61" s="20"/>
      <c r="F61" s="20"/>
      <c r="G61" s="20"/>
      <c r="H61" s="20"/>
      <c r="I61" s="20"/>
      <c r="J61" s="20"/>
      <c r="K61" s="20"/>
      <c r="N61" s="20"/>
      <c r="O61" s="20"/>
      <c r="P61" s="20"/>
      <c r="Q61" s="20"/>
    </row>
    <row r="62" spans="1:17">
      <c r="A62" s="16"/>
      <c r="B62" s="20"/>
      <c r="C62" s="20"/>
      <c r="D62" s="20"/>
      <c r="E62" s="20"/>
      <c r="F62" s="20"/>
      <c r="G62" s="20"/>
      <c r="H62" s="20"/>
      <c r="I62" s="20"/>
      <c r="J62" s="20"/>
      <c r="K62" s="20"/>
      <c r="N62" s="20"/>
      <c r="O62" s="20"/>
      <c r="P62" s="20"/>
      <c r="Q62" s="20"/>
    </row>
    <row r="63" spans="1:17" ht="144">
      <c r="A63" s="75" t="s">
        <v>521</v>
      </c>
    </row>
    <row r="64" spans="1:17">
      <c r="B64" s="20"/>
      <c r="C64" s="20"/>
      <c r="D64" s="20"/>
      <c r="E64" s="20"/>
      <c r="F64" s="20"/>
      <c r="G64" s="20"/>
      <c r="H64" s="20"/>
      <c r="I64" s="20"/>
      <c r="J64" s="20"/>
      <c r="K64" s="20"/>
      <c r="N64" s="20"/>
      <c r="O64" s="20"/>
      <c r="P64" s="20"/>
      <c r="Q64" s="20"/>
    </row>
    <row r="65" spans="1:17" ht="100.8">
      <c r="A65" s="75" t="s">
        <v>522</v>
      </c>
    </row>
    <row r="66" spans="1:17">
      <c r="A66" s="16" t="s">
        <v>143</v>
      </c>
    </row>
    <row r="67" spans="1:17">
      <c r="B67" s="20"/>
      <c r="C67" s="20"/>
      <c r="D67" s="20"/>
      <c r="E67" s="20"/>
      <c r="F67" s="20"/>
      <c r="G67" s="20"/>
      <c r="H67" s="20"/>
      <c r="I67" s="20"/>
      <c r="J67" s="20"/>
      <c r="K67" s="20"/>
      <c r="N67" s="20"/>
      <c r="O67" s="20"/>
      <c r="P67" s="20"/>
      <c r="Q67" s="20"/>
    </row>
    <row r="68" spans="1:17" ht="57.6">
      <c r="A68" s="75" t="s">
        <v>637</v>
      </c>
    </row>
    <row r="69" spans="1:17">
      <c r="A69" s="16" t="s">
        <v>636</v>
      </c>
      <c r="B69" s="20"/>
      <c r="C69" s="20"/>
      <c r="D69" s="20"/>
      <c r="E69" s="20"/>
      <c r="F69" s="20"/>
      <c r="G69" s="20"/>
      <c r="H69" s="20"/>
      <c r="I69" s="20"/>
      <c r="J69" s="20"/>
      <c r="K69" s="20"/>
      <c r="N69" s="20"/>
      <c r="O69" s="20"/>
      <c r="P69" s="20"/>
      <c r="Q69" s="20"/>
    </row>
    <row r="70" spans="1:17">
      <c r="A70" s="16"/>
    </row>
    <row r="71" spans="1:17">
      <c r="A71" s="1" t="s">
        <v>644</v>
      </c>
      <c r="B71" s="20"/>
      <c r="C71" s="20"/>
      <c r="D71" s="20"/>
      <c r="E71" s="20"/>
      <c r="F71" s="20"/>
      <c r="G71" s="20"/>
      <c r="H71" s="20"/>
      <c r="I71" s="20"/>
      <c r="J71" s="20"/>
      <c r="K71" s="20"/>
      <c r="M71" s="20"/>
      <c r="N71" s="20"/>
      <c r="O71" s="20"/>
      <c r="P71" s="20"/>
      <c r="Q71" s="20"/>
    </row>
    <row r="72" spans="1:17">
      <c r="A72" s="16" t="s">
        <v>631</v>
      </c>
    </row>
    <row r="74" spans="1:17">
      <c r="A74" s="1" t="s">
        <v>646</v>
      </c>
    </row>
    <row r="75" spans="1:17">
      <c r="A75" s="16" t="s">
        <v>645</v>
      </c>
    </row>
    <row r="77" spans="1:17" ht="43.2">
      <c r="A77" s="75" t="s">
        <v>730</v>
      </c>
      <c r="B77" s="20"/>
      <c r="C77" s="20"/>
      <c r="D77" s="20"/>
      <c r="E77" s="20"/>
      <c r="F77" s="20"/>
      <c r="G77" s="20"/>
      <c r="H77" s="20"/>
      <c r="I77" s="20"/>
      <c r="J77" s="20"/>
      <c r="K77" s="20"/>
      <c r="M77" s="20"/>
      <c r="N77" s="20"/>
      <c r="O77" s="20"/>
      <c r="P77" s="20"/>
      <c r="Q77" s="20"/>
    </row>
    <row r="78" spans="1:17">
      <c r="A78" s="16" t="s">
        <v>731</v>
      </c>
    </row>
    <row r="79" spans="1:17">
      <c r="A79" s="16"/>
    </row>
    <row r="80" spans="1:17">
      <c r="A80" s="1" t="s">
        <v>933</v>
      </c>
    </row>
    <row r="81" spans="1:17">
      <c r="A81" s="16" t="s">
        <v>934</v>
      </c>
    </row>
    <row r="83" spans="1:17">
      <c r="A83" s="1" t="s">
        <v>937</v>
      </c>
      <c r="B83" s="20"/>
      <c r="C83" s="20"/>
      <c r="D83" s="20"/>
      <c r="E83" s="20"/>
      <c r="F83" s="20"/>
      <c r="G83" s="20"/>
      <c r="H83" s="20"/>
      <c r="I83" s="20"/>
      <c r="J83" s="20"/>
      <c r="K83" s="20"/>
      <c r="L83" s="20"/>
      <c r="M83" s="20"/>
      <c r="N83" s="20"/>
      <c r="O83" s="20"/>
      <c r="P83" s="20"/>
      <c r="Q83" s="20"/>
    </row>
    <row r="84" spans="1:17">
      <c r="A84" s="16" t="s">
        <v>936</v>
      </c>
    </row>
    <row r="86" spans="1:17">
      <c r="A86" s="1" t="s">
        <v>1085</v>
      </c>
      <c r="B86" s="20"/>
      <c r="C86" s="20"/>
      <c r="D86" s="20"/>
      <c r="E86" s="20"/>
      <c r="F86" s="20"/>
      <c r="G86" s="20"/>
      <c r="H86" s="20"/>
      <c r="I86" s="20"/>
      <c r="J86" s="20"/>
      <c r="K86" s="20"/>
      <c r="L86" s="20"/>
      <c r="M86" s="20"/>
      <c r="N86" s="20"/>
      <c r="O86" s="20"/>
      <c r="P86" s="20"/>
      <c r="Q86" s="20"/>
    </row>
    <row r="87" spans="1:17">
      <c r="A87" s="16" t="s">
        <v>718</v>
      </c>
    </row>
    <row r="89" spans="1:17">
      <c r="A89" s="1" t="s">
        <v>1221</v>
      </c>
    </row>
    <row r="90" spans="1:17">
      <c r="A90" s="16" t="s">
        <v>1208</v>
      </c>
    </row>
    <row r="92" spans="1:17">
      <c r="A92" s="1" t="s">
        <v>1321</v>
      </c>
    </row>
    <row r="93" spans="1:17">
      <c r="A93" s="1" t="s">
        <v>1308</v>
      </c>
    </row>
    <row r="94" spans="1:17">
      <c r="A94" s="16" t="s">
        <v>1312</v>
      </c>
      <c r="B94" s="106"/>
      <c r="C94" s="106"/>
      <c r="D94" s="106"/>
      <c r="E94" s="106"/>
      <c r="F94" s="106"/>
      <c r="G94" s="106"/>
      <c r="H94" s="106"/>
      <c r="I94" s="106"/>
      <c r="J94" s="106"/>
      <c r="K94" s="106"/>
      <c r="L94" s="106"/>
      <c r="M94" s="106"/>
    </row>
    <row r="95" spans="1:17">
      <c r="B95" s="106"/>
      <c r="C95" s="106"/>
      <c r="D95" s="106"/>
      <c r="E95" s="106"/>
      <c r="F95" s="106"/>
      <c r="G95" s="106"/>
      <c r="H95" s="106"/>
      <c r="I95" s="106"/>
      <c r="J95" s="106"/>
      <c r="K95" s="106"/>
      <c r="L95" s="106"/>
      <c r="M95" s="106"/>
    </row>
    <row r="96" spans="1:17">
      <c r="B96" s="251"/>
      <c r="C96" s="251"/>
      <c r="D96" s="251"/>
      <c r="E96" s="251"/>
      <c r="F96" s="251"/>
      <c r="G96" s="251"/>
      <c r="H96" s="251"/>
      <c r="I96" s="251"/>
      <c r="J96" s="251"/>
      <c r="K96" s="251"/>
      <c r="L96" s="251"/>
      <c r="M96" s="251"/>
    </row>
    <row r="97" spans="2:13">
      <c r="B97" s="251"/>
      <c r="C97" s="251"/>
      <c r="D97" s="251"/>
      <c r="E97" s="251"/>
      <c r="F97" s="251"/>
      <c r="G97" s="251"/>
      <c r="H97" s="251"/>
      <c r="I97" s="251"/>
      <c r="J97" s="251"/>
      <c r="K97" s="251"/>
      <c r="L97" s="251"/>
      <c r="M97" s="251"/>
    </row>
    <row r="98" spans="2:13">
      <c r="B98" s="251"/>
      <c r="C98" s="251"/>
      <c r="D98" s="251"/>
      <c r="E98" s="251"/>
      <c r="F98" s="251"/>
      <c r="G98" s="251"/>
      <c r="H98" s="251"/>
      <c r="I98" s="251"/>
      <c r="J98" s="251"/>
      <c r="K98" s="251"/>
      <c r="L98" s="251"/>
      <c r="M98" s="251"/>
    </row>
    <row r="99" spans="2:13">
      <c r="B99" s="251"/>
      <c r="C99" s="251"/>
      <c r="D99" s="251"/>
      <c r="E99" s="251"/>
      <c r="F99" s="251"/>
      <c r="G99" s="251"/>
      <c r="H99" s="251"/>
      <c r="I99" s="251"/>
      <c r="J99" s="251"/>
      <c r="K99" s="251"/>
      <c r="L99" s="251"/>
      <c r="M99" s="251"/>
    </row>
    <row r="100" spans="2:13">
      <c r="B100" s="251"/>
      <c r="C100" s="251"/>
      <c r="D100" s="251"/>
      <c r="E100" s="251"/>
      <c r="F100" s="251"/>
      <c r="G100" s="251"/>
      <c r="H100" s="251"/>
      <c r="I100" s="251"/>
      <c r="J100" s="251"/>
      <c r="K100" s="251"/>
      <c r="L100" s="251"/>
      <c r="M100" s="251"/>
    </row>
    <row r="101" spans="2:13">
      <c r="B101" s="251"/>
      <c r="C101" s="251"/>
      <c r="D101" s="251"/>
      <c r="E101" s="251"/>
      <c r="F101" s="251"/>
      <c r="G101" s="251"/>
      <c r="H101" s="251"/>
      <c r="I101" s="251"/>
      <c r="J101" s="251"/>
      <c r="K101" s="251"/>
      <c r="L101" s="251"/>
      <c r="M101" s="251"/>
    </row>
    <row r="102" spans="2:13">
      <c r="B102" s="251"/>
      <c r="C102" s="251"/>
      <c r="D102" s="251"/>
      <c r="E102" s="251"/>
      <c r="F102" s="251"/>
      <c r="G102" s="251"/>
      <c r="H102" s="251"/>
      <c r="I102" s="251"/>
      <c r="J102" s="251"/>
      <c r="K102" s="251"/>
      <c r="L102" s="251"/>
      <c r="M102" s="251"/>
    </row>
    <row r="103" spans="2:13">
      <c r="B103" s="251"/>
      <c r="C103" s="251"/>
      <c r="D103" s="251"/>
      <c r="E103" s="251"/>
      <c r="F103" s="251"/>
      <c r="G103" s="251"/>
      <c r="H103" s="251"/>
      <c r="I103" s="251"/>
      <c r="J103" s="251"/>
      <c r="K103" s="251"/>
      <c r="L103" s="251"/>
      <c r="M103" s="251"/>
    </row>
    <row r="104" spans="2:13">
      <c r="B104" s="251"/>
      <c r="C104" s="251"/>
      <c r="D104" s="251"/>
      <c r="E104" s="251"/>
      <c r="F104" s="251"/>
      <c r="G104" s="251"/>
      <c r="H104" s="251"/>
      <c r="I104" s="251"/>
      <c r="J104" s="251"/>
      <c r="K104" s="251"/>
      <c r="L104" s="251"/>
      <c r="M104" s="251"/>
    </row>
    <row r="105" spans="2:13">
      <c r="B105" s="251"/>
      <c r="C105" s="251"/>
      <c r="D105" s="251"/>
      <c r="E105" s="251"/>
      <c r="F105" s="251"/>
      <c r="G105" s="251"/>
      <c r="H105" s="251"/>
      <c r="I105" s="251"/>
      <c r="J105" s="251"/>
      <c r="K105" s="251"/>
      <c r="L105" s="251"/>
      <c r="M105" s="251"/>
    </row>
    <row r="106" spans="2:13">
      <c r="B106" s="251"/>
      <c r="C106" s="251"/>
      <c r="D106" s="251"/>
      <c r="E106" s="251"/>
      <c r="F106" s="251"/>
      <c r="G106" s="251"/>
      <c r="H106" s="251"/>
      <c r="I106" s="251"/>
      <c r="J106" s="251"/>
      <c r="K106" s="251"/>
      <c r="L106" s="251"/>
      <c r="M106" s="251"/>
    </row>
    <row r="107" spans="2:13">
      <c r="B107" s="251"/>
      <c r="C107" s="251"/>
      <c r="D107" s="251"/>
      <c r="E107" s="251"/>
      <c r="F107" s="251"/>
      <c r="G107" s="251"/>
      <c r="H107" s="251"/>
      <c r="I107" s="251"/>
      <c r="J107" s="251"/>
      <c r="K107" s="251"/>
      <c r="L107" s="251"/>
      <c r="M107" s="251"/>
    </row>
    <row r="108" spans="2:13">
      <c r="B108" s="251"/>
      <c r="C108" s="251"/>
      <c r="D108" s="251"/>
      <c r="E108" s="251"/>
      <c r="F108" s="251"/>
      <c r="G108" s="251"/>
      <c r="H108" s="251"/>
      <c r="I108" s="251"/>
      <c r="J108" s="251"/>
      <c r="K108" s="251"/>
      <c r="L108" s="251"/>
      <c r="M108" s="251"/>
    </row>
    <row r="109" spans="2:13">
      <c r="B109" s="251"/>
      <c r="C109" s="251"/>
      <c r="D109" s="251"/>
      <c r="E109" s="251"/>
      <c r="F109" s="251"/>
      <c r="G109" s="251"/>
      <c r="H109" s="251"/>
      <c r="I109" s="251"/>
      <c r="J109" s="251"/>
      <c r="K109" s="251"/>
      <c r="L109" s="251"/>
      <c r="M109" s="251"/>
    </row>
    <row r="110" spans="2:13">
      <c r="B110" s="251"/>
      <c r="C110" s="251"/>
      <c r="D110" s="251"/>
      <c r="E110" s="251"/>
      <c r="F110" s="251"/>
      <c r="G110" s="251"/>
      <c r="H110" s="251"/>
      <c r="I110" s="251"/>
      <c r="J110" s="251"/>
      <c r="K110" s="251"/>
      <c r="L110" s="251"/>
      <c r="M110" s="251"/>
    </row>
    <row r="111" spans="2:13">
      <c r="B111" s="251"/>
      <c r="C111" s="251"/>
      <c r="D111" s="251"/>
      <c r="E111" s="251"/>
      <c r="F111" s="251"/>
      <c r="G111" s="251"/>
      <c r="H111" s="251"/>
      <c r="I111" s="251"/>
      <c r="J111" s="251"/>
      <c r="K111" s="251"/>
      <c r="L111" s="251"/>
      <c r="M111" s="251"/>
    </row>
    <row r="112" spans="2:13">
      <c r="B112" s="251"/>
      <c r="C112" s="251"/>
      <c r="D112" s="251"/>
      <c r="E112" s="251"/>
      <c r="F112" s="251"/>
      <c r="G112" s="251"/>
      <c r="H112" s="251"/>
      <c r="I112" s="251"/>
      <c r="J112" s="251"/>
      <c r="K112" s="251"/>
      <c r="L112" s="251"/>
      <c r="M112" s="251"/>
    </row>
    <row r="113" spans="2:13">
      <c r="B113" s="251"/>
      <c r="C113" s="251"/>
      <c r="D113" s="251"/>
      <c r="E113" s="251"/>
      <c r="F113" s="251"/>
      <c r="G113" s="251"/>
      <c r="H113" s="251"/>
      <c r="I113" s="251"/>
      <c r="J113" s="251"/>
      <c r="K113" s="251"/>
      <c r="L113" s="251"/>
      <c r="M113" s="251"/>
    </row>
    <row r="114" spans="2:13">
      <c r="B114" s="251"/>
      <c r="C114" s="251"/>
      <c r="D114" s="251"/>
      <c r="E114" s="251"/>
      <c r="F114" s="251"/>
      <c r="G114" s="251"/>
      <c r="H114" s="251"/>
      <c r="I114" s="251"/>
      <c r="J114" s="251"/>
      <c r="K114" s="251"/>
      <c r="L114" s="251"/>
      <c r="M114" s="251"/>
    </row>
    <row r="115" spans="2:13">
      <c r="B115" s="251"/>
      <c r="C115" s="251"/>
      <c r="D115" s="251"/>
      <c r="E115" s="251"/>
      <c r="F115" s="251"/>
      <c r="G115" s="251"/>
      <c r="H115" s="251"/>
      <c r="I115" s="251"/>
      <c r="J115" s="251"/>
      <c r="K115" s="251"/>
      <c r="L115" s="251"/>
      <c r="M115" s="251"/>
    </row>
    <row r="116" spans="2:13">
      <c r="B116" s="251"/>
      <c r="C116" s="251"/>
      <c r="D116" s="251"/>
      <c r="E116" s="251"/>
      <c r="F116" s="251"/>
      <c r="G116" s="251"/>
      <c r="H116" s="251"/>
      <c r="I116" s="251"/>
      <c r="J116" s="251"/>
      <c r="K116" s="251"/>
      <c r="L116" s="251"/>
      <c r="M116" s="251"/>
    </row>
    <row r="117" spans="2:13">
      <c r="B117" s="251"/>
      <c r="C117" s="251"/>
      <c r="D117" s="251"/>
      <c r="E117" s="251"/>
      <c r="F117" s="251"/>
      <c r="G117" s="251"/>
      <c r="H117" s="251"/>
      <c r="I117" s="251"/>
      <c r="J117" s="251"/>
      <c r="K117" s="251"/>
      <c r="L117" s="251"/>
      <c r="M117" s="251"/>
    </row>
    <row r="118" spans="2:13">
      <c r="B118" s="251"/>
      <c r="C118" s="251"/>
      <c r="D118" s="251"/>
      <c r="E118" s="251"/>
      <c r="F118" s="251"/>
      <c r="G118" s="251"/>
      <c r="H118" s="251"/>
      <c r="I118" s="251"/>
      <c r="J118" s="251"/>
      <c r="K118" s="251"/>
      <c r="L118" s="251"/>
      <c r="M118" s="251"/>
    </row>
    <row r="119" spans="2:13">
      <c r="B119" s="251"/>
      <c r="C119" s="251"/>
      <c r="D119" s="251"/>
      <c r="E119" s="251"/>
      <c r="F119" s="251"/>
      <c r="G119" s="251"/>
      <c r="H119" s="251"/>
      <c r="I119" s="251"/>
      <c r="J119" s="251"/>
      <c r="K119" s="251"/>
      <c r="L119" s="251"/>
      <c r="M119" s="251"/>
    </row>
    <row r="120" spans="2:13">
      <c r="B120" s="251"/>
      <c r="C120" s="251"/>
      <c r="D120" s="251"/>
      <c r="E120" s="251"/>
      <c r="F120" s="251"/>
      <c r="G120" s="251"/>
      <c r="H120" s="251"/>
      <c r="I120" s="251"/>
      <c r="J120" s="251"/>
      <c r="K120" s="251"/>
      <c r="L120" s="251"/>
      <c r="M120" s="251"/>
    </row>
    <row r="121" spans="2:13">
      <c r="B121" s="251"/>
      <c r="C121" s="251"/>
      <c r="D121" s="251"/>
      <c r="E121" s="251"/>
      <c r="F121" s="251"/>
      <c r="G121" s="251"/>
      <c r="H121" s="251"/>
      <c r="I121" s="251"/>
      <c r="J121" s="251"/>
      <c r="K121" s="251"/>
      <c r="L121" s="251"/>
      <c r="M121" s="251"/>
    </row>
    <row r="122" spans="2:13">
      <c r="B122" s="251"/>
      <c r="C122" s="251"/>
      <c r="D122" s="251"/>
      <c r="E122" s="251"/>
      <c r="F122" s="251"/>
      <c r="G122" s="251"/>
      <c r="H122" s="251"/>
      <c r="I122" s="251"/>
      <c r="J122" s="251"/>
      <c r="K122" s="251"/>
      <c r="L122" s="251"/>
      <c r="M122" s="251"/>
    </row>
    <row r="123" spans="2:13">
      <c r="B123" s="251"/>
      <c r="C123" s="251"/>
      <c r="D123" s="251"/>
      <c r="E123" s="251"/>
      <c r="F123" s="251"/>
      <c r="G123" s="251"/>
      <c r="H123" s="251"/>
      <c r="I123" s="251"/>
      <c r="J123" s="251"/>
      <c r="K123" s="251"/>
      <c r="L123" s="251"/>
      <c r="M123" s="251"/>
    </row>
    <row r="124" spans="2:13">
      <c r="B124" s="251"/>
      <c r="C124" s="251"/>
      <c r="D124" s="251"/>
      <c r="E124" s="251"/>
      <c r="F124" s="251"/>
      <c r="G124" s="251"/>
      <c r="H124" s="251"/>
      <c r="I124" s="251"/>
      <c r="J124" s="251"/>
      <c r="K124" s="251"/>
      <c r="L124" s="251"/>
      <c r="M124" s="251"/>
    </row>
    <row r="125" spans="2:13">
      <c r="B125" s="251"/>
      <c r="C125" s="251"/>
      <c r="D125" s="251"/>
      <c r="E125" s="251"/>
      <c r="F125" s="251"/>
      <c r="G125" s="251"/>
      <c r="H125" s="251"/>
      <c r="I125" s="251"/>
      <c r="J125" s="251"/>
      <c r="K125" s="251"/>
      <c r="L125" s="251"/>
      <c r="M125" s="251"/>
    </row>
    <row r="126" spans="2:13">
      <c r="B126" s="251"/>
      <c r="C126" s="251"/>
      <c r="D126" s="251"/>
      <c r="E126" s="251"/>
      <c r="F126" s="251"/>
      <c r="G126" s="251"/>
      <c r="H126" s="251"/>
      <c r="I126" s="251"/>
      <c r="J126" s="251"/>
      <c r="K126" s="251"/>
      <c r="L126" s="251"/>
      <c r="M126" s="251"/>
    </row>
    <row r="127" spans="2:13">
      <c r="B127" s="251"/>
      <c r="C127" s="251"/>
      <c r="D127" s="251"/>
      <c r="E127" s="251"/>
      <c r="F127" s="251"/>
      <c r="G127" s="251"/>
      <c r="H127" s="251"/>
      <c r="I127" s="251"/>
      <c r="J127" s="251"/>
      <c r="K127" s="251"/>
      <c r="L127" s="251"/>
      <c r="M127" s="251"/>
    </row>
    <row r="128" spans="2:13">
      <c r="B128" s="251"/>
      <c r="C128" s="251"/>
      <c r="D128" s="251"/>
      <c r="E128" s="251"/>
      <c r="F128" s="251"/>
      <c r="G128" s="251"/>
      <c r="H128" s="251"/>
      <c r="I128" s="251"/>
      <c r="J128" s="251"/>
      <c r="K128" s="251"/>
      <c r="L128" s="251"/>
      <c r="M128" s="251"/>
    </row>
    <row r="129" spans="3:35">
      <c r="D129" s="106"/>
      <c r="E129" s="106"/>
      <c r="F129" s="106"/>
      <c r="G129" s="106"/>
      <c r="H129" s="106"/>
      <c r="I129" s="106"/>
      <c r="J129" s="106"/>
      <c r="K129" s="106"/>
      <c r="L129" s="106"/>
      <c r="M129" s="106"/>
      <c r="N129" s="106"/>
      <c r="O129" s="106"/>
      <c r="P129" s="106"/>
      <c r="Q129" s="106"/>
      <c r="R129" s="106"/>
      <c r="S129" s="106"/>
      <c r="T129" s="106"/>
      <c r="U129" s="106"/>
      <c r="V129" s="106"/>
      <c r="W129" s="106"/>
      <c r="X129" s="106"/>
      <c r="Y129" s="106"/>
      <c r="Z129" s="106"/>
      <c r="AA129" s="106"/>
      <c r="AB129" s="106"/>
      <c r="AC129" s="106"/>
      <c r="AD129" s="106"/>
      <c r="AE129" s="106"/>
      <c r="AF129" s="106"/>
      <c r="AG129" s="106"/>
      <c r="AH129" s="106"/>
      <c r="AI129" s="106"/>
    </row>
    <row r="130" spans="3:35">
      <c r="C130" s="106"/>
      <c r="D130" s="106"/>
      <c r="E130" s="106"/>
      <c r="F130" s="106"/>
      <c r="G130" s="106"/>
      <c r="H130" s="106"/>
      <c r="I130" s="106"/>
      <c r="J130" s="106"/>
      <c r="K130" s="106"/>
      <c r="L130" s="106"/>
      <c r="M130" s="106"/>
      <c r="N130" s="106"/>
      <c r="O130" s="106"/>
      <c r="P130" s="106"/>
      <c r="Q130" s="106"/>
      <c r="R130" s="106"/>
      <c r="S130" s="106"/>
      <c r="T130" s="106"/>
      <c r="U130" s="106"/>
      <c r="V130" s="106"/>
      <c r="W130" s="106"/>
      <c r="X130" s="106"/>
      <c r="Y130" s="106"/>
      <c r="Z130" s="106"/>
      <c r="AA130" s="106"/>
      <c r="AB130" s="106"/>
      <c r="AC130" s="106"/>
      <c r="AD130" s="106"/>
      <c r="AE130" s="106"/>
      <c r="AF130" s="106"/>
      <c r="AG130" s="106"/>
      <c r="AH130" s="106"/>
      <c r="AI130" s="106"/>
    </row>
    <row r="131" spans="3:35">
      <c r="C131" s="251"/>
      <c r="D131" s="251"/>
      <c r="E131" s="251"/>
      <c r="F131" s="251"/>
      <c r="G131" s="251"/>
      <c r="H131" s="251"/>
      <c r="I131" s="251"/>
      <c r="J131" s="251"/>
      <c r="K131" s="251"/>
      <c r="L131" s="251"/>
      <c r="M131" s="251"/>
      <c r="N131" s="251"/>
      <c r="O131" s="251"/>
      <c r="P131" s="251"/>
      <c r="Q131" s="251"/>
      <c r="R131" s="251"/>
      <c r="S131" s="251"/>
      <c r="T131" s="251"/>
      <c r="U131" s="251"/>
      <c r="V131" s="251"/>
      <c r="W131" s="251"/>
      <c r="X131" s="251"/>
      <c r="Y131" s="251"/>
      <c r="Z131" s="251"/>
      <c r="AA131" s="251"/>
      <c r="AB131" s="251"/>
      <c r="AC131" s="251"/>
      <c r="AD131" s="251"/>
      <c r="AE131" s="251"/>
      <c r="AF131" s="251"/>
      <c r="AG131" s="251"/>
      <c r="AH131" s="251"/>
      <c r="AI131" s="251"/>
    </row>
    <row r="132" spans="3:35">
      <c r="C132" s="251"/>
      <c r="D132" s="251"/>
      <c r="E132" s="251"/>
      <c r="F132" s="251"/>
      <c r="G132" s="251"/>
      <c r="H132" s="251"/>
      <c r="I132" s="251"/>
      <c r="J132" s="251"/>
      <c r="K132" s="251"/>
      <c r="L132" s="251"/>
      <c r="M132" s="251"/>
      <c r="N132" s="251"/>
      <c r="O132" s="251"/>
      <c r="P132" s="251"/>
      <c r="Q132" s="251"/>
      <c r="R132" s="251"/>
      <c r="S132" s="251"/>
      <c r="T132" s="251"/>
      <c r="U132" s="251"/>
      <c r="V132" s="251"/>
      <c r="W132" s="251"/>
      <c r="X132" s="251"/>
      <c r="Y132" s="251"/>
      <c r="Z132" s="251"/>
      <c r="AA132" s="251"/>
      <c r="AB132" s="251"/>
      <c r="AC132" s="251"/>
      <c r="AD132" s="251"/>
      <c r="AE132" s="251"/>
      <c r="AF132" s="251"/>
      <c r="AG132" s="251"/>
      <c r="AH132" s="251"/>
      <c r="AI132" s="251"/>
    </row>
    <row r="133" spans="3:35">
      <c r="C133" s="251"/>
      <c r="D133" s="251"/>
      <c r="E133" s="251"/>
      <c r="F133" s="251"/>
      <c r="G133" s="251"/>
      <c r="H133" s="251"/>
      <c r="I133" s="251"/>
      <c r="J133" s="251"/>
      <c r="K133" s="251"/>
      <c r="L133" s="251"/>
      <c r="M133" s="251"/>
      <c r="N133" s="251"/>
      <c r="O133" s="251"/>
      <c r="P133" s="251"/>
      <c r="Q133" s="251"/>
      <c r="R133" s="251"/>
      <c r="S133" s="251"/>
      <c r="T133" s="251"/>
      <c r="U133" s="251"/>
      <c r="V133" s="251"/>
      <c r="W133" s="251"/>
      <c r="X133" s="251"/>
      <c r="Y133" s="251"/>
      <c r="Z133" s="251"/>
      <c r="AA133" s="251"/>
      <c r="AB133" s="251"/>
      <c r="AC133" s="251"/>
      <c r="AD133" s="251"/>
      <c r="AE133" s="251"/>
      <c r="AF133" s="251"/>
      <c r="AG133" s="251"/>
      <c r="AH133" s="251"/>
      <c r="AI133" s="251"/>
    </row>
    <row r="134" spans="3:35">
      <c r="C134" s="251"/>
      <c r="D134" s="251"/>
      <c r="E134" s="251"/>
      <c r="F134" s="251"/>
      <c r="G134" s="251"/>
      <c r="H134" s="251"/>
      <c r="I134" s="251"/>
      <c r="J134" s="251"/>
      <c r="K134" s="251"/>
      <c r="L134" s="251"/>
      <c r="M134" s="251"/>
      <c r="N134" s="251"/>
      <c r="O134" s="251"/>
      <c r="P134" s="251"/>
      <c r="Q134" s="251"/>
      <c r="R134" s="251"/>
      <c r="S134" s="251"/>
      <c r="T134" s="251"/>
      <c r="U134" s="251"/>
      <c r="V134" s="251"/>
      <c r="W134" s="251"/>
      <c r="X134" s="251"/>
      <c r="Y134" s="251"/>
      <c r="Z134" s="251"/>
      <c r="AA134" s="251"/>
      <c r="AB134" s="251"/>
      <c r="AC134" s="251"/>
      <c r="AD134" s="251"/>
      <c r="AE134" s="251"/>
      <c r="AF134" s="251"/>
      <c r="AG134" s="251"/>
      <c r="AH134" s="251"/>
      <c r="AI134" s="251"/>
    </row>
    <row r="135" spans="3:35">
      <c r="C135" s="251"/>
      <c r="D135" s="251"/>
      <c r="E135" s="251"/>
      <c r="F135" s="251"/>
      <c r="G135" s="251"/>
      <c r="H135" s="251"/>
      <c r="I135" s="251"/>
      <c r="J135" s="251"/>
      <c r="K135" s="251"/>
      <c r="L135" s="251"/>
      <c r="M135" s="251"/>
      <c r="N135" s="251"/>
      <c r="O135" s="251"/>
      <c r="P135" s="251"/>
      <c r="Q135" s="251"/>
      <c r="R135" s="251"/>
      <c r="S135" s="251"/>
      <c r="T135" s="251"/>
      <c r="U135" s="251"/>
      <c r="V135" s="251"/>
      <c r="W135" s="251"/>
      <c r="X135" s="251"/>
      <c r="Y135" s="251"/>
      <c r="Z135" s="251"/>
      <c r="AA135" s="251"/>
      <c r="AB135" s="251"/>
      <c r="AC135" s="251"/>
      <c r="AD135" s="251"/>
      <c r="AE135" s="251"/>
      <c r="AF135" s="251"/>
      <c r="AG135" s="251"/>
      <c r="AH135" s="251"/>
      <c r="AI135" s="251"/>
    </row>
    <row r="136" spans="3:35">
      <c r="C136" s="251"/>
      <c r="D136" s="251"/>
      <c r="E136" s="251"/>
      <c r="F136" s="251"/>
      <c r="G136" s="251"/>
      <c r="H136" s="251"/>
      <c r="I136" s="251"/>
      <c r="J136" s="251"/>
      <c r="K136" s="251"/>
      <c r="L136" s="251"/>
      <c r="M136" s="251"/>
      <c r="N136" s="251"/>
      <c r="O136" s="251"/>
      <c r="P136" s="251"/>
      <c r="Q136" s="251"/>
      <c r="R136" s="251"/>
      <c r="S136" s="251"/>
      <c r="T136" s="251"/>
      <c r="U136" s="251"/>
      <c r="V136" s="251"/>
      <c r="W136" s="251"/>
      <c r="X136" s="251"/>
      <c r="Y136" s="251"/>
      <c r="Z136" s="251"/>
      <c r="AA136" s="251"/>
      <c r="AB136" s="251"/>
      <c r="AC136" s="251"/>
      <c r="AD136" s="251"/>
      <c r="AE136" s="251"/>
      <c r="AF136" s="251"/>
      <c r="AG136" s="251"/>
      <c r="AH136" s="251"/>
      <c r="AI136" s="251"/>
    </row>
    <row r="137" spans="3:35">
      <c r="C137" s="251"/>
      <c r="D137" s="251"/>
      <c r="E137" s="251"/>
      <c r="F137" s="251"/>
      <c r="G137" s="251"/>
      <c r="H137" s="251"/>
      <c r="I137" s="251"/>
      <c r="J137" s="251"/>
      <c r="K137" s="251"/>
      <c r="L137" s="251"/>
      <c r="M137" s="251"/>
      <c r="N137" s="251"/>
      <c r="O137" s="251"/>
      <c r="P137" s="251"/>
      <c r="Q137" s="251"/>
      <c r="R137" s="251"/>
      <c r="S137" s="251"/>
      <c r="T137" s="251"/>
      <c r="U137" s="251"/>
      <c r="V137" s="251"/>
      <c r="W137" s="251"/>
      <c r="X137" s="251"/>
      <c r="Y137" s="251"/>
      <c r="Z137" s="251"/>
      <c r="AA137" s="251"/>
      <c r="AB137" s="251"/>
      <c r="AC137" s="251"/>
      <c r="AD137" s="251"/>
      <c r="AE137" s="251"/>
      <c r="AF137" s="251"/>
      <c r="AG137" s="251"/>
      <c r="AH137" s="251"/>
      <c r="AI137" s="251"/>
    </row>
    <row r="138" spans="3:35">
      <c r="C138" s="251"/>
      <c r="D138" s="251"/>
      <c r="E138" s="251"/>
      <c r="F138" s="251"/>
      <c r="G138" s="251"/>
      <c r="H138" s="251"/>
      <c r="I138" s="251"/>
      <c r="J138" s="251"/>
      <c r="K138" s="251"/>
      <c r="L138" s="251"/>
      <c r="M138" s="251"/>
      <c r="N138" s="251"/>
      <c r="O138" s="251"/>
      <c r="P138" s="251"/>
      <c r="Q138" s="251"/>
      <c r="R138" s="251"/>
      <c r="S138" s="251"/>
      <c r="T138" s="251"/>
      <c r="U138" s="251"/>
      <c r="V138" s="251"/>
      <c r="W138" s="251"/>
      <c r="X138" s="251"/>
      <c r="Y138" s="251"/>
      <c r="Z138" s="251"/>
      <c r="AA138" s="251"/>
      <c r="AB138" s="251"/>
      <c r="AC138" s="251"/>
      <c r="AD138" s="251"/>
      <c r="AE138" s="251"/>
      <c r="AF138" s="251"/>
      <c r="AG138" s="251"/>
      <c r="AH138" s="251"/>
      <c r="AI138" s="251"/>
    </row>
    <row r="139" spans="3:35">
      <c r="C139" s="251"/>
      <c r="D139" s="251"/>
      <c r="E139" s="251"/>
      <c r="F139" s="251"/>
      <c r="G139" s="251"/>
      <c r="H139" s="251"/>
      <c r="I139" s="251"/>
      <c r="J139" s="251"/>
      <c r="K139" s="251"/>
      <c r="L139" s="251"/>
      <c r="M139" s="251"/>
      <c r="N139" s="251"/>
      <c r="O139" s="251"/>
      <c r="P139" s="251"/>
      <c r="Q139" s="251"/>
      <c r="R139" s="251"/>
      <c r="S139" s="251"/>
      <c r="T139" s="251"/>
      <c r="U139" s="251"/>
      <c r="V139" s="251"/>
      <c r="W139" s="251"/>
      <c r="X139" s="251"/>
      <c r="Y139" s="251"/>
      <c r="Z139" s="251"/>
      <c r="AA139" s="251"/>
      <c r="AB139" s="251"/>
      <c r="AC139" s="251"/>
      <c r="AD139" s="251"/>
      <c r="AE139" s="251"/>
      <c r="AF139" s="251"/>
      <c r="AG139" s="251"/>
      <c r="AH139" s="251"/>
      <c r="AI139" s="251"/>
    </row>
    <row r="140" spans="3:35">
      <c r="C140" s="251"/>
      <c r="D140" s="251"/>
      <c r="E140" s="251"/>
      <c r="F140" s="251"/>
      <c r="G140" s="251"/>
      <c r="H140" s="251"/>
      <c r="I140" s="251"/>
      <c r="J140" s="251"/>
      <c r="K140" s="251"/>
      <c r="L140" s="251"/>
      <c r="M140" s="251"/>
      <c r="N140" s="251"/>
      <c r="O140" s="251"/>
      <c r="P140" s="251"/>
      <c r="Q140" s="251"/>
      <c r="R140" s="251"/>
      <c r="S140" s="251"/>
      <c r="T140" s="251"/>
      <c r="U140" s="251"/>
      <c r="V140" s="251"/>
      <c r="W140" s="251"/>
      <c r="X140" s="251"/>
      <c r="Y140" s="251"/>
      <c r="Z140" s="251"/>
      <c r="AA140" s="251"/>
      <c r="AB140" s="251"/>
      <c r="AC140" s="251"/>
      <c r="AD140" s="251"/>
      <c r="AE140" s="251"/>
      <c r="AF140" s="251"/>
      <c r="AG140" s="251"/>
      <c r="AH140" s="251"/>
      <c r="AI140" s="251"/>
    </row>
    <row r="141" spans="3:35">
      <c r="C141" s="251"/>
      <c r="D141" s="251"/>
      <c r="E141" s="251"/>
      <c r="F141" s="251"/>
      <c r="G141" s="251"/>
      <c r="H141" s="251"/>
      <c r="I141" s="251"/>
      <c r="J141" s="251"/>
      <c r="K141" s="251"/>
      <c r="L141" s="251"/>
      <c r="M141" s="251"/>
      <c r="N141" s="251"/>
      <c r="O141" s="251"/>
      <c r="P141" s="251"/>
      <c r="Q141" s="251"/>
      <c r="R141" s="251"/>
      <c r="S141" s="251"/>
      <c r="T141" s="251"/>
      <c r="U141" s="251"/>
      <c r="V141" s="251"/>
      <c r="W141" s="251"/>
      <c r="X141" s="251"/>
      <c r="Y141" s="251"/>
      <c r="Z141" s="251"/>
      <c r="AA141" s="251"/>
      <c r="AB141" s="251"/>
      <c r="AC141" s="251"/>
      <c r="AD141" s="251"/>
      <c r="AE141" s="251"/>
      <c r="AF141" s="251"/>
      <c r="AG141" s="251"/>
      <c r="AH141" s="251"/>
      <c r="AI141" s="251"/>
    </row>
    <row r="142" spans="3:35">
      <c r="C142" s="251"/>
      <c r="D142" s="251"/>
      <c r="E142" s="251"/>
      <c r="F142" s="251"/>
      <c r="G142" s="251"/>
      <c r="H142" s="251"/>
      <c r="I142" s="251"/>
      <c r="J142" s="251"/>
      <c r="K142" s="251"/>
      <c r="L142" s="251"/>
      <c r="M142" s="251"/>
      <c r="N142" s="251"/>
      <c r="O142" s="251"/>
      <c r="P142" s="251"/>
      <c r="Q142" s="251"/>
      <c r="R142" s="251"/>
      <c r="S142" s="251"/>
      <c r="T142" s="251"/>
      <c r="U142" s="251"/>
      <c r="V142" s="251"/>
      <c r="W142" s="251"/>
      <c r="X142" s="251"/>
      <c r="Y142" s="251"/>
      <c r="Z142" s="251"/>
      <c r="AA142" s="251"/>
      <c r="AB142" s="251"/>
      <c r="AC142" s="251"/>
      <c r="AD142" s="251"/>
      <c r="AE142" s="251"/>
      <c r="AF142" s="251"/>
      <c r="AG142" s="251"/>
      <c r="AH142" s="251"/>
      <c r="AI142" s="251"/>
    </row>
    <row r="144" spans="3:35">
      <c r="H144" s="22"/>
      <c r="I144" s="22"/>
    </row>
    <row r="145" spans="7:9">
      <c r="G145" s="22"/>
      <c r="H145" s="252"/>
      <c r="I145" s="22"/>
    </row>
    <row r="146" spans="7:9">
      <c r="G146" s="22"/>
      <c r="H146" s="252"/>
      <c r="I146" s="22"/>
    </row>
    <row r="147" spans="7:9">
      <c r="G147" s="22"/>
      <c r="H147" s="252"/>
    </row>
    <row r="148" spans="7:9">
      <c r="G148" s="22"/>
      <c r="H148" s="252"/>
    </row>
    <row r="149" spans="7:9">
      <c r="G149" s="22"/>
      <c r="H149" s="252"/>
    </row>
    <row r="150" spans="7:9">
      <c r="G150" s="22"/>
      <c r="H150" s="252"/>
    </row>
    <row r="151" spans="7:9">
      <c r="G151" s="22"/>
      <c r="H151" s="252"/>
    </row>
    <row r="152" spans="7:9">
      <c r="G152" s="22"/>
      <c r="H152" s="252"/>
    </row>
    <row r="153" spans="7:9">
      <c r="G153" s="22"/>
      <c r="H153" s="252"/>
    </row>
    <row r="154" spans="7:9">
      <c r="G154" s="22"/>
      <c r="H154" s="252"/>
    </row>
  </sheetData>
  <mergeCells count="91">
    <mergeCell ref="GL6:HA6"/>
    <mergeCell ref="GL7:GN7"/>
    <mergeCell ref="GO7:GQ7"/>
    <mergeCell ref="GR7:GT7"/>
    <mergeCell ref="GU7:GW7"/>
    <mergeCell ref="GX7:GY7"/>
    <mergeCell ref="GZ7:HA7"/>
    <mergeCell ref="FV6:GK6"/>
    <mergeCell ref="FV7:FX7"/>
    <mergeCell ref="FY7:GA7"/>
    <mergeCell ref="GB7:GD7"/>
    <mergeCell ref="GE7:GG7"/>
    <mergeCell ref="GH7:GI7"/>
    <mergeCell ref="GJ7:GK7"/>
    <mergeCell ref="EV7:EX7"/>
    <mergeCell ref="EY7:FA7"/>
    <mergeCell ref="FB7:FC7"/>
    <mergeCell ref="FD7:FE7"/>
    <mergeCell ref="FF6:FU6"/>
    <mergeCell ref="FF7:FH7"/>
    <mergeCell ref="FI7:FK7"/>
    <mergeCell ref="FL7:FN7"/>
    <mergeCell ref="FO7:FQ7"/>
    <mergeCell ref="FR7:FS7"/>
    <mergeCell ref="FT7:FU7"/>
    <mergeCell ref="EP6:FE6"/>
    <mergeCell ref="ES7:EU7"/>
    <mergeCell ref="BN6:CC6"/>
    <mergeCell ref="BN7:BP7"/>
    <mergeCell ref="BQ7:BS7"/>
    <mergeCell ref="BT7:BV7"/>
    <mergeCell ref="BW7:BY7"/>
    <mergeCell ref="BZ7:CA7"/>
    <mergeCell ref="CB7:CC7"/>
    <mergeCell ref="B6:Q6"/>
    <mergeCell ref="R6:AG6"/>
    <mergeCell ref="R7:T7"/>
    <mergeCell ref="U7:W7"/>
    <mergeCell ref="AX6:BM6"/>
    <mergeCell ref="AX7:AZ7"/>
    <mergeCell ref="BA7:BC7"/>
    <mergeCell ref="BD7:BF7"/>
    <mergeCell ref="BG7:BI7"/>
    <mergeCell ref="BJ7:BK7"/>
    <mergeCell ref="BL7:BM7"/>
    <mergeCell ref="AH6:AW6"/>
    <mergeCell ref="AH7:AJ7"/>
    <mergeCell ref="AN7:AP7"/>
    <mergeCell ref="AQ7:AS7"/>
    <mergeCell ref="AT7:AU7"/>
    <mergeCell ref="DJ6:DY6"/>
    <mergeCell ref="DZ6:EO6"/>
    <mergeCell ref="CD7:CF7"/>
    <mergeCell ref="CJ7:CL7"/>
    <mergeCell ref="CM7:CO7"/>
    <mergeCell ref="CG7:CI7"/>
    <mergeCell ref="CP7:CQ7"/>
    <mergeCell ref="CR7:CS7"/>
    <mergeCell ref="CT7:CV7"/>
    <mergeCell ref="CW7:CY7"/>
    <mergeCell ref="CD6:CS6"/>
    <mergeCell ref="CT6:DI6"/>
    <mergeCell ref="CZ7:DB7"/>
    <mergeCell ref="DC7:DE7"/>
    <mergeCell ref="X7:Z7"/>
    <mergeCell ref="AA7:AC7"/>
    <mergeCell ref="AD7:AE7"/>
    <mergeCell ref="AF7:AG7"/>
    <mergeCell ref="AV7:AW7"/>
    <mergeCell ref="AK7:AM7"/>
    <mergeCell ref="B7:D7"/>
    <mergeCell ref="E7:G7"/>
    <mergeCell ref="H7:J7"/>
    <mergeCell ref="K7:M7"/>
    <mergeCell ref="N7:O7"/>
    <mergeCell ref="P7:Q7"/>
    <mergeCell ref="DJ7:DL7"/>
    <mergeCell ref="EL7:EM7"/>
    <mergeCell ref="EN7:EO7"/>
    <mergeCell ref="EP7:ER7"/>
    <mergeCell ref="DM7:DO7"/>
    <mergeCell ref="DP7:DR7"/>
    <mergeCell ref="DZ7:EB7"/>
    <mergeCell ref="EF7:EH7"/>
    <mergeCell ref="EI7:EK7"/>
    <mergeCell ref="DS7:DU7"/>
    <mergeCell ref="DV7:DW7"/>
    <mergeCell ref="DX7:DY7"/>
    <mergeCell ref="EC7:EE7"/>
    <mergeCell ref="DF7:DG7"/>
    <mergeCell ref="DH7:DI7"/>
  </mergeCells>
  <hyperlinks>
    <hyperlink ref="A52" r:id="rId1" xr:uid="{D96A4C5C-7D0C-49A9-8DB4-2F4EA904C084}"/>
    <hyperlink ref="A58" r:id="rId2" xr:uid="{7DBE4E7C-C04F-464F-BE4E-926635EC632B}"/>
    <hyperlink ref="A66" r:id="rId3" location="abreadcrumb" xr:uid="{2CB190B5-5CC1-4A37-AF56-65E8B831DE3E}"/>
    <hyperlink ref="A69" r:id="rId4" xr:uid="{BE19A4EE-EDF4-4548-A4E3-A371317528E9}"/>
    <hyperlink ref="A72" r:id="rId5" xr:uid="{8DF09B84-A854-4363-8146-1A34F90B72C8}"/>
    <hyperlink ref="A78" r:id="rId6" xr:uid="{18961358-56C4-4661-B440-BFCC6084AEDE}"/>
    <hyperlink ref="A81" r:id="rId7" xr:uid="{80A29AF4-D146-4015-A96D-DF31E97E571E}"/>
    <hyperlink ref="A84" r:id="rId8" xr:uid="{68B67C21-5920-457D-9611-38EE3117AE4E}"/>
    <hyperlink ref="A55" r:id="rId9" xr:uid="{3C2603FF-7EE4-463B-AF04-8CEE7CAEB145}"/>
    <hyperlink ref="A87" r:id="rId10" xr:uid="{CAFD2315-AAAC-4CED-8EBF-AC83BD3CA355}"/>
    <hyperlink ref="A90" r:id="rId11" xr:uid="{4ED87B49-D1E2-42D7-82C0-442730463A05}"/>
    <hyperlink ref="A61" r:id="rId12" xr:uid="{FD927A8D-9F21-4738-A2BE-4A084F3CAD5B}"/>
    <hyperlink ref="A94" r:id="rId13" xr:uid="{CEEB562E-0506-4B3B-AE90-78FB380D3F4E}"/>
  </hyperlinks>
  <pageMargins left="0.7" right="0.7" top="0.75" bottom="0.75" header="0.3" footer="0.3"/>
  <pageSetup paperSize="9" orientation="portrait" r:id="rId14"/>
  <ignoredErrors>
    <ignoredError sqref="HG11:HQ11" formulaRange="1"/>
  </ignoredErrors>
  <drawing r:id="rId15"/>
  <legacyDrawing r:id="rId1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27</vt:i4>
      </vt:variant>
    </vt:vector>
  </HeadingPairs>
  <TitlesOfParts>
    <vt:vector size="27" baseType="lpstr">
      <vt:lpstr>Population</vt:lpstr>
      <vt:lpstr>Population Eq.</vt:lpstr>
      <vt:lpstr>% Population served</vt:lpstr>
      <vt:lpstr>IHDI</vt:lpstr>
      <vt:lpstr>WW generation</vt:lpstr>
      <vt:lpstr>SS treatment</vt:lpstr>
      <vt:lpstr>SS treatment (%)</vt:lpstr>
      <vt:lpstr>P content</vt:lpstr>
      <vt:lpstr>Potential P-recovery in EU</vt:lpstr>
      <vt:lpstr>UBA</vt:lpstr>
      <vt:lpstr>WISE Report</vt:lpstr>
      <vt:lpstr>Denmark</vt:lpstr>
      <vt:lpstr>Germany</vt:lpstr>
      <vt:lpstr>Spain</vt:lpstr>
      <vt:lpstr>France</vt:lpstr>
      <vt:lpstr>Croatia</vt:lpstr>
      <vt:lpstr>Italy</vt:lpstr>
      <vt:lpstr>Luxembourg</vt:lpstr>
      <vt:lpstr>The Netherlands</vt:lpstr>
      <vt:lpstr>Austria</vt:lpstr>
      <vt:lpstr>Portugal</vt:lpstr>
      <vt:lpstr>Finland</vt:lpstr>
      <vt:lpstr>Sweden</vt:lpstr>
      <vt:lpstr>UK</vt:lpstr>
      <vt:lpstr>Norway</vt:lpstr>
      <vt:lpstr>Switzerland</vt:lpstr>
      <vt:lpstr>SS generation2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juan.munizaga</dc:creator>
  <cp:lastModifiedBy>Juan Munizaga</cp:lastModifiedBy>
  <dcterms:created xsi:type="dcterms:W3CDTF">2024-10-08T13:32:10Z</dcterms:created>
  <dcterms:modified xsi:type="dcterms:W3CDTF">2025-04-02T22:31:54Z</dcterms:modified>
</cp:coreProperties>
</file>