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rriyapillais/Desktop/mfa_chennai/"/>
    </mc:Choice>
  </mc:AlternateContent>
  <xr:revisionPtr revIDLastSave="0" documentId="13_ncr:1_{37C01DB6-9AA3-F544-924D-8CD23F63FAC8}" xr6:coauthVersionLast="47" xr6:coauthVersionMax="47" xr10:uidLastSave="{00000000-0000-0000-0000-000000000000}"/>
  <bookViews>
    <workbookView xWindow="0" yWindow="720" windowWidth="29400" windowHeight="18400" activeTab="2" xr2:uid="{4E37B0D0-AB2A-EA41-A4F7-98F3433C7A52}"/>
  </bookViews>
  <sheets>
    <sheet name="mfa_data" sheetId="1" r:id="rId1"/>
    <sheet name="equations" sheetId="5" r:id="rId2"/>
    <sheet name="input_flows" sheetId="3" r:id="rId3"/>
    <sheet name="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3"/>
  <c r="B6" i="4"/>
  <c r="D6" i="4"/>
  <c r="B5" i="4"/>
  <c r="D5" i="4"/>
  <c r="B2" i="4"/>
  <c r="D2" i="4"/>
  <c r="D15" i="3"/>
  <c r="B15" i="3"/>
  <c r="C15" i="3" s="1"/>
  <c r="C13" i="3"/>
  <c r="C10" i="3"/>
  <c r="D8" i="3"/>
  <c r="B8" i="3"/>
  <c r="D7" i="3"/>
  <c r="B7" i="3"/>
  <c r="C3" i="3"/>
  <c r="C7" i="3" l="1"/>
  <c r="C8" i="3"/>
  <c r="D30" i="1"/>
  <c r="D33" i="1"/>
  <c r="D34" i="1"/>
  <c r="D35" i="1"/>
  <c r="D36" i="1"/>
  <c r="D38" i="1"/>
  <c r="D39" i="1"/>
  <c r="D28" i="1"/>
  <c r="D27" i="1"/>
  <c r="D3" i="1"/>
  <c r="D4" i="1"/>
  <c r="D7" i="1"/>
  <c r="D8" i="1"/>
  <c r="D2" i="1"/>
  <c r="E9" i="1"/>
  <c r="C9" i="1"/>
  <c r="D9" i="1" s="1"/>
  <c r="E6" i="1"/>
  <c r="C6" i="1"/>
  <c r="D6" i="1" s="1"/>
  <c r="E5" i="1"/>
  <c r="D5" i="1" s="1"/>
  <c r="C5" i="1"/>
</calcChain>
</file>

<file path=xl/sharedStrings.xml><?xml version="1.0" encoding="utf-8"?>
<sst xmlns="http://schemas.openxmlformats.org/spreadsheetml/2006/main" count="240" uniqueCount="109">
  <si>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</si>
  <si>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</si>
  <si>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</si>
  <si>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</si>
  <si>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</si>
  <si>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</si>
  <si>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</si>
  <si>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</si>
  <si>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</si>
  <si>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</si>
  <si>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</si>
  <si>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</si>
  <si>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</si>
  <si>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</si>
  <si>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</si>
  <si>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</si>
  <si>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</si>
  <si>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</si>
  <si>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</si>
  <si>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</si>
  <si>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</si>
  <si>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</si>
  <si>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</si>
  <si>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</si>
  <si>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</si>
  <si>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Symbol</t>
  </si>
  <si>
    <t>Minimum</t>
  </si>
  <si>
    <t>Maximum</t>
  </si>
  <si>
    <t>Name</t>
  </si>
  <si>
    <t>Plastic waste generated from households</t>
  </si>
  <si>
    <t xml:space="preserve">Plastic scrap collected door-to-door by IWBs from households </t>
  </si>
  <si>
    <t>Plastic scrap collected door-to-door by the formal sector using BOVs</t>
  </si>
  <si>
    <t>Plastic scrap recovered by wastepickers from MSW in corporation bins</t>
  </si>
  <si>
    <t>Plastic scrap by wastepickers from unsegregated waste in landfills</t>
  </si>
  <si>
    <t>Recyclable Plastic scrap sold by formal workers to small scrap shops</t>
  </si>
  <si>
    <t>Non-recyclable plastic collected by formal workers to MRFs</t>
  </si>
  <si>
    <t>Plastic waste collected with MSW as unsegregated waste from corporation bins</t>
  </si>
  <si>
    <t>Uncollected waste</t>
  </si>
  <si>
    <t>Plastic scrap sold by IWBs to small scrap shops</t>
  </si>
  <si>
    <t>Recyclable Plastic scrap sold by wastepickers to small scrap shops</t>
  </si>
  <si>
    <t>Discarded (non-recyclable) plastic from small scrap shops</t>
  </si>
  <si>
    <t>Plastic waste in ungregated MSW that is transproted from corporation bins to Transfer stations</t>
  </si>
  <si>
    <t>Sorted recyclable plastic scrap sold by small scrap shops to large aggregators</t>
  </si>
  <si>
    <t>Non-recyclable plastic transported from MRFs to L2 aggregators</t>
  </si>
  <si>
    <t>Sorted plastic scrap to recyclers</t>
  </si>
  <si>
    <t xml:space="preserve">Plastic with recycling potential recovered from non-recyclable plastic stream </t>
  </si>
  <si>
    <t>Recycled plastic sent for manufacturing</t>
  </si>
  <si>
    <t>Non-recyclable plastic sent for pyrolysis</t>
  </si>
  <si>
    <t>Non-recyclable plastic sent to cement plants for co-processing</t>
  </si>
  <si>
    <t>Plastic in unsegregated MSW dumped in landfills</t>
  </si>
  <si>
    <t>Uncollected waste that ends up in litter</t>
  </si>
  <si>
    <t>Uncollected waste that is open-burned</t>
  </si>
  <si>
    <t>Plastic entering natural environments (water bodies or in land)</t>
  </si>
  <si>
    <t>Particles entering environment (air, water, and land) after burning</t>
  </si>
  <si>
    <t>N_ib</t>
  </si>
  <si>
    <t>Number of IWBs in Chennai</t>
  </si>
  <si>
    <t>N_wp</t>
  </si>
  <si>
    <t>Number of Waste pickers in Chennai</t>
  </si>
  <si>
    <t>N_l_wp</t>
  </si>
  <si>
    <t>Number of Waste pickers in landfills in Chennai</t>
  </si>
  <si>
    <t>N_bv</t>
  </si>
  <si>
    <t>N_l1</t>
  </si>
  <si>
    <t>W_fs</t>
  </si>
  <si>
    <t>p_ib</t>
  </si>
  <si>
    <t>p_wp</t>
  </si>
  <si>
    <t>p_rp_bv</t>
  </si>
  <si>
    <t>p_nrp_bv</t>
  </si>
  <si>
    <t>TC_5</t>
  </si>
  <si>
    <t>TC_11</t>
  </si>
  <si>
    <t>TC_17</t>
  </si>
  <si>
    <t>TC_19</t>
  </si>
  <si>
    <t>TC_23</t>
  </si>
  <si>
    <t>HH</t>
  </si>
  <si>
    <t>tons per month</t>
  </si>
  <si>
    <t>units</t>
  </si>
  <si>
    <t>Mean</t>
  </si>
  <si>
    <t>Number of small scrap shops in Chennai</t>
  </si>
  <si>
    <t>Number of BOVs in Chennai</t>
  </si>
  <si>
    <t>Total MSW collected by formal sector</t>
  </si>
  <si>
    <t>Average plastic collected per IWB</t>
  </si>
  <si>
    <t>Average plastic collected per waste picker</t>
  </si>
  <si>
    <t>Average recyclable plastic collected per BOV</t>
  </si>
  <si>
    <t>Average non-recyclable plastic collected per BOV</t>
  </si>
  <si>
    <t>% of uncollected waste among total plastic waste generated</t>
  </si>
  <si>
    <t>Leakage % from scrap shops</t>
  </si>
  <si>
    <t>% of recyclable plastic from L2 aggregator that is sent to recyclers</t>
  </si>
  <si>
    <t>% of non-recyclable plastic from L2 aggregator that is sent to pyrolysis plants</t>
  </si>
  <si>
    <t>% of uncollected waste that is openly burned</t>
  </si>
  <si>
    <t>Plastic composition of MSW</t>
  </si>
  <si>
    <t>% of mismanagement in landfills in Chennai</t>
  </si>
  <si>
    <t>% of recyclable palstic in plastic waste generated from households</t>
  </si>
  <si>
    <t>% of non-recyclable plastic in plastic waste generated from households</t>
  </si>
  <si>
    <t>% of PET in recovered recyclable palstics</t>
  </si>
  <si>
    <t>% of PET in total plastic waste generated from households</t>
  </si>
  <si>
    <t>mu_FS</t>
  </si>
  <si>
    <t>m_l</t>
  </si>
  <si>
    <t>b_rp_h</t>
  </si>
  <si>
    <t>b_nrp_h</t>
  </si>
  <si>
    <t>b_pet_iws</t>
  </si>
  <si>
    <t>b_pet_hh</t>
  </si>
  <si>
    <t>kg/day</t>
  </si>
  <si>
    <t>% of contribution of households in MSW</t>
  </si>
  <si>
    <t>%</t>
  </si>
  <si>
    <t>Units</t>
  </si>
  <si>
    <t>tc_11</t>
  </si>
  <si>
    <t>tc_17</t>
  </si>
  <si>
    <t>tc_5</t>
  </si>
  <si>
    <t>tc_19</t>
  </si>
  <si>
    <t>tc_23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</si>
</sst>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ptos Narrow"/>
      <family val="2"/>
      <scheme val="minor"/>
    </font>
    <font>
      <sz val="11"/>
      <name val="MinionPro-Regula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FF5D-BE16-474E-8638-2319B9097842}">
  <sheetPr codeName="Sheet1"/>
  <dimension ref="A1:F48"/>
  <sheetViews>
    <sheetView zoomScale="130" zoomScaleNormal="130" workbookViewId="0">
      <selection activeCell="D11" sqref="D11"/>
    </sheetView>
  </sheetViews>
  <sheetFormatPr baseColWidth="10" defaultRowHeight="16"/>
  <cols>
    <col min="2" max="2" width="72.5" bestFit="1" customWidth="1"/>
    <col min="3" max="3" width="11.6640625" bestFit="1" customWidth="1"/>
    <col min="4" max="4" width="11.6640625" customWidth="1"/>
  </cols>
  <sheetData>
    <row r="1" spans="1:6">
      <c r="A1" s="2" t="s">
        <v>25</v>
      </c>
      <c r="B1" s="2" t="s">
        <v>28</v>
      </c>
      <c r="C1" s="2" t="s">
        <v>26</v>
      </c>
      <c r="D1" s="2" t="s">
        <v>75</v>
      </c>
      <c r="E1" s="2" t="s">
        <v>27</v>
      </c>
      <c r="F1" s="5" t="s">
        <v>103</v>
      </c>
    </row>
    <row r="2" spans="1:6">
      <c r="A2" s="2" t="s">
        <v>0</v>
      </c>
      <c r="B2" s="5" t="s">
        <v>29</v>
      </c>
      <c r="C2" s="4">
        <v>15608.370898716123</v>
      </c>
      <c r="D2" s="4">
        <f>(C2+E2)/2</f>
        <v>18733.218259629102</v>
      </c>
      <c r="E2" s="4">
        <v>21858.065620542086</v>
      </c>
      <c r="F2" s="5" t="s">
        <v>73</v>
      </c>
    </row>
    <row r="3" spans="1:6">
      <c r="A3" s="2" t="s">
        <v>1</v>
      </c>
      <c r="B3" s="5" t="s">
        <v>30</v>
      </c>
      <c r="C3" s="4">
        <v>662.15</v>
      </c>
      <c r="D3" s="4">
        <f t="shared" ref="D3:D9" si="0">(C3+E3)/2</f>
        <v>1973.2180000000001</v>
      </c>
      <c r="E3" s="4">
        <v>3284.2860000000001</v>
      </c>
      <c r="F3" s="5" t="s">
        <v>73</v>
      </c>
    </row>
    <row r="4" spans="1:6">
      <c r="A4" s="2" t="s">
        <v>2</v>
      </c>
      <c r="B4" s="5" t="s">
        <v>31</v>
      </c>
      <c r="C4" s="4">
        <v>2638.3500000000004</v>
      </c>
      <c r="D4" s="4">
        <f t="shared" si="0"/>
        <v>3517.8</v>
      </c>
      <c r="E4" s="4">
        <v>4397.25</v>
      </c>
      <c r="F4" s="5" t="s">
        <v>73</v>
      </c>
    </row>
    <row r="5" spans="1:6">
      <c r="A5" s="2" t="s">
        <v>5</v>
      </c>
      <c r="B5" s="5" t="s">
        <v>32</v>
      </c>
      <c r="C5" s="4">
        <f>(22780-950)*1.38*30/1000</f>
        <v>903.76199999999983</v>
      </c>
      <c r="D5" s="4">
        <f t="shared" si="0"/>
        <v>4971.5610000000006</v>
      </c>
      <c r="E5" s="4">
        <f>(29110-950)*10.7*30/1000</f>
        <v>9039.36</v>
      </c>
      <c r="F5" s="5" t="s">
        <v>73</v>
      </c>
    </row>
    <row r="6" spans="1:6">
      <c r="A6" s="2" t="s">
        <v>6</v>
      </c>
      <c r="B6" s="5" t="s">
        <v>33</v>
      </c>
      <c r="C6" s="4">
        <f>950*9*30/1000*0.1538</f>
        <v>39.4497</v>
      </c>
      <c r="D6" s="4">
        <f t="shared" si="0"/>
        <v>172.19985</v>
      </c>
      <c r="E6" s="4">
        <f>950*10.7*30/1000</f>
        <v>304.95</v>
      </c>
      <c r="F6" s="5" t="s">
        <v>73</v>
      </c>
    </row>
    <row r="7" spans="1:6">
      <c r="A7" s="2" t="s">
        <v>8</v>
      </c>
      <c r="B7" s="6" t="s">
        <v>34</v>
      </c>
      <c r="C7" s="4">
        <v>879.45</v>
      </c>
      <c r="D7" s="4">
        <f t="shared" si="0"/>
        <v>1319.1750000000002</v>
      </c>
      <c r="E7" s="4">
        <v>1758.9</v>
      </c>
      <c r="F7" s="5" t="s">
        <v>73</v>
      </c>
    </row>
    <row r="8" spans="1:6">
      <c r="A8" s="2" t="s">
        <v>11</v>
      </c>
      <c r="B8" s="6" t="s">
        <v>35</v>
      </c>
      <c r="C8" s="4">
        <v>1758.9</v>
      </c>
      <c r="D8" s="4">
        <f t="shared" si="0"/>
        <v>2198.625</v>
      </c>
      <c r="E8" s="4">
        <v>2638.35</v>
      </c>
      <c r="F8" s="5" t="s">
        <v>73</v>
      </c>
    </row>
    <row r="9" spans="1:6">
      <c r="A9" s="2" t="s">
        <v>13</v>
      </c>
      <c r="B9" s="5" t="s">
        <v>42</v>
      </c>
      <c r="C9" s="4">
        <f>1970*0.8</f>
        <v>1576</v>
      </c>
      <c r="D9" s="4">
        <f t="shared" si="0"/>
        <v>2702.4539999999997</v>
      </c>
      <c r="E9" s="4">
        <f>2524*1.517</f>
        <v>3828.9079999999999</v>
      </c>
      <c r="F9" s="5" t="s">
        <v>73</v>
      </c>
    </row>
    <row r="10" spans="1:6">
      <c r="A10" s="2" t="s">
        <v>3</v>
      </c>
      <c r="B10" s="5" t="s">
        <v>36</v>
      </c>
      <c r="C10" s="4">
        <v>3843</v>
      </c>
      <c r="D10" s="4">
        <f>(C10+E10)/2</f>
        <v>8273.5</v>
      </c>
      <c r="E10" s="4">
        <v>12704</v>
      </c>
      <c r="F10" s="5" t="s">
        <v>73</v>
      </c>
    </row>
    <row r="11" spans="1:6">
      <c r="A11" s="2" t="s">
        <v>4</v>
      </c>
      <c r="B11" s="5" t="s">
        <v>37</v>
      </c>
      <c r="F11" s="5" t="s">
        <v>73</v>
      </c>
    </row>
    <row r="12" spans="1:6">
      <c r="A12" s="2" t="s">
        <v>7</v>
      </c>
      <c r="B12" s="5" t="s">
        <v>38</v>
      </c>
      <c r="C12" s="2"/>
      <c r="D12" s="2"/>
      <c r="E12" s="5"/>
      <c r="F12" s="5" t="s">
        <v>73</v>
      </c>
    </row>
    <row r="13" spans="1:6">
      <c r="A13" s="2" t="s">
        <v>9</v>
      </c>
      <c r="B13" s="5" t="s">
        <v>39</v>
      </c>
      <c r="C13" s="2"/>
      <c r="D13" s="2"/>
      <c r="E13" s="5"/>
      <c r="F13" s="5" t="s">
        <v>73</v>
      </c>
    </row>
    <row r="14" spans="1:6">
      <c r="A14" s="2" t="s">
        <v>10</v>
      </c>
      <c r="B14" s="5" t="s">
        <v>40</v>
      </c>
      <c r="C14" s="2"/>
      <c r="D14" s="2"/>
      <c r="E14" s="5"/>
      <c r="F14" s="5" t="s">
        <v>73</v>
      </c>
    </row>
    <row r="15" spans="1:6">
      <c r="A15" s="2" t="s">
        <v>12</v>
      </c>
      <c r="B15" s="5" t="s">
        <v>41</v>
      </c>
      <c r="C15" s="2"/>
      <c r="D15" s="2"/>
      <c r="E15" s="5"/>
      <c r="F15" s="5" t="s">
        <v>73</v>
      </c>
    </row>
    <row r="16" spans="1:6">
      <c r="A16" s="2" t="s">
        <v>14</v>
      </c>
      <c r="B16" s="5" t="s">
        <v>43</v>
      </c>
      <c r="C16" s="2"/>
      <c r="D16" s="2"/>
      <c r="E16" s="5"/>
      <c r="F16" s="5" t="s">
        <v>73</v>
      </c>
    </row>
    <row r="17" spans="1:6">
      <c r="A17" s="2" t="s">
        <v>15</v>
      </c>
      <c r="B17" s="5" t="s">
        <v>44</v>
      </c>
      <c r="C17" s="2"/>
      <c r="D17" s="2"/>
      <c r="E17" s="5"/>
      <c r="F17" s="5" t="s">
        <v>73</v>
      </c>
    </row>
    <row r="18" spans="1:6">
      <c r="A18" s="2" t="s">
        <v>16</v>
      </c>
      <c r="B18" s="5" t="s">
        <v>45</v>
      </c>
      <c r="C18" s="2"/>
      <c r="D18" s="2"/>
      <c r="E18" s="5"/>
      <c r="F18" s="5" t="s">
        <v>73</v>
      </c>
    </row>
    <row r="19" spans="1:6">
      <c r="A19" s="2" t="s">
        <v>17</v>
      </c>
      <c r="B19" s="5" t="s">
        <v>46</v>
      </c>
      <c r="C19" s="2"/>
      <c r="D19" s="2"/>
      <c r="E19" s="5"/>
      <c r="F19" s="5" t="s">
        <v>73</v>
      </c>
    </row>
    <row r="20" spans="1:6">
      <c r="A20" s="2" t="s">
        <v>18</v>
      </c>
      <c r="B20" s="5" t="s">
        <v>47</v>
      </c>
      <c r="C20" s="2"/>
      <c r="D20" s="2"/>
      <c r="E20" s="5"/>
      <c r="F20" s="5" t="s">
        <v>73</v>
      </c>
    </row>
    <row r="21" spans="1:6">
      <c r="A21" s="2" t="s">
        <v>19</v>
      </c>
      <c r="B21" s="5" t="s">
        <v>48</v>
      </c>
      <c r="C21" s="2"/>
      <c r="D21" s="2"/>
      <c r="E21" s="5"/>
      <c r="F21" s="5" t="s">
        <v>73</v>
      </c>
    </row>
    <row r="22" spans="1:6">
      <c r="A22" s="2" t="s">
        <v>20</v>
      </c>
      <c r="B22" s="5" t="s">
        <v>49</v>
      </c>
      <c r="C22" s="2"/>
      <c r="D22" s="2"/>
      <c r="E22" s="5"/>
      <c r="F22" s="5" t="s">
        <v>73</v>
      </c>
    </row>
    <row r="23" spans="1:6">
      <c r="A23" s="2" t="s">
        <v>21</v>
      </c>
      <c r="B23" s="5" t="s">
        <v>50</v>
      </c>
      <c r="C23" s="2"/>
      <c r="D23" s="2"/>
      <c r="E23" s="5"/>
      <c r="F23" s="5" t="s">
        <v>73</v>
      </c>
    </row>
    <row r="24" spans="1:6">
      <c r="A24" s="2" t="s">
        <v>22</v>
      </c>
      <c r="B24" s="5" t="s">
        <v>51</v>
      </c>
      <c r="C24" s="2"/>
      <c r="D24" s="2"/>
      <c r="E24" s="5"/>
      <c r="F24" s="5" t="s">
        <v>73</v>
      </c>
    </row>
    <row r="25" spans="1:6">
      <c r="A25" s="2" t="s">
        <v>23</v>
      </c>
      <c r="B25" s="5" t="s">
        <v>52</v>
      </c>
      <c r="C25" s="2"/>
      <c r="D25" s="2"/>
      <c r="E25" s="5"/>
      <c r="F25" s="5" t="s">
        <v>73</v>
      </c>
    </row>
    <row r="26" spans="1:6">
      <c r="A26" s="2" t="s">
        <v>24</v>
      </c>
      <c r="B26" s="5" t="s">
        <v>53</v>
      </c>
      <c r="C26" s="2"/>
      <c r="D26" s="2"/>
      <c r="E26" s="5"/>
      <c r="F26" s="5" t="s">
        <v>73</v>
      </c>
    </row>
    <row r="27" spans="1:6">
      <c r="A27" s="2" t="s">
        <v>54</v>
      </c>
      <c r="B27" s="5" t="s">
        <v>55</v>
      </c>
      <c r="C27" s="2">
        <v>2050</v>
      </c>
      <c r="D27" s="4">
        <f t="shared" ref="D27:D39" si="1">(C27+E27)/2</f>
        <v>2808</v>
      </c>
      <c r="E27" s="5">
        <v>3566</v>
      </c>
      <c r="F27" s="5" t="s">
        <v>74</v>
      </c>
    </row>
    <row r="28" spans="1:6">
      <c r="A28" s="2" t="s">
        <v>56</v>
      </c>
      <c r="B28" s="5" t="s">
        <v>57</v>
      </c>
      <c r="C28" s="2">
        <v>22780</v>
      </c>
      <c r="D28" s="4">
        <f t="shared" si="1"/>
        <v>31390</v>
      </c>
      <c r="E28" s="5">
        <v>40000</v>
      </c>
      <c r="F28" s="5" t="s">
        <v>74</v>
      </c>
    </row>
    <row r="29" spans="1:6">
      <c r="A29" s="2" t="s">
        <v>58</v>
      </c>
      <c r="B29" s="5" t="s">
        <v>59</v>
      </c>
      <c r="D29" s="4">
        <v>950</v>
      </c>
      <c r="F29" s="5" t="s">
        <v>74</v>
      </c>
    </row>
    <row r="30" spans="1:6">
      <c r="A30" s="2" t="s">
        <v>61</v>
      </c>
      <c r="B30" s="5" t="s">
        <v>76</v>
      </c>
      <c r="C30" s="2">
        <v>1970</v>
      </c>
      <c r="D30" s="4">
        <f t="shared" si="1"/>
        <v>2252</v>
      </c>
      <c r="E30" s="5">
        <v>2534</v>
      </c>
      <c r="F30" s="5" t="s">
        <v>74</v>
      </c>
    </row>
    <row r="31" spans="1:6">
      <c r="A31" s="2" t="s">
        <v>60</v>
      </c>
      <c r="B31" s="5" t="s">
        <v>77</v>
      </c>
      <c r="C31" s="2"/>
      <c r="D31" s="4">
        <v>5863</v>
      </c>
      <c r="E31" s="5"/>
      <c r="F31" s="5" t="s">
        <v>74</v>
      </c>
    </row>
    <row r="32" spans="1:6">
      <c r="A32" s="2" t="s">
        <v>62</v>
      </c>
      <c r="B32" s="5" t="s">
        <v>78</v>
      </c>
      <c r="C32" s="2"/>
      <c r="D32" s="4">
        <v>162000</v>
      </c>
      <c r="E32" s="5"/>
      <c r="F32" s="5" t="s">
        <v>73</v>
      </c>
    </row>
    <row r="33" spans="1:6">
      <c r="A33" s="2" t="s">
        <v>63</v>
      </c>
      <c r="B33" s="5" t="s">
        <v>79</v>
      </c>
      <c r="C33" s="2">
        <v>10.8</v>
      </c>
      <c r="D33" s="4">
        <f t="shared" si="1"/>
        <v>20.8</v>
      </c>
      <c r="E33" s="5">
        <v>30.8</v>
      </c>
      <c r="F33" s="5" t="s">
        <v>100</v>
      </c>
    </row>
    <row r="34" spans="1:6">
      <c r="A34" s="2" t="s">
        <v>64</v>
      </c>
      <c r="B34" s="5" t="s">
        <v>80</v>
      </c>
      <c r="C34" s="2">
        <v>1.38</v>
      </c>
      <c r="D34" s="4">
        <f t="shared" si="1"/>
        <v>6.0399999999999991</v>
      </c>
      <c r="E34" s="5">
        <v>10.7</v>
      </c>
      <c r="F34" s="5" t="s">
        <v>100</v>
      </c>
    </row>
    <row r="35" spans="1:6">
      <c r="A35" s="2" t="s">
        <v>65</v>
      </c>
      <c r="B35" s="5" t="s">
        <v>81</v>
      </c>
      <c r="C35" s="2">
        <v>10</v>
      </c>
      <c r="D35" s="4">
        <f t="shared" si="1"/>
        <v>12.5</v>
      </c>
      <c r="E35" s="5">
        <v>15</v>
      </c>
      <c r="F35" s="5" t="s">
        <v>100</v>
      </c>
    </row>
    <row r="36" spans="1:6">
      <c r="A36" s="2" t="s">
        <v>66</v>
      </c>
      <c r="B36" s="5" t="s">
        <v>82</v>
      </c>
      <c r="C36" s="2">
        <v>5</v>
      </c>
      <c r="D36" s="4">
        <f t="shared" si="1"/>
        <v>7.5</v>
      </c>
      <c r="E36" s="5">
        <v>10</v>
      </c>
      <c r="F36" s="5" t="s">
        <v>100</v>
      </c>
    </row>
    <row r="37" spans="1:6">
      <c r="A37" s="2" t="s">
        <v>67</v>
      </c>
      <c r="B37" s="5" t="s">
        <v>83</v>
      </c>
      <c r="C37" s="2"/>
      <c r="D37" s="4">
        <v>29.9</v>
      </c>
      <c r="E37" s="5"/>
      <c r="F37" s="5" t="s">
        <v>102</v>
      </c>
    </row>
    <row r="38" spans="1:6">
      <c r="A38" s="2" t="s">
        <v>68</v>
      </c>
      <c r="B38" s="5" t="s">
        <v>84</v>
      </c>
      <c r="C38" s="2">
        <v>10</v>
      </c>
      <c r="D38" s="4">
        <f t="shared" si="1"/>
        <v>15</v>
      </c>
      <c r="E38" s="5">
        <v>20</v>
      </c>
      <c r="F38" s="5" t="s">
        <v>102</v>
      </c>
    </row>
    <row r="39" spans="1:6">
      <c r="A39" s="2" t="s">
        <v>69</v>
      </c>
      <c r="B39" s="5" t="s">
        <v>85</v>
      </c>
      <c r="C39" s="2">
        <v>5</v>
      </c>
      <c r="D39" s="4">
        <f t="shared" si="1"/>
        <v>7.5</v>
      </c>
      <c r="E39" s="5">
        <v>10</v>
      </c>
      <c r="F39" s="5" t="s">
        <v>102</v>
      </c>
    </row>
    <row r="40" spans="1:6">
      <c r="A40" s="2" t="s">
        <v>70</v>
      </c>
      <c r="B40" s="5" t="s">
        <v>86</v>
      </c>
      <c r="C40" s="2"/>
      <c r="D40" s="4">
        <v>10</v>
      </c>
      <c r="E40" s="5"/>
      <c r="F40" s="5" t="s">
        <v>102</v>
      </c>
    </row>
    <row r="41" spans="1:6">
      <c r="A41" s="2" t="s">
        <v>71</v>
      </c>
      <c r="B41" s="5" t="s">
        <v>87</v>
      </c>
      <c r="C41" s="2"/>
      <c r="D41" s="4">
        <v>7</v>
      </c>
      <c r="E41" s="5"/>
      <c r="F41" s="5" t="s">
        <v>102</v>
      </c>
    </row>
    <row r="42" spans="1:6">
      <c r="A42" s="2" t="s">
        <v>72</v>
      </c>
      <c r="B42" s="5" t="s">
        <v>101</v>
      </c>
      <c r="D42" s="4">
        <v>68</v>
      </c>
      <c r="F42" s="5" t="s">
        <v>102</v>
      </c>
    </row>
    <row r="43" spans="1:6">
      <c r="A43" s="2" t="s">
        <v>94</v>
      </c>
      <c r="B43" s="5" t="s">
        <v>88</v>
      </c>
      <c r="D43" s="4">
        <v>7.48</v>
      </c>
      <c r="F43" s="5" t="s">
        <v>102</v>
      </c>
    </row>
    <row r="44" spans="1:6">
      <c r="A44" s="2" t="s">
        <v>95</v>
      </c>
      <c r="B44" s="5" t="s">
        <v>89</v>
      </c>
      <c r="D44" s="4">
        <v>60</v>
      </c>
      <c r="F44" s="5" t="s">
        <v>102</v>
      </c>
    </row>
    <row r="45" spans="1:6">
      <c r="A45" s="2" t="s">
        <v>96</v>
      </c>
      <c r="B45" s="5" t="s">
        <v>90</v>
      </c>
      <c r="D45" s="4">
        <v>32.1</v>
      </c>
      <c r="F45" s="5" t="s">
        <v>102</v>
      </c>
    </row>
    <row r="46" spans="1:6">
      <c r="A46" s="2" t="s">
        <v>97</v>
      </c>
      <c r="B46" s="5" t="s">
        <v>91</v>
      </c>
      <c r="D46" s="4">
        <v>67.900000000000006</v>
      </c>
      <c r="F46" s="5" t="s">
        <v>102</v>
      </c>
    </row>
    <row r="47" spans="1:6">
      <c r="A47" s="2" t="s">
        <v>98</v>
      </c>
      <c r="B47" s="5" t="s">
        <v>92</v>
      </c>
      <c r="D47" s="4">
        <v>24.86</v>
      </c>
      <c r="F47" s="5" t="s">
        <v>102</v>
      </c>
    </row>
    <row r="48" spans="1:6">
      <c r="A48" s="2" t="s">
        <v>99</v>
      </c>
      <c r="B48" s="5" t="s">
        <v>93</v>
      </c>
      <c r="D48" s="4">
        <v>5.5</v>
      </c>
      <c r="F48" s="5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6604-D4D0-F247-9110-BBF9A9AFBD64}">
  <sheetPr codeName="Sheet5"/>
  <dimension ref="A1:Z26"/>
  <sheetViews>
    <sheetView workbookViewId="0">
      <selection activeCell="D32" sqref="D32"/>
    </sheetView>
  </sheetViews>
  <sheetFormatPr baseColWidth="10" defaultRowHeight="16"/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 t="s">
        <v>0</v>
      </c>
      <c r="B2">
        <v>1</v>
      </c>
      <c r="C2">
        <v>-1</v>
      </c>
      <c r="D2">
        <v>-1</v>
      </c>
      <c r="E2">
        <v>-1</v>
      </c>
      <c r="F2">
        <v>-1</v>
      </c>
    </row>
    <row r="3" spans="1:26">
      <c r="A3" t="s">
        <v>1</v>
      </c>
      <c r="C3">
        <v>1</v>
      </c>
    </row>
    <row r="4" spans="1:26">
      <c r="A4" t="s">
        <v>2</v>
      </c>
      <c r="D4">
        <v>1</v>
      </c>
      <c r="J4">
        <v>-1</v>
      </c>
      <c r="M4">
        <v>-1</v>
      </c>
    </row>
    <row r="5" spans="1:26">
      <c r="A5" t="s">
        <v>3</v>
      </c>
      <c r="E5">
        <v>1</v>
      </c>
    </row>
    <row r="6" spans="1:26">
      <c r="A6" t="s">
        <v>4</v>
      </c>
      <c r="B6" t="s">
        <v>106</v>
      </c>
      <c r="F6">
        <v>1</v>
      </c>
    </row>
    <row r="7" spans="1:26">
      <c r="A7" t="s">
        <v>5</v>
      </c>
      <c r="G7">
        <v>1</v>
      </c>
      <c r="H7">
        <v>1</v>
      </c>
      <c r="K7">
        <v>-1</v>
      </c>
    </row>
    <row r="8" spans="1:26">
      <c r="A8" t="s">
        <v>6</v>
      </c>
      <c r="H8">
        <v>1</v>
      </c>
    </row>
    <row r="9" spans="1:26">
      <c r="A9" t="s">
        <v>7</v>
      </c>
      <c r="C9">
        <v>-1</v>
      </c>
      <c r="I9">
        <v>1</v>
      </c>
    </row>
    <row r="10" spans="1:26">
      <c r="A10" t="s">
        <v>8</v>
      </c>
      <c r="J10">
        <v>1</v>
      </c>
    </row>
    <row r="11" spans="1:26">
      <c r="A11" t="s">
        <v>9</v>
      </c>
      <c r="I11">
        <v>1</v>
      </c>
      <c r="J11">
        <v>1</v>
      </c>
      <c r="K11">
        <v>1</v>
      </c>
      <c r="L11">
        <v>-1</v>
      </c>
      <c r="O11">
        <v>-1</v>
      </c>
    </row>
    <row r="12" spans="1:26">
      <c r="A12" t="s">
        <v>10</v>
      </c>
      <c r="I12" t="s">
        <v>104</v>
      </c>
      <c r="J12" t="s">
        <v>104</v>
      </c>
      <c r="K12" t="s">
        <v>104</v>
      </c>
      <c r="L12">
        <v>1</v>
      </c>
    </row>
    <row r="13" spans="1:26">
      <c r="A13" t="s">
        <v>11</v>
      </c>
      <c r="M13">
        <v>1</v>
      </c>
    </row>
    <row r="14" spans="1:26">
      <c r="A14" t="s">
        <v>12</v>
      </c>
      <c r="E14">
        <v>-1</v>
      </c>
      <c r="G14">
        <v>1</v>
      </c>
      <c r="L14">
        <v>-1</v>
      </c>
      <c r="N14">
        <v>1</v>
      </c>
    </row>
    <row r="15" spans="1:26">
      <c r="A15" t="s">
        <v>13</v>
      </c>
      <c r="O15">
        <v>1</v>
      </c>
    </row>
    <row r="16" spans="1:26">
      <c r="A16" t="s">
        <v>14</v>
      </c>
      <c r="M16">
        <v>-1</v>
      </c>
      <c r="P16">
        <v>1</v>
      </c>
    </row>
    <row r="17" spans="1:26">
      <c r="A17" t="s">
        <v>15</v>
      </c>
      <c r="O17">
        <v>-1</v>
      </c>
      <c r="Q17">
        <v>1</v>
      </c>
    </row>
    <row r="18" spans="1:26">
      <c r="A18" t="s">
        <v>16</v>
      </c>
      <c r="P18" t="s">
        <v>105</v>
      </c>
      <c r="R18">
        <v>1</v>
      </c>
    </row>
    <row r="19" spans="1:26">
      <c r="A19" t="s">
        <v>17</v>
      </c>
      <c r="Q19">
        <v>-1</v>
      </c>
      <c r="R19">
        <v>-1</v>
      </c>
      <c r="S19">
        <v>1</v>
      </c>
    </row>
    <row r="20" spans="1:26">
      <c r="A20" t="s">
        <v>18</v>
      </c>
      <c r="P20" t="s">
        <v>107</v>
      </c>
      <c r="T20">
        <v>1</v>
      </c>
    </row>
    <row r="21" spans="1:26">
      <c r="A21" t="s">
        <v>19</v>
      </c>
      <c r="P21">
        <v>-1</v>
      </c>
      <c r="R21">
        <v>1</v>
      </c>
      <c r="T21">
        <v>1</v>
      </c>
      <c r="U21">
        <v>1</v>
      </c>
    </row>
    <row r="22" spans="1:26">
      <c r="A22" t="s">
        <v>20</v>
      </c>
      <c r="N22">
        <v>-1</v>
      </c>
      <c r="V22">
        <v>1</v>
      </c>
    </row>
    <row r="23" spans="1:26">
      <c r="A23" t="s">
        <v>21</v>
      </c>
      <c r="F23">
        <v>-1</v>
      </c>
      <c r="W23">
        <v>1</v>
      </c>
      <c r="X23">
        <v>1</v>
      </c>
    </row>
    <row r="24" spans="1:26">
      <c r="A24" t="s">
        <v>22</v>
      </c>
      <c r="F24" t="s">
        <v>108</v>
      </c>
      <c r="X24">
        <v>1</v>
      </c>
    </row>
    <row r="25" spans="1:26">
      <c r="A25" t="s">
        <v>23</v>
      </c>
      <c r="W25">
        <v>-1</v>
      </c>
      <c r="Y25">
        <v>1</v>
      </c>
    </row>
    <row r="26" spans="1:26">
      <c r="A26" t="s">
        <v>24</v>
      </c>
      <c r="X26">
        <v>-1</v>
      </c>
      <c r="Z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E86-2EDE-5748-AF2E-D26FF82CD7C8}">
  <sheetPr codeName="Sheet3"/>
  <dimension ref="A1:F26"/>
  <sheetViews>
    <sheetView tabSelected="1" zoomScale="140" zoomScaleNormal="140" workbookViewId="0">
      <selection activeCell="F16" sqref="F16"/>
    </sheetView>
  </sheetViews>
  <sheetFormatPr baseColWidth="10" defaultRowHeight="16"/>
  <sheetData>
    <row r="1" spans="1:6">
      <c r="B1" t="s">
        <v>26</v>
      </c>
      <c r="C1" t="s">
        <v>75</v>
      </c>
      <c r="D1" t="s">
        <v>27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 s="1">
        <v>662.15</v>
      </c>
      <c r="C3" s="1">
        <f t="shared" ref="C3" si="0">(B3+D3)/2</f>
        <v>1973.2180000000001</v>
      </c>
      <c r="D3" s="1">
        <v>3284.2860000000001</v>
      </c>
    </row>
    <row r="4" spans="1:6">
      <c r="A4" t="s">
        <v>2</v>
      </c>
      <c r="B4">
        <v>0</v>
      </c>
      <c r="C4">
        <v>0</v>
      </c>
      <c r="D4">
        <v>0</v>
      </c>
    </row>
    <row r="5" spans="1:6">
      <c r="A5" t="s">
        <v>3</v>
      </c>
      <c r="B5">
        <v>3843</v>
      </c>
      <c r="C5">
        <f>(B5+D5)/2</f>
        <v>8273.5</v>
      </c>
      <c r="D5">
        <v>12704</v>
      </c>
      <c r="F5" s="1"/>
    </row>
    <row r="6" spans="1:6">
      <c r="A6" t="s">
        <v>4</v>
      </c>
      <c r="B6">
        <v>0</v>
      </c>
      <c r="C6">
        <v>0</v>
      </c>
      <c r="D6">
        <v>0</v>
      </c>
    </row>
    <row r="7" spans="1:6">
      <c r="A7" t="s">
        <v>5</v>
      </c>
      <c r="B7" s="1">
        <f>(22780-950)*1.38*30/1000</f>
        <v>903.76199999999983</v>
      </c>
      <c r="C7" s="1">
        <f t="shared" ref="C7:C8" si="1">(B7+D7)/2</f>
        <v>4971.5610000000006</v>
      </c>
      <c r="D7" s="1">
        <f>(29110-950)*10.7*30/1000</f>
        <v>9039.36</v>
      </c>
    </row>
    <row r="8" spans="1:6">
      <c r="A8" t="s">
        <v>6</v>
      </c>
      <c r="B8" s="1">
        <f>950*9*30/1000*0.1538</f>
        <v>39.4497</v>
      </c>
      <c r="C8" s="1">
        <f t="shared" si="1"/>
        <v>172.19985</v>
      </c>
      <c r="D8" s="1">
        <f>950*10.7*30/1000</f>
        <v>304.95</v>
      </c>
    </row>
    <row r="9" spans="1:6">
      <c r="A9" t="s">
        <v>7</v>
      </c>
      <c r="B9">
        <v>0</v>
      </c>
      <c r="C9">
        <v>0</v>
      </c>
      <c r="D9">
        <v>0</v>
      </c>
    </row>
    <row r="10" spans="1:6">
      <c r="A10" t="s">
        <v>8</v>
      </c>
      <c r="B10" s="1">
        <v>879.45</v>
      </c>
      <c r="C10" s="1">
        <f t="shared" ref="C10" si="2">(B10+D10)/2</f>
        <v>1319.1750000000002</v>
      </c>
      <c r="D10" s="1">
        <v>1758.9</v>
      </c>
    </row>
    <row r="11" spans="1:6">
      <c r="A11" t="s">
        <v>9</v>
      </c>
      <c r="B11">
        <v>0</v>
      </c>
      <c r="C11">
        <v>0</v>
      </c>
      <c r="D11">
        <v>0</v>
      </c>
    </row>
    <row r="12" spans="1:6">
      <c r="A12" t="s">
        <v>10</v>
      </c>
      <c r="B12">
        <v>0</v>
      </c>
      <c r="C12">
        <v>0</v>
      </c>
      <c r="D12">
        <v>0</v>
      </c>
    </row>
    <row r="13" spans="1:6">
      <c r="A13" t="s">
        <v>11</v>
      </c>
      <c r="B13" s="1">
        <v>1758.9</v>
      </c>
      <c r="C13" s="1">
        <f t="shared" ref="C13" si="3">(B13+D13)/2</f>
        <v>2198.625</v>
      </c>
      <c r="D13" s="1">
        <v>2638.35</v>
      </c>
    </row>
    <row r="14" spans="1:6">
      <c r="A14" t="s">
        <v>12</v>
      </c>
      <c r="B14">
        <v>0</v>
      </c>
      <c r="C14">
        <v>0</v>
      </c>
      <c r="D14">
        <v>0</v>
      </c>
    </row>
    <row r="15" spans="1:6">
      <c r="A15" t="s">
        <v>13</v>
      </c>
      <c r="B15" s="1">
        <f>1970*0.8</f>
        <v>1576</v>
      </c>
      <c r="C15" s="1">
        <f t="shared" ref="C15" si="4">(B15+D15)/2</f>
        <v>2702.4539999999997</v>
      </c>
      <c r="D15" s="1">
        <f>2524*1.517</f>
        <v>3828.9079999999999</v>
      </c>
    </row>
    <row r="16" spans="1:6">
      <c r="A16" t="s">
        <v>14</v>
      </c>
      <c r="B16">
        <v>0</v>
      </c>
      <c r="C16">
        <v>0</v>
      </c>
      <c r="D16">
        <v>0</v>
      </c>
    </row>
    <row r="17" spans="1:4">
      <c r="A17" t="s">
        <v>15</v>
      </c>
      <c r="B17">
        <v>0</v>
      </c>
      <c r="C17">
        <v>0</v>
      </c>
      <c r="D17">
        <v>0</v>
      </c>
    </row>
    <row r="18" spans="1:4">
      <c r="A18" t="s">
        <v>16</v>
      </c>
      <c r="B18">
        <v>0</v>
      </c>
      <c r="C18">
        <v>0</v>
      </c>
      <c r="D18">
        <v>0</v>
      </c>
    </row>
    <row r="19" spans="1:4">
      <c r="A19" t="s">
        <v>17</v>
      </c>
      <c r="B19">
        <v>0</v>
      </c>
      <c r="C19">
        <v>0</v>
      </c>
      <c r="D19">
        <v>0</v>
      </c>
    </row>
    <row r="20" spans="1:4">
      <c r="A20" t="s">
        <v>18</v>
      </c>
      <c r="B20">
        <v>0</v>
      </c>
      <c r="C20">
        <v>0</v>
      </c>
      <c r="D20">
        <v>0</v>
      </c>
    </row>
    <row r="21" spans="1:4">
      <c r="A21" t="s">
        <v>19</v>
      </c>
      <c r="B21">
        <v>0</v>
      </c>
      <c r="C21">
        <v>0</v>
      </c>
      <c r="D21">
        <v>0</v>
      </c>
    </row>
    <row r="22" spans="1:4">
      <c r="A22" t="s">
        <v>20</v>
      </c>
      <c r="B22">
        <v>0</v>
      </c>
      <c r="C22">
        <v>0</v>
      </c>
      <c r="D22">
        <v>0</v>
      </c>
    </row>
    <row r="23" spans="1:4">
      <c r="A23" t="s">
        <v>21</v>
      </c>
      <c r="B23">
        <v>0</v>
      </c>
      <c r="C23">
        <v>0</v>
      </c>
      <c r="D23">
        <v>0</v>
      </c>
    </row>
    <row r="24" spans="1:4">
      <c r="A24" t="s">
        <v>22</v>
      </c>
      <c r="B24">
        <v>0</v>
      </c>
      <c r="C24">
        <v>0</v>
      </c>
      <c r="D24">
        <v>0</v>
      </c>
    </row>
    <row r="25" spans="1:4">
      <c r="A25" t="s">
        <v>23</v>
      </c>
      <c r="B25">
        <v>0</v>
      </c>
      <c r="C25">
        <v>0</v>
      </c>
      <c r="D25">
        <v>0</v>
      </c>
    </row>
    <row r="26" spans="1:4">
      <c r="A26" t="s">
        <v>24</v>
      </c>
      <c r="B26">
        <v>0</v>
      </c>
      <c r="C26">
        <v>0</v>
      </c>
      <c r="D2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1811-99B4-B24F-8DFA-4FA80BF2E825}">
  <sheetPr codeName="Sheet4"/>
  <dimension ref="A1:D6"/>
  <sheetViews>
    <sheetView zoomScale="180" zoomScaleNormal="180" workbookViewId="0">
      <selection activeCell="E13" sqref="E13"/>
    </sheetView>
  </sheetViews>
  <sheetFormatPr baseColWidth="10" defaultRowHeight="16"/>
  <sheetData>
    <row r="1" spans="1:4">
      <c r="B1" t="s">
        <v>26</v>
      </c>
      <c r="C1" t="s">
        <v>75</v>
      </c>
      <c r="D1" t="s">
        <v>27</v>
      </c>
    </row>
    <row r="2" spans="1:4">
      <c r="A2" s="2" t="s">
        <v>67</v>
      </c>
      <c r="B2" s="2">
        <f>C2*0.9</f>
        <v>0.27</v>
      </c>
      <c r="C2" s="3">
        <v>0.3</v>
      </c>
      <c r="D2" s="5">
        <f>C2*1.1</f>
        <v>0.33</v>
      </c>
    </row>
    <row r="3" spans="1:4">
      <c r="A3" s="2" t="s">
        <v>68</v>
      </c>
      <c r="B3" s="3">
        <v>0.1</v>
      </c>
      <c r="C3" s="3">
        <v>0.15</v>
      </c>
      <c r="D3" s="7">
        <v>0.2</v>
      </c>
    </row>
    <row r="4" spans="1:4">
      <c r="A4" s="2" t="s">
        <v>69</v>
      </c>
      <c r="B4" s="3">
        <v>0.05</v>
      </c>
      <c r="C4" s="8">
        <v>7.4999999999999997E-2</v>
      </c>
      <c r="D4" s="7">
        <v>0.1</v>
      </c>
    </row>
    <row r="5" spans="1:4">
      <c r="A5" s="2" t="s">
        <v>70</v>
      </c>
      <c r="B5" s="2">
        <f>C5*0.9</f>
        <v>9.0000000000000011E-2</v>
      </c>
      <c r="C5" s="3">
        <v>0.1</v>
      </c>
      <c r="D5" s="5">
        <f>C5*1.1</f>
        <v>0.11000000000000001</v>
      </c>
    </row>
    <row r="6" spans="1:4">
      <c r="A6" s="2" t="s">
        <v>71</v>
      </c>
      <c r="B6" s="2">
        <f>C6*0.9</f>
        <v>6.3000000000000014E-2</v>
      </c>
      <c r="C6" s="3">
        <v>7.0000000000000007E-2</v>
      </c>
      <c r="D6" s="5">
        <f>C6*1.1</f>
        <v>7.7000000000000013E-2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mfa_data</vt:lpstr>
      <vt:lpstr>equations</vt:lpstr>
      <vt:lpstr>input_flows</vt:lpstr>
      <vt:lpstr>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Marriyapillai Ravisandiran, S. (Sowmya)</dc:creator>
  <cp:lastModifiedBy>Marriyapillai Ravisandiran, S. (Sowmya)</cp:lastModifiedBy>
  <dcterms:created xsi:type="dcterms:W3CDTF">2024-08-02T12:11:19Z</dcterms:created>
  <dcterms:modified xsi:type="dcterms:W3CDTF">2025-02-18T12:58:47Z</dcterms:modified>
</cp:coreProperties>
</file>