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owndariya\Desktop\"/>
    </mc:Choice>
  </mc:AlternateContent>
  <xr:revisionPtr revIDLastSave="0" documentId="8_{BC938EBD-F797-4B6B-8169-8413046EF42B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6" l="1"/>
  <c r="G21" i="3"/>
  <c r="N19" i="6"/>
  <c r="K19" i="6"/>
  <c r="K17" i="6"/>
  <c r="K18" i="6"/>
  <c r="K16" i="6"/>
  <c r="J17" i="6"/>
  <c r="J18" i="6"/>
  <c r="N17" i="6" s="1"/>
  <c r="J16" i="6"/>
  <c r="I19" i="6"/>
  <c r="I17" i="6"/>
  <c r="I18" i="6"/>
  <c r="I16" i="6"/>
  <c r="J19" i="6" l="1"/>
  <c r="L19" i="6" s="1"/>
  <c r="K16" i="5" l="1"/>
  <c r="K13" i="5"/>
  <c r="K14" i="5"/>
  <c r="K15" i="5"/>
  <c r="K12" i="5"/>
  <c r="B19" i="4"/>
  <c r="G17" i="4"/>
  <c r="G16" i="4"/>
  <c r="F23" i="2"/>
  <c r="B12" i="4"/>
  <c r="C11" i="4"/>
  <c r="C13" i="4" s="1"/>
  <c r="D11" i="4"/>
  <c r="J8" i="4" s="1"/>
  <c r="B11" i="4"/>
  <c r="J7" i="4" l="1"/>
  <c r="D13" i="4"/>
  <c r="J9" i="4"/>
  <c r="K7" i="4" l="1"/>
  <c r="K8" i="4"/>
  <c r="K9" i="4"/>
  <c r="J6" i="4"/>
  <c r="K6" i="4" s="1"/>
  <c r="H7" i="4"/>
  <c r="I7" i="4" s="1"/>
  <c r="H8" i="4"/>
  <c r="I8" i="4" s="1"/>
  <c r="H9" i="4"/>
  <c r="I9" i="4" s="1"/>
  <c r="H6" i="4"/>
  <c r="I6" i="4" s="1"/>
  <c r="I10" i="4" s="1"/>
  <c r="F7" i="4"/>
  <c r="G7" i="4" s="1"/>
  <c r="F8" i="4"/>
  <c r="G8" i="4" s="1"/>
  <c r="F9" i="4"/>
  <c r="G9" i="4" s="1"/>
  <c r="F6" i="4"/>
  <c r="G6" i="4" s="1"/>
  <c r="C17" i="4"/>
  <c r="C18" i="4"/>
  <c r="C14" i="4"/>
  <c r="K16" i="1"/>
  <c r="K15" i="1"/>
  <c r="K14" i="1"/>
  <c r="E11" i="3"/>
  <c r="E10" i="3"/>
  <c r="D12" i="3" s="1"/>
  <c r="D13" i="3" s="1"/>
  <c r="B20" i="2"/>
  <c r="B19" i="2"/>
  <c r="B17" i="2"/>
  <c r="C13" i="2"/>
  <c r="D13" i="2"/>
  <c r="E13" i="2"/>
  <c r="B13" i="2"/>
  <c r="E14" i="2" l="1"/>
  <c r="E15" i="2" s="1"/>
  <c r="L12" i="2"/>
  <c r="M12" i="2" s="1"/>
  <c r="L9" i="2"/>
  <c r="L10" i="2"/>
  <c r="M10" i="2" s="1"/>
  <c r="L11" i="2"/>
  <c r="L8" i="2"/>
  <c r="D14" i="2"/>
  <c r="D15" i="2" s="1"/>
  <c r="J9" i="2"/>
  <c r="K9" i="2" s="1"/>
  <c r="J8" i="2"/>
  <c r="K8" i="2" s="1"/>
  <c r="J10" i="2"/>
  <c r="J11" i="2"/>
  <c r="J12" i="2"/>
  <c r="K12" i="2" s="1"/>
  <c r="C14" i="2"/>
  <c r="C15" i="2" s="1"/>
  <c r="H12" i="2"/>
  <c r="H9" i="2"/>
  <c r="H8" i="2"/>
  <c r="I8" i="2" s="1"/>
  <c r="H10" i="2"/>
  <c r="I10" i="2" s="1"/>
  <c r="H11" i="2"/>
  <c r="B14" i="2"/>
  <c r="B15" i="2" s="1"/>
  <c r="B16" i="2" s="1"/>
  <c r="B18" i="2" s="1"/>
  <c r="F11" i="2"/>
  <c r="G11" i="2" s="1"/>
  <c r="F12" i="2"/>
  <c r="F9" i="2"/>
  <c r="F8" i="2"/>
  <c r="F10" i="2"/>
  <c r="G10" i="2" s="1"/>
  <c r="G10" i="4"/>
  <c r="D14" i="4"/>
  <c r="B13" i="4"/>
  <c r="B14" i="4" s="1"/>
  <c r="B15" i="4" s="1"/>
  <c r="B16" i="4" s="1"/>
  <c r="K10" i="4"/>
  <c r="H12" i="4" s="1"/>
  <c r="M9" i="2"/>
  <c r="I9" i="2"/>
  <c r="K11" i="2"/>
  <c r="K10" i="2"/>
  <c r="I12" i="2"/>
  <c r="M8" i="2"/>
  <c r="G8" i="2"/>
  <c r="G9" i="2"/>
  <c r="I11" i="2"/>
  <c r="M11" i="2"/>
  <c r="G12" i="2"/>
  <c r="I19" i="1"/>
  <c r="K12" i="1"/>
  <c r="O10" i="1"/>
  <c r="M10" i="1"/>
  <c r="K10" i="1"/>
  <c r="O6" i="1"/>
  <c r="O7" i="1"/>
  <c r="O8" i="1"/>
  <c r="O9" i="1"/>
  <c r="O5" i="1"/>
  <c r="N6" i="1"/>
  <c r="N7" i="1"/>
  <c r="N8" i="1"/>
  <c r="N9" i="1"/>
  <c r="N5" i="1"/>
  <c r="M6" i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6" i="1"/>
  <c r="J7" i="1"/>
  <c r="J8" i="1"/>
  <c r="J9" i="1"/>
  <c r="J5" i="1"/>
  <c r="F20" i="1"/>
  <c r="F17" i="1"/>
  <c r="F18" i="1"/>
  <c r="F16" i="1"/>
  <c r="E18" i="1"/>
  <c r="E17" i="1"/>
  <c r="E16" i="1"/>
  <c r="F13" i="1"/>
  <c r="D10" i="1"/>
  <c r="E10" i="1"/>
  <c r="C10" i="1"/>
  <c r="M13" i="2" l="1"/>
  <c r="G13" i="2"/>
  <c r="K13" i="2"/>
  <c r="I13" i="2"/>
  <c r="I15" i="2" l="1"/>
  <c r="D24" i="2" s="1"/>
</calcChain>
</file>

<file path=xl/sharedStrings.xml><?xml version="1.0" encoding="utf-8"?>
<sst xmlns="http://schemas.openxmlformats.org/spreadsheetml/2006/main" count="131" uniqueCount="115">
  <si>
    <t>grand mean</t>
  </si>
  <si>
    <t>dd</t>
  </si>
  <si>
    <t>dm</t>
  </si>
  <si>
    <t>db</t>
  </si>
  <si>
    <t>imd-xd</t>
  </si>
  <si>
    <t>(imd-xd)2</t>
  </si>
  <si>
    <t>imm-xm</t>
  </si>
  <si>
    <t>imb-xb</t>
  </si>
  <si>
    <t>(imm-xm )2</t>
  </si>
  <si>
    <t>(imb-xb) 2</t>
  </si>
  <si>
    <t>sum of (im - x)2 individual</t>
  </si>
  <si>
    <t>SSE</t>
  </si>
  <si>
    <t>SSC</t>
  </si>
  <si>
    <t>F TEST</t>
  </si>
  <si>
    <t>individual mean</t>
  </si>
  <si>
    <t>ONE WAY ANOVA TEST</t>
  </si>
  <si>
    <t>A</t>
  </si>
  <si>
    <t>B</t>
  </si>
  <si>
    <t>C</t>
  </si>
  <si>
    <t>D</t>
  </si>
  <si>
    <t>Individual mean</t>
  </si>
  <si>
    <t>Grand mean</t>
  </si>
  <si>
    <t>MSC/MSE</t>
  </si>
  <si>
    <t>(SSC/DOF)/ (SSE/dof)</t>
  </si>
  <si>
    <t>ssc=no of samples in each group * (sum of sq of D's)</t>
  </si>
  <si>
    <t>D^2</t>
  </si>
  <si>
    <t>Sum of square of D^2</t>
  </si>
  <si>
    <t>DOF=k-1</t>
  </si>
  <si>
    <t>dof=n-k</t>
  </si>
  <si>
    <t>Ima-xa</t>
  </si>
  <si>
    <t>(Ima-xa)^2</t>
  </si>
  <si>
    <t>Imb-xb</t>
  </si>
  <si>
    <t>(Imb-xb)^2</t>
  </si>
  <si>
    <t>(Imc-xc)^2</t>
  </si>
  <si>
    <t>Imc-xc</t>
  </si>
  <si>
    <t>Imd-xd</t>
  </si>
  <si>
    <t>(Imd-xd)^2</t>
  </si>
  <si>
    <t>(im- x )^2</t>
  </si>
  <si>
    <t>from f table critical value</t>
  </si>
  <si>
    <t>F-Ratio</t>
  </si>
  <si>
    <t>Question:</t>
  </si>
  <si>
    <t>Perform ANOVA to check the effectiveness of the programme. (Assume the level of significance = 0.05)</t>
  </si>
  <si>
    <t xml:space="preserve"> At the end of the training, a test is conducted to</t>
  </si>
  <si>
    <t>A firm wishes to compare 4 programmes for training workers to perform a certain task.The number of times the task is performed per hour is recorded for each trainee</t>
  </si>
  <si>
    <t xml:space="preserve"> 20 new employees are randomly assigned to these programmes with 5 in each. see how quickly the trainees perform that task. </t>
  </si>
  <si>
    <t>sse=sum(summation(im -x)^2)</t>
  </si>
  <si>
    <t>The management of the institute wanted to conduct an experiment with one factor of average grades for 4 different courses, and each course has 12 students with their grade marks.</t>
  </si>
  <si>
    <r>
      <t xml:space="preserve">The sum of squares for between groups for this data is </t>
    </r>
    <r>
      <rPr>
        <i/>
        <sz val="14"/>
        <color rgb="FF000000"/>
        <rFont val="Cambria"/>
        <family val="1"/>
      </rPr>
      <t>SS</t>
    </r>
    <r>
      <rPr>
        <i/>
        <vertAlign val="subscript"/>
        <sz val="14"/>
        <color rgb="FF000000"/>
        <rFont val="Cambria"/>
        <family val="1"/>
      </rPr>
      <t>b/w</t>
    </r>
    <r>
      <rPr>
        <sz val="14"/>
        <color rgb="FF000000"/>
        <rFont val="Cambria"/>
        <family val="1"/>
      </rPr>
      <t>=189</t>
    </r>
  </si>
  <si>
    <r>
      <t xml:space="preserve">The mean sum of squares for within groups for this data is </t>
    </r>
    <r>
      <rPr>
        <i/>
        <sz val="14"/>
        <color rgb="FF000000"/>
        <rFont val="Cambria"/>
        <family val="1"/>
      </rPr>
      <t>MS</t>
    </r>
    <r>
      <rPr>
        <i/>
        <vertAlign val="subscript"/>
        <sz val="14"/>
        <color rgb="FF000000"/>
        <rFont val="Cambria"/>
        <family val="1"/>
      </rPr>
      <t>w</t>
    </r>
    <r>
      <rPr>
        <sz val="14"/>
        <color rgb="FF000000"/>
        <rFont val="Cambria"/>
        <family val="1"/>
      </rPr>
      <t>=10</t>
    </r>
  </si>
  <si>
    <r>
      <t xml:space="preserve">Calculate </t>
    </r>
    <r>
      <rPr>
        <i/>
        <sz val="14"/>
        <color rgb="FF000000"/>
        <rFont val="Cambria"/>
        <family val="1"/>
      </rPr>
      <t>F</t>
    </r>
    <r>
      <rPr>
        <sz val="14"/>
        <color rgb="FF000000"/>
        <rFont val="Cambria"/>
        <family val="1"/>
      </rPr>
      <t xml:space="preserve"> statistic</t>
    </r>
  </si>
  <si>
    <t>From the given:</t>
  </si>
  <si>
    <t>DOF</t>
  </si>
  <si>
    <t>k-1</t>
  </si>
  <si>
    <t>n=48</t>
  </si>
  <si>
    <t>k=4</t>
  </si>
  <si>
    <t>dof</t>
  </si>
  <si>
    <t>n-k</t>
  </si>
  <si>
    <t>MSC</t>
  </si>
  <si>
    <t>MSE</t>
  </si>
  <si>
    <t>critical value</t>
  </si>
  <si>
    <t>F-ratio &gt; critical value,accept H1 reject Ho</t>
  </si>
  <si>
    <t>Ho- There is no difference In effectiveness of the programme(u1=u2=u3=u4)</t>
  </si>
  <si>
    <t>H1- There is atleast one different in effectiveness of the programme(u1&lt;&gt;u2&lt;&gt;u3&lt;&gt;u4)</t>
  </si>
  <si>
    <t>Ho- There is no difference (u1=u2=u3=u4)</t>
  </si>
  <si>
    <t>H1- There is a difference(u1&lt;&gt;u2&lt;&gt;u3&lt;&gt;u4)</t>
  </si>
  <si>
    <t>delhi</t>
  </si>
  <si>
    <t>mumbai</t>
  </si>
  <si>
    <t>bangalore</t>
  </si>
  <si>
    <t>High School</t>
  </si>
  <si>
    <t>Graduate</t>
  </si>
  <si>
    <t>SALARIES</t>
  </si>
  <si>
    <t>d^2</t>
  </si>
  <si>
    <t>Sum of d^2</t>
  </si>
  <si>
    <t>imh-xh</t>
  </si>
  <si>
    <t>imh-xh^2</t>
  </si>
  <si>
    <t>img-xg</t>
  </si>
  <si>
    <t>img-xg^2</t>
  </si>
  <si>
    <t>impg-xpg</t>
  </si>
  <si>
    <t>impg-xpg^3</t>
  </si>
  <si>
    <t>im-x^2</t>
  </si>
  <si>
    <t>F RATIO</t>
  </si>
  <si>
    <t>CRITICAL VALUE</t>
  </si>
  <si>
    <t>QUESTION:</t>
  </si>
  <si>
    <t>Ho-Mean sales for all city is same</t>
  </si>
  <si>
    <t>H1-Mean sales for all city is not same</t>
  </si>
  <si>
    <t>F test&lt;c, accept Ho</t>
  </si>
  <si>
    <r>
      <t>H</t>
    </r>
    <r>
      <rPr>
        <vertAlign val="subscript"/>
        <sz val="18"/>
        <color rgb="FF000000"/>
        <rFont val="Cambria"/>
        <family val="1"/>
      </rPr>
      <t>o</t>
    </r>
    <r>
      <rPr>
        <sz val="18"/>
        <color rgb="FF000000"/>
        <rFont val="Cambria"/>
        <family val="1"/>
      </rPr>
      <t>: The average salaries for each group is equal, i.e. μ</t>
    </r>
    <r>
      <rPr>
        <vertAlign val="subscript"/>
        <sz val="18"/>
        <color rgb="FF000000"/>
        <rFont val="Cambria"/>
        <family val="1"/>
      </rPr>
      <t>high school</t>
    </r>
    <r>
      <rPr>
        <sz val="18"/>
        <color rgb="FF000000"/>
        <rFont val="Cambria"/>
        <family val="1"/>
      </rPr>
      <t xml:space="preserve"> = μ</t>
    </r>
    <r>
      <rPr>
        <vertAlign val="subscript"/>
        <sz val="18"/>
        <color rgb="FF000000"/>
        <rFont val="Cambria"/>
        <family val="1"/>
      </rPr>
      <t>graduate</t>
    </r>
    <r>
      <rPr>
        <sz val="18"/>
        <color rgb="FF000000"/>
        <rFont val="Cambria"/>
        <family val="1"/>
      </rPr>
      <t xml:space="preserve"> = μ</t>
    </r>
    <r>
      <rPr>
        <vertAlign val="subscript"/>
        <sz val="18"/>
        <color rgb="FF000000"/>
        <rFont val="Cambria"/>
        <family val="1"/>
      </rPr>
      <t>post graduate</t>
    </r>
  </si>
  <si>
    <r>
      <t>H</t>
    </r>
    <r>
      <rPr>
        <vertAlign val="subscript"/>
        <sz val="18"/>
        <color rgb="FF000000"/>
        <rFont val="Cambria"/>
        <family val="1"/>
      </rPr>
      <t>a</t>
    </r>
    <r>
      <rPr>
        <sz val="18"/>
        <color rgb="FF000000"/>
        <rFont val="Cambria"/>
        <family val="1"/>
      </rPr>
      <t>: At least one pair of averages is not equal, i.e. μ</t>
    </r>
    <r>
      <rPr>
        <vertAlign val="subscript"/>
        <sz val="18"/>
        <color rgb="FF000000"/>
        <rFont val="Cambria"/>
        <family val="1"/>
      </rPr>
      <t>high school</t>
    </r>
    <r>
      <rPr>
        <sz val="18"/>
        <color rgb="FF000000"/>
        <rFont val="Cambria"/>
        <family val="1"/>
      </rPr>
      <t xml:space="preserve"> ≠ μ</t>
    </r>
    <r>
      <rPr>
        <vertAlign val="subscript"/>
        <sz val="18"/>
        <color rgb="FF000000"/>
        <rFont val="Cambria"/>
        <family val="1"/>
      </rPr>
      <t>graduate</t>
    </r>
    <r>
      <rPr>
        <sz val="18"/>
        <color rgb="FF000000"/>
        <rFont val="Cambria"/>
        <family val="1"/>
      </rPr>
      <t xml:space="preserve"> ≠ μ</t>
    </r>
    <r>
      <rPr>
        <vertAlign val="subscript"/>
        <sz val="18"/>
        <color rgb="FF000000"/>
        <rFont val="Cambria"/>
        <family val="1"/>
      </rPr>
      <t>post graduate</t>
    </r>
  </si>
  <si>
    <t>The test hypothesis is:</t>
  </si>
  <si>
    <t>CRITICAL</t>
  </si>
  <si>
    <t>Post Graduate</t>
  </si>
  <si>
    <t xml:space="preserve"> </t>
  </si>
  <si>
    <t>Grandmean</t>
  </si>
  <si>
    <t>f-ratio &gt;critical value ACCEPT H1,Reject Ho</t>
  </si>
  <si>
    <t>Individual Mean</t>
  </si>
  <si>
    <t>TUKEY'S HSD:</t>
  </si>
  <si>
    <t>Formula:</t>
  </si>
  <si>
    <t>q*sqrt(MSE/n)</t>
  </si>
  <si>
    <t>Tukey's HSD Value(Tα)  =</t>
  </si>
  <si>
    <t>MSC     =</t>
  </si>
  <si>
    <t>SSC/DOF</t>
  </si>
  <si>
    <t>MSE     =</t>
  </si>
  <si>
    <t>SSE/dof</t>
  </si>
  <si>
    <t>F ratio &lt;critical , ACCEPT Ho and REJECT H1</t>
  </si>
  <si>
    <t>NOTE:</t>
  </si>
  <si>
    <t>92, 46, 41, 20</t>
  </si>
  <si>
    <t>98,40,52,10</t>
  </si>
  <si>
    <t>observed</t>
  </si>
  <si>
    <t>expected</t>
  </si>
  <si>
    <t>total</t>
  </si>
  <si>
    <t>20.29&gt;9.488 accept H1 reject Ho</t>
  </si>
  <si>
    <t>(ssc/DOF)</t>
  </si>
  <si>
    <t>(MSC/MSE)</t>
  </si>
  <si>
    <t>(n is samples in each group)</t>
  </si>
  <si>
    <t>(q is from q table for dof 44 and k=4)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</si>
</sst>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rgb="FF000000"/>
      <name val="Cambria"/>
      <family val="1"/>
    </font>
    <font>
      <sz val="14"/>
      <color rgb="FF000000"/>
      <name val="Cambria"/>
      <family val="1"/>
    </font>
    <font>
      <sz val="20"/>
      <color theme="1"/>
      <name val="Cambria"/>
      <family val="1"/>
    </font>
    <font>
      <i/>
      <sz val="14"/>
      <color rgb="FF000000"/>
      <name val="Cambria"/>
      <family val="1"/>
    </font>
    <font>
      <i/>
      <vertAlign val="subscript"/>
      <sz val="14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2"/>
      <color rgb="FFFFFFFF"/>
      <name val="Cambria"/>
      <family val="1"/>
    </font>
    <font>
      <sz val="12"/>
      <color rgb="FF000000"/>
      <name val="Cambria"/>
      <family val="1"/>
    </font>
    <font>
      <sz val="8"/>
      <name val="Calibri"/>
      <family val="2"/>
      <scheme val="minor"/>
    </font>
    <font>
      <vertAlign val="subscript"/>
      <sz val="18"/>
      <color rgb="FF000000"/>
      <name val="Cambria"/>
      <family val="1"/>
    </font>
    <font>
      <sz val="2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97A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1" xfId="0" applyFill="1" applyBorder="1"/>
    <xf numFmtId="0" fontId="4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/>
    <xf numFmtId="0" fontId="11" fillId="0" borderId="0" xfId="0" applyFont="1" applyAlignment="1">
      <alignment horizontal="left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2" fillId="2" borderId="0" xfId="0" applyFont="1" applyFill="1" applyAlignment="1">
      <alignment horizontal="justify" vertical="center" readingOrder="1"/>
    </xf>
    <xf numFmtId="1" fontId="0" fillId="0" borderId="0" xfId="0" applyNumberFormat="1"/>
    <xf numFmtId="0" fontId="15" fillId="0" borderId="1" xfId="0" applyFont="1" applyBorder="1"/>
    <xf numFmtId="0" fontId="11" fillId="2" borderId="1" xfId="0" applyFont="1" applyFill="1" applyBorder="1" applyAlignment="1">
      <alignment vertical="center" readingOrder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/>
    <xf numFmtId="0" fontId="16" fillId="4" borderId="20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center" vertical="center" wrapText="1" readingOrder="1"/>
    </xf>
    <xf numFmtId="0" fontId="17" fillId="0" borderId="21" xfId="0" applyFont="1" applyBorder="1" applyAlignment="1">
      <alignment horizontal="center" vertical="center" wrapText="1" readingOrder="1"/>
    </xf>
    <xf numFmtId="0" fontId="16" fillId="4" borderId="0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/>
    <xf numFmtId="0" fontId="11" fillId="2" borderId="12" xfId="0" applyFont="1" applyFill="1" applyBorder="1" applyAlignment="1">
      <alignment horizontal="left" vertical="center" readingOrder="1"/>
    </xf>
    <xf numFmtId="0" fontId="6" fillId="2" borderId="13" xfId="0" applyFont="1" applyFill="1" applyBorder="1"/>
    <xf numFmtId="0" fontId="6" fillId="2" borderId="14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 indent="3" readingOrder="1"/>
    </xf>
    <xf numFmtId="0" fontId="10" fillId="2" borderId="0" xfId="0" applyFont="1" applyFill="1" applyAlignment="1">
      <alignment horizontal="left" vertical="center" readingOrder="1"/>
    </xf>
    <xf numFmtId="0" fontId="2" fillId="6" borderId="0" xfId="0" applyFont="1" applyFill="1" applyBorder="1"/>
    <xf numFmtId="0" fontId="2" fillId="0" borderId="0" xfId="0" applyFont="1"/>
    <xf numFmtId="0" fontId="7" fillId="0" borderId="0" xfId="0" applyFont="1"/>
    <xf numFmtId="0" fontId="8" fillId="8" borderId="0" xfId="0" applyFont="1" applyFill="1"/>
    <xf numFmtId="0" fontId="6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5" fillId="2" borderId="0" xfId="0" applyFont="1" applyFill="1"/>
    <xf numFmtId="0" fontId="0" fillId="2" borderId="2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readingOrder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8" fillId="8" borderId="0" xfId="0" applyFont="1" applyFill="1" applyAlignment="1">
      <alignment horizontal="center"/>
    </xf>
    <xf numFmtId="0" fontId="7" fillId="2" borderId="18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top" readingOrder="1"/>
    </xf>
    <xf numFmtId="0" fontId="11" fillId="2" borderId="0" xfId="0" applyFont="1" applyFill="1" applyBorder="1" applyAlignment="1">
      <alignment horizontal="left" vertical="top" readingOrder="1"/>
    </xf>
    <xf numFmtId="0" fontId="11" fillId="2" borderId="16" xfId="0" applyFont="1" applyFill="1" applyBorder="1" applyAlignment="1">
      <alignment horizontal="left" vertical="top" readingOrder="1"/>
    </xf>
    <xf numFmtId="0" fontId="11" fillId="2" borderId="15" xfId="0" applyFont="1" applyFill="1" applyBorder="1" applyAlignment="1">
      <alignment horizontal="left" vertical="center" readingOrder="1"/>
    </xf>
    <xf numFmtId="0" fontId="11" fillId="2" borderId="0" xfId="0" applyFont="1" applyFill="1" applyBorder="1" applyAlignment="1">
      <alignment horizontal="left" vertical="center" readingOrder="1"/>
    </xf>
    <xf numFmtId="0" fontId="11" fillId="2" borderId="16" xfId="0" applyFont="1" applyFill="1" applyBorder="1" applyAlignment="1">
      <alignment horizontal="left" vertical="center" readingOrder="1"/>
    </xf>
    <xf numFmtId="0" fontId="11" fillId="2" borderId="17" xfId="0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2"/>
  <sheetViews>
    <sheetView workbookViewId="0">
      <selection activeCell="E16" sqref="E16"/>
    </sheetView>
  </sheetViews>
  <sheetFormatPr defaultRowHeight="14.4" x14ac:dyDescent="0.3"/>
  <cols>
    <col min="1" max="1" width="4.21875" customWidth="1"/>
    <col min="2" max="2" width="13.109375" customWidth="1"/>
    <col min="3" max="3" width="13.21875" customWidth="1"/>
    <col min="5" max="5" width="13.21875" customWidth="1"/>
    <col min="9" max="9" width="28" customWidth="1"/>
    <col min="13" max="13" width="13.21875" customWidth="1"/>
  </cols>
  <sheetData>
    <row r="1" spans="2:15" ht="36.6" x14ac:dyDescent="0.7">
      <c r="D1" s="42" t="s">
        <v>15</v>
      </c>
      <c r="E1" s="42"/>
      <c r="F1" s="42"/>
      <c r="G1" s="42"/>
      <c r="H1" s="42"/>
      <c r="I1" s="42"/>
      <c r="J1" s="42"/>
    </row>
    <row r="2" spans="2:15" x14ac:dyDescent="0.3">
      <c r="E2" s="40" t="s">
        <v>83</v>
      </c>
      <c r="F2" s="40"/>
      <c r="G2" s="40"/>
      <c r="H2" s="40"/>
      <c r="I2" s="40"/>
    </row>
    <row r="3" spans="2:15" x14ac:dyDescent="0.3">
      <c r="E3" s="41" t="s">
        <v>84</v>
      </c>
      <c r="F3" s="41"/>
      <c r="G3" s="41"/>
      <c r="H3" s="41"/>
      <c r="I3" s="41"/>
    </row>
    <row r="4" spans="2:15" ht="15.6" x14ac:dyDescent="0.3">
      <c r="C4" s="29" t="s">
        <v>65</v>
      </c>
      <c r="D4" s="29" t="s">
        <v>66</v>
      </c>
      <c r="E4" s="30" t="s">
        <v>67</v>
      </c>
      <c r="J4" s="1" t="s">
        <v>4</v>
      </c>
      <c r="K4" s="1" t="s">
        <v>5</v>
      </c>
      <c r="L4" s="1" t="s">
        <v>6</v>
      </c>
      <c r="M4" s="1" t="s">
        <v>8</v>
      </c>
      <c r="N4" s="1" t="s">
        <v>7</v>
      </c>
      <c r="O4" s="1" t="s">
        <v>9</v>
      </c>
    </row>
    <row r="5" spans="2:15" x14ac:dyDescent="0.3">
      <c r="C5" s="12">
        <v>980</v>
      </c>
      <c r="D5" s="12">
        <v>1123</v>
      </c>
      <c r="E5" s="12">
        <v>1084</v>
      </c>
      <c r="J5">
        <f>1035.2-C5</f>
        <v>55.200000000000045</v>
      </c>
      <c r="K5">
        <f>J5*J5</f>
        <v>3047.040000000005</v>
      </c>
      <c r="L5">
        <f>1102.4-D5</f>
        <v>-20.599999999999909</v>
      </c>
      <c r="M5">
        <f>L5*L5</f>
        <v>424.35999999999626</v>
      </c>
      <c r="N5">
        <f>1085.4-E5</f>
        <v>1.4000000000000909</v>
      </c>
      <c r="O5">
        <f>N5*N5</f>
        <v>1.9600000000002546</v>
      </c>
    </row>
    <row r="6" spans="2:15" x14ac:dyDescent="0.3">
      <c r="C6" s="12">
        <v>776</v>
      </c>
      <c r="D6" s="12">
        <v>1357</v>
      </c>
      <c r="E6" s="12">
        <v>1025</v>
      </c>
      <c r="J6">
        <f>1035.2-C6</f>
        <v>259.20000000000005</v>
      </c>
      <c r="K6">
        <f>J6*J6</f>
        <v>67184.640000000029</v>
      </c>
      <c r="L6">
        <f>1102.4-D6</f>
        <v>-254.59999999999991</v>
      </c>
      <c r="M6">
        <f>L6*L6</f>
        <v>64821.159999999953</v>
      </c>
      <c r="N6">
        <f>1085.4-E6</f>
        <v>60.400000000000091</v>
      </c>
      <c r="O6">
        <f>N6*N6</f>
        <v>3648.1600000000108</v>
      </c>
    </row>
    <row r="7" spans="2:15" x14ac:dyDescent="0.3">
      <c r="C7" s="12">
        <v>923</v>
      </c>
      <c r="D7" s="12">
        <v>1152</v>
      </c>
      <c r="E7" s="12">
        <v>1114</v>
      </c>
      <c r="J7">
        <f>1035.2-C7</f>
        <v>112.20000000000005</v>
      </c>
      <c r="K7">
        <f>J7*J7</f>
        <v>12588.840000000011</v>
      </c>
      <c r="L7">
        <f>1102.4-D7</f>
        <v>-49.599999999999909</v>
      </c>
      <c r="M7">
        <f>L7*L7</f>
        <v>2460.1599999999908</v>
      </c>
      <c r="N7">
        <f>1085.4-E7</f>
        <v>-28.599999999999909</v>
      </c>
      <c r="O7">
        <f>N7*N7</f>
        <v>817.95999999999481</v>
      </c>
    </row>
    <row r="8" spans="2:15" x14ac:dyDescent="0.3">
      <c r="C8" s="12">
        <v>1498</v>
      </c>
      <c r="D8" s="12">
        <v>921</v>
      </c>
      <c r="E8" s="12">
        <v>1182</v>
      </c>
      <c r="J8">
        <f>1035.2-C8</f>
        <v>-462.79999999999995</v>
      </c>
      <c r="K8">
        <f>J8*J8</f>
        <v>214183.83999999997</v>
      </c>
      <c r="L8">
        <f>1102.4-D8</f>
        <v>181.40000000000009</v>
      </c>
      <c r="M8">
        <f>L8*L8</f>
        <v>32905.960000000036</v>
      </c>
      <c r="N8">
        <f>1085.4-E8</f>
        <v>-96.599999999999909</v>
      </c>
      <c r="O8">
        <f>N8*N8</f>
        <v>9331.5599999999831</v>
      </c>
    </row>
    <row r="9" spans="2:15" x14ac:dyDescent="0.3">
      <c r="C9" s="12">
        <v>999</v>
      </c>
      <c r="D9" s="12">
        <v>959</v>
      </c>
      <c r="E9" s="12">
        <v>1022</v>
      </c>
      <c r="J9">
        <f>1035.2-C9</f>
        <v>36.200000000000045</v>
      </c>
      <c r="K9">
        <f>J9*J9</f>
        <v>1310.4400000000032</v>
      </c>
      <c r="L9">
        <f>1102.4-D9</f>
        <v>143.40000000000009</v>
      </c>
      <c r="M9">
        <f>L9*L9</f>
        <v>20563.560000000027</v>
      </c>
      <c r="N9">
        <f>1085.4-E9</f>
        <v>63.400000000000091</v>
      </c>
      <c r="O9">
        <f>N9*N9</f>
        <v>4019.5600000000113</v>
      </c>
    </row>
    <row r="10" spans="2:15" x14ac:dyDescent="0.3">
      <c r="B10" s="1" t="s">
        <v>14</v>
      </c>
      <c r="C10" s="1">
        <f>AVERAGE(C5:C9)</f>
        <v>1035.2</v>
      </c>
      <c r="D10" s="1">
        <f>AVERAGE(D5:D9)</f>
        <v>1102.4000000000001</v>
      </c>
      <c r="E10" s="1">
        <f>AVERAGE(E5:E9)</f>
        <v>1085.4000000000001</v>
      </c>
      <c r="I10" s="1" t="s">
        <v>10</v>
      </c>
      <c r="J10" s="1"/>
      <c r="K10" s="1">
        <f>SUM(K5:K9)</f>
        <v>298314.8</v>
      </c>
      <c r="L10" s="1"/>
      <c r="M10" s="1">
        <f>SUM(M5:M9)</f>
        <v>121175.2</v>
      </c>
      <c r="N10" s="1"/>
      <c r="O10" s="1">
        <f>SUM(O5:O9)</f>
        <v>17819.2</v>
      </c>
    </row>
    <row r="12" spans="2:15" x14ac:dyDescent="0.3">
      <c r="I12" s="1" t="s">
        <v>11</v>
      </c>
      <c r="J12" s="1"/>
      <c r="K12" s="1">
        <f>SUM(K10:O10)</f>
        <v>437309.2</v>
      </c>
    </row>
    <row r="13" spans="2:15" x14ac:dyDescent="0.3">
      <c r="E13" s="1" t="s">
        <v>0</v>
      </c>
      <c r="F13" s="1">
        <f>AVERAGE(C5:E9)</f>
        <v>1074.3333333333333</v>
      </c>
    </row>
    <row r="14" spans="2:15" x14ac:dyDescent="0.3">
      <c r="K14">
        <f>K12-F20</f>
        <v>425101.06666666665</v>
      </c>
    </row>
    <row r="15" spans="2:15" x14ac:dyDescent="0.3">
      <c r="K15">
        <f>K14/12</f>
        <v>35425.088888888888</v>
      </c>
    </row>
    <row r="16" spans="2:15" x14ac:dyDescent="0.3">
      <c r="D16" t="s">
        <v>1</v>
      </c>
      <c r="E16">
        <f>C10-F13</f>
        <v>-39.133333333333212</v>
      </c>
      <c r="F16">
        <f>E16*E16</f>
        <v>1531.4177777777684</v>
      </c>
      <c r="K16">
        <f>(F20/2)/(K15)</f>
        <v>0.17230914185740326</v>
      </c>
    </row>
    <row r="17" spans="4:9" x14ac:dyDescent="0.3">
      <c r="D17" t="s">
        <v>2</v>
      </c>
      <c r="E17">
        <f>D10-F13</f>
        <v>28.066666666666833</v>
      </c>
      <c r="F17">
        <f>E17*E17</f>
        <v>787.73777777778719</v>
      </c>
    </row>
    <row r="18" spans="4:9" x14ac:dyDescent="0.3">
      <c r="D18" t="s">
        <v>3</v>
      </c>
      <c r="E18">
        <f>E10-F13</f>
        <v>11.066666666666833</v>
      </c>
      <c r="F18">
        <f>E18*E18</f>
        <v>122.47111111111481</v>
      </c>
    </row>
    <row r="19" spans="4:9" x14ac:dyDescent="0.3">
      <c r="H19" s="1" t="s">
        <v>13</v>
      </c>
      <c r="I19" s="1">
        <f>(F20/2)/(K12/12)</f>
        <v>0.16749887722462758</v>
      </c>
    </row>
    <row r="20" spans="4:9" x14ac:dyDescent="0.3">
      <c r="E20" s="1" t="s">
        <v>12</v>
      </c>
      <c r="F20" s="1">
        <f>SUM(F16:F18)*5</f>
        <v>12208.133333333351</v>
      </c>
      <c r="H20" s="1" t="s">
        <v>89</v>
      </c>
      <c r="I20" s="1">
        <v>3.88</v>
      </c>
    </row>
    <row r="22" spans="4:9" ht="23.4" x14ac:dyDescent="0.45">
      <c r="H22" s="43" t="s">
        <v>85</v>
      </c>
      <c r="I22" s="43"/>
    </row>
  </sheetData>
  <mergeCells count="4">
    <mergeCell ref="E2:I2"/>
    <mergeCell ref="E3:I3"/>
    <mergeCell ref="D1:J1"/>
    <mergeCell ref="H22:I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F4B-FD47-4934-94B9-F5F37983ADA0}">
  <dimension ref="A1:Q33"/>
  <sheetViews>
    <sheetView topLeftCell="A4" workbookViewId="0">
      <selection activeCell="P13" sqref="P13"/>
    </sheetView>
  </sheetViews>
  <sheetFormatPr defaultRowHeight="14.4" x14ac:dyDescent="0.3"/>
  <cols>
    <col min="1" max="1" width="18.5546875" customWidth="1"/>
    <col min="3" max="3" width="10.6640625" customWidth="1"/>
    <col min="5" max="6" width="15.21875" customWidth="1"/>
    <col min="8" max="8" width="12.109375" customWidth="1"/>
    <col min="9" max="9" width="10.88671875" customWidth="1"/>
    <col min="10" max="10" width="13.77734375" customWidth="1"/>
    <col min="12" max="12" width="13.21875" customWidth="1"/>
    <col min="14" max="14" width="12.44140625" customWidth="1"/>
  </cols>
  <sheetData>
    <row r="1" spans="1:17" ht="24.6" x14ac:dyDescent="0.3">
      <c r="A1" s="14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s="9" customFormat="1" ht="29.4" customHeight="1" x14ac:dyDescent="0.35">
      <c r="A2" s="17" t="s">
        <v>43</v>
      </c>
      <c r="B2" s="17"/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20"/>
      <c r="P2" s="20"/>
      <c r="Q2" s="20"/>
    </row>
    <row r="3" spans="1:17" s="9" customFormat="1" ht="29.4" customHeight="1" x14ac:dyDescent="0.35">
      <c r="A3" s="45" t="s">
        <v>44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9" customFormat="1" ht="29.4" customHeight="1" x14ac:dyDescent="0.35">
      <c r="A4" s="45" t="s">
        <v>42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17.399999999999999" x14ac:dyDescent="0.3">
      <c r="A5" s="45" t="s">
        <v>41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7.399999999999999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3">
      <c r="B7" s="7" t="s">
        <v>16</v>
      </c>
      <c r="C7" s="7" t="s">
        <v>17</v>
      </c>
      <c r="D7" s="7" t="s">
        <v>18</v>
      </c>
      <c r="E7" s="7" t="s">
        <v>19</v>
      </c>
      <c r="F7" s="12" t="s">
        <v>29</v>
      </c>
      <c r="G7" s="12" t="s">
        <v>30</v>
      </c>
      <c r="H7" s="12" t="s">
        <v>31</v>
      </c>
      <c r="I7" s="12" t="s">
        <v>32</v>
      </c>
      <c r="J7" s="12" t="s">
        <v>34</v>
      </c>
      <c r="K7" s="12" t="s">
        <v>33</v>
      </c>
      <c r="L7" s="12" t="s">
        <v>35</v>
      </c>
      <c r="M7" s="12" t="s">
        <v>36</v>
      </c>
    </row>
    <row r="8" spans="1:17" x14ac:dyDescent="0.3">
      <c r="B8" s="11">
        <v>9</v>
      </c>
      <c r="C8" s="11">
        <v>10</v>
      </c>
      <c r="D8" s="11">
        <v>12</v>
      </c>
      <c r="E8" s="11">
        <v>9</v>
      </c>
      <c r="F8" s="12">
        <f>$B$13-B8</f>
        <v>2.8000000000000007</v>
      </c>
      <c r="G8" s="12">
        <f>F8*F8</f>
        <v>7.8400000000000043</v>
      </c>
      <c r="H8" s="12">
        <f>$C$13-C8</f>
        <v>-1.1999999999999993</v>
      </c>
      <c r="I8" s="12">
        <f>H8*H8</f>
        <v>1.4399999999999984</v>
      </c>
      <c r="J8" s="12">
        <f>$D$13-D8</f>
        <v>0.19999999999999929</v>
      </c>
      <c r="K8" s="12">
        <f>J8*J8</f>
        <v>3.9999999999999716E-2</v>
      </c>
      <c r="L8" s="12">
        <f>$E$13-E8</f>
        <v>-0.40000000000000036</v>
      </c>
      <c r="M8" s="12">
        <f>L8*L8</f>
        <v>0.16000000000000028</v>
      </c>
    </row>
    <row r="9" spans="1:17" x14ac:dyDescent="0.3">
      <c r="B9" s="11">
        <v>12</v>
      </c>
      <c r="C9" s="11">
        <v>6</v>
      </c>
      <c r="D9" s="11">
        <v>14</v>
      </c>
      <c r="E9" s="11">
        <v>8</v>
      </c>
      <c r="F9" s="12">
        <f>$B$13-B9</f>
        <v>-0.19999999999999929</v>
      </c>
      <c r="G9" s="12">
        <f>F9*F9</f>
        <v>3.9999999999999716E-2</v>
      </c>
      <c r="H9" s="12">
        <f>$C$13-C9</f>
        <v>2.8000000000000007</v>
      </c>
      <c r="I9" s="12">
        <f>H9*H9</f>
        <v>7.8400000000000043</v>
      </c>
      <c r="J9" s="12">
        <f>$D$13-D9</f>
        <v>-1.8000000000000007</v>
      </c>
      <c r="K9" s="12">
        <f>J9*J9</f>
        <v>3.2400000000000024</v>
      </c>
      <c r="L9" s="12">
        <f>$E$13-E9</f>
        <v>0.59999999999999964</v>
      </c>
      <c r="M9" s="12">
        <f>L9*L9</f>
        <v>0.3599999999999996</v>
      </c>
    </row>
    <row r="10" spans="1:17" x14ac:dyDescent="0.3">
      <c r="B10" s="11">
        <v>14</v>
      </c>
      <c r="C10" s="11">
        <v>9</v>
      </c>
      <c r="D10" s="11">
        <v>11</v>
      </c>
      <c r="E10" s="11">
        <v>11</v>
      </c>
      <c r="F10" s="12">
        <f>$B$13-B10</f>
        <v>-2.1999999999999993</v>
      </c>
      <c r="G10" s="12">
        <f>F10*F10</f>
        <v>4.8399999999999972</v>
      </c>
      <c r="H10" s="12">
        <f>$C$13-C10</f>
        <v>-0.19999999999999929</v>
      </c>
      <c r="I10" s="12">
        <f>H10*H10</f>
        <v>3.9999999999999716E-2</v>
      </c>
      <c r="J10" s="12">
        <f>$D$13-D10</f>
        <v>1.1999999999999993</v>
      </c>
      <c r="K10" s="12">
        <f>J10*J10</f>
        <v>1.4399999999999984</v>
      </c>
      <c r="L10" s="12">
        <f>$E$13-E10</f>
        <v>-2.4000000000000004</v>
      </c>
      <c r="M10" s="12">
        <f>L10*L10</f>
        <v>5.7600000000000016</v>
      </c>
    </row>
    <row r="11" spans="1:17" x14ac:dyDescent="0.3">
      <c r="B11" s="11">
        <v>11</v>
      </c>
      <c r="C11" s="11">
        <v>9</v>
      </c>
      <c r="D11" s="11">
        <v>13</v>
      </c>
      <c r="E11" s="11">
        <v>7</v>
      </c>
      <c r="F11" s="12">
        <f>$B$13-B11</f>
        <v>0.80000000000000071</v>
      </c>
      <c r="G11" s="12">
        <f>F11*F11</f>
        <v>0.64000000000000112</v>
      </c>
      <c r="H11" s="12">
        <f>$C$13-C11</f>
        <v>-0.19999999999999929</v>
      </c>
      <c r="I11" s="12">
        <f>H11*H11</f>
        <v>3.9999999999999716E-2</v>
      </c>
      <c r="J11" s="12">
        <f>$D$13-D11</f>
        <v>-0.80000000000000071</v>
      </c>
      <c r="K11" s="12">
        <f>J11*J11</f>
        <v>0.64000000000000112</v>
      </c>
      <c r="L11" s="12">
        <f>$E$13-E11</f>
        <v>1.5999999999999996</v>
      </c>
      <c r="M11" s="12">
        <f>L11*L11</f>
        <v>2.5599999999999987</v>
      </c>
    </row>
    <row r="12" spans="1:17" x14ac:dyDescent="0.3">
      <c r="B12" s="11">
        <v>13</v>
      </c>
      <c r="C12" s="11">
        <v>10</v>
      </c>
      <c r="D12" s="11">
        <v>11</v>
      </c>
      <c r="E12" s="11">
        <v>8</v>
      </c>
      <c r="F12" s="12">
        <f>$B$13-B12</f>
        <v>-1.1999999999999993</v>
      </c>
      <c r="G12" s="12">
        <f>F12*F12</f>
        <v>1.4399999999999984</v>
      </c>
      <c r="H12" s="12">
        <f>$C$13-C12</f>
        <v>-1.1999999999999993</v>
      </c>
      <c r="I12" s="12">
        <f>H12*H12</f>
        <v>1.4399999999999984</v>
      </c>
      <c r="J12" s="12">
        <f>$D$13-D12</f>
        <v>1.1999999999999993</v>
      </c>
      <c r="K12" s="12">
        <f>J12*J12</f>
        <v>1.4399999999999984</v>
      </c>
      <c r="L12" s="12">
        <f>$E$13-E12</f>
        <v>0.59999999999999964</v>
      </c>
      <c r="M12" s="12">
        <f>L12*L12</f>
        <v>0.3599999999999996</v>
      </c>
    </row>
    <row r="13" spans="1:17" x14ac:dyDescent="0.3">
      <c r="A13" s="12" t="s">
        <v>20</v>
      </c>
      <c r="B13" s="13">
        <f>AVERAGE(B8:B12)</f>
        <v>11.8</v>
      </c>
      <c r="C13" s="13">
        <f>AVERAGE(C8:C12)</f>
        <v>8.8000000000000007</v>
      </c>
      <c r="D13" s="13">
        <f>AVERAGE(D8:D12)</f>
        <v>12.2</v>
      </c>
      <c r="E13" s="13">
        <f>AVERAGE(E8:E12)</f>
        <v>8.6</v>
      </c>
      <c r="F13" s="12" t="s">
        <v>37</v>
      </c>
      <c r="G13" s="12">
        <f>SUM(G8:G12)</f>
        <v>14.8</v>
      </c>
      <c r="I13" s="12">
        <f>SUM(I8:I12)</f>
        <v>10.799999999999999</v>
      </c>
      <c r="K13" s="12">
        <f>SUM(K8:K12)</f>
        <v>6.8000000000000007</v>
      </c>
      <c r="M13" s="12">
        <f>SUM(M8:M12)</f>
        <v>9.1999999999999993</v>
      </c>
    </row>
    <row r="14" spans="1:17" x14ac:dyDescent="0.3">
      <c r="A14" s="12" t="s">
        <v>19</v>
      </c>
      <c r="B14" s="12">
        <f>10.35-B13</f>
        <v>-1.4500000000000011</v>
      </c>
      <c r="C14" s="12">
        <f>10.35-C13</f>
        <v>1.5499999999999989</v>
      </c>
      <c r="D14" s="12">
        <f>10.35-D13</f>
        <v>-1.8499999999999996</v>
      </c>
      <c r="E14" s="12">
        <f>10.35-E13</f>
        <v>1.75</v>
      </c>
    </row>
    <row r="15" spans="1:17" x14ac:dyDescent="0.3">
      <c r="A15" s="12" t="s">
        <v>25</v>
      </c>
      <c r="B15" s="12">
        <f>B14*B14</f>
        <v>2.1025000000000031</v>
      </c>
      <c r="C15" s="12">
        <f>C14*C14</f>
        <v>2.4024999999999967</v>
      </c>
      <c r="D15" s="12">
        <f>D14*D14</f>
        <v>3.4224999999999985</v>
      </c>
      <c r="E15" s="12">
        <f>E14*E14</f>
        <v>3.0625</v>
      </c>
      <c r="H15" s="3" t="s">
        <v>11</v>
      </c>
      <c r="I15" s="3">
        <f>SUM(G13+I13+K13+M13)</f>
        <v>41.600000000000009</v>
      </c>
    </row>
    <row r="16" spans="1:17" x14ac:dyDescent="0.3">
      <c r="A16" t="s">
        <v>26</v>
      </c>
      <c r="B16">
        <f>SUM(B15:E15)</f>
        <v>10.989999999999998</v>
      </c>
    </row>
    <row r="17" spans="1:14" x14ac:dyDescent="0.3">
      <c r="A17" t="s">
        <v>21</v>
      </c>
      <c r="B17">
        <f>AVERAGE(B8:E12)</f>
        <v>10.35</v>
      </c>
    </row>
    <row r="18" spans="1:14" x14ac:dyDescent="0.3">
      <c r="A18" s="3" t="s">
        <v>12</v>
      </c>
      <c r="B18" s="3">
        <f>5*B16</f>
        <v>54.949999999999989</v>
      </c>
    </row>
    <row r="19" spans="1:14" ht="18" x14ac:dyDescent="0.35">
      <c r="A19" t="s">
        <v>27</v>
      </c>
      <c r="B19">
        <f>4-1</f>
        <v>3</v>
      </c>
      <c r="E19" s="9" t="s">
        <v>24</v>
      </c>
      <c r="F19" s="9"/>
      <c r="G19" s="9"/>
      <c r="H19" s="9"/>
    </row>
    <row r="20" spans="1:14" ht="18" x14ac:dyDescent="0.35">
      <c r="A20" t="s">
        <v>28</v>
      </c>
      <c r="B20">
        <f>20-4</f>
        <v>16</v>
      </c>
      <c r="E20" s="9" t="s">
        <v>45</v>
      </c>
      <c r="F20" s="9"/>
      <c r="G20" s="9"/>
      <c r="H20" s="9"/>
    </row>
    <row r="22" spans="1:14" x14ac:dyDescent="0.3">
      <c r="G22" s="33"/>
    </row>
    <row r="23" spans="1:14" x14ac:dyDescent="0.3">
      <c r="F23">
        <f>B18/B19</f>
        <v>18.316666666666663</v>
      </c>
    </row>
    <row r="24" spans="1:14" ht="28.8" x14ac:dyDescent="0.3">
      <c r="A24" s="5" t="s">
        <v>39</v>
      </c>
      <c r="B24" t="s">
        <v>22</v>
      </c>
      <c r="C24" s="2" t="s">
        <v>23</v>
      </c>
      <c r="D24" s="7">
        <f>(B18/B19)/(I15/B20)</f>
        <v>7.044871794871792</v>
      </c>
    </row>
    <row r="25" spans="1:14" ht="15.6" customHeight="1" x14ac:dyDescent="0.3">
      <c r="E25" s="51" t="s">
        <v>38</v>
      </c>
      <c r="F25" s="52"/>
      <c r="G25" s="46">
        <v>3.2389000000000001</v>
      </c>
    </row>
    <row r="26" spans="1:14" ht="14.4" customHeight="1" x14ac:dyDescent="0.3">
      <c r="E26" s="53"/>
      <c r="F26" s="54"/>
      <c r="G26" s="46"/>
    </row>
    <row r="27" spans="1:14" ht="14.4" customHeight="1" thickBot="1" x14ac:dyDescent="0.35">
      <c r="E27" s="55"/>
      <c r="F27" s="56"/>
      <c r="G27" s="47"/>
    </row>
    <row r="28" spans="1:14" ht="29.4" thickBot="1" x14ac:dyDescent="0.6">
      <c r="B28" s="48" t="s">
        <v>93</v>
      </c>
      <c r="C28" s="49"/>
      <c r="D28" s="49"/>
      <c r="E28" s="49"/>
      <c r="F28" s="49"/>
      <c r="G28" s="49"/>
      <c r="H28" s="49"/>
      <c r="I28" s="49"/>
      <c r="J28" s="50"/>
    </row>
    <row r="32" spans="1:14" ht="21" x14ac:dyDescent="0.4">
      <c r="C32" s="44" t="s">
        <v>61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spans="3:14" ht="21" x14ac:dyDescent="0.4">
      <c r="C33" s="44" t="s">
        <v>62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</sheetData>
  <mergeCells count="8">
    <mergeCell ref="C32:N32"/>
    <mergeCell ref="C33:N33"/>
    <mergeCell ref="A5:Q5"/>
    <mergeCell ref="A3:Q3"/>
    <mergeCell ref="A4:Q4"/>
    <mergeCell ref="G25:G27"/>
    <mergeCell ref="B28:J28"/>
    <mergeCell ref="E25:F2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8E8-D161-4D45-BC2D-EBFE349EE501}">
  <dimension ref="A1:V21"/>
  <sheetViews>
    <sheetView topLeftCell="A4" workbookViewId="0">
      <selection activeCell="J11" sqref="J11"/>
    </sheetView>
  </sheetViews>
  <sheetFormatPr defaultRowHeight="14.4" x14ac:dyDescent="0.3"/>
  <cols>
    <col min="5" max="5" width="15.33203125" customWidth="1"/>
    <col min="6" max="6" width="40.77734375" customWidth="1"/>
    <col min="7" max="7" width="11.88671875" customWidth="1"/>
  </cols>
  <sheetData>
    <row r="1" spans="1:22" ht="21.6" thickBot="1" x14ac:dyDescent="0.45">
      <c r="A1" s="60" t="s">
        <v>82</v>
      </c>
      <c r="B1" s="60"/>
      <c r="C1" s="60"/>
    </row>
    <row r="2" spans="1:22" s="9" customFormat="1" ht="18" x14ac:dyDescent="0.35">
      <c r="A2" s="26" t="s">
        <v>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s="9" customFormat="1" ht="19.8" x14ac:dyDescent="0.35">
      <c r="A3" s="62" t="s">
        <v>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4"/>
    </row>
    <row r="4" spans="1:22" s="9" customFormat="1" ht="19.8" x14ac:dyDescent="0.35">
      <c r="A4" s="65" t="s">
        <v>48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7"/>
    </row>
    <row r="5" spans="1:22" s="9" customFormat="1" ht="18.600000000000001" thickBot="1" x14ac:dyDescent="0.4">
      <c r="A5" s="68" t="s">
        <v>49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70"/>
    </row>
    <row r="6" spans="1:22" ht="18" x14ac:dyDescent="0.35">
      <c r="B6" s="71" t="s">
        <v>50</v>
      </c>
      <c r="C6" s="71"/>
    </row>
    <row r="7" spans="1:22" ht="21" x14ac:dyDescent="0.4">
      <c r="C7" s="9" t="s">
        <v>54</v>
      </c>
      <c r="D7" s="6" t="s">
        <v>53</v>
      </c>
      <c r="H7" s="44" t="s">
        <v>63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22" ht="21" x14ac:dyDescent="0.4">
      <c r="C8" s="9" t="s">
        <v>12</v>
      </c>
      <c r="D8">
        <v>189</v>
      </c>
      <c r="H8" s="44" t="s">
        <v>64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22" ht="18" x14ac:dyDescent="0.35">
      <c r="C9" s="9" t="s">
        <v>58</v>
      </c>
      <c r="D9">
        <v>10</v>
      </c>
    </row>
    <row r="10" spans="1:22" ht="18" x14ac:dyDescent="0.35">
      <c r="C10" s="9" t="s">
        <v>51</v>
      </c>
      <c r="D10" t="s">
        <v>52</v>
      </c>
      <c r="E10" s="15">
        <f>4-1</f>
        <v>3</v>
      </c>
    </row>
    <row r="11" spans="1:22" ht="18" x14ac:dyDescent="0.35">
      <c r="C11" s="9" t="s">
        <v>55</v>
      </c>
      <c r="D11" t="s">
        <v>56</v>
      </c>
      <c r="E11">
        <f>48-4</f>
        <v>44</v>
      </c>
    </row>
    <row r="12" spans="1:22" ht="18" x14ac:dyDescent="0.35">
      <c r="C12" s="9" t="s">
        <v>57</v>
      </c>
      <c r="D12">
        <f>D8/E10</f>
        <v>63</v>
      </c>
      <c r="E12" t="s">
        <v>111</v>
      </c>
    </row>
    <row r="13" spans="1:22" ht="18" x14ac:dyDescent="0.35">
      <c r="C13" s="16" t="s">
        <v>39</v>
      </c>
      <c r="D13" s="3">
        <f>D12/D9</f>
        <v>6.3</v>
      </c>
      <c r="E13" t="s">
        <v>112</v>
      </c>
    </row>
    <row r="15" spans="1:22" ht="18" x14ac:dyDescent="0.35">
      <c r="E15" s="16" t="s">
        <v>59</v>
      </c>
      <c r="F15" s="4">
        <v>2.8386999999999998</v>
      </c>
    </row>
    <row r="16" spans="1:22" ht="23.4" x14ac:dyDescent="0.45">
      <c r="E16" s="61" t="s">
        <v>60</v>
      </c>
      <c r="F16" s="61"/>
      <c r="G16" s="61"/>
      <c r="H16" s="61"/>
      <c r="I16" s="61"/>
      <c r="J16" s="61"/>
      <c r="K16" s="61"/>
      <c r="L16" s="61"/>
      <c r="M16" s="61"/>
    </row>
    <row r="18" spans="3:13" ht="33.6" x14ac:dyDescent="0.65">
      <c r="C18" s="57" t="s">
        <v>95</v>
      </c>
      <c r="D18" s="57"/>
      <c r="E18" s="57"/>
      <c r="F18" s="57"/>
    </row>
    <row r="19" spans="3:13" ht="21" x14ac:dyDescent="0.4">
      <c r="E19" s="58" t="s">
        <v>96</v>
      </c>
      <c r="F19" s="58"/>
    </row>
    <row r="20" spans="3:13" ht="23.4" x14ac:dyDescent="0.45">
      <c r="F20" s="36" t="s">
        <v>98</v>
      </c>
      <c r="G20" s="59" t="s">
        <v>97</v>
      </c>
      <c r="H20" s="59"/>
      <c r="I20" s="35" t="s">
        <v>113</v>
      </c>
      <c r="M20" s="35" t="s">
        <v>114</v>
      </c>
    </row>
    <row r="21" spans="3:13" ht="15.6" x14ac:dyDescent="0.3">
      <c r="G21" s="39">
        <f>3.79*SQRT(D9/12)</f>
        <v>3.4597808215742996</v>
      </c>
    </row>
  </sheetData>
  <mergeCells count="11">
    <mergeCell ref="C18:F18"/>
    <mergeCell ref="E19:F19"/>
    <mergeCell ref="G20:H20"/>
    <mergeCell ref="A1:C1"/>
    <mergeCell ref="E16:M16"/>
    <mergeCell ref="H7:S7"/>
    <mergeCell ref="H8:S8"/>
    <mergeCell ref="A3:V3"/>
    <mergeCell ref="A4:V4"/>
    <mergeCell ref="A5:V5"/>
    <mergeCell ref="B6:C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E582-018B-4FA5-A56A-7F0A73EFB895}">
  <dimension ref="E9:K16"/>
  <sheetViews>
    <sheetView workbookViewId="0">
      <selection activeCell="K12" sqref="K12"/>
    </sheetView>
  </sheetViews>
  <sheetFormatPr defaultRowHeight="14.4" x14ac:dyDescent="0.3"/>
  <sheetData>
    <row r="9" spans="5:11" ht="16.8" x14ac:dyDescent="0.3">
      <c r="E9" s="38" t="s">
        <v>105</v>
      </c>
      <c r="J9" t="s">
        <v>106</v>
      </c>
    </row>
    <row r="12" spans="5:11" x14ac:dyDescent="0.3">
      <c r="I12">
        <v>92</v>
      </c>
      <c r="J12">
        <v>98</v>
      </c>
      <c r="K12">
        <f>(J12-I12)^2/I12</f>
        <v>0.39130434782608697</v>
      </c>
    </row>
    <row r="13" spans="5:11" x14ac:dyDescent="0.3">
      <c r="I13">
        <v>46</v>
      </c>
      <c r="J13">
        <v>40</v>
      </c>
      <c r="K13">
        <f>(J13-I13)^2/I13</f>
        <v>0.78260869565217395</v>
      </c>
    </row>
    <row r="14" spans="5:11" x14ac:dyDescent="0.3">
      <c r="I14">
        <v>42</v>
      </c>
      <c r="J14">
        <v>52</v>
      </c>
      <c r="K14">
        <f>(J14-I14)^2/I14</f>
        <v>2.3809523809523809</v>
      </c>
    </row>
    <row r="15" spans="5:11" x14ac:dyDescent="0.3">
      <c r="I15">
        <v>20</v>
      </c>
      <c r="J15">
        <v>10</v>
      </c>
      <c r="K15">
        <f>(J15-I15)^2/I15</f>
        <v>5</v>
      </c>
    </row>
    <row r="16" spans="5:11" x14ac:dyDescent="0.3">
      <c r="K16">
        <f>SUM(K12:K15)</f>
        <v>8.5548654244306412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45E5-B713-4132-BEBC-A740A5668BBC}">
  <dimension ref="B9:S21"/>
  <sheetViews>
    <sheetView tabSelected="1" workbookViewId="0">
      <selection activeCell="R22" sqref="R22"/>
    </sheetView>
  </sheetViews>
  <sheetFormatPr defaultRowHeight="14.4" x14ac:dyDescent="0.3"/>
  <sheetData>
    <row r="9" spans="2:19" x14ac:dyDescent="0.3">
      <c r="I9" t="s">
        <v>108</v>
      </c>
    </row>
    <row r="10" spans="2:19" ht="16.8" x14ac:dyDescent="0.3">
      <c r="D10" t="s">
        <v>107</v>
      </c>
      <c r="O10" s="38" t="s">
        <v>110</v>
      </c>
    </row>
    <row r="11" spans="2:19" x14ac:dyDescent="0.3">
      <c r="B11">
        <v>74</v>
      </c>
      <c r="C11">
        <v>52</v>
      </c>
      <c r="D11">
        <v>48</v>
      </c>
      <c r="E11" s="1">
        <v>174</v>
      </c>
      <c r="I11">
        <v>64</v>
      </c>
      <c r="J11">
        <v>58</v>
      </c>
      <c r="K11">
        <v>53</v>
      </c>
    </row>
    <row r="12" spans="2:19" x14ac:dyDescent="0.3">
      <c r="B12">
        <v>29</v>
      </c>
      <c r="C12">
        <v>21</v>
      </c>
      <c r="D12">
        <v>12</v>
      </c>
      <c r="E12" s="1">
        <v>62</v>
      </c>
      <c r="I12">
        <v>23</v>
      </c>
      <c r="J12">
        <v>20</v>
      </c>
      <c r="K12">
        <v>19</v>
      </c>
    </row>
    <row r="13" spans="2:19" x14ac:dyDescent="0.3">
      <c r="B13">
        <v>17</v>
      </c>
      <c r="C13">
        <v>34</v>
      </c>
      <c r="D13">
        <v>39</v>
      </c>
      <c r="E13" s="1">
        <v>90</v>
      </c>
      <c r="I13">
        <v>34</v>
      </c>
      <c r="J13">
        <v>29</v>
      </c>
      <c r="K13">
        <v>27</v>
      </c>
    </row>
    <row r="14" spans="2:19" x14ac:dyDescent="0.3">
      <c r="B14" s="1">
        <v>120</v>
      </c>
      <c r="C14" s="1">
        <v>107</v>
      </c>
      <c r="D14" s="1">
        <v>99</v>
      </c>
      <c r="E14" s="1">
        <v>386</v>
      </c>
    </row>
    <row r="15" spans="2:19" x14ac:dyDescent="0.3">
      <c r="R15">
        <v>84</v>
      </c>
      <c r="S15">
        <v>90</v>
      </c>
    </row>
    <row r="16" spans="2:19" x14ac:dyDescent="0.3">
      <c r="I16">
        <f t="shared" ref="I16:K18" si="0">(B11-I11)^2/I11</f>
        <v>1.5625</v>
      </c>
      <c r="J16">
        <f t="shared" si="0"/>
        <v>0.62068965517241381</v>
      </c>
      <c r="K16">
        <f t="shared" si="0"/>
        <v>0.47169811320754718</v>
      </c>
      <c r="R16">
        <v>16</v>
      </c>
      <c r="S16">
        <v>10</v>
      </c>
    </row>
    <row r="17" spans="8:18" x14ac:dyDescent="0.3">
      <c r="I17">
        <f t="shared" si="0"/>
        <v>1.5652173913043479</v>
      </c>
      <c r="J17">
        <f t="shared" si="0"/>
        <v>0.05</v>
      </c>
      <c r="K17">
        <f t="shared" si="0"/>
        <v>2.5789473684210527</v>
      </c>
      <c r="N17">
        <f>SUM(I16:K18)</f>
        <v>21.544454826955935</v>
      </c>
    </row>
    <row r="18" spans="8:18" x14ac:dyDescent="0.3">
      <c r="I18">
        <f t="shared" si="0"/>
        <v>8.5</v>
      </c>
      <c r="J18">
        <f t="shared" si="0"/>
        <v>0.86206896551724133</v>
      </c>
      <c r="K18">
        <f t="shared" si="0"/>
        <v>5.333333333333333</v>
      </c>
    </row>
    <row r="19" spans="8:18" x14ac:dyDescent="0.3">
      <c r="H19" t="s">
        <v>109</v>
      </c>
      <c r="I19">
        <f>SUM(I16:I18)</f>
        <v>11.627717391304348</v>
      </c>
      <c r="J19">
        <f>SUM(J16:J18)</f>
        <v>1.5327586206896551</v>
      </c>
      <c r="K19">
        <f>SUM(K16:K18)</f>
        <v>8.3839788149619334</v>
      </c>
      <c r="L19">
        <f>SUM(I19:K19)</f>
        <v>21.544454826955935</v>
      </c>
      <c r="N19">
        <f>CHITEST(B11:D13,I11:K13)</f>
        <v>2.469105913700935E-4</v>
      </c>
    </row>
    <row r="21" spans="8:18" x14ac:dyDescent="0.3">
      <c r="R21">
        <f>CHITEST(R15:R16,S15:S16)</f>
        <v>4.5500263896358382E-2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BE1C-ED35-4400-8AAF-AC3ADD05B4E6}">
  <dimension ref="A1:N34"/>
  <sheetViews>
    <sheetView topLeftCell="A18" workbookViewId="0">
      <selection activeCell="A27" sqref="A27:F31"/>
    </sheetView>
  </sheetViews>
  <sheetFormatPr defaultRowHeight="14.4" x14ac:dyDescent="0.3"/>
  <cols>
    <col min="1" max="1" width="16.5546875" customWidth="1"/>
    <col min="2" max="2" width="11" bestFit="1" customWidth="1"/>
    <col min="3" max="3" width="9.88671875" customWidth="1"/>
    <col min="4" max="4" width="36.109375" customWidth="1"/>
    <col min="5" max="5" width="11.6640625" customWidth="1"/>
    <col min="6" max="6" width="12.33203125" customWidth="1"/>
    <col min="7" max="7" width="12.88671875" customWidth="1"/>
    <col min="8" max="8" width="11" bestFit="1" customWidth="1"/>
    <col min="9" max="9" width="12" customWidth="1"/>
    <col min="10" max="10" width="12.5546875" customWidth="1"/>
    <col min="11" max="11" width="16.44140625" customWidth="1"/>
  </cols>
  <sheetData>
    <row r="1" spans="1:14" ht="15" customHeight="1" x14ac:dyDescent="0.3"/>
    <row r="2" spans="1:14" ht="23.4" customHeight="1" x14ac:dyDescent="0.3">
      <c r="D2" s="31" t="s">
        <v>88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7" customHeight="1" x14ac:dyDescent="0.3">
      <c r="D3" s="32" t="s">
        <v>86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6.4" x14ac:dyDescent="0.3">
      <c r="D4" s="32" t="s">
        <v>87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30" x14ac:dyDescent="0.3">
      <c r="B5" s="21" t="s">
        <v>68</v>
      </c>
      <c r="C5" s="21" t="s">
        <v>69</v>
      </c>
      <c r="D5" s="21" t="s">
        <v>90</v>
      </c>
      <c r="F5" s="24" t="s">
        <v>73</v>
      </c>
      <c r="G5" s="24" t="s">
        <v>74</v>
      </c>
      <c r="H5" s="24" t="s">
        <v>75</v>
      </c>
      <c r="I5" s="24" t="s">
        <v>76</v>
      </c>
      <c r="J5" s="24" t="s">
        <v>77</v>
      </c>
      <c r="K5" s="24" t="s">
        <v>78</v>
      </c>
    </row>
    <row r="6" spans="1:14" ht="15" x14ac:dyDescent="0.3">
      <c r="A6" s="72" t="s">
        <v>70</v>
      </c>
      <c r="B6" s="23">
        <v>2000</v>
      </c>
      <c r="C6" s="22">
        <v>1500</v>
      </c>
      <c r="D6" s="22">
        <v>2250</v>
      </c>
      <c r="F6">
        <f>$B$11-B6</f>
        <v>-750</v>
      </c>
      <c r="G6">
        <f>F6*F6</f>
        <v>562500</v>
      </c>
      <c r="H6">
        <f>$C$11-C6</f>
        <v>575</v>
      </c>
      <c r="I6">
        <f>H6*H6</f>
        <v>330625</v>
      </c>
      <c r="J6">
        <f>D11-D6</f>
        <v>-137.5</v>
      </c>
      <c r="K6">
        <f>J6*J6</f>
        <v>18906.25</v>
      </c>
    </row>
    <row r="7" spans="1:14" ht="15" x14ac:dyDescent="0.3">
      <c r="A7" s="72"/>
      <c r="B7" s="23">
        <v>1050</v>
      </c>
      <c r="C7" s="22">
        <v>2000</v>
      </c>
      <c r="D7" s="22">
        <v>2700</v>
      </c>
      <c r="F7">
        <f>$B$11-B7</f>
        <v>200</v>
      </c>
      <c r="G7">
        <f>F7*F7</f>
        <v>40000</v>
      </c>
      <c r="H7">
        <f>$C$11-C7</f>
        <v>75</v>
      </c>
      <c r="I7">
        <f>H7*H7</f>
        <v>5625</v>
      </c>
      <c r="J7">
        <f>D11-D7</f>
        <v>-587.5</v>
      </c>
      <c r="K7">
        <f>J7*J7</f>
        <v>345156.25</v>
      </c>
    </row>
    <row r="8" spans="1:14" ht="15" x14ac:dyDescent="0.3">
      <c r="A8" s="72"/>
      <c r="B8" s="23">
        <v>950</v>
      </c>
      <c r="C8" s="22">
        <v>2550</v>
      </c>
      <c r="D8" s="22">
        <v>2000</v>
      </c>
      <c r="F8">
        <f>$B$11-B8</f>
        <v>300</v>
      </c>
      <c r="G8">
        <f>F8*F8</f>
        <v>90000</v>
      </c>
      <c r="H8">
        <f>$C$11-C8</f>
        <v>-475</v>
      </c>
      <c r="I8">
        <f>H8*H8</f>
        <v>225625</v>
      </c>
      <c r="J8">
        <f>D11-D8</f>
        <v>112.5</v>
      </c>
      <c r="K8">
        <f>J8*J8</f>
        <v>12656.25</v>
      </c>
    </row>
    <row r="9" spans="1:14" ht="15" x14ac:dyDescent="0.3">
      <c r="A9" s="72"/>
      <c r="B9" s="23">
        <v>1000</v>
      </c>
      <c r="C9" s="22">
        <v>2250</v>
      </c>
      <c r="D9" s="22">
        <v>1500</v>
      </c>
      <c r="F9">
        <f>$B$11-B9</f>
        <v>250</v>
      </c>
      <c r="G9">
        <f>F9*F9</f>
        <v>62500</v>
      </c>
      <c r="H9">
        <f>$C$11-C9</f>
        <v>-175</v>
      </c>
      <c r="I9">
        <f>H9*H9</f>
        <v>30625</v>
      </c>
      <c r="J9">
        <f>D11-D9</f>
        <v>612.5</v>
      </c>
      <c r="K9">
        <f>J9*J9</f>
        <v>375156.25</v>
      </c>
    </row>
    <row r="10" spans="1:14" x14ac:dyDescent="0.3">
      <c r="E10" s="7" t="s">
        <v>79</v>
      </c>
      <c r="F10" s="3"/>
      <c r="G10" s="3">
        <f>SUM(G6:G9)</f>
        <v>755000</v>
      </c>
      <c r="H10" s="3"/>
      <c r="I10" s="3">
        <f>SUM(I6:I9)</f>
        <v>592500</v>
      </c>
      <c r="J10" s="3"/>
      <c r="K10" s="3">
        <f>SUM(K6:K9)</f>
        <v>751875</v>
      </c>
      <c r="L10" s="12"/>
    </row>
    <row r="11" spans="1:14" x14ac:dyDescent="0.3">
      <c r="A11" t="s">
        <v>94</v>
      </c>
      <c r="B11">
        <f>AVERAGE(B6:B9)</f>
        <v>1250</v>
      </c>
      <c r="C11">
        <f>AVERAGE(C6:C9)</f>
        <v>2075</v>
      </c>
      <c r="D11">
        <f>AVERAGE(D6:D9)</f>
        <v>2112.5</v>
      </c>
    </row>
    <row r="12" spans="1:14" x14ac:dyDescent="0.3">
      <c r="A12" t="s">
        <v>92</v>
      </c>
      <c r="B12">
        <f>AVERAGE(B6:D9)</f>
        <v>1812.5</v>
      </c>
      <c r="C12">
        <v>1812.5</v>
      </c>
      <c r="D12">
        <v>1812.5</v>
      </c>
      <c r="G12" s="3" t="s">
        <v>11</v>
      </c>
      <c r="H12" s="3">
        <f>SUM(G10:K10)</f>
        <v>2099375</v>
      </c>
    </row>
    <row r="13" spans="1:14" x14ac:dyDescent="0.3">
      <c r="A13" t="s">
        <v>19</v>
      </c>
      <c r="B13">
        <f>B12-B11</f>
        <v>562.5</v>
      </c>
      <c r="C13">
        <f>C12-C11</f>
        <v>-262.5</v>
      </c>
      <c r="D13">
        <f>D12-D11</f>
        <v>-300</v>
      </c>
    </row>
    <row r="14" spans="1:14" x14ac:dyDescent="0.3">
      <c r="A14" t="s">
        <v>71</v>
      </c>
      <c r="B14">
        <f>B13*B13</f>
        <v>316406.25</v>
      </c>
      <c r="C14">
        <f>C13*C13</f>
        <v>68906.25</v>
      </c>
      <c r="D14">
        <f>D13*D13</f>
        <v>90000</v>
      </c>
    </row>
    <row r="15" spans="1:14" x14ac:dyDescent="0.3">
      <c r="A15" t="s">
        <v>72</v>
      </c>
      <c r="B15">
        <f>SUM(B14:D14)</f>
        <v>475312.5</v>
      </c>
    </row>
    <row r="16" spans="1:14" x14ac:dyDescent="0.3">
      <c r="A16" s="3" t="s">
        <v>12</v>
      </c>
      <c r="B16" s="3">
        <f>4*B15</f>
        <v>1901250</v>
      </c>
      <c r="E16" s="3" t="s">
        <v>99</v>
      </c>
      <c r="F16" s="3" t="s">
        <v>100</v>
      </c>
      <c r="G16" s="3">
        <f>B16/C17</f>
        <v>950625</v>
      </c>
    </row>
    <row r="17" spans="1:11" x14ac:dyDescent="0.3">
      <c r="A17" t="s">
        <v>51</v>
      </c>
      <c r="B17" t="s">
        <v>52</v>
      </c>
      <c r="C17" s="3">
        <f>3-1</f>
        <v>2</v>
      </c>
      <c r="D17" t="s">
        <v>91</v>
      </c>
      <c r="E17" s="3" t="s">
        <v>101</v>
      </c>
      <c r="F17" s="3" t="s">
        <v>102</v>
      </c>
      <c r="G17" s="3">
        <f>H12/C18</f>
        <v>233263.88888888888</v>
      </c>
    </row>
    <row r="18" spans="1:11" x14ac:dyDescent="0.3">
      <c r="A18" t="s">
        <v>55</v>
      </c>
      <c r="B18" t="s">
        <v>56</v>
      </c>
      <c r="C18" s="3">
        <f>12-3</f>
        <v>9</v>
      </c>
      <c r="F18" s="34"/>
    </row>
    <row r="19" spans="1:11" x14ac:dyDescent="0.3">
      <c r="A19" s="25" t="s">
        <v>80</v>
      </c>
      <c r="B19" s="3">
        <f>G16/G17</f>
        <v>4.0753200357249186</v>
      </c>
    </row>
    <row r="21" spans="1:11" ht="23.4" x14ac:dyDescent="0.45">
      <c r="A21" s="25" t="s">
        <v>81</v>
      </c>
      <c r="B21" s="4">
        <v>4.2565</v>
      </c>
      <c r="D21" s="73" t="s">
        <v>103</v>
      </c>
      <c r="E21" s="73"/>
      <c r="F21" s="73"/>
      <c r="G21" s="73"/>
      <c r="H21" s="73"/>
      <c r="I21" s="73"/>
      <c r="J21" s="73"/>
      <c r="K21" s="73"/>
    </row>
    <row r="24" spans="1:11" x14ac:dyDescent="0.3">
      <c r="A24" t="s">
        <v>104</v>
      </c>
    </row>
    <row r="27" spans="1:11" ht="33.6" x14ac:dyDescent="0.65">
      <c r="A27" s="57" t="s">
        <v>95</v>
      </c>
      <c r="B27" s="57"/>
      <c r="C27" s="57"/>
      <c r="D27" s="57"/>
    </row>
    <row r="30" spans="1:11" ht="21" x14ac:dyDescent="0.4">
      <c r="C30" s="58" t="s">
        <v>96</v>
      </c>
      <c r="D30" s="58"/>
    </row>
    <row r="31" spans="1:11" ht="23.4" customHeight="1" x14ac:dyDescent="0.45">
      <c r="D31" s="36" t="s">
        <v>98</v>
      </c>
      <c r="E31" s="59" t="s">
        <v>97</v>
      </c>
      <c r="F31" s="59"/>
    </row>
    <row r="33" spans="4:5" ht="18" x14ac:dyDescent="0.35">
      <c r="D33" s="9"/>
      <c r="E33" s="37"/>
    </row>
    <row r="34" spans="4:5" ht="18" x14ac:dyDescent="0.35">
      <c r="D34" s="9"/>
    </row>
  </sheetData>
  <mergeCells count="5">
    <mergeCell ref="A6:A9"/>
    <mergeCell ref="D21:K21"/>
    <mergeCell ref="A27:D27"/>
    <mergeCell ref="C30:D30"/>
    <mergeCell ref="E31:F31"/>
  </mergeCells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sowndariya</dc:creator>
  <cp:lastModifiedBy>sowndariya</cp:lastModifiedBy>
  <dcterms:created xsi:type="dcterms:W3CDTF">2015-06-05T18:17:20Z</dcterms:created>
  <dcterms:modified xsi:type="dcterms:W3CDTF">2020-10-10T13:35:55Z</dcterms:modified>
</cp:coreProperties>
</file>