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SD Externo\COPPEL\MATERIAL IDS\Noveno periodo\"/>
    </mc:Choice>
  </mc:AlternateContent>
  <bookViews>
    <workbookView xWindow="0" yWindow="0" windowWidth="23040" windowHeight="8892" firstSheet="2" activeTab="7"/>
  </bookViews>
  <sheets>
    <sheet name="Portada" sheetId="8" r:id="rId1"/>
    <sheet name="Introducción" sheetId="7" r:id="rId2"/>
    <sheet name="Periodo de recuperación" sheetId="3" r:id="rId3"/>
    <sheet name="PFSA" sheetId="4" r:id="rId4"/>
    <sheet name="Factor de ajuste (PFA)" sheetId="5" r:id="rId5"/>
    <sheet name="Estimación de Esfuerzo" sheetId="10" r:id="rId6"/>
    <sheet name="Presupuesto" sheetId="12" r:id="rId7"/>
    <sheet name="Conclusión" sheetId="11" r:id="rId8"/>
  </sheets>
  <definedNames>
    <definedName name="Alta" localSheetId="5">#REF!</definedName>
    <definedName name="Alta" localSheetId="4">#REF!</definedName>
    <definedName name="Alta" localSheetId="6">#REF!</definedName>
    <definedName name="Alta">Tabla3518[Alta]</definedName>
    <definedName name="Alta2" localSheetId="6">Tabla3518[Alta]</definedName>
    <definedName name="Alta2">Tabla3518[Alta]</definedName>
    <definedName name="Baja" localSheetId="5">#REF!</definedName>
    <definedName name="Baja" localSheetId="4">#REF!</definedName>
    <definedName name="Baja" localSheetId="6">#REF!</definedName>
    <definedName name="Baja">Tabla3518[Baja]</definedName>
    <definedName name="EI" localSheetId="5">'Estimación de Esfuerzo'!#REF!</definedName>
    <definedName name="EI" localSheetId="4">'Factor de ajuste (PFA)'!#REF!</definedName>
    <definedName name="EI" localSheetId="6">Presupuesto!#REF!</definedName>
    <definedName name="EI">PFSA!$B$25</definedName>
    <definedName name="EIF" localSheetId="5">'Estimación de Esfuerzo'!#REF!</definedName>
    <definedName name="EIF" localSheetId="4">'Factor de ajuste (PFA)'!#REF!</definedName>
    <definedName name="EIF" localSheetId="6">Presupuesto!#REF!</definedName>
    <definedName name="EIF">PFSA!$B$29</definedName>
    <definedName name="EO" localSheetId="5">'Estimación de Esfuerzo'!#REF!</definedName>
    <definedName name="EO" localSheetId="4">'Factor de ajuste (PFA)'!#REF!</definedName>
    <definedName name="EO" localSheetId="6">Presupuesto!#REF!</definedName>
    <definedName name="EO">PFSA!$B$26</definedName>
    <definedName name="EQ" localSheetId="5">'Estimación de Esfuerzo'!#REF!</definedName>
    <definedName name="EQ" localSheetId="4">'Factor de ajuste (PFA)'!#REF!</definedName>
    <definedName name="EQ" localSheetId="6">Presupuesto!#REF!</definedName>
    <definedName name="EQ">PFSA!$B$27</definedName>
    <definedName name="ILF" localSheetId="5">'Estimación de Esfuerzo'!#REF!</definedName>
    <definedName name="ILF" localSheetId="4">'Factor de ajuste (PFA)'!#REF!</definedName>
    <definedName name="ILF" localSheetId="6">Presupuesto!#REF!</definedName>
    <definedName name="ILF">PFSA!$B$28</definedName>
    <definedName name="IMPACTO" localSheetId="5">#REF!</definedName>
    <definedName name="IMPACTO" localSheetId="6">#REF!</definedName>
    <definedName name="IMPACTO">Tabla11102128[[#All],[Columna2]]</definedName>
    <definedName name="Media" localSheetId="5">#REF!</definedName>
    <definedName name="Media" localSheetId="4">#REF!</definedName>
    <definedName name="Media" localSheetId="6">#REF!</definedName>
    <definedName name="Media">Tabla3518[Media]</definedName>
    <definedName name="Valoresimpacto" localSheetId="5">#REF!</definedName>
    <definedName name="Valoresimpacto" localSheetId="6">#REF!</definedName>
    <definedName name="Valoresimpacto">Tabla11102128[[#All],[Columna1]]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0" l="1"/>
  <c r="C7" i="3"/>
  <c r="C24" i="10" l="1"/>
  <c r="C18" i="10"/>
  <c r="C20" i="10" s="1"/>
  <c r="C22" i="10" s="1"/>
  <c r="D18" i="5"/>
  <c r="C5" i="12" l="1"/>
  <c r="F17" i="3"/>
  <c r="B11" i="3"/>
  <c r="B12" i="3" s="1"/>
  <c r="B13" i="3" s="1"/>
  <c r="B14" i="3" s="1"/>
  <c r="B15" i="3" s="1"/>
  <c r="B16" i="3" s="1"/>
  <c r="B17" i="3" s="1"/>
  <c r="B18" i="3" s="1"/>
  <c r="D18" i="3" s="1"/>
  <c r="F12" i="3" l="1"/>
  <c r="F16" i="3"/>
  <c r="F14" i="3"/>
  <c r="F15" i="3"/>
  <c r="E11" i="3"/>
  <c r="E12" i="3" s="1"/>
  <c r="E13" i="3" s="1"/>
  <c r="E14" i="3" s="1"/>
  <c r="E15" i="3" s="1"/>
  <c r="E16" i="3" s="1"/>
  <c r="E17" i="3" s="1"/>
  <c r="F13" i="3"/>
  <c r="F12" i="4"/>
  <c r="F16" i="4"/>
  <c r="F20" i="4"/>
  <c r="C23" i="5"/>
  <c r="F17" i="4"/>
  <c r="F11" i="4"/>
  <c r="F15" i="4"/>
  <c r="F19" i="4"/>
  <c r="F13" i="4"/>
  <c r="F10" i="4"/>
  <c r="F14" i="4"/>
  <c r="F18" i="4"/>
  <c r="B19" i="3"/>
  <c r="B20" i="3" l="1"/>
  <c r="D19" i="3"/>
  <c r="F19" i="3" s="1"/>
  <c r="B23" i="3"/>
  <c r="B24" i="3" s="1"/>
  <c r="F9" i="4"/>
  <c r="E18" i="3"/>
  <c r="F18" i="3"/>
  <c r="E19" i="3" l="1"/>
  <c r="B21" i="3"/>
  <c r="D20" i="3"/>
  <c r="F8" i="4"/>
  <c r="F7" i="4"/>
  <c r="B25" i="3"/>
  <c r="F20" i="3" l="1"/>
  <c r="D21" i="3"/>
  <c r="F21" i="3" s="1"/>
  <c r="E20" i="3"/>
  <c r="E21" i="3" s="1"/>
  <c r="F21" i="4"/>
  <c r="C22" i="5" s="1"/>
  <c r="C25" i="5" s="1"/>
  <c r="C14" i="10" s="1"/>
  <c r="B26" i="3"/>
  <c r="B27" i="3" s="1"/>
  <c r="B29" i="3" l="1"/>
  <c r="C26" i="10"/>
  <c r="C6" i="12" s="1"/>
  <c r="C10" i="12" l="1"/>
  <c r="C11" i="12" s="1"/>
</calcChain>
</file>

<file path=xl/comments1.xml><?xml version="1.0" encoding="utf-8"?>
<comments xmlns="http://schemas.openxmlformats.org/spreadsheetml/2006/main">
  <authors>
    <author>Celes 2020</author>
  </authors>
  <commentList>
    <comment ref="B6" authorId="0" shapeId="0">
      <text>
        <r>
          <rPr>
            <sz val="9"/>
            <color indexed="81"/>
            <rFont val="Tahoma"/>
            <family val="2"/>
          </rPr>
          <t xml:space="preserve">Escriba aquí su introducción
</t>
        </r>
      </text>
    </comment>
  </commentList>
</comments>
</file>

<file path=xl/sharedStrings.xml><?xml version="1.0" encoding="utf-8"?>
<sst xmlns="http://schemas.openxmlformats.org/spreadsheetml/2006/main" count="157" uniqueCount="119">
  <si>
    <t>Año</t>
  </si>
  <si>
    <t>Flujo de efectivo</t>
  </si>
  <si>
    <t>Inversión Inicial</t>
  </si>
  <si>
    <t>Pronóstico</t>
  </si>
  <si>
    <t>Flujo Acumulado</t>
  </si>
  <si>
    <t>Solución</t>
  </si>
  <si>
    <t>Años en recuperar la inversión</t>
  </si>
  <si>
    <t>Años</t>
  </si>
  <si>
    <t>Meses</t>
  </si>
  <si>
    <t>Días</t>
  </si>
  <si>
    <t>ROI</t>
  </si>
  <si>
    <t>Recuperación</t>
  </si>
  <si>
    <t>Retorno sobre la inversión</t>
  </si>
  <si>
    <t>Estimación de Puntos de Función</t>
  </si>
  <si>
    <t>Tipo/Complejidad</t>
  </si>
  <si>
    <t>Baja</t>
  </si>
  <si>
    <t>Media</t>
  </si>
  <si>
    <t>Alta</t>
  </si>
  <si>
    <t>(EI) Entrada Externa</t>
  </si>
  <si>
    <t>(EO) Salida Externa</t>
  </si>
  <si>
    <t>(EQ) Consulta Externa</t>
  </si>
  <si>
    <t>(ILF) Archivo Lógico Interno</t>
  </si>
  <si>
    <t>(EIF) Archivo de interfaz externo</t>
  </si>
  <si>
    <t>Tipo</t>
  </si>
  <si>
    <t>Cantidad</t>
  </si>
  <si>
    <t>Valor</t>
  </si>
  <si>
    <t>Puntos de Función sin Ajustar (PFSA)</t>
  </si>
  <si>
    <t>Factor de Ajuste</t>
  </si>
  <si>
    <t>Comunicación de datos</t>
  </si>
  <si>
    <t>Procesamiento de datos distribuido</t>
  </si>
  <si>
    <t>Desempeño</t>
  </si>
  <si>
    <t>Configuración</t>
  </si>
  <si>
    <t>Tasa de transaccciones</t>
  </si>
  <si>
    <t>Entrada de datos en línea</t>
  </si>
  <si>
    <t>Eficiencia del usuario final</t>
  </si>
  <si>
    <t>Actualización en línea</t>
  </si>
  <si>
    <t>Procesamiento complejo</t>
  </si>
  <si>
    <t>Reusabilidad</t>
  </si>
  <si>
    <t>Facilidad de la instalación</t>
  </si>
  <si>
    <t>Facilidad de la operación</t>
  </si>
  <si>
    <t>Sitios múltiples</t>
  </si>
  <si>
    <t>Facilidad de cambios</t>
  </si>
  <si>
    <t>No existe</t>
  </si>
  <si>
    <t>Mínimo impacto</t>
  </si>
  <si>
    <t>Impacto Promedio</t>
  </si>
  <si>
    <t>Impacto Superior al promedio</t>
  </si>
  <si>
    <t>Impacto Alto</t>
  </si>
  <si>
    <t>Impacto Fuerte</t>
  </si>
  <si>
    <t>PFA=PFSA * [0.065+ (0,01) * Factor de Ajuste)</t>
  </si>
  <si>
    <t>Donde:</t>
  </si>
  <si>
    <t>PFSA: Puntos de Función sin ajustar</t>
  </si>
  <si>
    <t>PFA: Puntos de función ajustado</t>
  </si>
  <si>
    <t>PFA= 75 * [ 0.65+ (0.01*32)]</t>
  </si>
  <si>
    <t>PFA</t>
  </si>
  <si>
    <t>Estimación de esfuerzo</t>
  </si>
  <si>
    <t>Lenguaje</t>
  </si>
  <si>
    <t>Horas PF promedio</t>
  </si>
  <si>
    <t>Línea de código</t>
  </si>
  <si>
    <t>Ensamblado</t>
  </si>
  <si>
    <t>COBOL</t>
  </si>
  <si>
    <t>Lenguaje 4ta Generación</t>
  </si>
  <si>
    <t>Horas /Hombre=PFA*horas PF Promedio</t>
  </si>
  <si>
    <t>Costo= (Desarrolladores * Duración meses * sueldos) + Otros costos</t>
  </si>
  <si>
    <t>No. Año</t>
  </si>
  <si>
    <t>Año inicio</t>
  </si>
  <si>
    <t>Colegio</t>
  </si>
  <si>
    <t>Tabla IFPUG</t>
  </si>
  <si>
    <t>Aplicación para:</t>
  </si>
  <si>
    <t>Nivel de complejidad</t>
  </si>
  <si>
    <t>Descripción</t>
  </si>
  <si>
    <t>Periodo de Recuperación de la inversión</t>
  </si>
  <si>
    <t>Puntaje asignado</t>
  </si>
  <si>
    <t>TABLA DE IMPACTO</t>
  </si>
  <si>
    <t>Impacto</t>
  </si>
  <si>
    <t>Fórmula</t>
  </si>
  <si>
    <t>PFA=</t>
  </si>
  <si>
    <t>//La IFPUG Genera una tabla por puntos de función /Hora acorde a lenguajes</t>
  </si>
  <si>
    <t>Horas/Hombres</t>
  </si>
  <si>
    <t>Elija Lenguaje de programación</t>
  </si>
  <si>
    <t>Número de programadores</t>
  </si>
  <si>
    <t>Horas de trabajo por día</t>
  </si>
  <si>
    <t>Días de trabajo en el mes</t>
  </si>
  <si>
    <t>Meses de trabajo</t>
  </si>
  <si>
    <t>//Número de meses requeridos para finalizar el trabajo acorde con 1 programador</t>
  </si>
  <si>
    <t>//Aquí se toma en cuenta las horas de trabajo de cada programador por día</t>
  </si>
  <si>
    <t>Días de trabajo por programador</t>
  </si>
  <si>
    <t>Horas de trabajo mensuales por programador</t>
  </si>
  <si>
    <t>Días de trabajo con todo el equipo</t>
  </si>
  <si>
    <t>//Número de días requeridos para finalizar el trabajo con todo el equipo</t>
  </si>
  <si>
    <t>//Meses de trabajo para finalizar el proyecto con todo el equipo de trabajo</t>
  </si>
  <si>
    <t>Presupuesto</t>
  </si>
  <si>
    <t>Duración meses del proyecto</t>
  </si>
  <si>
    <t>Sueldo del programador</t>
  </si>
  <si>
    <t>Duración en meses del proyecto</t>
  </si>
  <si>
    <t>Costo total del Software (desarrollo+Otros costos)</t>
  </si>
  <si>
    <t>Costo de desarrollo</t>
  </si>
  <si>
    <t>Otros costos o costos extras</t>
  </si>
  <si>
    <t xml:space="preserve">TecnoStudio </t>
  </si>
  <si>
    <t>La empresa TecnoStudio fue constituida en el año 2016 con una inversión de $700,000 a continuación se presenta la siguiente tabla de flujos de efectivo que han tenido durante estos años.</t>
  </si>
  <si>
    <t>Registro de docentes y administrativos</t>
  </si>
  <si>
    <t>Registro de materias</t>
  </si>
  <si>
    <t>Eliminar datos</t>
  </si>
  <si>
    <t>Listado de datos</t>
  </si>
  <si>
    <t>Requisitos</t>
  </si>
  <si>
    <t>Registro de alumnos</t>
  </si>
  <si>
    <t>Actualización de datos</t>
  </si>
  <si>
    <t>Reporte de alumnos, docentes, materia</t>
  </si>
  <si>
    <t>Tablas de datos: 1 por cada elemento (6 tablas)</t>
  </si>
  <si>
    <t>Reporte de alumnnos incritos</t>
  </si>
  <si>
    <t>Reporte de calificaciones</t>
  </si>
  <si>
    <t>Buscar datos</t>
  </si>
  <si>
    <t xml:space="preserve">Reporte de materias activas </t>
  </si>
  <si>
    <t xml:space="preserve">Total </t>
  </si>
  <si>
    <t xml:space="preserve"> Meses de trabajo con 4 programadores</t>
  </si>
  <si>
    <t>Redactar una conclusión sobre la importancia de lo realizado en la actividad dentro de su campo laboral o vida cotidiana</t>
  </si>
  <si>
    <t>INTRODUCCIÓN GENERAL</t>
  </si>
  <si>
    <r>
      <rPr>
        <b/>
        <sz val="10"/>
        <color theme="1"/>
        <rFont val="Century Gothic"/>
        <family val="2"/>
      </rPr>
      <t xml:space="preserve">Instrucciones: </t>
    </r>
    <r>
      <rPr>
        <sz val="10"/>
        <color theme="1"/>
        <rFont val="Century Gothic"/>
        <family val="2"/>
      </rPr>
      <t xml:space="preserve">Redactar una introducción de </t>
    </r>
    <r>
      <rPr>
        <b/>
        <sz val="10"/>
        <color theme="1"/>
        <rFont val="Century Gothic"/>
        <family val="2"/>
      </rPr>
      <t xml:space="preserve">mínimo 150 palabras </t>
    </r>
    <r>
      <rPr>
        <sz val="10"/>
        <color theme="1"/>
        <rFont val="Century Gothic"/>
        <family val="2"/>
      </rPr>
      <t>referente a la información que presentarás. Puedes agregar conceptos, expectativas del trabajo o una opinión personal previa a la realización del trabajo.</t>
    </r>
  </si>
  <si>
    <t xml:space="preserve">La factibilidad de proyectos de innovación se refiere a la evaluación de la viabilidad y sostenibilidad de una nueva idea, producto o servicio antes de su implementación. Este análisis es crucial para determinar si un proyecto innovador tiene potencial para ser exitoso, considerando diversos factores que abarcan áreas como el mercado, la tecnología, la economía y los recursos disponibles. Algunos de los aspectos clave durante la evaluación de la factibilidad de un proyecto de innovación son:
• Factibilidad Técnica: Evalúa si es posible desarrollar la innovación desde el punto de vista tecnológico. Esto implica analizar si la infraestructura, los conocimientos y las habilidades necesarias están disponibles o si es necesario desarrollarlas. 
• Factibilidad Económica: Determina si el proyecto es rentable. Se realiza un análisis financiero que incluye estimaciones de costos, ingresos proyectados, retornos de inversión (ROI), flujo de caja y el tiempo necesario para recuperar la inversión inicial. 
• Factibilidad de Mercado: Examina si existe demanda para la innovación. Se analiza el mercado objetivo, las necesidades de los consumidores, la competencia y las tendencias del sector.
• Factibilidad Organizacional: es la capacidad de la organización para implementar el proyecto de innovación. Implica la disponibilidad de recursos humanos, financieros y materiales, así como la estructura organizativa y los procesos internos.
• Factibilidad Legal y Regulatoria: Implica verificar que la innovación cumpla con todas las normativas y leyes aplicables en el mercado donde se va a introducir. 
• Factibilidad Social y Ambiental: Evalúa el impacto social y ambiental de la innovación. 
</t>
  </si>
  <si>
    <t xml:space="preserve">De acuerdo a la elaboracion de la actividad 1 y a lo apredido durante el analisis de los datos y tablas el proyecto promete la recuperacion de la inversion en un tiempo no muy lejano tras la finalizacion del proyecto, es importantes mencionar a los inversionistas sobre los costos finales y tiempos de recuperacion para tomar decisiones informadas. La factibilidad de proyectos de innovación abarca una serie de análisis interrelacionados que permiten evaluar si la idea es viable y sostenible a largo plazo. Cada tipo de factibilidad (técnica, económica, de mercado, organizacional, legal, social y ambiental) proporciona una perspectiva integral que ayuda a mitigar riesgos y maximizar las probabilidades de éxito en el desarrollo e implementación de innovaciones.
Implementar los puntos antes mencionados durante el desarrollo de un proyecto de innovación asegura que se contemplen todos los aspectos relevantes, se identifiquen posibles fallos o debilidades a tiempo y se aprovechen las oportunidades. Además, permite que el proyecto esté alineado con las necesidades del mercado, cumpla con las regulaciones, sea financieramente viable, y sea social y ambientalmente responsable, lo cual aumenta sus probabilidades de éxito y sostenibilidad.
Este estudio ayuda a las empresas a tomar decisiones informadas y a comprender los pasos a seguir. También permite identificar posibles riesgos y oportunidades, y ajustar las expectativas o llevar a cabo acciones correctivas para alcanzar las metas.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</si>
</sst>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quot;$&quot;* #,##0.00_-;_-&quot;$&quot;* &quot;-&quot;??_-;_-@_-"/>
    <numFmt numFmtId="165" formatCode="_-* #,##0.00_-;\-* #,##0.00_-;_-* &quot;-&quot;??_-;_-@_-"/>
    <numFmt numFmtId="166" formatCode="&quot;$&quot;#,##0.00"/>
    <numFmt numFmtId="167" formatCode="_-&quot;$&quot;* #,##0.00_-;[Red]\-&quot;$&quot;* #,##0.00_-;_-&quot;$&quot;* &quot;-&quot;??_-;_-@_-"/>
  </numFmts>
  <fonts count="26"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4"/>
      <color theme="1"/>
      <name val="Calibri"/>
      <family val="2"/>
      <scheme val="minor"/>
    </font>
    <font>
      <b/>
      <sz val="11"/>
      <name val="Calibri"/>
      <family val="2"/>
      <scheme val="minor"/>
    </font>
    <font>
      <b/>
      <sz val="11"/>
      <name val="Century Gothic"/>
      <family val="2"/>
    </font>
    <font>
      <b/>
      <sz val="16"/>
      <color theme="0"/>
      <name val="Century Gothic"/>
      <family val="2"/>
    </font>
    <font>
      <b/>
      <sz val="11"/>
      <color theme="1"/>
      <name val="Century Gothic"/>
      <family val="2"/>
    </font>
    <font>
      <sz val="11"/>
      <color theme="1"/>
      <name val="Century Gothic"/>
      <family val="2"/>
    </font>
    <font>
      <b/>
      <sz val="12"/>
      <color theme="1" tint="4.9989318521683403E-2"/>
      <name val="Century Gothic"/>
      <family val="2"/>
    </font>
    <font>
      <b/>
      <sz val="11"/>
      <color theme="3"/>
      <name val="Century Gothic"/>
      <family val="2"/>
    </font>
    <font>
      <b/>
      <sz val="12"/>
      <color theme="1"/>
      <name val="Calibri"/>
      <family val="2"/>
      <scheme val="minor"/>
    </font>
    <font>
      <b/>
      <sz val="16"/>
      <name val="Century Gothic"/>
      <family val="2"/>
    </font>
    <font>
      <sz val="11"/>
      <color rgb="FF7030A0"/>
      <name val="Calibri"/>
      <family val="2"/>
      <scheme val="minor"/>
    </font>
    <font>
      <b/>
      <sz val="11"/>
      <color rgb="FFFF0000"/>
      <name val="Calibri"/>
      <family val="2"/>
      <scheme val="minor"/>
    </font>
    <font>
      <i/>
      <sz val="11"/>
      <color theme="0" tint="-0.34998626667073579"/>
      <name val="Calibri"/>
      <family val="2"/>
      <scheme val="minor"/>
    </font>
    <font>
      <b/>
      <sz val="11"/>
      <color rgb="FF7030A0"/>
      <name val="Calibri"/>
      <family val="2"/>
      <scheme val="minor"/>
    </font>
    <font>
      <b/>
      <sz val="15"/>
      <color theme="1"/>
      <name val="Century Gothic"/>
      <family val="2"/>
    </font>
    <font>
      <sz val="10"/>
      <color theme="1"/>
      <name val="Century Gothic"/>
      <family val="2"/>
    </font>
    <font>
      <b/>
      <sz val="10"/>
      <color theme="1"/>
      <name val="Century Gothic"/>
      <family val="2"/>
    </font>
    <font>
      <sz val="9"/>
      <color indexed="81"/>
      <name val="Tahoma"/>
      <family val="2"/>
    </font>
  </fonts>
  <fills count="13">
    <fill>
      <patternFill patternType="none"/>
    </fill>
    <fill>
      <patternFill patternType="gray125"/>
    </fill>
    <fill>
      <patternFill patternType="solid">
        <fgColor theme="5"/>
      </patternFill>
    </fill>
    <fill>
      <patternFill patternType="solid">
        <fgColor theme="8"/>
      </patternFill>
    </fill>
    <fill>
      <patternFill patternType="solid">
        <fgColor rgb="FFFFC000"/>
        <bgColor indexed="64"/>
      </patternFill>
    </fill>
    <fill>
      <patternFill patternType="solid">
        <fgColor theme="4"/>
        <bgColor theme="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92D050"/>
        <bgColor indexed="64"/>
      </patternFill>
    </fill>
    <fill>
      <patternFill patternType="solid">
        <fgColor theme="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7" tint="0.59999389629810485"/>
        <bgColor indexed="64"/>
      </patternFill>
    </fill>
  </fills>
  <borders count="9">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double">
        <color indexed="64"/>
      </bottom>
      <diagonal/>
    </border>
  </borders>
  <cellStyleXfs count="6">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6" fillId="2" borderId="0" applyNumberFormat="0" applyBorder="0" applyAlignment="0" applyProtection="0"/>
    <xf numFmtId="0" fontId="6" fillId="3" borderId="0" applyNumberFormat="0" applyBorder="0" applyAlignment="0" applyProtection="0"/>
  </cellStyleXfs>
  <cellXfs count="68">
    <xf numFmtId="0" fontId="0" fillId="0" borderId="0" xfId="0"/>
    <xf numFmtId="0" fontId="5" fillId="0" borderId="0" xfId="0" applyFont="1"/>
    <xf numFmtId="0" fontId="0" fillId="0" borderId="0" xfId="0" applyAlignment="1">
      <alignment horizontal="center"/>
    </xf>
    <xf numFmtId="0" fontId="2" fillId="0" borderId="0" xfId="3" applyFill="1" applyBorder="1" applyAlignment="1">
      <alignment wrapText="1"/>
    </xf>
    <xf numFmtId="14" fontId="0" fillId="0" borderId="0" xfId="0" applyNumberFormat="1"/>
    <xf numFmtId="0" fontId="5" fillId="4" borderId="0" xfId="0" applyFont="1" applyFill="1"/>
    <xf numFmtId="10" fontId="8" fillId="4" borderId="0" xfId="0" applyNumberFormat="1" applyFont="1" applyFill="1"/>
    <xf numFmtId="0" fontId="5" fillId="0" borderId="0" xfId="0" applyFont="1" applyAlignment="1">
      <alignment horizontal="center"/>
    </xf>
    <xf numFmtId="0" fontId="4" fillId="0" borderId="0" xfId="0" applyFont="1"/>
    <xf numFmtId="0" fontId="10" fillId="4" borderId="0" xfId="0" applyFont="1" applyFill="1"/>
    <xf numFmtId="0" fontId="12" fillId="0" borderId="0" xfId="0" applyFont="1"/>
    <xf numFmtId="0" fontId="13" fillId="0" borderId="0" xfId="0" applyFont="1"/>
    <xf numFmtId="0" fontId="5" fillId="4" borderId="3" xfId="0" applyFont="1" applyFill="1" applyBorder="1"/>
    <xf numFmtId="0" fontId="0" fillId="4" borderId="4" xfId="0" applyFill="1" applyBorder="1"/>
    <xf numFmtId="0" fontId="0" fillId="4" borderId="5" xfId="0" applyFill="1" applyBorder="1"/>
    <xf numFmtId="2" fontId="5" fillId="4" borderId="2" xfId="0" applyNumberFormat="1" applyFont="1" applyFill="1" applyBorder="1"/>
    <xf numFmtId="1" fontId="5" fillId="4" borderId="2" xfId="0" applyNumberFormat="1" applyFont="1" applyFill="1" applyBorder="1"/>
    <xf numFmtId="0" fontId="5" fillId="0" borderId="0" xfId="0" applyFont="1" applyAlignment="1">
      <alignment horizontal="left"/>
    </xf>
    <xf numFmtId="0" fontId="14" fillId="0" borderId="0" xfId="0" applyFont="1"/>
    <xf numFmtId="1" fontId="12" fillId="0" borderId="0" xfId="0" applyNumberFormat="1" applyFont="1" applyAlignment="1">
      <alignment horizontal="center" vertical="center"/>
    </xf>
    <xf numFmtId="1" fontId="13" fillId="0" borderId="0" xfId="0" applyNumberFormat="1" applyFont="1" applyAlignment="1">
      <alignment horizontal="center"/>
    </xf>
    <xf numFmtId="164" fontId="12" fillId="0" borderId="0" xfId="0" applyNumberFormat="1" applyFont="1"/>
    <xf numFmtId="167" fontId="12" fillId="0" borderId="0" xfId="0" applyNumberFormat="1" applyFont="1"/>
    <xf numFmtId="1" fontId="13" fillId="0" borderId="0" xfId="0" applyNumberFormat="1" applyFont="1" applyAlignment="1">
      <alignment horizontal="center" vertical="center"/>
    </xf>
    <xf numFmtId="164" fontId="13" fillId="0" borderId="0" xfId="0" applyNumberFormat="1" applyFont="1"/>
    <xf numFmtId="167" fontId="13" fillId="0" borderId="0" xfId="0" applyNumberFormat="1" applyFont="1"/>
    <xf numFmtId="10" fontId="13" fillId="0" borderId="0" xfId="2" applyNumberFormat="1" applyFont="1"/>
    <xf numFmtId="0" fontId="15" fillId="0" borderId="1" xfId="3" applyFont="1" applyAlignment="1">
      <alignment wrapText="1"/>
    </xf>
    <xf numFmtId="0" fontId="3" fillId="5" borderId="7" xfId="0" applyFont="1" applyFill="1" applyBorder="1"/>
    <xf numFmtId="0" fontId="3" fillId="5" borderId="6" xfId="0" applyFont="1" applyFill="1" applyBorder="1"/>
    <xf numFmtId="0" fontId="16" fillId="6" borderId="0" xfId="0" applyFont="1" applyFill="1"/>
    <xf numFmtId="0" fontId="17" fillId="0" borderId="0" xfId="5" applyFont="1" applyFill="1" applyAlignment="1"/>
    <xf numFmtId="0" fontId="5" fillId="7" borderId="0" xfId="0" applyFont="1" applyFill="1"/>
    <xf numFmtId="0" fontId="18" fillId="0" borderId="0" xfId="0" applyFont="1"/>
    <xf numFmtId="0" fontId="5" fillId="0" borderId="2" xfId="0" applyFont="1" applyBorder="1"/>
    <xf numFmtId="0" fontId="19" fillId="0" borderId="2" xfId="0" applyFont="1" applyBorder="1"/>
    <xf numFmtId="0" fontId="5" fillId="4" borderId="0" xfId="0" applyFont="1" applyFill="1" applyAlignment="1">
      <alignment horizontal="left"/>
    </xf>
    <xf numFmtId="0" fontId="5" fillId="9" borderId="0" xfId="0" applyFont="1" applyFill="1" applyAlignment="1">
      <alignment horizontal="left"/>
    </xf>
    <xf numFmtId="0" fontId="5" fillId="10" borderId="0" xfId="0" applyFont="1" applyFill="1" applyAlignment="1">
      <alignment horizontal="left"/>
    </xf>
    <xf numFmtId="0" fontId="20" fillId="0" borderId="0" xfId="0" applyFont="1"/>
    <xf numFmtId="0" fontId="5" fillId="0" borderId="2" xfId="0" applyFont="1" applyBorder="1" applyAlignment="1">
      <alignment horizontal="right"/>
    </xf>
    <xf numFmtId="0" fontId="21" fillId="0" borderId="2" xfId="0" applyFont="1" applyBorder="1" applyAlignment="1">
      <alignment horizontal="right"/>
    </xf>
    <xf numFmtId="0" fontId="21" fillId="0" borderId="0" xfId="0" applyFont="1" applyAlignment="1">
      <alignment horizontal="right"/>
    </xf>
    <xf numFmtId="164" fontId="18" fillId="0" borderId="2" xfId="0" applyNumberFormat="1" applyFont="1" applyBorder="1"/>
    <xf numFmtId="1" fontId="18" fillId="0" borderId="2" xfId="0" applyNumberFormat="1" applyFont="1" applyBorder="1"/>
    <xf numFmtId="0" fontId="21" fillId="0" borderId="2" xfId="0" applyFont="1" applyBorder="1"/>
    <xf numFmtId="2" fontId="5" fillId="0" borderId="2" xfId="0" applyNumberFormat="1" applyFont="1" applyBorder="1"/>
    <xf numFmtId="1" fontId="5" fillId="0" borderId="2" xfId="0" applyNumberFormat="1" applyFont="1" applyBorder="1"/>
    <xf numFmtId="0" fontId="19" fillId="0" borderId="0" xfId="0" applyFont="1"/>
    <xf numFmtId="164" fontId="21" fillId="0" borderId="2" xfId="0" applyNumberFormat="1" applyFont="1" applyBorder="1"/>
    <xf numFmtId="2" fontId="21" fillId="0" borderId="2" xfId="0" applyNumberFormat="1" applyFont="1" applyBorder="1"/>
    <xf numFmtId="0" fontId="17" fillId="0" borderId="3" xfId="5" applyFont="1" applyFill="1" applyBorder="1" applyAlignment="1"/>
    <xf numFmtId="0" fontId="0" fillId="0" borderId="4" xfId="0" applyBorder="1"/>
    <xf numFmtId="0" fontId="17" fillId="0" borderId="5" xfId="5" applyFont="1" applyFill="1" applyBorder="1" applyAlignment="1"/>
    <xf numFmtId="166" fontId="9" fillId="2" borderId="2" xfId="4" applyNumberFormat="1" applyFont="1" applyBorder="1"/>
    <xf numFmtId="166" fontId="0" fillId="0" borderId="2" xfId="1" applyNumberFormat="1" applyFont="1" applyFill="1" applyBorder="1"/>
    <xf numFmtId="0" fontId="9" fillId="0" borderId="2" xfId="0" applyFont="1" applyBorder="1"/>
    <xf numFmtId="0" fontId="9" fillId="8" borderId="0" xfId="0" applyFont="1" applyFill="1"/>
    <xf numFmtId="0" fontId="13" fillId="0" borderId="0" xfId="0" applyFont="1" applyAlignment="1">
      <alignment vertical="top"/>
    </xf>
    <xf numFmtId="0" fontId="13" fillId="0" borderId="0" xfId="0" applyFont="1" applyAlignment="1">
      <alignment vertical="top" wrapText="1"/>
    </xf>
    <xf numFmtId="0" fontId="22" fillId="0" borderId="0" xfId="0" applyFont="1" applyAlignment="1">
      <alignment horizontal="left" vertical="top" wrapText="1"/>
    </xf>
    <xf numFmtId="0" fontId="23" fillId="11" borderId="0" xfId="0" applyFont="1" applyFill="1" applyAlignment="1">
      <alignment horizontal="center" vertical="top" wrapText="1"/>
    </xf>
    <xf numFmtId="0" fontId="13" fillId="12" borderId="0" xfId="0" applyFont="1" applyFill="1" applyAlignment="1">
      <alignment horizontal="left" vertical="top" wrapText="1"/>
    </xf>
    <xf numFmtId="0" fontId="13" fillId="12" borderId="8" xfId="0" applyFont="1" applyFill="1" applyBorder="1" applyAlignment="1">
      <alignment horizontal="left" vertical="top" wrapText="1"/>
    </xf>
    <xf numFmtId="0" fontId="13" fillId="0" borderId="0" xfId="0" applyFont="1" applyAlignment="1">
      <alignment horizontal="left" vertical="top" wrapText="1"/>
    </xf>
    <xf numFmtId="0" fontId="11" fillId="3" borderId="0" xfId="5" applyFont="1" applyAlignment="1">
      <alignment horizontal="center"/>
    </xf>
    <xf numFmtId="0" fontId="7" fillId="3" borderId="0" xfId="5" applyFont="1" applyAlignment="1">
      <alignment horizontal="center"/>
    </xf>
    <xf numFmtId="0" fontId="0" fillId="0" borderId="0" xfId="0" applyAlignment="1">
      <alignment horizontal="left" vertical="top" wrapText="1"/>
    </xf>
  </cellXfs>
  <cellStyles count="6">
    <cellStyle name="Énfasis2" xfId="4" builtinId="33"/>
    <cellStyle name="Énfasis5" xfId="5" builtinId="45"/>
    <cellStyle name="Millares" xfId="1" builtinId="3"/>
    <cellStyle name="Normal" xfId="0" builtinId="0"/>
    <cellStyle name="Porcentaje" xfId="2" builtinId="5"/>
    <cellStyle name="Título 2" xfId="3" builtinId="17"/>
  </cellStyles>
  <dxfs count="17">
    <dxf>
      <font>
        <b/>
      </font>
      <alignment horizontal="center" vertical="bottom" textRotation="0" wrapText="0" indent="0" justifyLastLine="0" shrinkToFit="0" readingOrder="0"/>
    </dxf>
    <dxf>
      <font>
        <b/>
      </font>
    </dxf>
    <dxf>
      <numFmt numFmtId="0" formatCode="General"/>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name val="Century Gothic"/>
        <scheme val="none"/>
      </font>
    </dxf>
    <dxf>
      <font>
        <strike val="0"/>
        <outline val="0"/>
        <shadow val="0"/>
        <u val="none"/>
        <vertAlign val="baseline"/>
        <name val="Century Gothic"/>
        <scheme val="none"/>
      </font>
      <numFmt numFmtId="167" formatCode="_-&quot;$&quot;* #,##0.00_-;[Red]\-&quot;$&quot;* #,##0.00_-;_-&quot;$&quot;* &quot;-&quot;??_-;_-@_-"/>
    </dxf>
    <dxf>
      <numFmt numFmtId="0" formatCode="General"/>
    </dxf>
    <dxf>
      <font>
        <strike val="0"/>
        <outline val="0"/>
        <shadow val="0"/>
        <u val="none"/>
        <vertAlign val="baseline"/>
        <name val="Century Gothic"/>
        <scheme val="none"/>
      </font>
      <numFmt numFmtId="164" formatCode="_-&quot;$&quot;* #,##0.00_-;\-&quot;$&quot;* #,##0.00_-;_-&quot;$&quot;* &quot;-&quot;??_-;_-@_-"/>
    </dxf>
    <dxf>
      <font>
        <strike val="0"/>
        <outline val="0"/>
        <shadow val="0"/>
        <u val="none"/>
        <vertAlign val="baseline"/>
        <name val="Century Gothic"/>
        <scheme val="none"/>
      </font>
      <numFmt numFmtId="1" formatCode="0"/>
      <alignment horizontal="center" vertical="bottom"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name val="Century Gothic"/>
        <scheme val="none"/>
      </font>
      <alignment horizontal="center" vertical="center" textRotation="0" wrapText="0" indent="0" justifyLastLine="0" shrinkToFit="0" readingOrder="0"/>
    </dxf>
    <dxf>
      <font>
        <strike val="0"/>
        <outline val="0"/>
        <shadow val="0"/>
        <u val="none"/>
        <vertAlign val="baseline"/>
        <name val="Century Gothic"/>
        <scheme val="none"/>
      </font>
    </dxf>
    <dxf>
      <font>
        <strike val="0"/>
        <outline val="0"/>
        <shadow val="0"/>
        <u val="none"/>
        <vertAlign val="baseline"/>
        <name val="Century Gothic"/>
        <scheme val="none"/>
      </font>
    </dxf>
    <dxf>
      <font>
        <b/>
        <strike val="0"/>
        <outline val="0"/>
        <shadow val="0"/>
        <u val="none"/>
        <vertAlign val="baseline"/>
        <sz val="12"/>
        <color theme="1" tint="4.9989318521683403E-2"/>
        <name val="Century Gothic"/>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180341</xdr:colOff>
      <xdr:row>0</xdr:row>
      <xdr:rowOff>0</xdr:rowOff>
    </xdr:from>
    <xdr:to>
      <xdr:col>8</xdr:col>
      <xdr:colOff>643467</xdr:colOff>
      <xdr:row>34</xdr:row>
      <xdr:rowOff>16256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67941" y="0"/>
          <a:ext cx="4442459" cy="6349323"/>
        </a:xfrm>
        <a:prstGeom prst="rect">
          <a:avLst/>
        </a:prstGeom>
      </xdr:spPr>
    </xdr:pic>
    <xdr:clientData/>
  </xdr:twoCellAnchor>
</xdr:wsDr>
</file>

<file path=xl/tables/table1.xml><?xml version="1.0" encoding="utf-8"?>
<table xmlns="http://schemas.openxmlformats.org/spreadsheetml/2006/main" id="2" name="Tabla15" displayName="Tabla15" ref="B10:F21" headerRowDxfId="16" dataDxfId="15" totalsRowDxfId="14">
  <autoFilter ref="B10:F21"/>
  <tableColumns count="5">
    <tableColumn id="1" name="Año" totalsRowLabel="Total" dataDxfId="13" totalsRowDxfId="12"/>
    <tableColumn id="2" name="No. Año" dataDxfId="11"/>
    <tableColumn id="3" name="Flujo de efectivo" totalsRowFunction="countNums" dataDxfId="10" totalsRowDxfId="9"/>
    <tableColumn id="4" name="Flujo Acumulado" dataDxfId="8">
      <calculatedColumnFormula>Tabla15[[#This Row],[Flujo de efectivo]]</calculatedColumnFormula>
    </tableColumn>
    <tableColumn id="5" name="ROI" dataDxfId="7"/>
  </tableColumns>
  <tableStyleInfo name="TableStyleMedium5" showFirstColumn="0" showLastColumn="0" showRowStripes="1" showColumnStripes="0"/>
</table>
</file>

<file path=xl/tables/table2.xml><?xml version="1.0" encoding="utf-8"?>
<table xmlns="http://schemas.openxmlformats.org/spreadsheetml/2006/main" id="17" name="Tabla3518" displayName="Tabla3518" ref="B24:E29" totalsRowShown="0">
  <autoFilter ref="B24:E29"/>
  <tableColumns count="4">
    <tableColumn id="1" name="Tipo/Complejidad"/>
    <tableColumn id="2" name="Baja" dataDxfId="6"/>
    <tableColumn id="3" name="Media" dataDxfId="5"/>
    <tableColumn id="4" name="Alta" dataDxfId="4"/>
  </tableColumns>
  <tableStyleInfo name="TableStyleMedium2" showFirstColumn="0" showLastColumn="0" showRowStripes="1" showColumnStripes="0"/>
</table>
</file>

<file path=xl/tables/table3.xml><?xml version="1.0" encoding="utf-8"?>
<table xmlns="http://schemas.openxmlformats.org/spreadsheetml/2006/main" id="23" name="Tabla23" displayName="Tabla23" ref="B6:F21" totalsRowShown="0" headerRowDxfId="3">
  <autoFilter ref="B6:F21"/>
  <tableColumns count="5">
    <tableColumn id="1" name="Requisitos"/>
    <tableColumn id="2" name="Tipo"/>
    <tableColumn id="3" name="Cantidad" dataDxfId="2">
      <calculatedColumnFormula array="1">_xlfn.IFS($C$4="Baja",LOOKUP(C7,Tabla3518[Tipo/Complejidad],Baja), $C$4="Media",LOOKUP(C7,Tabla3518[Tipo/Complejidad],Media),$C$4="Alta",LOOKUP(C7,Tabla3518[Tipo/Complejidad],Alta))</calculatedColumnFormula>
    </tableColumn>
    <tableColumn id="4" name="Valor"/>
    <tableColumn id="5" name="Total ">
      <calculatedColumnFormula>Tabla23[[#This Row],[Cantidad]]*Tabla23[[#This Row],[Valor]]</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6" name="Tabla792027" displayName="Tabla792027" ref="B3:D18" totalsRowShown="0" headerRowDxfId="1">
  <autoFilter ref="B3:D18"/>
  <tableColumns count="3">
    <tableColumn id="1" name="Factor de Ajuste"/>
    <tableColumn id="2" name="Impacto"/>
    <tableColumn id="3" name="Puntaje asignado"/>
  </tableColumns>
  <tableStyleInfo name="TableStyleMedium2" showFirstColumn="0" showLastColumn="0" showRowStripes="1" showColumnStripes="0"/>
</table>
</file>

<file path=xl/tables/table5.xml><?xml version="1.0" encoding="utf-8"?>
<table xmlns="http://schemas.openxmlformats.org/spreadsheetml/2006/main" id="27" name="Tabla11102128" displayName="Tabla11102128" ref="F8:G13" headerRowCount="0" totalsRowShown="0">
  <tableColumns count="2">
    <tableColumn id="1" name="Columna1" dataDxfId="0"/>
    <tableColumn id="2" name="Columna2"/>
  </tableColumns>
  <tableStyleInfo name="TableStyleMedium2" showFirstColumn="0" showLastColumn="0" showRowStripes="1" showColumnStripes="0"/>
</table>
</file>

<file path=xl/tables/table6.xml><?xml version="1.0" encoding="utf-8"?>
<table xmlns="http://schemas.openxmlformats.org/spreadsheetml/2006/main" id="39" name="Tabla1211222940" displayName="Tabla1211222940" ref="B8:D11" totalsRowShown="0">
  <autoFilter ref="B8:D11"/>
  <tableColumns count="3">
    <tableColumn id="1" name="Lenguaje"/>
    <tableColumn id="2" name="Horas PF promedio"/>
    <tableColumn id="3" name="Línea de códig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zoomScale="90" zoomScaleNormal="90" workbookViewId="0">
      <selection activeCell="G14" sqref="G14"/>
    </sheetView>
  </sheetViews>
  <sheetFormatPr baseColWidth="10" defaultRowHeight="14.4" x14ac:dyDescent="0.3"/>
  <sheetData>
    <row r="1" spans="1:1" x14ac:dyDescent="0.3">
      <c r="A1" s="1"/>
    </row>
  </sheetData>
  <pageMargins left="0.25" right="0.25" top="0.75" bottom="0.75" header="0.3" footer="0.3"/>
  <pageSetup orientation="landscape" horizontalDpi="4294967293" vertic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F15"/>
  <sheetViews>
    <sheetView workbookViewId="0">
      <selection activeCell="F11" sqref="F11"/>
    </sheetView>
  </sheetViews>
  <sheetFormatPr baseColWidth="10" defaultRowHeight="14.4" x14ac:dyDescent="0.3"/>
  <cols>
    <col min="1" max="6" width="20.6640625" customWidth="1"/>
  </cols>
  <sheetData>
    <row r="1" spans="1:6" ht="18.600000000000001" x14ac:dyDescent="0.3">
      <c r="A1" s="60" t="s">
        <v>115</v>
      </c>
      <c r="B1" s="60"/>
      <c r="C1" s="60"/>
    </row>
    <row r="2" spans="1:6" x14ac:dyDescent="0.3">
      <c r="A2" s="61" t="s">
        <v>116</v>
      </c>
      <c r="B2" s="61"/>
      <c r="C2" s="61"/>
      <c r="D2" s="61"/>
      <c r="E2" s="61"/>
      <c r="F2" s="61"/>
    </row>
    <row r="3" spans="1:6" x14ac:dyDescent="0.3">
      <c r="A3" s="61"/>
      <c r="B3" s="61"/>
      <c r="C3" s="61"/>
      <c r="D3" s="61"/>
      <c r="E3" s="61"/>
      <c r="F3" s="61"/>
    </row>
    <row r="4" spans="1:6" x14ac:dyDescent="0.3">
      <c r="A4" s="61"/>
      <c r="B4" s="61"/>
      <c r="C4" s="61"/>
      <c r="D4" s="61"/>
      <c r="E4" s="61"/>
      <c r="F4" s="61"/>
    </row>
    <row r="6" spans="1:6" ht="14.4" customHeight="1" x14ac:dyDescent="0.3">
      <c r="B6" s="62" t="s">
        <v>117</v>
      </c>
      <c r="C6" s="62"/>
      <c r="D6" s="62"/>
      <c r="E6" s="62"/>
    </row>
    <row r="7" spans="1:6" x14ac:dyDescent="0.3">
      <c r="B7" s="62"/>
      <c r="C7" s="62"/>
      <c r="D7" s="62"/>
      <c r="E7" s="62"/>
    </row>
    <row r="8" spans="1:6" x14ac:dyDescent="0.3">
      <c r="B8" s="62"/>
      <c r="C8" s="62"/>
      <c r="D8" s="62"/>
      <c r="E8" s="62"/>
    </row>
    <row r="9" spans="1:6" x14ac:dyDescent="0.3">
      <c r="B9" s="62"/>
      <c r="C9" s="62"/>
      <c r="D9" s="62"/>
      <c r="E9" s="62"/>
    </row>
    <row r="10" spans="1:6" x14ac:dyDescent="0.3">
      <c r="B10" s="62"/>
      <c r="C10" s="62"/>
      <c r="D10" s="62"/>
      <c r="E10" s="62"/>
    </row>
    <row r="11" spans="1:6" x14ac:dyDescent="0.3">
      <c r="B11" s="62"/>
      <c r="C11" s="62"/>
      <c r="D11" s="62"/>
      <c r="E11" s="62"/>
    </row>
    <row r="12" spans="1:6" x14ac:dyDescent="0.3">
      <c r="B12" s="62"/>
      <c r="C12" s="62"/>
      <c r="D12" s="62"/>
      <c r="E12" s="62"/>
    </row>
    <row r="13" spans="1:6" x14ac:dyDescent="0.3">
      <c r="B13" s="62"/>
      <c r="C13" s="62"/>
      <c r="D13" s="62"/>
      <c r="E13" s="62"/>
    </row>
    <row r="14" spans="1:6" ht="15" thickBot="1" x14ac:dyDescent="0.35">
      <c r="B14" s="63"/>
      <c r="C14" s="63"/>
      <c r="D14" s="63"/>
      <c r="E14" s="63"/>
    </row>
    <row r="15" spans="1:6" ht="15" thickTop="1" x14ac:dyDescent="0.3"/>
  </sheetData>
  <mergeCells count="3">
    <mergeCell ref="A1:C1"/>
    <mergeCell ref="A2:F4"/>
    <mergeCell ref="B6:E14"/>
  </mergeCells>
  <pageMargins left="0.25" right="0.25" top="0.75" bottom="0.75" header="0.3" footer="0.3"/>
  <pageSetup orientation="landscape"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34"/>
  <sheetViews>
    <sheetView topLeftCell="A7" workbookViewId="0">
      <selection activeCell="D18" sqref="D18"/>
    </sheetView>
  </sheetViews>
  <sheetFormatPr baseColWidth="10" defaultRowHeight="14.4" x14ac:dyDescent="0.3"/>
  <cols>
    <col min="1" max="1" width="20.109375" customWidth="1"/>
    <col min="2" max="2" width="19.109375" customWidth="1"/>
    <col min="3" max="3" width="20" customWidth="1"/>
    <col min="4" max="4" width="19.88671875" bestFit="1" customWidth="1"/>
    <col min="5" max="5" width="25.5546875" customWidth="1"/>
    <col min="6" max="6" width="12" customWidth="1"/>
    <col min="7" max="7" width="27.6640625" bestFit="1" customWidth="1"/>
  </cols>
  <sheetData>
    <row r="1" spans="1:6" ht="20.399999999999999" x14ac:dyDescent="0.35">
      <c r="A1" s="51" t="s">
        <v>97</v>
      </c>
      <c r="B1" s="52"/>
      <c r="C1" s="53"/>
      <c r="D1" s="31"/>
      <c r="E1" s="31"/>
      <c r="F1" s="31"/>
    </row>
    <row r="2" spans="1:6" x14ac:dyDescent="0.3">
      <c r="B2" s="10"/>
      <c r="C2" s="11"/>
      <c r="D2" s="11"/>
      <c r="E2" s="11"/>
    </row>
    <row r="3" spans="1:6" ht="20.399999999999999" x14ac:dyDescent="0.35">
      <c r="B3" s="65" t="s">
        <v>70</v>
      </c>
      <c r="C3" s="65"/>
      <c r="D3" s="65"/>
      <c r="E3" s="65"/>
      <c r="F3" s="65"/>
    </row>
    <row r="4" spans="1:6" ht="16.5" customHeight="1" thickBot="1" x14ac:dyDescent="0.35">
      <c r="A4" s="27" t="s">
        <v>69</v>
      </c>
      <c r="B4" s="64" t="s">
        <v>98</v>
      </c>
      <c r="C4" s="64"/>
      <c r="D4" s="64"/>
      <c r="E4" s="64"/>
      <c r="F4" s="64"/>
    </row>
    <row r="5" spans="1:6" ht="16.5" customHeight="1" thickTop="1" x14ac:dyDescent="0.3">
      <c r="B5" s="64"/>
      <c r="C5" s="64"/>
      <c r="D5" s="64"/>
      <c r="E5" s="64"/>
      <c r="F5" s="64"/>
    </row>
    <row r="6" spans="1:6" ht="16.5" customHeight="1" x14ac:dyDescent="0.3">
      <c r="B6" s="64"/>
      <c r="C6" s="64"/>
      <c r="D6" s="64"/>
      <c r="E6" s="64"/>
      <c r="F6" s="64"/>
    </row>
    <row r="7" spans="1:6" x14ac:dyDescent="0.3">
      <c r="B7" s="9" t="s">
        <v>2</v>
      </c>
      <c r="C7" s="43">
        <f>E11</f>
        <v>-700000</v>
      </c>
    </row>
    <row r="8" spans="1:6" x14ac:dyDescent="0.3">
      <c r="B8" s="9" t="s">
        <v>64</v>
      </c>
      <c r="C8" s="44">
        <v>2017</v>
      </c>
    </row>
    <row r="10" spans="1:6" ht="15.6" x14ac:dyDescent="0.3">
      <c r="A10" s="11"/>
      <c r="B10" s="18" t="s">
        <v>0</v>
      </c>
      <c r="C10" s="18" t="s">
        <v>63</v>
      </c>
      <c r="D10" s="18" t="s">
        <v>1</v>
      </c>
      <c r="E10" s="18" t="s">
        <v>4</v>
      </c>
      <c r="F10" s="18" t="s">
        <v>10</v>
      </c>
    </row>
    <row r="11" spans="1:6" ht="18" customHeight="1" thickBot="1" x14ac:dyDescent="0.35">
      <c r="A11" s="27" t="s">
        <v>2</v>
      </c>
      <c r="B11" s="19">
        <f>C8-1</f>
        <v>2016</v>
      </c>
      <c r="C11" s="20">
        <v>0</v>
      </c>
      <c r="D11" s="21">
        <v>-700000</v>
      </c>
      <c r="E11" s="22">
        <f>Tabla15[[#This Row],[Flujo de efectivo]]</f>
        <v>-700000</v>
      </c>
      <c r="F11" s="11"/>
    </row>
    <row r="12" spans="1:6" ht="18" customHeight="1" thickTop="1" x14ac:dyDescent="0.3">
      <c r="A12" s="11"/>
      <c r="B12" s="23">
        <f>B11+1</f>
        <v>2017</v>
      </c>
      <c r="C12" s="20">
        <v>1</v>
      </c>
      <c r="D12" s="24">
        <v>190000</v>
      </c>
      <c r="E12" s="25">
        <f>E11+Tabla15[[#This Row],[Flujo de efectivo]]</f>
        <v>-510000</v>
      </c>
      <c r="F12" s="26">
        <f>(Tabla15[[#This Row],[Flujo de efectivo]]+$D$11)/$D$11</f>
        <v>0.72857142857142854</v>
      </c>
    </row>
    <row r="13" spans="1:6" ht="18" customHeight="1" x14ac:dyDescent="0.3">
      <c r="A13" s="11"/>
      <c r="B13" s="23">
        <f t="shared" ref="B13:B21" si="0">B12+1</f>
        <v>2018</v>
      </c>
      <c r="C13" s="20">
        <v>2</v>
      </c>
      <c r="D13" s="24">
        <v>200000</v>
      </c>
      <c r="E13" s="25">
        <f>E12+Tabla15[[#This Row],[Flujo de efectivo]]</f>
        <v>-310000</v>
      </c>
      <c r="F13" s="26">
        <f>(Tabla15[[#This Row],[Flujo de efectivo]]+$D$11)/$D$11</f>
        <v>0.7142857142857143</v>
      </c>
    </row>
    <row r="14" spans="1:6" ht="18" customHeight="1" x14ac:dyDescent="0.3">
      <c r="A14" s="11"/>
      <c r="B14" s="23">
        <f t="shared" si="0"/>
        <v>2019</v>
      </c>
      <c r="C14" s="20">
        <v>3</v>
      </c>
      <c r="D14" s="24">
        <v>220000</v>
      </c>
      <c r="E14" s="25">
        <f>E13+Tabla15[[#This Row],[Flujo de efectivo]]</f>
        <v>-90000</v>
      </c>
      <c r="F14" s="26">
        <f>(Tabla15[[#This Row],[Flujo de efectivo]]+$D$11)/$D$11</f>
        <v>0.68571428571428572</v>
      </c>
    </row>
    <row r="15" spans="1:6" ht="18" customHeight="1" x14ac:dyDescent="0.3">
      <c r="A15" s="11"/>
      <c r="B15" s="23">
        <f t="shared" si="0"/>
        <v>2020</v>
      </c>
      <c r="C15" s="20">
        <v>4</v>
      </c>
      <c r="D15" s="24">
        <v>250000</v>
      </c>
      <c r="E15" s="25">
        <f>E14+Tabla15[[#This Row],[Flujo de efectivo]]</f>
        <v>160000</v>
      </c>
      <c r="F15" s="26">
        <f>(Tabla15[[#This Row],[Flujo de efectivo]]+$D$11)/$D$11</f>
        <v>0.6428571428571429</v>
      </c>
    </row>
    <row r="16" spans="1:6" ht="18" customHeight="1" x14ac:dyDescent="0.3">
      <c r="A16" s="11"/>
      <c r="B16" s="23">
        <f t="shared" si="0"/>
        <v>2021</v>
      </c>
      <c r="C16" s="20">
        <v>5</v>
      </c>
      <c r="D16" s="24">
        <v>300000</v>
      </c>
      <c r="E16" s="25">
        <f>E15+Tabla15[[#This Row],[Flujo de efectivo]]</f>
        <v>460000</v>
      </c>
      <c r="F16" s="26">
        <f>(Tabla15[[#This Row],[Flujo de efectivo]]+$D$11)/$D$11</f>
        <v>0.5714285714285714</v>
      </c>
    </row>
    <row r="17" spans="1:6" ht="18" customHeight="1" thickBot="1" x14ac:dyDescent="0.35">
      <c r="A17" s="27" t="s">
        <v>3</v>
      </c>
      <c r="B17" s="23">
        <f t="shared" si="0"/>
        <v>2022</v>
      </c>
      <c r="C17" s="20">
        <v>6</v>
      </c>
      <c r="D17" s="24">
        <v>530000</v>
      </c>
      <c r="E17" s="25">
        <f>E16+Tabla15[[#This Row],[Flujo de efectivo]]</f>
        <v>990000</v>
      </c>
      <c r="F17" s="26">
        <f>(Tabla15[[#This Row],[Flujo de efectivo]]+$D$11)/$D$11</f>
        <v>0.24285714285714285</v>
      </c>
    </row>
    <row r="18" spans="1:6" ht="18" customHeight="1" thickTop="1" thickBot="1" x14ac:dyDescent="0.35">
      <c r="A18" s="27" t="s">
        <v>3</v>
      </c>
      <c r="B18" s="23">
        <f t="shared" si="0"/>
        <v>2023</v>
      </c>
      <c r="C18" s="20">
        <v>7</v>
      </c>
      <c r="D18" s="24">
        <f>FORECAST(B18,D12:D17,B12:B17)</f>
        <v>484666.66666667163</v>
      </c>
      <c r="E18" s="25">
        <f>E17+Tabla15[[#This Row],[Flujo de efectivo]]</f>
        <v>1474666.6666666716</v>
      </c>
      <c r="F18" s="26">
        <f>(Tabla15[[#This Row],[Flujo de efectivo]]+$D$11)/$D$11</f>
        <v>0.30761904761904052</v>
      </c>
    </row>
    <row r="19" spans="1:6" ht="18" customHeight="1" thickTop="1" thickBot="1" x14ac:dyDescent="0.35">
      <c r="A19" s="27" t="s">
        <v>3</v>
      </c>
      <c r="B19" s="23">
        <f t="shared" si="0"/>
        <v>2024</v>
      </c>
      <c r="C19" s="20">
        <v>8</v>
      </c>
      <c r="D19" s="24">
        <f>FORECAST(B19,D12:D18,B12:B18)</f>
        <v>542666.66666667163</v>
      </c>
      <c r="E19" s="25">
        <f>E18+Tabla15[[#This Row],[Flujo de efectivo]]</f>
        <v>2017333.3333333433</v>
      </c>
      <c r="F19" s="26">
        <f>(Tabla15[[#This Row],[Flujo de efectivo]]+$D$11)/$D$11</f>
        <v>0.22476190476189767</v>
      </c>
    </row>
    <row r="20" spans="1:6" ht="18" customHeight="1" thickTop="1" thickBot="1" x14ac:dyDescent="0.35">
      <c r="A20" s="27" t="s">
        <v>3</v>
      </c>
      <c r="B20" s="23">
        <f t="shared" si="0"/>
        <v>2025</v>
      </c>
      <c r="C20" s="20">
        <v>9</v>
      </c>
      <c r="D20" s="24">
        <f>FORECAST(B20,D12:D19,B12:B19)</f>
        <v>600666.66666667163</v>
      </c>
      <c r="E20" s="25">
        <f>E19+Tabla15[[#This Row],[Flujo de efectivo]]</f>
        <v>2618000.0000000149</v>
      </c>
      <c r="F20" s="26">
        <f>(Tabla15[[#This Row],[Flujo de efectivo]]+$D$11)/$D$11</f>
        <v>0.14190476190475482</v>
      </c>
    </row>
    <row r="21" spans="1:6" ht="18" customHeight="1" thickTop="1" thickBot="1" x14ac:dyDescent="0.35">
      <c r="A21" s="27" t="s">
        <v>3</v>
      </c>
      <c r="B21" s="23">
        <f t="shared" si="0"/>
        <v>2026</v>
      </c>
      <c r="C21" s="20">
        <v>10</v>
      </c>
      <c r="D21" s="24">
        <f>FORECAST(B21,D12:D20,B12:B20)</f>
        <v>658666.66666667163</v>
      </c>
      <c r="E21" s="25">
        <f>E20+Tabla15[[#This Row],[Flujo de efectivo]]</f>
        <v>3276666.6666666865</v>
      </c>
      <c r="F21" s="26">
        <f>(Tabla15[[#This Row],[Flujo de efectivo]]+$D$11)/$D$11</f>
        <v>5.9047619047611952E-2</v>
      </c>
    </row>
    <row r="22" spans="1:6" ht="15" thickTop="1" x14ac:dyDescent="0.3"/>
    <row r="23" spans="1:6" ht="17.399999999999999" x14ac:dyDescent="0.35">
      <c r="A23" s="3" t="s">
        <v>5</v>
      </c>
      <c r="B23" s="15">
        <f>ABS(E14)/D15+C14</f>
        <v>3.36</v>
      </c>
      <c r="C23" s="17" t="s">
        <v>6</v>
      </c>
    </row>
    <row r="24" spans="1:6" x14ac:dyDescent="0.3">
      <c r="B24" s="16">
        <f>INT(B23)</f>
        <v>3</v>
      </c>
      <c r="C24" s="17" t="s">
        <v>7</v>
      </c>
      <c r="D24" s="4"/>
    </row>
    <row r="25" spans="1:6" x14ac:dyDescent="0.3">
      <c r="B25" s="16">
        <f>INT((FIXED(B23,2)-B24)*12)</f>
        <v>4</v>
      </c>
      <c r="C25" s="17" t="s">
        <v>8</v>
      </c>
    </row>
    <row r="26" spans="1:6" x14ac:dyDescent="0.3">
      <c r="B26" s="16">
        <f>INT(((B23-B24)*12-B25)*30)</f>
        <v>9</v>
      </c>
      <c r="C26" s="17" t="s">
        <v>9</v>
      </c>
    </row>
    <row r="27" spans="1:6" ht="17.399999999999999" x14ac:dyDescent="0.35">
      <c r="A27" s="3" t="s">
        <v>11</v>
      </c>
      <c r="B27" s="12" t="str">
        <f>"TIEMPO DE RECUPERACIÓN DE LA INVERSIÓN EN "&amp;B24&amp;" "&amp;C24&amp;" "&amp;B25&amp;" "&amp;C25&amp;" "&amp;B26&amp;" "&amp;C26</f>
        <v>TIEMPO DE RECUPERACIÓN DE LA INVERSIÓN EN 3 Años 4 Meses 9 Días</v>
      </c>
      <c r="C27" s="13"/>
      <c r="D27" s="13"/>
      <c r="E27" s="13"/>
      <c r="F27" s="14"/>
    </row>
    <row r="29" spans="1:6" ht="34.799999999999997" x14ac:dyDescent="0.35">
      <c r="A29" s="3" t="s">
        <v>12</v>
      </c>
      <c r="B29" s="6">
        <f>(SUM(D12:D21)+D11)/-D11</f>
        <v>4.6809523809524096</v>
      </c>
    </row>
    <row r="31" spans="1:6" x14ac:dyDescent="0.3">
      <c r="B31" s="1"/>
    </row>
    <row r="32" spans="1:6" x14ac:dyDescent="0.3">
      <c r="B32" s="59"/>
      <c r="C32" s="59"/>
      <c r="D32" s="59"/>
      <c r="E32" s="59"/>
      <c r="F32" s="59"/>
    </row>
    <row r="33" spans="2:6" x14ac:dyDescent="0.3">
      <c r="B33" s="59"/>
      <c r="C33" s="59"/>
      <c r="D33" s="59"/>
      <c r="E33" s="59"/>
      <c r="F33" s="59"/>
    </row>
    <row r="34" spans="2:6" x14ac:dyDescent="0.3">
      <c r="B34" s="59"/>
      <c r="C34" s="59"/>
      <c r="D34" s="59"/>
      <c r="E34" s="59"/>
      <c r="F34" s="59"/>
    </row>
  </sheetData>
  <mergeCells count="2">
    <mergeCell ref="B4:F6"/>
    <mergeCell ref="B3:F3"/>
  </mergeCells>
  <conditionalFormatting sqref="E11:E21">
    <cfRule type="dataBar" priority="1">
      <dataBar>
        <cfvo type="min"/>
        <cfvo type="max"/>
        <color rgb="FF008AEF"/>
      </dataBar>
      <extLst>
        <ext xmlns:x14="http://schemas.microsoft.com/office/spreadsheetml/2009/9/main" uri="{B025F937-C7B1-47D3-B67F-A62EFF666E3E}">
          <x14:id>{04288413-5A05-4C45-85FA-90CABCECAE2C}</x14:id>
        </ext>
      </extLst>
    </cfRule>
  </conditionalFormatting>
  <pageMargins left="0.25" right="0.25" top="0.75" bottom="0.75" header="0.3" footer="0.3"/>
  <pageSetup scale="80" orientation="portrait"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4288413-5A05-4C45-85FA-90CABCECAE2C}">
            <x14:dataBar minLength="0" maxLength="100" gradient="0">
              <x14:cfvo type="autoMin"/>
              <x14:cfvo type="autoMax"/>
              <x14:negativeFillColor rgb="FFFF0000"/>
              <x14:axisColor rgb="FF000000"/>
            </x14:dataBar>
          </x14:cfRule>
          <xm:sqref>E11:E21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F34"/>
  <sheetViews>
    <sheetView topLeftCell="A5" workbookViewId="0">
      <selection activeCell="G16" sqref="G16"/>
    </sheetView>
  </sheetViews>
  <sheetFormatPr baseColWidth="10" defaultRowHeight="14.4" x14ac:dyDescent="0.3"/>
  <cols>
    <col min="1" max="1" width="20.109375" customWidth="1"/>
    <col min="2" max="2" width="42.33203125" customWidth="1"/>
    <col min="3" max="3" width="25.33203125" bestFit="1" customWidth="1"/>
    <col min="4" max="4" width="25.88671875" customWidth="1"/>
    <col min="5" max="5" width="26.6640625" customWidth="1"/>
    <col min="6" max="6" width="12" customWidth="1"/>
    <col min="7" max="7" width="27.6640625" bestFit="1" customWidth="1"/>
  </cols>
  <sheetData>
    <row r="1" spans="2:6" ht="21" x14ac:dyDescent="0.4">
      <c r="B1" s="66" t="s">
        <v>13</v>
      </c>
      <c r="C1" s="66"/>
      <c r="D1" s="66"/>
      <c r="E1" s="66"/>
      <c r="F1" s="66"/>
    </row>
    <row r="3" spans="2:6" x14ac:dyDescent="0.3">
      <c r="B3" s="5" t="s">
        <v>67</v>
      </c>
      <c r="C3" s="42" t="s">
        <v>65</v>
      </c>
    </row>
    <row r="4" spans="2:6" x14ac:dyDescent="0.3">
      <c r="B4" s="5" t="s">
        <v>68</v>
      </c>
      <c r="C4" s="42" t="s">
        <v>16</v>
      </c>
    </row>
    <row r="6" spans="2:6" x14ac:dyDescent="0.3">
      <c r="B6" s="1" t="s">
        <v>103</v>
      </c>
      <c r="C6" s="28" t="s">
        <v>23</v>
      </c>
      <c r="D6" s="28" t="s">
        <v>24</v>
      </c>
      <c r="E6" s="28" t="s">
        <v>25</v>
      </c>
      <c r="F6" s="29" t="s">
        <v>112</v>
      </c>
    </row>
    <row r="7" spans="2:6" x14ac:dyDescent="0.3">
      <c r="B7" t="s">
        <v>104</v>
      </c>
      <c r="C7" s="33" t="s">
        <v>18</v>
      </c>
      <c r="D7">
        <v>4</v>
      </c>
      <c r="E7">
        <v>1</v>
      </c>
      <c r="F7">
        <f>Tabla23[[#This Row],[Cantidad]]*Tabla23[[#This Row],[Valor]]</f>
        <v>4</v>
      </c>
    </row>
    <row r="8" spans="2:6" x14ac:dyDescent="0.3">
      <c r="B8" t="s">
        <v>99</v>
      </c>
      <c r="C8" s="33" t="s">
        <v>18</v>
      </c>
      <c r="D8">
        <v>4</v>
      </c>
      <c r="E8">
        <v>1</v>
      </c>
      <c r="F8">
        <f>Tabla23[[#This Row],[Cantidad]]*Tabla23[[#This Row],[Valor]]</f>
        <v>4</v>
      </c>
    </row>
    <row r="9" spans="2:6" x14ac:dyDescent="0.3">
      <c r="B9" t="s">
        <v>100</v>
      </c>
      <c r="C9" s="33" t="s">
        <v>20</v>
      </c>
      <c r="D9">
        <v>4</v>
      </c>
      <c r="E9">
        <v>1</v>
      </c>
      <c r="F9">
        <f>Tabla23[[#This Row],[Cantidad]]*Tabla23[[#This Row],[Valor]]</f>
        <v>4</v>
      </c>
    </row>
    <row r="10" spans="2:6" x14ac:dyDescent="0.3">
      <c r="B10" t="s">
        <v>105</v>
      </c>
      <c r="C10" s="33" t="s">
        <v>18</v>
      </c>
      <c r="D10">
        <v>4</v>
      </c>
      <c r="E10">
        <v>1</v>
      </c>
      <c r="F10">
        <f>Tabla23[[#This Row],[Cantidad]]*Tabla23[[#This Row],[Valor]]</f>
        <v>4</v>
      </c>
    </row>
    <row r="11" spans="2:6" x14ac:dyDescent="0.3">
      <c r="B11" t="s">
        <v>101</v>
      </c>
      <c r="C11" s="33" t="s">
        <v>18</v>
      </c>
      <c r="D11">
        <v>4</v>
      </c>
      <c r="E11">
        <v>1</v>
      </c>
      <c r="F11">
        <f>Tabla23[[#This Row],[Cantidad]]*Tabla23[[#This Row],[Valor]]</f>
        <v>4</v>
      </c>
    </row>
    <row r="12" spans="2:6" x14ac:dyDescent="0.3">
      <c r="B12" t="s">
        <v>102</v>
      </c>
      <c r="C12" s="33" t="s">
        <v>19</v>
      </c>
      <c r="D12">
        <v>5</v>
      </c>
      <c r="E12">
        <v>1</v>
      </c>
      <c r="F12">
        <f>Tabla23[[#This Row],[Cantidad]]*Tabla23[[#This Row],[Valor]]</f>
        <v>5</v>
      </c>
    </row>
    <row r="13" spans="2:6" x14ac:dyDescent="0.3">
      <c r="B13" t="s">
        <v>106</v>
      </c>
      <c r="C13" s="33" t="s">
        <v>19</v>
      </c>
      <c r="D13">
        <v>5</v>
      </c>
      <c r="E13">
        <v>1</v>
      </c>
      <c r="F13">
        <f>Tabla23[[#This Row],[Cantidad]]*Tabla23[[#This Row],[Valor]]</f>
        <v>5</v>
      </c>
    </row>
    <row r="14" spans="2:6" x14ac:dyDescent="0.3">
      <c r="B14" t="s">
        <v>107</v>
      </c>
      <c r="C14" s="33" t="s">
        <v>21</v>
      </c>
      <c r="D14">
        <v>10</v>
      </c>
      <c r="E14">
        <v>1</v>
      </c>
      <c r="F14">
        <f>Tabla23[[#This Row],[Cantidad]]*Tabla23[[#This Row],[Valor]]</f>
        <v>10</v>
      </c>
    </row>
    <row r="15" spans="2:6" x14ac:dyDescent="0.3">
      <c r="B15" t="s">
        <v>108</v>
      </c>
      <c r="C15" s="33" t="s">
        <v>19</v>
      </c>
      <c r="D15">
        <v>4</v>
      </c>
      <c r="E15">
        <v>4</v>
      </c>
      <c r="F15">
        <f>Tabla23[[#This Row],[Cantidad]]*Tabla23[[#This Row],[Valor]]</f>
        <v>16</v>
      </c>
    </row>
    <row r="16" spans="2:6" x14ac:dyDescent="0.3">
      <c r="B16" t="s">
        <v>109</v>
      </c>
      <c r="C16" s="33" t="s">
        <v>19</v>
      </c>
      <c r="D16">
        <v>4</v>
      </c>
      <c r="E16">
        <v>1</v>
      </c>
      <c r="F16">
        <f>Tabla23[[#This Row],[Cantidad]]*Tabla23[[#This Row],[Valor]]</f>
        <v>4</v>
      </c>
    </row>
    <row r="17" spans="2:6" x14ac:dyDescent="0.3">
      <c r="B17" t="s">
        <v>110</v>
      </c>
      <c r="C17" s="33" t="s">
        <v>19</v>
      </c>
      <c r="D17">
        <v>4</v>
      </c>
      <c r="E17">
        <v>1</v>
      </c>
      <c r="F17">
        <f>Tabla23[[#This Row],[Cantidad]]*Tabla23[[#This Row],[Valor]]</f>
        <v>4</v>
      </c>
    </row>
    <row r="18" spans="2:6" x14ac:dyDescent="0.3">
      <c r="B18" t="s">
        <v>111</v>
      </c>
      <c r="C18" s="33" t="s">
        <v>19</v>
      </c>
      <c r="D18">
        <v>4</v>
      </c>
      <c r="E18">
        <v>1</v>
      </c>
      <c r="F18">
        <f>Tabla23[[#This Row],[Cantidad]]*Tabla23[[#This Row],[Valor]]</f>
        <v>4</v>
      </c>
    </row>
    <row r="19" spans="2:6" x14ac:dyDescent="0.3">
      <c r="E19">
        <v>1</v>
      </c>
      <c r="F19">
        <f>Tabla23[[#This Row],[Cantidad]]*Tabla23[[#This Row],[Valor]]</f>
        <v>0</v>
      </c>
    </row>
    <row r="20" spans="2:6" x14ac:dyDescent="0.3">
      <c r="E20">
        <v>1</v>
      </c>
      <c r="F20">
        <f>Tabla23[[#This Row],[Cantidad]]*Tabla23[[#This Row],[Valor]]</f>
        <v>0</v>
      </c>
    </row>
    <row r="21" spans="2:6" ht="15.6" x14ac:dyDescent="0.3">
      <c r="B21" s="30" t="s">
        <v>26</v>
      </c>
      <c r="C21" s="30"/>
      <c r="D21" s="30"/>
      <c r="E21" s="30"/>
      <c r="F21" s="30">
        <f>SUBTOTAL(9,F7:F19)</f>
        <v>68</v>
      </c>
    </row>
    <row r="22" spans="2:6" x14ac:dyDescent="0.3">
      <c r="B22" s="1"/>
      <c r="C22" s="1"/>
      <c r="D22" s="1"/>
      <c r="E22" s="1"/>
      <c r="F22" s="1"/>
    </row>
    <row r="23" spans="2:6" x14ac:dyDescent="0.3">
      <c r="B23" s="1" t="s">
        <v>66</v>
      </c>
    </row>
    <row r="24" spans="2:6" x14ac:dyDescent="0.3">
      <c r="B24" t="s">
        <v>14</v>
      </c>
      <c r="C24" t="s">
        <v>15</v>
      </c>
      <c r="D24" t="s">
        <v>16</v>
      </c>
      <c r="E24" t="s">
        <v>17</v>
      </c>
    </row>
    <row r="25" spans="2:6" x14ac:dyDescent="0.3">
      <c r="B25" t="s">
        <v>18</v>
      </c>
      <c r="C25" s="2">
        <v>3</v>
      </c>
      <c r="D25" s="2">
        <v>4</v>
      </c>
      <c r="E25" s="2">
        <v>6</v>
      </c>
    </row>
    <row r="26" spans="2:6" x14ac:dyDescent="0.3">
      <c r="B26" t="s">
        <v>19</v>
      </c>
      <c r="C26" s="2">
        <v>4</v>
      </c>
      <c r="D26" s="2">
        <v>5</v>
      </c>
      <c r="E26" s="2">
        <v>7</v>
      </c>
    </row>
    <row r="27" spans="2:6" x14ac:dyDescent="0.3">
      <c r="B27" t="s">
        <v>20</v>
      </c>
      <c r="C27" s="2">
        <v>3</v>
      </c>
      <c r="D27" s="2">
        <v>4</v>
      </c>
      <c r="E27" s="2">
        <v>6</v>
      </c>
    </row>
    <row r="28" spans="2:6" x14ac:dyDescent="0.3">
      <c r="B28" t="s">
        <v>21</v>
      </c>
      <c r="C28" s="2">
        <v>7</v>
      </c>
      <c r="D28" s="2">
        <v>10</v>
      </c>
      <c r="E28" s="2">
        <v>15</v>
      </c>
    </row>
    <row r="29" spans="2:6" x14ac:dyDescent="0.3">
      <c r="B29" t="s">
        <v>22</v>
      </c>
      <c r="C29" s="2">
        <v>5</v>
      </c>
      <c r="D29" s="2">
        <v>7</v>
      </c>
      <c r="E29" s="2">
        <v>10</v>
      </c>
    </row>
    <row r="31" spans="2:6" x14ac:dyDescent="0.3">
      <c r="B31" s="1"/>
    </row>
    <row r="32" spans="2:6" x14ac:dyDescent="0.3">
      <c r="B32" s="59"/>
      <c r="C32" s="59"/>
      <c r="D32" s="59"/>
      <c r="E32" s="59"/>
      <c r="F32" s="59"/>
    </row>
    <row r="33" spans="2:6" x14ac:dyDescent="0.3">
      <c r="B33" s="59"/>
      <c r="C33" s="59"/>
      <c r="D33" s="59"/>
      <c r="E33" s="59"/>
      <c r="F33" s="59"/>
    </row>
    <row r="34" spans="2:6" x14ac:dyDescent="0.3">
      <c r="B34" s="59"/>
      <c r="C34" s="59"/>
      <c r="D34" s="59"/>
      <c r="E34" s="59"/>
      <c r="F34" s="59"/>
    </row>
  </sheetData>
  <mergeCells count="1">
    <mergeCell ref="B1:F1"/>
  </mergeCells>
  <dataValidations count="2">
    <dataValidation type="list" allowBlank="1" showInputMessage="1" showErrorMessage="1" sqref="C7:C21">
      <formula1>$B$25:$B$29</formula1>
    </dataValidation>
    <dataValidation type="list" allowBlank="1" showInputMessage="1" showErrorMessage="1" sqref="C4">
      <formula1>$C$24:$E$24</formula1>
    </dataValidation>
  </dataValidations>
  <pageMargins left="0.7" right="0.7" top="0.75" bottom="0.75" header="0.3" footer="0.3"/>
  <pageSetup orientation="portrait" horizontalDpi="4294967293" verticalDpi="4294967293"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30"/>
  <sheetViews>
    <sheetView workbookViewId="0">
      <selection activeCell="F22" sqref="F22"/>
    </sheetView>
  </sheetViews>
  <sheetFormatPr baseColWidth="10" defaultRowHeight="14.4" x14ac:dyDescent="0.3"/>
  <cols>
    <col min="1" max="1" width="8.88671875" bestFit="1" customWidth="1"/>
    <col min="2" max="2" width="42.33203125" customWidth="1"/>
    <col min="3" max="3" width="30.33203125" customWidth="1"/>
    <col min="4" max="4" width="19.88671875" bestFit="1" customWidth="1"/>
    <col min="5" max="5" width="7.44140625" customWidth="1"/>
    <col min="6" max="6" width="2" bestFit="1" customWidth="1"/>
    <col min="7" max="7" width="27.6640625" bestFit="1" customWidth="1"/>
  </cols>
  <sheetData>
    <row r="1" spans="2:7" ht="21" x14ac:dyDescent="0.4">
      <c r="B1" s="66" t="s">
        <v>27</v>
      </c>
      <c r="C1" s="66"/>
      <c r="D1" s="66"/>
      <c r="E1" s="66"/>
    </row>
    <row r="3" spans="2:7" x14ac:dyDescent="0.3">
      <c r="B3" s="1" t="s">
        <v>27</v>
      </c>
      <c r="C3" s="1" t="s">
        <v>73</v>
      </c>
      <c r="D3" s="1" t="s">
        <v>71</v>
      </c>
    </row>
    <row r="4" spans="2:7" x14ac:dyDescent="0.3">
      <c r="B4" t="s">
        <v>28</v>
      </c>
      <c r="C4" s="33" t="s">
        <v>46</v>
      </c>
      <c r="D4">
        <v>4</v>
      </c>
    </row>
    <row r="5" spans="2:7" x14ac:dyDescent="0.3">
      <c r="B5" t="s">
        <v>29</v>
      </c>
      <c r="C5" s="33" t="s">
        <v>46</v>
      </c>
      <c r="D5">
        <v>4</v>
      </c>
    </row>
    <row r="6" spans="2:7" x14ac:dyDescent="0.3">
      <c r="B6" t="s">
        <v>30</v>
      </c>
      <c r="C6" s="33" t="s">
        <v>43</v>
      </c>
      <c r="D6">
        <v>1</v>
      </c>
    </row>
    <row r="7" spans="2:7" x14ac:dyDescent="0.3">
      <c r="B7" t="s">
        <v>31</v>
      </c>
      <c r="C7" s="33" t="s">
        <v>43</v>
      </c>
      <c r="D7">
        <v>1</v>
      </c>
      <c r="F7" s="1" t="s">
        <v>72</v>
      </c>
    </row>
    <row r="8" spans="2:7" x14ac:dyDescent="0.3">
      <c r="B8" t="s">
        <v>32</v>
      </c>
      <c r="C8" s="33" t="s">
        <v>45</v>
      </c>
      <c r="D8">
        <v>3</v>
      </c>
      <c r="F8" s="7">
        <v>0</v>
      </c>
      <c r="G8" t="s">
        <v>42</v>
      </c>
    </row>
    <row r="9" spans="2:7" x14ac:dyDescent="0.3">
      <c r="B9" t="s">
        <v>33</v>
      </c>
      <c r="C9" s="33" t="s">
        <v>47</v>
      </c>
      <c r="D9">
        <v>5</v>
      </c>
      <c r="F9" s="7">
        <v>1</v>
      </c>
      <c r="G9" t="s">
        <v>43</v>
      </c>
    </row>
    <row r="10" spans="2:7" x14ac:dyDescent="0.3">
      <c r="B10" t="s">
        <v>34</v>
      </c>
      <c r="C10" s="33" t="s">
        <v>44</v>
      </c>
      <c r="D10">
        <v>2</v>
      </c>
      <c r="F10" s="7">
        <v>2</v>
      </c>
      <c r="G10" t="s">
        <v>44</v>
      </c>
    </row>
    <row r="11" spans="2:7" x14ac:dyDescent="0.3">
      <c r="B11" t="s">
        <v>35</v>
      </c>
      <c r="C11" s="33" t="s">
        <v>45</v>
      </c>
      <c r="D11">
        <v>3</v>
      </c>
      <c r="F11" s="7">
        <v>3</v>
      </c>
      <c r="G11" t="s">
        <v>45</v>
      </c>
    </row>
    <row r="12" spans="2:7" x14ac:dyDescent="0.3">
      <c r="B12" t="s">
        <v>36</v>
      </c>
      <c r="C12" s="33" t="s">
        <v>43</v>
      </c>
      <c r="D12">
        <v>1</v>
      </c>
      <c r="F12" s="7">
        <v>4</v>
      </c>
      <c r="G12" t="s">
        <v>46</v>
      </c>
    </row>
    <row r="13" spans="2:7" x14ac:dyDescent="0.3">
      <c r="B13" t="s">
        <v>37</v>
      </c>
      <c r="C13" s="33" t="s">
        <v>43</v>
      </c>
      <c r="D13">
        <v>1</v>
      </c>
      <c r="F13" s="7">
        <v>5</v>
      </c>
      <c r="G13" t="s">
        <v>47</v>
      </c>
    </row>
    <row r="14" spans="2:7" x14ac:dyDescent="0.3">
      <c r="B14" t="s">
        <v>38</v>
      </c>
      <c r="C14" s="33" t="s">
        <v>42</v>
      </c>
      <c r="D14">
        <v>0</v>
      </c>
    </row>
    <row r="15" spans="2:7" x14ac:dyDescent="0.3">
      <c r="B15" t="s">
        <v>39</v>
      </c>
      <c r="C15" s="33" t="s">
        <v>43</v>
      </c>
      <c r="D15">
        <v>1</v>
      </c>
    </row>
    <row r="16" spans="2:7" x14ac:dyDescent="0.3">
      <c r="B16" t="s">
        <v>40</v>
      </c>
      <c r="C16" s="33" t="s">
        <v>44</v>
      </c>
      <c r="D16">
        <v>2</v>
      </c>
    </row>
    <row r="17" spans="1:6" x14ac:dyDescent="0.3">
      <c r="B17" t="s">
        <v>41</v>
      </c>
      <c r="C17" s="33" t="s">
        <v>46</v>
      </c>
      <c r="D17">
        <v>4</v>
      </c>
    </row>
    <row r="18" spans="1:6" x14ac:dyDescent="0.3">
      <c r="C18" s="32" t="s">
        <v>27</v>
      </c>
      <c r="D18" s="32">
        <f>SUM(D4:D17)</f>
        <v>32</v>
      </c>
    </row>
    <row r="20" spans="1:6" ht="15" thickBot="1" x14ac:dyDescent="0.35">
      <c r="A20" s="27" t="s">
        <v>74</v>
      </c>
      <c r="B20" s="35" t="s">
        <v>48</v>
      </c>
    </row>
    <row r="21" spans="1:6" ht="15" thickTop="1" x14ac:dyDescent="0.3">
      <c r="B21" t="s">
        <v>49</v>
      </c>
    </row>
    <row r="22" spans="1:6" x14ac:dyDescent="0.3">
      <c r="B22" t="s">
        <v>50</v>
      </c>
      <c r="C22" s="37">
        <f>PFSA!F21</f>
        <v>68</v>
      </c>
    </row>
    <row r="23" spans="1:6" x14ac:dyDescent="0.3">
      <c r="B23" t="s">
        <v>51</v>
      </c>
      <c r="C23" s="38">
        <f>D18</f>
        <v>32</v>
      </c>
    </row>
    <row r="24" spans="1:6" x14ac:dyDescent="0.3">
      <c r="B24" s="8" t="s">
        <v>52</v>
      </c>
    </row>
    <row r="25" spans="1:6" x14ac:dyDescent="0.3">
      <c r="B25" s="36" t="s">
        <v>75</v>
      </c>
      <c r="C25" s="36">
        <f>C22*(0.65+(0.01*C23))</f>
        <v>65.959999999999994</v>
      </c>
    </row>
    <row r="27" spans="1:6" x14ac:dyDescent="0.3">
      <c r="B27" s="1"/>
    </row>
    <row r="28" spans="1:6" x14ac:dyDescent="0.3">
      <c r="B28" s="59"/>
      <c r="C28" s="59"/>
      <c r="D28" s="59"/>
      <c r="E28" s="59"/>
      <c r="F28" s="59"/>
    </row>
    <row r="29" spans="1:6" x14ac:dyDescent="0.3">
      <c r="B29" s="59"/>
      <c r="C29" s="59"/>
      <c r="D29" s="59"/>
      <c r="E29" s="59"/>
      <c r="F29" s="59"/>
    </row>
    <row r="30" spans="1:6" x14ac:dyDescent="0.3">
      <c r="B30" s="59"/>
      <c r="C30" s="59"/>
      <c r="D30" s="59"/>
      <c r="E30" s="59"/>
      <c r="F30" s="59"/>
    </row>
  </sheetData>
  <mergeCells count="1">
    <mergeCell ref="B1:E1"/>
  </mergeCells>
  <dataValidations count="1">
    <dataValidation type="list" allowBlank="1" showInputMessage="1" showErrorMessage="1" sqref="C4:C17">
      <formula1>$G$8:$G$13</formula1>
    </dataValidation>
  </dataValidations>
  <pageMargins left="0.7" right="0.7" top="0.75" bottom="0.75" header="0.3" footer="0.3"/>
  <pageSetup orientation="portrait" horizontalDpi="4294967293" verticalDpi="4294967293"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F31"/>
  <sheetViews>
    <sheetView workbookViewId="0">
      <selection activeCell="F14" sqref="F14"/>
    </sheetView>
  </sheetViews>
  <sheetFormatPr baseColWidth="10" defaultRowHeight="14.4" x14ac:dyDescent="0.3"/>
  <cols>
    <col min="1" max="1" width="9.44140625" customWidth="1"/>
    <col min="2" max="2" width="42.33203125" customWidth="1"/>
    <col min="3" max="3" width="23.109375" bestFit="1" customWidth="1"/>
    <col min="4" max="4" width="19.88671875" bestFit="1" customWidth="1"/>
    <col min="5" max="5" width="26.6640625" customWidth="1"/>
    <col min="6" max="6" width="15.33203125" customWidth="1"/>
    <col min="7" max="7" width="27.6640625" bestFit="1" customWidth="1"/>
  </cols>
  <sheetData>
    <row r="1" spans="2:5" ht="21" x14ac:dyDescent="0.4">
      <c r="B1" s="66" t="s">
        <v>54</v>
      </c>
      <c r="C1" s="66"/>
      <c r="D1" s="66"/>
      <c r="E1" s="66"/>
    </row>
    <row r="3" spans="2:5" x14ac:dyDescent="0.3">
      <c r="B3" s="5" t="s">
        <v>78</v>
      </c>
      <c r="C3" s="41" t="s">
        <v>60</v>
      </c>
    </row>
    <row r="4" spans="2:5" x14ac:dyDescent="0.3">
      <c r="B4" s="5" t="s">
        <v>79</v>
      </c>
      <c r="C4" s="45">
        <v>4</v>
      </c>
    </row>
    <row r="5" spans="2:5" x14ac:dyDescent="0.3">
      <c r="B5" s="5" t="s">
        <v>80</v>
      </c>
      <c r="C5" s="56">
        <v>8</v>
      </c>
    </row>
    <row r="6" spans="2:5" x14ac:dyDescent="0.3">
      <c r="B6" s="5" t="s">
        <v>81</v>
      </c>
      <c r="C6" s="56">
        <v>20</v>
      </c>
    </row>
    <row r="8" spans="2:5" x14ac:dyDescent="0.3">
      <c r="B8" t="s">
        <v>55</v>
      </c>
      <c r="C8" t="s">
        <v>56</v>
      </c>
      <c r="D8" t="s">
        <v>57</v>
      </c>
    </row>
    <row r="9" spans="2:5" x14ac:dyDescent="0.3">
      <c r="B9" t="s">
        <v>58</v>
      </c>
      <c r="C9">
        <v>25</v>
      </c>
      <c r="D9">
        <v>300</v>
      </c>
    </row>
    <row r="10" spans="2:5" x14ac:dyDescent="0.3">
      <c r="B10" t="s">
        <v>59</v>
      </c>
      <c r="C10">
        <v>15</v>
      </c>
      <c r="D10">
        <v>200</v>
      </c>
    </row>
    <row r="11" spans="2:5" x14ac:dyDescent="0.3">
      <c r="B11" t="s">
        <v>60</v>
      </c>
      <c r="C11">
        <v>15</v>
      </c>
      <c r="D11">
        <v>20</v>
      </c>
    </row>
    <row r="13" spans="2:5" x14ac:dyDescent="0.3">
      <c r="B13" s="1" t="s">
        <v>61</v>
      </c>
    </row>
    <row r="14" spans="2:5" x14ac:dyDescent="0.3">
      <c r="B14" s="5" t="s">
        <v>53</v>
      </c>
      <c r="C14" s="40">
        <f>'Factor de ajuste (PFA)'!C25</f>
        <v>65.959999999999994</v>
      </c>
    </row>
    <row r="15" spans="2:5" x14ac:dyDescent="0.3">
      <c r="B15" s="39" t="s">
        <v>76</v>
      </c>
    </row>
    <row r="16" spans="2:5" x14ac:dyDescent="0.3">
      <c r="B16" s="5" t="s">
        <v>77</v>
      </c>
      <c r="C16" s="34">
        <f>C5*C14</f>
        <v>527.67999999999995</v>
      </c>
    </row>
    <row r="17" spans="2:6" x14ac:dyDescent="0.3">
      <c r="B17" s="39" t="s">
        <v>84</v>
      </c>
    </row>
    <row r="18" spans="2:6" x14ac:dyDescent="0.3">
      <c r="B18" s="5" t="s">
        <v>85</v>
      </c>
      <c r="C18" s="34">
        <f>C16/$C$5</f>
        <v>65.959999999999994</v>
      </c>
    </row>
    <row r="19" spans="2:6" x14ac:dyDescent="0.3">
      <c r="B19" s="39" t="s">
        <v>83</v>
      </c>
    </row>
    <row r="20" spans="2:6" x14ac:dyDescent="0.3">
      <c r="B20" s="5" t="s">
        <v>82</v>
      </c>
      <c r="C20" s="34">
        <f>C18/C6</f>
        <v>3.2979999999999996</v>
      </c>
    </row>
    <row r="21" spans="2:6" x14ac:dyDescent="0.3">
      <c r="B21" s="39" t="s">
        <v>83</v>
      </c>
    </row>
    <row r="22" spans="2:6" x14ac:dyDescent="0.3">
      <c r="B22" s="5" t="s">
        <v>86</v>
      </c>
      <c r="C22" s="34">
        <f>C5*C20/C4</f>
        <v>6.5959999999999992</v>
      </c>
    </row>
    <row r="23" spans="2:6" x14ac:dyDescent="0.3">
      <c r="B23" s="39" t="s">
        <v>88</v>
      </c>
    </row>
    <row r="24" spans="2:6" x14ac:dyDescent="0.3">
      <c r="B24" s="5" t="s">
        <v>87</v>
      </c>
      <c r="C24" s="47">
        <f>C16/C5/C4</f>
        <v>16.489999999999998</v>
      </c>
    </row>
    <row r="25" spans="2:6" x14ac:dyDescent="0.3">
      <c r="B25" s="39" t="s">
        <v>89</v>
      </c>
    </row>
    <row r="26" spans="2:6" x14ac:dyDescent="0.3">
      <c r="B26" s="5" t="s">
        <v>93</v>
      </c>
      <c r="C26" s="46">
        <f>C24/C6</f>
        <v>0.8244999999999999</v>
      </c>
      <c r="D26" t="s">
        <v>113</v>
      </c>
    </row>
    <row r="28" spans="2:6" x14ac:dyDescent="0.3">
      <c r="B28" s="1"/>
    </row>
    <row r="29" spans="2:6" x14ac:dyDescent="0.3">
      <c r="B29" s="59"/>
      <c r="C29" s="59"/>
      <c r="D29" s="59"/>
      <c r="E29" s="59"/>
      <c r="F29" s="59"/>
    </row>
    <row r="30" spans="2:6" x14ac:dyDescent="0.3">
      <c r="B30" s="59"/>
      <c r="C30" s="59"/>
      <c r="D30" s="59"/>
      <c r="E30" s="59"/>
      <c r="F30" s="59"/>
    </row>
    <row r="31" spans="2:6" x14ac:dyDescent="0.3">
      <c r="B31" s="59"/>
      <c r="C31" s="59"/>
      <c r="D31" s="59"/>
      <c r="E31" s="59"/>
      <c r="F31" s="59"/>
    </row>
  </sheetData>
  <mergeCells count="1">
    <mergeCell ref="B1:E1"/>
  </mergeCells>
  <dataValidations count="2">
    <dataValidation type="list" allowBlank="1" showInputMessage="1" showErrorMessage="1" sqref="C3">
      <formula1>$B$9:$B$11</formula1>
    </dataValidation>
    <dataValidation type="list" allowBlank="1" showInputMessage="1" showErrorMessage="1" sqref="C4">
      <formula1>"1,2,3,4"</formula1>
    </dataValidation>
  </dataValidations>
  <pageMargins left="0.7" right="0.7" top="0.75" bottom="0.75" header="0.3" footer="0.3"/>
  <pageSetup orientation="portrait" horizontalDpi="4294967293" vertic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6"/>
  <sheetViews>
    <sheetView workbookViewId="0">
      <selection activeCell="C9" sqref="C9"/>
    </sheetView>
  </sheetViews>
  <sheetFormatPr baseColWidth="10" defaultRowHeight="14.4" x14ac:dyDescent="0.3"/>
  <cols>
    <col min="1" max="1" width="20.109375" customWidth="1"/>
    <col min="2" max="2" width="48.109375" customWidth="1"/>
    <col min="3" max="3" width="23.109375" bestFit="1" customWidth="1"/>
    <col min="4" max="4" width="19.88671875" bestFit="1" customWidth="1"/>
    <col min="5" max="5" width="26.6640625" customWidth="1"/>
    <col min="6" max="6" width="16.5546875" customWidth="1"/>
    <col min="7" max="7" width="8.109375" customWidth="1"/>
  </cols>
  <sheetData>
    <row r="1" spans="1:6" ht="21" x14ac:dyDescent="0.4">
      <c r="B1" s="66" t="s">
        <v>90</v>
      </c>
      <c r="C1" s="66"/>
      <c r="D1" s="66"/>
      <c r="E1" s="66"/>
    </row>
    <row r="3" spans="1:6" ht="15" thickBot="1" x14ac:dyDescent="0.35">
      <c r="A3" s="27" t="s">
        <v>74</v>
      </c>
      <c r="B3" s="48" t="s">
        <v>62</v>
      </c>
    </row>
    <row r="4" spans="1:6" ht="15" thickTop="1" x14ac:dyDescent="0.3"/>
    <row r="5" spans="1:6" x14ac:dyDescent="0.3">
      <c r="B5" s="5" t="s">
        <v>79</v>
      </c>
      <c r="C5" s="45">
        <f>'Estimación de Esfuerzo'!C4</f>
        <v>4</v>
      </c>
    </row>
    <row r="6" spans="1:6" x14ac:dyDescent="0.3">
      <c r="B6" s="5" t="s">
        <v>91</v>
      </c>
      <c r="C6" s="50">
        <f>'Estimación de Esfuerzo'!C26</f>
        <v>0.8244999999999999</v>
      </c>
    </row>
    <row r="7" spans="1:6" x14ac:dyDescent="0.3">
      <c r="B7" s="5" t="s">
        <v>92</v>
      </c>
      <c r="C7" s="49">
        <v>35000</v>
      </c>
    </row>
    <row r="8" spans="1:6" x14ac:dyDescent="0.3">
      <c r="B8" s="5" t="s">
        <v>96</v>
      </c>
      <c r="C8" s="49">
        <v>100000</v>
      </c>
    </row>
    <row r="10" spans="1:6" x14ac:dyDescent="0.3">
      <c r="B10" s="5" t="s">
        <v>95</v>
      </c>
      <c r="C10" s="55">
        <f>C5*C6*C7</f>
        <v>115429.99999999999</v>
      </c>
    </row>
    <row r="11" spans="1:6" x14ac:dyDescent="0.3">
      <c r="B11" s="5" t="s">
        <v>94</v>
      </c>
      <c r="C11" s="54">
        <f>C10+C8</f>
        <v>215430</v>
      </c>
    </row>
    <row r="13" spans="1:6" x14ac:dyDescent="0.3">
      <c r="B13" s="1"/>
    </row>
    <row r="14" spans="1:6" x14ac:dyDescent="0.3">
      <c r="B14" s="58"/>
      <c r="C14" s="58"/>
      <c r="D14" s="58"/>
      <c r="E14" s="58"/>
      <c r="F14" s="58"/>
    </row>
    <row r="15" spans="1:6" x14ac:dyDescent="0.3">
      <c r="B15" s="58"/>
      <c r="C15" s="58"/>
      <c r="D15" s="58"/>
      <c r="E15" s="58"/>
      <c r="F15" s="58"/>
    </row>
    <row r="16" spans="1:6" x14ac:dyDescent="0.3">
      <c r="B16" s="58"/>
      <c r="C16" s="58"/>
      <c r="D16" s="58"/>
      <c r="E16" s="58"/>
      <c r="F16" s="58"/>
    </row>
  </sheetData>
  <mergeCells count="1">
    <mergeCell ref="B1:E1"/>
  </mergeCell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8"/>
  <sheetViews>
    <sheetView tabSelected="1" workbookViewId="0">
      <selection activeCell="I16" sqref="I16"/>
    </sheetView>
  </sheetViews>
  <sheetFormatPr baseColWidth="10" defaultRowHeight="14.4" x14ac:dyDescent="0.3"/>
  <cols>
    <col min="9" max="9" width="17.33203125" customWidth="1"/>
  </cols>
  <sheetData>
    <row r="1" spans="1:9" x14ac:dyDescent="0.3">
      <c r="A1" s="57" t="s">
        <v>114</v>
      </c>
      <c r="B1" s="57"/>
      <c r="C1" s="57"/>
      <c r="D1" s="57"/>
      <c r="E1" s="57"/>
      <c r="F1" s="57"/>
      <c r="G1" s="57"/>
      <c r="H1" s="57"/>
      <c r="I1" s="57"/>
    </row>
    <row r="3" spans="1:9" x14ac:dyDescent="0.3">
      <c r="A3" s="67" t="s">
        <v>118</v>
      </c>
      <c r="B3" s="67"/>
      <c r="C3" s="67"/>
      <c r="D3" s="67"/>
      <c r="E3" s="67"/>
      <c r="F3" s="67"/>
      <c r="G3" s="67"/>
      <c r="H3" s="67"/>
      <c r="I3" s="67"/>
    </row>
    <row r="4" spans="1:9" x14ac:dyDescent="0.3">
      <c r="A4" s="67"/>
      <c r="B4" s="67"/>
      <c r="C4" s="67"/>
      <c r="D4" s="67"/>
      <c r="E4" s="67"/>
      <c r="F4" s="67"/>
      <c r="G4" s="67"/>
      <c r="H4" s="67"/>
      <c r="I4" s="67"/>
    </row>
    <row r="5" spans="1:9" x14ac:dyDescent="0.3">
      <c r="A5" s="67"/>
      <c r="B5" s="67"/>
      <c r="C5" s="67"/>
      <c r="D5" s="67"/>
      <c r="E5" s="67"/>
      <c r="F5" s="67"/>
      <c r="G5" s="67"/>
      <c r="H5" s="67"/>
      <c r="I5" s="67"/>
    </row>
    <row r="6" spans="1:9" x14ac:dyDescent="0.3">
      <c r="A6" s="67"/>
      <c r="B6" s="67"/>
      <c r="C6" s="67"/>
      <c r="D6" s="67"/>
      <c r="E6" s="67"/>
      <c r="F6" s="67"/>
      <c r="G6" s="67"/>
      <c r="H6" s="67"/>
      <c r="I6" s="67"/>
    </row>
    <row r="7" spans="1:9" x14ac:dyDescent="0.3">
      <c r="A7" s="67"/>
      <c r="B7" s="67"/>
      <c r="C7" s="67"/>
      <c r="D7" s="67"/>
      <c r="E7" s="67"/>
      <c r="F7" s="67"/>
      <c r="G7" s="67"/>
      <c r="H7" s="67"/>
      <c r="I7" s="67"/>
    </row>
    <row r="8" spans="1:9" ht="78" customHeight="1" x14ac:dyDescent="0.3">
      <c r="A8" s="67"/>
      <c r="B8" s="67"/>
      <c r="C8" s="67"/>
      <c r="D8" s="67"/>
      <c r="E8" s="67"/>
      <c r="F8" s="67"/>
      <c r="G8" s="67"/>
      <c r="H8" s="67"/>
      <c r="I8" s="67"/>
    </row>
  </sheetData>
  <mergeCells count="1">
    <mergeCell ref="A3:I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Portada</vt:lpstr>
      <vt:lpstr>Introducción</vt:lpstr>
      <vt:lpstr>Periodo de recuperación</vt:lpstr>
      <vt:lpstr>PFSA</vt:lpstr>
      <vt:lpstr>Factor de ajuste (PFA)</vt:lpstr>
      <vt:lpstr>Estimación de Esfuerzo</vt:lpstr>
      <vt:lpstr>Presupuesto</vt:lpstr>
      <vt:lpstr>Conclusión</vt:lpstr>
      <vt:lpstr>Alta</vt:lpstr>
      <vt:lpstr>Presupuesto!Alta2</vt:lpstr>
      <vt:lpstr>Alta2</vt:lpstr>
      <vt:lpstr>Baja</vt:lpstr>
      <vt:lpstr>EI</vt:lpstr>
      <vt:lpstr>EIF</vt:lpstr>
      <vt:lpstr>EO</vt:lpstr>
      <vt:lpstr>EQ</vt:lpstr>
      <vt:lpstr>ILF</vt:lpstr>
      <vt:lpstr>IMPACTO</vt:lpstr>
      <vt:lpstr>Media</vt:lpstr>
      <vt:lpstr>Valoresimpacto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 2020</dc:creator>
  <cp:lastModifiedBy>Alejandro Abarca</cp:lastModifiedBy>
  <cp:lastPrinted>2024-12-31T07:02:31Z</cp:lastPrinted>
  <dcterms:created xsi:type="dcterms:W3CDTF">2022-04-19T00:08:34Z</dcterms:created>
  <dcterms:modified xsi:type="dcterms:W3CDTF">2024-12-31T07:09:02Z</dcterms:modified>
</cp:coreProperties>
</file>