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ulots\universi\maestria_generacion_info\teoria_tecnicas_muestreo_2024\"/>
    </mc:Choice>
  </mc:AlternateContent>
  <xr:revisionPtr revIDLastSave="0" documentId="13_ncr:1_{5A6DE60A-8D68-45D5-A48B-C90B2086F154}" xr6:coauthVersionLast="47" xr6:coauthVersionMax="47" xr10:uidLastSave="{00000000-0000-0000-0000-000000000000}"/>
  <bookViews>
    <workbookView xWindow="-120" yWindow="-120" windowWidth="20730" windowHeight="11760" activeTab="4" xr2:uid="{288A2C54-2C03-4CD9-A71A-3B6EFCCA58C1}"/>
  </bookViews>
  <sheets>
    <sheet name="MAS I" sheetId="3" r:id="rId1"/>
    <sheet name="MAS II" sheetId="13" r:id="rId2"/>
    <sheet name="CV I" sheetId="10" r:id="rId3"/>
    <sheet name="CV II" sheetId="11" r:id="rId4"/>
    <sheet name="Sistematico I" sheetId="2" r:id="rId5"/>
    <sheet name="Sistematico II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3" l="1"/>
  <c r="G10" i="3"/>
  <c r="G11" i="3"/>
  <c r="G12" i="3"/>
  <c r="G8" i="3"/>
  <c r="G12" i="5"/>
  <c r="E12" i="5"/>
  <c r="G11" i="5"/>
  <c r="E11" i="5"/>
  <c r="B17" i="13"/>
  <c r="G14" i="13"/>
  <c r="G13" i="13"/>
  <c r="G12" i="13"/>
  <c r="G11" i="13"/>
  <c r="G10" i="13"/>
  <c r="G9" i="13"/>
  <c r="G8" i="13"/>
  <c r="G7" i="13"/>
  <c r="G6" i="13"/>
  <c r="G5" i="13"/>
  <c r="B16" i="13"/>
  <c r="D7" i="13"/>
  <c r="E5" i="3"/>
  <c r="G11" i="2"/>
  <c r="G12" i="2" s="1"/>
  <c r="G5" i="2"/>
  <c r="E21" i="2"/>
  <c r="E12" i="2"/>
  <c r="E11" i="2"/>
  <c r="I12" i="10"/>
  <c r="I11" i="10"/>
  <c r="I10" i="10"/>
  <c r="I8" i="10"/>
  <c r="I7" i="10"/>
  <c r="I6" i="10"/>
  <c r="I4" i="10"/>
  <c r="E9" i="10"/>
  <c r="E8" i="10"/>
  <c r="E7" i="10"/>
  <c r="B9" i="10"/>
  <c r="B8" i="10"/>
  <c r="B7" i="10"/>
  <c r="B7" i="11"/>
  <c r="B8" i="11" s="1"/>
  <c r="B9" i="11" s="1"/>
  <c r="B10" i="11" s="1"/>
  <c r="B4" i="10"/>
  <c r="B30" i="5"/>
  <c r="E18" i="5"/>
  <c r="E19" i="5" s="1"/>
  <c r="B10" i="5"/>
  <c r="B29" i="5" s="1"/>
  <c r="E7" i="5"/>
  <c r="G7" i="5" s="1"/>
  <c r="E6" i="5"/>
  <c r="G6" i="5" s="1"/>
  <c r="E5" i="5"/>
  <c r="G5" i="5" s="1"/>
  <c r="B10" i="2"/>
  <c r="B29" i="2" s="1"/>
  <c r="E18" i="2"/>
  <c r="E19" i="2" s="1"/>
  <c r="B30" i="2"/>
  <c r="E7" i="2"/>
  <c r="G7" i="2" s="1"/>
  <c r="E6" i="2"/>
  <c r="G6" i="2" s="1"/>
  <c r="E5" i="2"/>
  <c r="G9" i="5" l="1"/>
  <c r="G8" i="5"/>
  <c r="G10" i="5" s="1"/>
  <c r="E8" i="5"/>
  <c r="E9" i="5"/>
  <c r="E21" i="5" s="1"/>
  <c r="G9" i="2"/>
  <c r="G8" i="2"/>
  <c r="G10" i="2" s="1"/>
  <c r="E9" i="2"/>
  <c r="E8" i="2"/>
  <c r="E10" i="5" l="1"/>
  <c r="E10" i="2"/>
</calcChain>
</file>

<file path=xl/sharedStrings.xml><?xml version="1.0" encoding="utf-8"?>
<sst xmlns="http://schemas.openxmlformats.org/spreadsheetml/2006/main" count="176" uniqueCount="107">
  <si>
    <t>N=</t>
  </si>
  <si>
    <t>n=</t>
  </si>
  <si>
    <t>Alumnos</t>
  </si>
  <si>
    <t>b</t>
  </si>
  <si>
    <t>c</t>
  </si>
  <si>
    <t>d</t>
  </si>
  <si>
    <t>a</t>
  </si>
  <si>
    <t>s</t>
  </si>
  <si>
    <t>Promedio</t>
  </si>
  <si>
    <t>y_media</t>
  </si>
  <si>
    <t>S2=</t>
  </si>
  <si>
    <t>Esperanza</t>
  </si>
  <si>
    <t>Varianza</t>
  </si>
  <si>
    <t>CV</t>
  </si>
  <si>
    <t>Media</t>
  </si>
  <si>
    <t>Media muestral</t>
  </si>
  <si>
    <t>pi-estimador</t>
  </si>
  <si>
    <t>I*y_media*n/N</t>
  </si>
  <si>
    <t>n(s)</t>
  </si>
  <si>
    <t>Muestras posibles</t>
  </si>
  <si>
    <t>e</t>
  </si>
  <si>
    <t>Total</t>
  </si>
  <si>
    <t>Ahora calculamos el deff</t>
  </si>
  <si>
    <t>Varianza de la media muestral en el MAS:</t>
  </si>
  <si>
    <t>Fijo n=</t>
  </si>
  <si>
    <t>Var(y_media)=</t>
  </si>
  <si>
    <t>deff=</t>
  </si>
  <si>
    <t>Sesgo</t>
  </si>
  <si>
    <t>θ =</t>
  </si>
  <si>
    <t>Estimador=</t>
  </si>
  <si>
    <t>Universo</t>
  </si>
  <si>
    <t>Horas de Televisión</t>
  </si>
  <si>
    <t xml:space="preserve">Media pob de Y </t>
  </si>
  <si>
    <t>Muestreo sistemático</t>
  </si>
  <si>
    <t>Alumno</t>
  </si>
  <si>
    <t>I =</t>
  </si>
  <si>
    <t>I*sum(yi)/N</t>
  </si>
  <si>
    <t>CV: Variables dicotómicas</t>
  </si>
  <si>
    <t>P=</t>
  </si>
  <si>
    <t>Q=</t>
  </si>
  <si>
    <t>Var(P)</t>
  </si>
  <si>
    <t>Si un estimador tiene un CV alto, esto implica....</t>
  </si>
  <si>
    <t>casos detectados=</t>
  </si>
  <si>
    <t>p=</t>
  </si>
  <si>
    <t>Ejemplo I</t>
  </si>
  <si>
    <t>Var(p)=</t>
  </si>
  <si>
    <t>DS(p)=</t>
  </si>
  <si>
    <t>CV(p)=</t>
  </si>
  <si>
    <t>%</t>
  </si>
  <si>
    <t>P puede ser 'cualquier número'?</t>
  </si>
  <si>
    <t>(MAS)</t>
  </si>
  <si>
    <t>(no confundir con CV(P) )</t>
  </si>
  <si>
    <t>binom:: binom.confint(1,400, conf.level=0.95, method=c("all"))</t>
  </si>
  <si>
    <t>DS(P)=</t>
  </si>
  <si>
    <t>CV(P)=</t>
  </si>
  <si>
    <t>Var(Q)=</t>
  </si>
  <si>
    <t>DS(Q)=</t>
  </si>
  <si>
    <t>CV(Q)=</t>
  </si>
  <si>
    <t>Var(q)=</t>
  </si>
  <si>
    <t>CV(q)=</t>
  </si>
  <si>
    <t>DS(q)=</t>
  </si>
  <si>
    <t>Y</t>
  </si>
  <si>
    <t>Horas de Televisión (Yi)</t>
  </si>
  <si>
    <t>EMC=</t>
  </si>
  <si>
    <t>Para comparar con un MAS comparo los EMC</t>
  </si>
  <si>
    <t>Sesgo(y_media)=</t>
  </si>
  <si>
    <t>pi-estimador (H-T)</t>
  </si>
  <si>
    <t>Nos adelantamos pero el pi-estimador (H-T) es muy bueno</t>
  </si>
  <si>
    <t>si el tamaño de muestra es constante y la variable bajo</t>
  </si>
  <si>
    <t>estudio está asociada a las probabilidades de selección</t>
  </si>
  <si>
    <t xml:space="preserve">Selección de una Muestra Aleatoria Simple </t>
  </si>
  <si>
    <t>Cantidad de muestras posibles=</t>
  </si>
  <si>
    <t>Juan</t>
  </si>
  <si>
    <t>Pedro</t>
  </si>
  <si>
    <t>Luis</t>
  </si>
  <si>
    <t>Carmen</t>
  </si>
  <si>
    <t>Lina</t>
  </si>
  <si>
    <t>Aleatorio</t>
  </si>
  <si>
    <t>Estimación de un promedio</t>
  </si>
  <si>
    <t>mediante una Muestra Aleatoria Simple</t>
  </si>
  <si>
    <t>{a,b, c}</t>
  </si>
  <si>
    <t>{a,b,d}</t>
  </si>
  <si>
    <t>{a,b,e}</t>
  </si>
  <si>
    <t>{a,c,d}</t>
  </si>
  <si>
    <t>{a,c,e}</t>
  </si>
  <si>
    <t>{a,d,e}</t>
  </si>
  <si>
    <t>{b,c,d}</t>
  </si>
  <si>
    <t>{b,c,e}</t>
  </si>
  <si>
    <t>{b,d,e}</t>
  </si>
  <si>
    <t>{c,d,e}</t>
  </si>
  <si>
    <t>Desv. Standard</t>
  </si>
  <si>
    <t>Cálculo de Var(y_media) mediante la fórmula</t>
  </si>
  <si>
    <t>En el MAS...</t>
  </si>
  <si>
    <t>Ejercicio</t>
  </si>
  <si>
    <t>Libros leídos</t>
  </si>
  <si>
    <t>leídos mediante una MAS(2)</t>
  </si>
  <si>
    <t xml:space="preserve">En este universo de 5 alumnos, se desea estimar la media de libros y  total de libros </t>
  </si>
  <si>
    <t>1 Dada una muestra, cómo estimaría el total de libros leídos?</t>
  </si>
  <si>
    <t>2 Listar las muestras posibles, con su media estimada y total estimado.</t>
  </si>
  <si>
    <t>3 Hallar la varianza, desvío standar y CV de ambos estimadores</t>
  </si>
  <si>
    <t>4 Verificar que los estimadores de la media y total de libros son insesgados</t>
  </si>
  <si>
    <t>Calculamos algunos IC con binom</t>
  </si>
  <si>
    <t>{1, 4, 7}</t>
  </si>
  <si>
    <t>{2, 5}</t>
  </si>
  <si>
    <t>{3, 6}</t>
  </si>
  <si>
    <t>EMC</t>
  </si>
  <si>
    <t xml:space="preserve"> (ambos sistemáticos son preferibles al MAS en este caso)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</si>
</sst>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center"/>
    </xf>
    <xf numFmtId="2" fontId="0" fillId="0" borderId="0" xfId="0" applyNumberFormat="1"/>
    <xf numFmtId="2" fontId="0" fillId="0" borderId="2" xfId="0" applyNumberForma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2" fontId="0" fillId="0" borderId="1" xfId="0" applyNumberFormat="1" applyBorder="1"/>
    <xf numFmtId="0" fontId="0" fillId="0" borderId="4" xfId="0" applyBorder="1" applyAlignment="1">
      <alignment horizontal="center"/>
    </xf>
    <xf numFmtId="165" fontId="0" fillId="0" borderId="0" xfId="0" applyNumberFormat="1"/>
    <xf numFmtId="165" fontId="1" fillId="0" borderId="0" xfId="0" applyNumberFormat="1" applyFont="1"/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64" fontId="0" fillId="0" borderId="1" xfId="0" applyNumberFormat="1" applyBorder="1"/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669893</xdr:colOff>
      <xdr:row>5</xdr:row>
      <xdr:rowOff>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9E347A2-79E3-48E5-AE5B-07D44C9B909B}"/>
            </a:ext>
          </a:extLst>
        </xdr:cNvPr>
        <xdr:cNvSpPr txBox="1"/>
      </xdr:nvSpPr>
      <xdr:spPr>
        <a:xfrm>
          <a:off x="6222968" y="225155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669893</xdr:colOff>
      <xdr:row>7</xdr:row>
      <xdr:rowOff>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1CCCA3F-2725-4323-B5BC-A85EB29C4E8D}"/>
            </a:ext>
          </a:extLst>
        </xdr:cNvPr>
        <xdr:cNvSpPr txBox="1"/>
      </xdr:nvSpPr>
      <xdr:spPr>
        <a:xfrm>
          <a:off x="8366093" y="962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F11D-ECF5-48D4-A649-7E58FB1CF8F0}">
  <dimension ref="A1:G12"/>
  <sheetViews>
    <sheetView workbookViewId="0">
      <selection activeCell="G14" sqref="G14"/>
    </sheetView>
  </sheetViews>
  <sheetFormatPr baseColWidth="10" defaultRowHeight="15" x14ac:dyDescent="0.25"/>
  <cols>
    <col min="2" max="2" width="9.7109375" bestFit="1" customWidth="1"/>
    <col min="3" max="3" width="6.5703125" customWidth="1"/>
    <col min="4" max="4" width="7" customWidth="1"/>
    <col min="5" max="5" width="13.28515625" customWidth="1"/>
    <col min="7" max="7" width="9.28515625" bestFit="1" customWidth="1"/>
    <col min="8" max="8" width="12.42578125" customWidth="1"/>
  </cols>
  <sheetData>
    <row r="1" spans="1:7" ht="15.75" x14ac:dyDescent="0.25">
      <c r="A1" s="4" t="s">
        <v>70</v>
      </c>
    </row>
    <row r="2" spans="1:7" x14ac:dyDescent="0.25">
      <c r="A2" t="s">
        <v>0</v>
      </c>
      <c r="B2">
        <v>5</v>
      </c>
    </row>
    <row r="3" spans="1:7" x14ac:dyDescent="0.25">
      <c r="A3" t="s">
        <v>1</v>
      </c>
      <c r="B3">
        <v>3</v>
      </c>
    </row>
    <row r="5" spans="1:7" x14ac:dyDescent="0.25">
      <c r="A5" s="3" t="s">
        <v>71</v>
      </c>
      <c r="E5" s="1">
        <f>COMBIN(B2,B3)</f>
        <v>10</v>
      </c>
    </row>
    <row r="7" spans="1:7" x14ac:dyDescent="0.25">
      <c r="A7" s="35" t="s">
        <v>34</v>
      </c>
      <c r="B7" s="35" t="s">
        <v>8</v>
      </c>
      <c r="F7" s="35" t="s">
        <v>34</v>
      </c>
      <c r="G7" s="35" t="s">
        <v>77</v>
      </c>
    </row>
    <row r="8" spans="1:7" x14ac:dyDescent="0.25">
      <c r="A8" t="s">
        <v>72</v>
      </c>
      <c r="B8">
        <v>8</v>
      </c>
      <c r="F8" t="s">
        <v>72</v>
      </c>
      <c r="G8">
        <f ca="1">RAND()</f>
        <v>0.30505209729109517</v>
      </c>
    </row>
    <row r="9" spans="1:7" x14ac:dyDescent="0.25">
      <c r="A9" t="s">
        <v>75</v>
      </c>
      <c r="B9">
        <v>9</v>
      </c>
      <c r="F9" t="s">
        <v>75</v>
      </c>
      <c r="G9">
        <f t="shared" ref="G9:G12" ca="1" si="0">RAND()</f>
        <v>0.92806584463668484</v>
      </c>
    </row>
    <row r="10" spans="1:7" x14ac:dyDescent="0.25">
      <c r="A10" t="s">
        <v>74</v>
      </c>
      <c r="B10">
        <v>7</v>
      </c>
      <c r="F10" t="s">
        <v>74</v>
      </c>
      <c r="G10">
        <f t="shared" ca="1" si="0"/>
        <v>0.83638987394837871</v>
      </c>
    </row>
    <row r="11" spans="1:7" x14ac:dyDescent="0.25">
      <c r="A11" t="s">
        <v>73</v>
      </c>
      <c r="B11">
        <v>6</v>
      </c>
      <c r="F11" t="s">
        <v>73</v>
      </c>
      <c r="G11">
        <f t="shared" ca="1" si="0"/>
        <v>0.84879659034279376</v>
      </c>
    </row>
    <row r="12" spans="1:7" x14ac:dyDescent="0.25">
      <c r="A12" t="s">
        <v>76</v>
      </c>
      <c r="B12">
        <v>10</v>
      </c>
      <c r="F12" t="s">
        <v>76</v>
      </c>
      <c r="G12">
        <f t="shared" ca="1" si="0"/>
        <v>0.37725758172329793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71B1-45DD-44C9-A5AE-B5AFCD24E477}">
  <dimension ref="A1:J23"/>
  <sheetViews>
    <sheetView topLeftCell="A3" workbookViewId="0">
      <selection activeCell="G20" sqref="G20"/>
    </sheetView>
  </sheetViews>
  <sheetFormatPr baseColWidth="10" defaultRowHeight="15" x14ac:dyDescent="0.25"/>
  <cols>
    <col min="2" max="2" width="9.7109375" bestFit="1" customWidth="1"/>
    <col min="3" max="3" width="8.42578125" customWidth="1"/>
    <col min="4" max="4" width="8.7109375" customWidth="1"/>
    <col min="6" max="6" width="14" customWidth="1"/>
    <col min="7" max="7" width="12.42578125" customWidth="1"/>
    <col min="8" max="8" width="7.42578125" customWidth="1"/>
  </cols>
  <sheetData>
    <row r="1" spans="1:10" ht="15.75" x14ac:dyDescent="0.25">
      <c r="A1" s="4" t="s">
        <v>78</v>
      </c>
      <c r="I1" t="s">
        <v>91</v>
      </c>
    </row>
    <row r="2" spans="1:10" ht="15.75" x14ac:dyDescent="0.25">
      <c r="A2" s="4" t="s">
        <v>79</v>
      </c>
      <c r="I2" t="s">
        <v>92</v>
      </c>
    </row>
    <row r="3" spans="1:10" ht="15.75" x14ac:dyDescent="0.25">
      <c r="A3" s="4"/>
      <c r="F3" s="3" t="s">
        <v>19</v>
      </c>
      <c r="I3" t="s">
        <v>25</v>
      </c>
    </row>
    <row r="4" spans="1:10" ht="15.75" x14ac:dyDescent="0.25">
      <c r="A4" t="s">
        <v>0</v>
      </c>
      <c r="B4">
        <v>5</v>
      </c>
      <c r="F4" s="36" t="s">
        <v>7</v>
      </c>
      <c r="G4" s="36" t="s">
        <v>9</v>
      </c>
    </row>
    <row r="5" spans="1:10" x14ac:dyDescent="0.25">
      <c r="A5" t="s">
        <v>1</v>
      </c>
      <c r="B5">
        <v>3</v>
      </c>
      <c r="F5" s="1" t="s">
        <v>80</v>
      </c>
      <c r="G5" s="13">
        <f>AVERAGE(B10:B12)</f>
        <v>8</v>
      </c>
    </row>
    <row r="6" spans="1:10" ht="15.75" x14ac:dyDescent="0.25">
      <c r="F6" s="1" t="s">
        <v>81</v>
      </c>
      <c r="G6" s="13">
        <f>AVERAGE(B10,B11,B13)</f>
        <v>7.666666666666667</v>
      </c>
      <c r="I6" s="4" t="s">
        <v>93</v>
      </c>
    </row>
    <row r="7" spans="1:10" x14ac:dyDescent="0.25">
      <c r="A7" s="3" t="s">
        <v>71</v>
      </c>
      <c r="D7" s="1">
        <f>COMBIN(B4,B5)</f>
        <v>10</v>
      </c>
      <c r="F7" s="1" t="s">
        <v>82</v>
      </c>
      <c r="G7" s="13">
        <f>AVERAGE(B10,B11,B14)</f>
        <v>9</v>
      </c>
      <c r="I7" t="s">
        <v>96</v>
      </c>
    </row>
    <row r="8" spans="1:10" x14ac:dyDescent="0.25">
      <c r="F8" s="1" t="s">
        <v>83</v>
      </c>
      <c r="G8" s="13">
        <f>AVERAGE(B10,B12,B13)</f>
        <v>7</v>
      </c>
      <c r="I8" t="s">
        <v>95</v>
      </c>
    </row>
    <row r="9" spans="1:10" x14ac:dyDescent="0.25">
      <c r="A9" s="35" t="s">
        <v>34</v>
      </c>
      <c r="B9" s="9" t="s">
        <v>61</v>
      </c>
      <c r="E9" s="3"/>
      <c r="F9" s="1" t="s">
        <v>84</v>
      </c>
      <c r="G9" s="13">
        <f>AVERAGE(B10,B12,B14)</f>
        <v>8.3333333333333339</v>
      </c>
    </row>
    <row r="10" spans="1:10" x14ac:dyDescent="0.25">
      <c r="A10" t="s">
        <v>6</v>
      </c>
      <c r="B10">
        <v>8</v>
      </c>
      <c r="F10" s="1" t="s">
        <v>85</v>
      </c>
      <c r="G10" s="13">
        <f>AVERAGE(B10,B13,B14)</f>
        <v>8</v>
      </c>
      <c r="I10" s="35" t="s">
        <v>34</v>
      </c>
      <c r="J10" s="9" t="s">
        <v>94</v>
      </c>
    </row>
    <row r="11" spans="1:10" x14ac:dyDescent="0.25">
      <c r="A11" t="s">
        <v>3</v>
      </c>
      <c r="B11">
        <v>9</v>
      </c>
      <c r="F11" s="1" t="s">
        <v>86</v>
      </c>
      <c r="G11" s="13">
        <f>AVERAGE(B11,B12,B13)</f>
        <v>7.333333333333333</v>
      </c>
      <c r="I11" t="s">
        <v>6</v>
      </c>
      <c r="J11" s="1">
        <v>4</v>
      </c>
    </row>
    <row r="12" spans="1:10" x14ac:dyDescent="0.25">
      <c r="A12" t="s">
        <v>4</v>
      </c>
      <c r="B12">
        <v>7</v>
      </c>
      <c r="F12" s="1" t="s">
        <v>87</v>
      </c>
      <c r="G12" s="13">
        <f>AVERAGE(B11,B12,B14)</f>
        <v>8.6666666666666661</v>
      </c>
      <c r="I12" t="s">
        <v>3</v>
      </c>
      <c r="J12" s="1">
        <v>0</v>
      </c>
    </row>
    <row r="13" spans="1:10" x14ac:dyDescent="0.25">
      <c r="A13" t="s">
        <v>5</v>
      </c>
      <c r="B13">
        <v>6</v>
      </c>
      <c r="F13" s="1" t="s">
        <v>88</v>
      </c>
      <c r="G13" s="13">
        <f>AVERAGE(B11,B13,B14)</f>
        <v>8.3333333333333339</v>
      </c>
      <c r="I13" t="s">
        <v>4</v>
      </c>
      <c r="J13" s="1">
        <v>1</v>
      </c>
    </row>
    <row r="14" spans="1:10" x14ac:dyDescent="0.25">
      <c r="A14" t="s">
        <v>20</v>
      </c>
      <c r="B14">
        <v>10</v>
      </c>
      <c r="F14" s="2" t="s">
        <v>89</v>
      </c>
      <c r="G14" s="37">
        <f>AVERAGE(B12,B13,B14)</f>
        <v>7.666666666666667</v>
      </c>
      <c r="I14" t="s">
        <v>5</v>
      </c>
      <c r="J14" s="1">
        <v>3</v>
      </c>
    </row>
    <row r="15" spans="1:10" x14ac:dyDescent="0.25">
      <c r="F15" s="1" t="s">
        <v>8</v>
      </c>
      <c r="I15" t="s">
        <v>20</v>
      </c>
      <c r="J15" s="1">
        <v>2</v>
      </c>
    </row>
    <row r="16" spans="1:10" ht="15.75" x14ac:dyDescent="0.25">
      <c r="A16" s="4" t="s">
        <v>8</v>
      </c>
      <c r="B16">
        <f>AVERAGE(B10:B14)</f>
        <v>8</v>
      </c>
      <c r="F16" s="1" t="s">
        <v>12</v>
      </c>
    </row>
    <row r="17" spans="1:9" x14ac:dyDescent="0.25">
      <c r="A17" s="3" t="s">
        <v>10</v>
      </c>
      <c r="B17">
        <f>VAR(B10:B14)</f>
        <v>2.5</v>
      </c>
      <c r="F17" s="10" t="s">
        <v>90</v>
      </c>
    </row>
    <row r="18" spans="1:9" x14ac:dyDescent="0.25">
      <c r="F18" s="1" t="s">
        <v>13</v>
      </c>
      <c r="I18" t="s">
        <v>97</v>
      </c>
    </row>
    <row r="19" spans="1:9" x14ac:dyDescent="0.25">
      <c r="I19" t="s">
        <v>98</v>
      </c>
    </row>
    <row r="20" spans="1:9" x14ac:dyDescent="0.25">
      <c r="I20" t="s">
        <v>99</v>
      </c>
    </row>
    <row r="21" spans="1:9" x14ac:dyDescent="0.25">
      <c r="A21" s="14"/>
      <c r="I21" t="s">
        <v>100</v>
      </c>
    </row>
    <row r="23" spans="1:9" x14ac:dyDescent="0.25">
      <c r="A23" s="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48D1-5FAB-4B7B-96D0-E96EDA68DE9E}">
  <dimension ref="A1:J12"/>
  <sheetViews>
    <sheetView workbookViewId="0">
      <selection activeCell="J13" sqref="J13"/>
    </sheetView>
  </sheetViews>
  <sheetFormatPr baseColWidth="10" defaultRowHeight="15" x14ac:dyDescent="0.25"/>
  <sheetData>
    <row r="1" spans="1:10" x14ac:dyDescent="0.25">
      <c r="A1" t="s">
        <v>37</v>
      </c>
      <c r="H1" t="s">
        <v>0</v>
      </c>
      <c r="I1">
        <v>10000</v>
      </c>
    </row>
    <row r="2" spans="1:10" x14ac:dyDescent="0.25">
      <c r="A2" t="s">
        <v>0</v>
      </c>
      <c r="B2" s="29">
        <v>400</v>
      </c>
      <c r="H2" t="s">
        <v>1</v>
      </c>
      <c r="I2">
        <v>400</v>
      </c>
      <c r="J2" t="s">
        <v>50</v>
      </c>
    </row>
    <row r="3" spans="1:10" x14ac:dyDescent="0.25">
      <c r="A3" t="s">
        <v>38</v>
      </c>
      <c r="B3">
        <v>0.05</v>
      </c>
      <c r="H3" t="s">
        <v>38</v>
      </c>
      <c r="I3">
        <v>0.02</v>
      </c>
    </row>
    <row r="4" spans="1:10" x14ac:dyDescent="0.25">
      <c r="A4" t="s">
        <v>39</v>
      </c>
      <c r="B4">
        <f>1-B3</f>
        <v>0.95</v>
      </c>
      <c r="H4" t="s">
        <v>39</v>
      </c>
      <c r="I4">
        <f>1-I3</f>
        <v>0.98</v>
      </c>
    </row>
    <row r="6" spans="1:10" x14ac:dyDescent="0.25">
      <c r="H6" t="s">
        <v>45</v>
      </c>
      <c r="I6">
        <f>(1-I2/I1)*I3*I4/I2</f>
        <v>4.7039999999999997E-5</v>
      </c>
    </row>
    <row r="7" spans="1:10" x14ac:dyDescent="0.25">
      <c r="A7" t="s">
        <v>40</v>
      </c>
      <c r="B7">
        <f>B3*B4</f>
        <v>4.7500000000000001E-2</v>
      </c>
      <c r="D7" t="s">
        <v>55</v>
      </c>
      <c r="E7">
        <f>B4*B3</f>
        <v>4.7500000000000001E-2</v>
      </c>
      <c r="H7" t="s">
        <v>46</v>
      </c>
      <c r="I7">
        <f>SQRT(I6)</f>
        <v>6.8585712797928989E-3</v>
      </c>
    </row>
    <row r="8" spans="1:10" x14ac:dyDescent="0.25">
      <c r="A8" t="s">
        <v>53</v>
      </c>
      <c r="B8">
        <f>SQRT(B7)</f>
        <v>0.21794494717703367</v>
      </c>
      <c r="D8" t="s">
        <v>56</v>
      </c>
      <c r="E8">
        <f>SQRT(E7)</f>
        <v>0.21794494717703367</v>
      </c>
      <c r="H8" t="s">
        <v>47</v>
      </c>
      <c r="I8" s="13">
        <f>100*I7/I3</f>
        <v>34.292856398964496</v>
      </c>
      <c r="J8" t="s">
        <v>48</v>
      </c>
    </row>
    <row r="9" spans="1:10" x14ac:dyDescent="0.25">
      <c r="A9" t="s">
        <v>54</v>
      </c>
      <c r="B9" s="21">
        <f>100*B8/B3</f>
        <v>435.88989435406728</v>
      </c>
      <c r="D9" t="s">
        <v>57</v>
      </c>
      <c r="E9" s="21">
        <f>100*E8/B4</f>
        <v>22.941573387056174</v>
      </c>
    </row>
    <row r="10" spans="1:10" x14ac:dyDescent="0.25">
      <c r="H10" t="s">
        <v>58</v>
      </c>
      <c r="I10">
        <f>(1-I2/I1)*I3*I4/I2</f>
        <v>4.7039999999999997E-5</v>
      </c>
    </row>
    <row r="11" spans="1:10" x14ac:dyDescent="0.25">
      <c r="H11" t="s">
        <v>60</v>
      </c>
      <c r="I11">
        <f>SQRT(I10)</f>
        <v>6.8585712797928989E-3</v>
      </c>
    </row>
    <row r="12" spans="1:10" x14ac:dyDescent="0.25">
      <c r="H12" t="s">
        <v>59</v>
      </c>
      <c r="I12" s="13">
        <f>100*I11/I4</f>
        <v>0.6998542122237652</v>
      </c>
      <c r="J12" t="s">
        <v>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A5E7-6893-4406-BA8A-BB0798AB0DEE}">
  <dimension ref="A1:D14"/>
  <sheetViews>
    <sheetView workbookViewId="0">
      <selection activeCell="A14" sqref="A14"/>
    </sheetView>
  </sheetViews>
  <sheetFormatPr baseColWidth="10" defaultRowHeight="15" x14ac:dyDescent="0.25"/>
  <cols>
    <col min="5" max="5" width="17.140625" bestFit="1" customWidth="1"/>
    <col min="6" max="6" width="12" bestFit="1" customWidth="1"/>
  </cols>
  <sheetData>
    <row r="1" spans="1:4" x14ac:dyDescent="0.25">
      <c r="A1" t="s">
        <v>41</v>
      </c>
    </row>
    <row r="3" spans="1:4" x14ac:dyDescent="0.25">
      <c r="A3" s="3" t="s">
        <v>44</v>
      </c>
    </row>
    <row r="4" spans="1:4" x14ac:dyDescent="0.25">
      <c r="A4" t="s">
        <v>0</v>
      </c>
      <c r="B4" s="28">
        <v>100000</v>
      </c>
    </row>
    <row r="5" spans="1:4" x14ac:dyDescent="0.25">
      <c r="A5" t="s">
        <v>1</v>
      </c>
      <c r="B5">
        <v>400</v>
      </c>
      <c r="C5" t="s">
        <v>50</v>
      </c>
    </row>
    <row r="6" spans="1:4" x14ac:dyDescent="0.25">
      <c r="A6" t="s">
        <v>42</v>
      </c>
      <c r="B6">
        <v>1</v>
      </c>
    </row>
    <row r="7" spans="1:4" x14ac:dyDescent="0.25">
      <c r="A7" t="s">
        <v>43</v>
      </c>
      <c r="B7">
        <f>B6/B5</f>
        <v>2.5000000000000001E-3</v>
      </c>
    </row>
    <row r="8" spans="1:4" x14ac:dyDescent="0.25">
      <c r="A8" t="s">
        <v>45</v>
      </c>
      <c r="B8">
        <f>B7*(1-B7)/B5</f>
        <v>6.2343750000000008E-6</v>
      </c>
    </row>
    <row r="9" spans="1:4" x14ac:dyDescent="0.25">
      <c r="A9" t="s">
        <v>46</v>
      </c>
      <c r="B9" s="27">
        <f>SQRT(B8)</f>
        <v>2.4968730444297725E-3</v>
      </c>
    </row>
    <row r="10" spans="1:4" x14ac:dyDescent="0.25">
      <c r="A10" t="s">
        <v>47</v>
      </c>
      <c r="B10" s="27">
        <f>100*B9/B7</f>
        <v>99.874921777190906</v>
      </c>
      <c r="C10" t="s">
        <v>48</v>
      </c>
      <c r="D10" t="s">
        <v>51</v>
      </c>
    </row>
    <row r="12" spans="1:4" x14ac:dyDescent="0.25">
      <c r="A12" t="s">
        <v>49</v>
      </c>
    </row>
    <row r="13" spans="1:4" x14ac:dyDescent="0.25">
      <c r="A13" t="s">
        <v>101</v>
      </c>
    </row>
    <row r="14" spans="1:4" x14ac:dyDescent="0.25">
      <c r="A14" t="s">
        <v>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5F75-AB33-4D5E-9353-6BD1D060C555}">
  <dimension ref="A1:G30"/>
  <sheetViews>
    <sheetView tabSelected="1" topLeftCell="A19" zoomScale="120" zoomScaleNormal="120" workbookViewId="0">
      <selection activeCell="F22" sqref="F22"/>
    </sheetView>
  </sheetViews>
  <sheetFormatPr baseColWidth="10" defaultRowHeight="15" x14ac:dyDescent="0.25"/>
  <cols>
    <col min="2" max="2" width="14.85546875" customWidth="1"/>
    <col min="4" max="4" width="16.5703125" customWidth="1"/>
    <col min="5" max="5" width="8.85546875" bestFit="1" customWidth="1"/>
    <col min="7" max="7" width="12.5703125" bestFit="1" customWidth="1"/>
  </cols>
  <sheetData>
    <row r="1" spans="1:7" x14ac:dyDescent="0.25">
      <c r="A1" s="3" t="s">
        <v>30</v>
      </c>
    </row>
    <row r="2" spans="1:7" ht="30" x14ac:dyDescent="0.25">
      <c r="A2" s="9" t="s">
        <v>2</v>
      </c>
      <c r="B2" s="16" t="s">
        <v>62</v>
      </c>
    </row>
    <row r="3" spans="1:7" ht="30" x14ac:dyDescent="0.25">
      <c r="A3" s="1">
        <v>1</v>
      </c>
      <c r="B3" s="26">
        <v>10</v>
      </c>
      <c r="D3" s="3" t="s">
        <v>15</v>
      </c>
      <c r="E3" s="34" t="s">
        <v>15</v>
      </c>
      <c r="G3" s="33" t="s">
        <v>66</v>
      </c>
    </row>
    <row r="4" spans="1:7" x14ac:dyDescent="0.25">
      <c r="A4" s="1">
        <v>2</v>
      </c>
      <c r="B4" s="26">
        <v>15</v>
      </c>
      <c r="D4" s="9" t="s">
        <v>7</v>
      </c>
      <c r="E4" s="23" t="s">
        <v>9</v>
      </c>
      <c r="F4" s="9" t="s">
        <v>18</v>
      </c>
      <c r="G4" s="24" t="s">
        <v>36</v>
      </c>
    </row>
    <row r="5" spans="1:7" x14ac:dyDescent="0.25">
      <c r="A5" s="1">
        <v>3</v>
      </c>
      <c r="B5" s="26">
        <v>20</v>
      </c>
      <c r="D5" s="1" t="s">
        <v>102</v>
      </c>
      <c r="E5" s="6">
        <f>AVERAGE(B3,B6,B9)</f>
        <v>30</v>
      </c>
      <c r="F5" s="1">
        <v>3</v>
      </c>
      <c r="G5" s="30">
        <f>$B$17*(E5*F5)/$B$12</f>
        <v>38.571428571428569</v>
      </c>
    </row>
    <row r="6" spans="1:7" x14ac:dyDescent="0.25">
      <c r="A6" s="1">
        <v>4</v>
      </c>
      <c r="B6" s="26">
        <v>25</v>
      </c>
      <c r="D6" s="1" t="s">
        <v>103</v>
      </c>
      <c r="E6" s="6">
        <f>AVERAGE(B4,B7)</f>
        <v>28.5</v>
      </c>
      <c r="F6" s="1">
        <v>2</v>
      </c>
      <c r="G6" s="30">
        <f>$B$17*E6*F6/$B$12</f>
        <v>24.428571428571427</v>
      </c>
    </row>
    <row r="7" spans="1:7" x14ac:dyDescent="0.25">
      <c r="A7" s="1">
        <v>5</v>
      </c>
      <c r="B7" s="26">
        <v>42</v>
      </c>
      <c r="D7" s="2" t="s">
        <v>104</v>
      </c>
      <c r="E7" s="19">
        <f>AVERAGE(B5,B8)</f>
        <v>35</v>
      </c>
      <c r="F7" s="20">
        <v>2</v>
      </c>
      <c r="G7" s="31">
        <f>$B$17*E7*F7/$B$12</f>
        <v>30</v>
      </c>
    </row>
    <row r="8" spans="1:7" ht="15.75" x14ac:dyDescent="0.25">
      <c r="A8" s="1">
        <v>6</v>
      </c>
      <c r="B8" s="26">
        <v>50</v>
      </c>
      <c r="D8" s="40" t="s">
        <v>11</v>
      </c>
      <c r="E8" s="38">
        <f>AVERAGE(E5:E7)</f>
        <v>31.166666666666668</v>
      </c>
      <c r="F8" s="4"/>
      <c r="G8" s="41">
        <f>AVERAGE(G5:G7)</f>
        <v>31</v>
      </c>
    </row>
    <row r="9" spans="1:7" x14ac:dyDescent="0.25">
      <c r="A9" s="1">
        <v>7</v>
      </c>
      <c r="B9" s="26">
        <v>55</v>
      </c>
      <c r="D9" s="1" t="s">
        <v>12</v>
      </c>
      <c r="E9" s="6">
        <f>_xlfn.VAR.P(E5:E7)</f>
        <v>7.7222222222222223</v>
      </c>
      <c r="G9" s="25">
        <f>_xlfn.VAR.P(G5:G7)</f>
        <v>33.836734693877389</v>
      </c>
    </row>
    <row r="10" spans="1:7" x14ac:dyDescent="0.25">
      <c r="A10" s="15" t="s">
        <v>8</v>
      </c>
      <c r="B10" s="32">
        <f>AVERAGE(B3:B9)</f>
        <v>31</v>
      </c>
      <c r="D10" s="1" t="s">
        <v>13</v>
      </c>
      <c r="E10" s="6">
        <f>100*SQRT(_xlfn.VAR.P(E6:E8))/E8</f>
        <v>8.5598625337204766</v>
      </c>
      <c r="G10" s="25">
        <f>100*SQRT(_xlfn.VAR.P(G6:G8))/G8</f>
        <v>9.326027180743786</v>
      </c>
    </row>
    <row r="11" spans="1:7" x14ac:dyDescent="0.25">
      <c r="D11" s="1" t="s">
        <v>27</v>
      </c>
      <c r="E11" s="13">
        <f>E8-B10</f>
        <v>0.16666666666666785</v>
      </c>
      <c r="G11" s="25">
        <f>B10-G8</f>
        <v>0</v>
      </c>
    </row>
    <row r="12" spans="1:7" ht="15.75" x14ac:dyDescent="0.25">
      <c r="A12" s="1" t="s">
        <v>0</v>
      </c>
      <c r="B12" s="1">
        <v>7</v>
      </c>
      <c r="D12" s="40" t="s">
        <v>63</v>
      </c>
      <c r="E12" s="40">
        <f>E9+E11^2</f>
        <v>7.7500000000000009</v>
      </c>
      <c r="F12" s="4"/>
      <c r="G12" s="42">
        <f>G9+G11^2</f>
        <v>33.836734693877389</v>
      </c>
    </row>
    <row r="14" spans="1:7" x14ac:dyDescent="0.25">
      <c r="A14" s="18" t="s">
        <v>28</v>
      </c>
      <c r="B14" s="17" t="s">
        <v>32</v>
      </c>
      <c r="D14" s="43" t="s">
        <v>64</v>
      </c>
    </row>
    <row r="16" spans="1:7" x14ac:dyDescent="0.25">
      <c r="A16" t="s">
        <v>33</v>
      </c>
      <c r="D16" t="s">
        <v>23</v>
      </c>
    </row>
    <row r="17" spans="1:7" x14ac:dyDescent="0.25">
      <c r="A17" s="1" t="s">
        <v>35</v>
      </c>
      <c r="B17" s="1">
        <v>3</v>
      </c>
      <c r="D17" t="s">
        <v>24</v>
      </c>
      <c r="E17">
        <v>3</v>
      </c>
    </row>
    <row r="18" spans="1:7" x14ac:dyDescent="0.25">
      <c r="D18" t="s">
        <v>10</v>
      </c>
      <c r="E18" s="6">
        <f>_xlfn.VAR.S(B3:B9)</f>
        <v>318.66666666666669</v>
      </c>
    </row>
    <row r="19" spans="1:7" x14ac:dyDescent="0.25">
      <c r="A19" t="s">
        <v>29</v>
      </c>
      <c r="B19" t="s">
        <v>9</v>
      </c>
      <c r="D19" t="s">
        <v>25</v>
      </c>
      <c r="E19" s="6">
        <f>(1-E17/B12)*E18/E17</f>
        <v>60.698412698412703</v>
      </c>
    </row>
    <row r="20" spans="1:7" x14ac:dyDescent="0.25">
      <c r="D20" s="3" t="s">
        <v>65</v>
      </c>
      <c r="E20" s="13">
        <v>0</v>
      </c>
      <c r="G20" s="5"/>
    </row>
    <row r="21" spans="1:7" ht="15.75" x14ac:dyDescent="0.25">
      <c r="D21" s="4" t="s">
        <v>63</v>
      </c>
      <c r="E21" s="4">
        <f>E19+E20</f>
        <v>60.698412698412703</v>
      </c>
      <c r="F21" t="s">
        <v>106</v>
      </c>
    </row>
    <row r="23" spans="1:7" x14ac:dyDescent="0.25">
      <c r="A23" s="15"/>
      <c r="D23" t="s">
        <v>67</v>
      </c>
    </row>
    <row r="24" spans="1:7" x14ac:dyDescent="0.25">
      <c r="D24" t="s">
        <v>68</v>
      </c>
    </row>
    <row r="25" spans="1:7" x14ac:dyDescent="0.25">
      <c r="D25" t="s">
        <v>69</v>
      </c>
    </row>
    <row r="26" spans="1:7" x14ac:dyDescent="0.25">
      <c r="A26" s="1"/>
    </row>
    <row r="27" spans="1:7" x14ac:dyDescent="0.25">
      <c r="A27" s="1"/>
    </row>
    <row r="29" spans="1:7" x14ac:dyDescent="0.25">
      <c r="A29" t="s">
        <v>14</v>
      </c>
      <c r="B29" s="6">
        <f>AVERAGE(B3:B27)</f>
        <v>25.8</v>
      </c>
    </row>
    <row r="30" spans="1:7" x14ac:dyDescent="0.25">
      <c r="A30" t="s">
        <v>21</v>
      </c>
      <c r="B30">
        <f>SUM(B3:B9)</f>
        <v>217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DB54-4A41-4A2D-9D31-A73869884410}">
  <dimension ref="A1:G30"/>
  <sheetViews>
    <sheetView workbookViewId="0">
      <selection activeCell="I2" sqref="I2"/>
    </sheetView>
  </sheetViews>
  <sheetFormatPr baseColWidth="10" defaultRowHeight="15" x14ac:dyDescent="0.25"/>
  <cols>
    <col min="2" max="2" width="14.85546875" customWidth="1"/>
    <col min="4" max="4" width="14" customWidth="1"/>
    <col min="5" max="5" width="16.7109375" bestFit="1" customWidth="1"/>
    <col min="7" max="7" width="16.140625" customWidth="1"/>
  </cols>
  <sheetData>
    <row r="1" spans="1:7" x14ac:dyDescent="0.25">
      <c r="A1" s="3" t="s">
        <v>30</v>
      </c>
    </row>
    <row r="2" spans="1:7" ht="30" x14ac:dyDescent="0.25">
      <c r="A2" s="9" t="s">
        <v>2</v>
      </c>
      <c r="B2" s="16" t="s">
        <v>31</v>
      </c>
    </row>
    <row r="3" spans="1:7" x14ac:dyDescent="0.25">
      <c r="A3" s="1">
        <v>1</v>
      </c>
      <c r="B3" s="21">
        <v>55</v>
      </c>
      <c r="D3" s="3" t="s">
        <v>15</v>
      </c>
      <c r="G3" s="11" t="s">
        <v>16</v>
      </c>
    </row>
    <row r="4" spans="1:7" x14ac:dyDescent="0.25">
      <c r="A4" s="1">
        <v>2</v>
      </c>
      <c r="B4" s="21">
        <v>42</v>
      </c>
      <c r="D4" s="2" t="s">
        <v>7</v>
      </c>
      <c r="E4" s="8" t="s">
        <v>9</v>
      </c>
      <c r="F4" s="2" t="s">
        <v>18</v>
      </c>
      <c r="G4" s="12" t="s">
        <v>17</v>
      </c>
    </row>
    <row r="5" spans="1:7" x14ac:dyDescent="0.25">
      <c r="A5" s="1">
        <v>3</v>
      </c>
      <c r="B5" s="21">
        <v>25</v>
      </c>
      <c r="D5" s="1" t="s">
        <v>102</v>
      </c>
      <c r="E5" s="6">
        <f>AVERAGE(B3,B6,B9)</f>
        <v>26.666666666666668</v>
      </c>
      <c r="F5" s="1">
        <v>3</v>
      </c>
      <c r="G5" s="7">
        <f>$B$17*E5*F5/$B$12</f>
        <v>34.285714285714285</v>
      </c>
    </row>
    <row r="6" spans="1:7" x14ac:dyDescent="0.25">
      <c r="A6" s="1">
        <v>4</v>
      </c>
      <c r="B6" s="21">
        <v>10</v>
      </c>
      <c r="D6" s="1" t="s">
        <v>103</v>
      </c>
      <c r="E6" s="6">
        <f>AVERAGE(B4,B7)</f>
        <v>46</v>
      </c>
      <c r="F6" s="1">
        <v>2</v>
      </c>
      <c r="G6" s="7">
        <f>$B$17*E6*F6/$B$12</f>
        <v>39.428571428571431</v>
      </c>
    </row>
    <row r="7" spans="1:7" x14ac:dyDescent="0.25">
      <c r="A7" s="1">
        <v>5</v>
      </c>
      <c r="B7" s="21">
        <v>50</v>
      </c>
      <c r="D7" s="2" t="s">
        <v>104</v>
      </c>
      <c r="E7" s="19">
        <f>AVERAGE(B5,B8)</f>
        <v>22.5</v>
      </c>
      <c r="F7" s="20">
        <v>2</v>
      </c>
      <c r="G7" s="7">
        <f>$B$17*E7*F7/$B$12</f>
        <v>19.285714285714285</v>
      </c>
    </row>
    <row r="8" spans="1:7" ht="15.75" x14ac:dyDescent="0.25">
      <c r="A8" s="1">
        <v>6</v>
      </c>
      <c r="B8" s="21">
        <v>20</v>
      </c>
      <c r="D8" s="1" t="s">
        <v>11</v>
      </c>
      <c r="E8" s="38">
        <f>AVERAGE(E5:E7)</f>
        <v>31.722222222222225</v>
      </c>
      <c r="G8" s="39">
        <f>AVERAGE(G5:G7)</f>
        <v>31</v>
      </c>
    </row>
    <row r="9" spans="1:7" ht="15.75" x14ac:dyDescent="0.25">
      <c r="A9" s="1">
        <v>7</v>
      </c>
      <c r="B9" s="21">
        <v>15</v>
      </c>
      <c r="D9" s="1" t="s">
        <v>12</v>
      </c>
      <c r="E9" s="39">
        <f>_xlfn.VAR.P(E5:E7)</f>
        <v>104.82098765432096</v>
      </c>
      <c r="G9" s="39">
        <f>_xlfn.VAR.P(G5:G7)</f>
        <v>73.020408163265131</v>
      </c>
    </row>
    <row r="10" spans="1:7" x14ac:dyDescent="0.25">
      <c r="A10" s="15" t="s">
        <v>8</v>
      </c>
      <c r="B10" s="22">
        <f>AVERAGE(B3:B9)</f>
        <v>31</v>
      </c>
      <c r="D10" s="1" t="s">
        <v>13</v>
      </c>
      <c r="E10" s="6">
        <f>100*SQRT(_xlfn.VAR.P(E6:E8))/E8</f>
        <v>30.475650351632503</v>
      </c>
      <c r="G10" s="6">
        <f>100*SQRT(_xlfn.VAR.P(G6:G8))/G8</f>
        <v>26.644111168524407</v>
      </c>
    </row>
    <row r="11" spans="1:7" x14ac:dyDescent="0.25">
      <c r="D11" s="1" t="s">
        <v>27</v>
      </c>
      <c r="E11" s="13">
        <f>E8-$B10</f>
        <v>0.72222222222222499</v>
      </c>
      <c r="G11" s="13">
        <f>G8-$B10</f>
        <v>0</v>
      </c>
    </row>
    <row r="12" spans="1:7" ht="15.75" x14ac:dyDescent="0.25">
      <c r="A12" s="1" t="s">
        <v>0</v>
      </c>
      <c r="B12" s="1">
        <v>7</v>
      </c>
      <c r="D12" s="40" t="s">
        <v>105</v>
      </c>
      <c r="E12" s="39">
        <f>E9+E11^2</f>
        <v>105.34259259259257</v>
      </c>
      <c r="G12" s="39">
        <f>G9+G11^2</f>
        <v>73.020408163265131</v>
      </c>
    </row>
    <row r="14" spans="1:7" x14ac:dyDescent="0.25">
      <c r="A14" s="18" t="s">
        <v>28</v>
      </c>
      <c r="B14" s="17" t="s">
        <v>32</v>
      </c>
      <c r="D14" s="10" t="s">
        <v>22</v>
      </c>
    </row>
    <row r="16" spans="1:7" x14ac:dyDescent="0.25">
      <c r="A16" t="s">
        <v>33</v>
      </c>
      <c r="D16" t="s">
        <v>23</v>
      </c>
    </row>
    <row r="17" spans="1:7" x14ac:dyDescent="0.25">
      <c r="A17" s="1" t="s">
        <v>35</v>
      </c>
      <c r="B17" s="1">
        <v>3</v>
      </c>
      <c r="D17" t="s">
        <v>24</v>
      </c>
      <c r="E17">
        <v>3</v>
      </c>
    </row>
    <row r="18" spans="1:7" x14ac:dyDescent="0.25">
      <c r="D18" t="s">
        <v>10</v>
      </c>
      <c r="E18" s="6">
        <f>_xlfn.VAR.S(B3:B9)</f>
        <v>318.66666666666669</v>
      </c>
    </row>
    <row r="19" spans="1:7" x14ac:dyDescent="0.25">
      <c r="A19" t="s">
        <v>29</v>
      </c>
      <c r="B19" t="s">
        <v>9</v>
      </c>
      <c r="D19" t="s">
        <v>25</v>
      </c>
      <c r="E19" s="6">
        <f>(1-E17/B12)*E18/E17</f>
        <v>60.698412698412703</v>
      </c>
    </row>
    <row r="21" spans="1:7" x14ac:dyDescent="0.25">
      <c r="D21" s="3" t="s">
        <v>26</v>
      </c>
      <c r="E21" s="5">
        <f>E9/$E$19</f>
        <v>1.7269148070664802</v>
      </c>
      <c r="G21" s="5"/>
    </row>
    <row r="23" spans="1:7" x14ac:dyDescent="0.25">
      <c r="A23" s="15"/>
    </row>
    <row r="26" spans="1:7" x14ac:dyDescent="0.25">
      <c r="A26" s="1"/>
    </row>
    <row r="27" spans="1:7" x14ac:dyDescent="0.25">
      <c r="A27" s="1"/>
    </row>
    <row r="29" spans="1:7" x14ac:dyDescent="0.25">
      <c r="A29" t="s">
        <v>14</v>
      </c>
      <c r="B29" s="6">
        <f>AVERAGE(B3:B27)</f>
        <v>25.8</v>
      </c>
    </row>
    <row r="30" spans="1:7" x14ac:dyDescent="0.25">
      <c r="A30" t="s">
        <v>21</v>
      </c>
      <c r="B30">
        <f>SUM(B3:B9)</f>
        <v>217</v>
      </c>
    </row>
  </sheetData>
  <sortState xmlns:xlrd2="http://schemas.microsoft.com/office/spreadsheetml/2017/richdata2" ref="A3:C9">
    <sortCondition ref="C3:C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MAS I</vt:lpstr>
      <vt:lpstr>MAS II</vt:lpstr>
      <vt:lpstr>CV I</vt:lpstr>
      <vt:lpstr>CV II</vt:lpstr>
      <vt:lpstr>Sistematico I</vt:lpstr>
      <vt:lpstr>Sistematico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 brunetti</cp:lastModifiedBy>
  <dcterms:created xsi:type="dcterms:W3CDTF">2022-02-18T23:21:09Z</dcterms:created>
  <dcterms:modified xsi:type="dcterms:W3CDTF">2024-10-11T12:25:01Z</dcterms:modified>
</cp:coreProperties>
</file>