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oulots\universi\maestria_generacion_info\teoria_tecnicas_muestreo_2024\"/>
    </mc:Choice>
  </mc:AlternateContent>
  <xr:revisionPtr revIDLastSave="0" documentId="13_ncr:1_{6134E9D7-733D-4E26-8D67-3B2307DA04A2}" xr6:coauthVersionLast="47" xr6:coauthVersionMax="47" xr10:uidLastSave="{00000000-0000-0000-0000-000000000000}"/>
  <bookViews>
    <workbookView xWindow="-120" yWindow="-120" windowWidth="20730" windowHeight="11760" xr2:uid="{93A1FD50-49C3-4A20-B554-FC9859F1D6A2}"/>
  </bookViews>
  <sheets>
    <sheet name="ejemplo I" sheetId="2" r:id="rId1"/>
    <sheet name="ejemplo I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N11" i="2"/>
  <c r="L20" i="2"/>
  <c r="L21" i="2"/>
  <c r="L22" i="2"/>
  <c r="L23" i="2"/>
  <c r="L24" i="2"/>
  <c r="L25" i="2"/>
  <c r="L26" i="2"/>
  <c r="L27" i="2"/>
  <c r="J27" i="2"/>
  <c r="J21" i="2"/>
  <c r="J22" i="2"/>
  <c r="J23" i="2"/>
  <c r="J24" i="2"/>
  <c r="J25" i="2"/>
  <c r="J26" i="2"/>
  <c r="J20" i="2"/>
  <c r="L9" i="2"/>
  <c r="B17" i="2"/>
  <c r="N12" i="2" s="1"/>
  <c r="C15" i="2"/>
  <c r="M23" i="2" s="1"/>
  <c r="B15" i="2"/>
  <c r="D8" i="2" s="1"/>
  <c r="G3" i="2"/>
  <c r="E7" i="2" s="1"/>
  <c r="J20" i="1"/>
  <c r="N27" i="2" l="1"/>
  <c r="N19" i="2"/>
  <c r="M14" i="2"/>
  <c r="N25" i="2"/>
  <c r="N17" i="2"/>
  <c r="M13" i="2"/>
  <c r="M25" i="2"/>
  <c r="M21" i="2"/>
  <c r="N24" i="2"/>
  <c r="N16" i="2"/>
  <c r="M9" i="2"/>
  <c r="M12" i="2"/>
  <c r="N23" i="2"/>
  <c r="N15" i="2"/>
  <c r="M26" i="2"/>
  <c r="N26" i="2"/>
  <c r="N10" i="2"/>
  <c r="M11" i="2"/>
  <c r="M20" i="2"/>
  <c r="N22" i="2"/>
  <c r="N14" i="2"/>
  <c r="M18" i="2"/>
  <c r="M10" i="2"/>
  <c r="N21" i="2"/>
  <c r="N13" i="2"/>
  <c r="M16" i="2"/>
  <c r="M15" i="2"/>
  <c r="M22" i="2"/>
  <c r="N18" i="2"/>
  <c r="M19" i="2"/>
  <c r="M24" i="2"/>
  <c r="M17" i="2"/>
  <c r="M27" i="2"/>
  <c r="N9" i="2"/>
  <c r="N20" i="2"/>
  <c r="E8" i="2"/>
  <c r="F8" i="2" s="1"/>
  <c r="B18" i="2"/>
  <c r="D11" i="2"/>
  <c r="D10" i="2"/>
  <c r="D12" i="2"/>
  <c r="D9" i="2"/>
  <c r="D13" i="2"/>
  <c r="D14" i="2"/>
  <c r="C17" i="1"/>
  <c r="B5" i="1"/>
  <c r="E9" i="1" s="1"/>
  <c r="B17" i="1"/>
  <c r="D15" i="2" l="1"/>
  <c r="E9" i="2"/>
  <c r="F9" i="2" s="1"/>
  <c r="G9" i="2" s="1"/>
  <c r="G8" i="2"/>
  <c r="D16" i="1"/>
  <c r="D14" i="1"/>
  <c r="D13" i="1"/>
  <c r="D12" i="1"/>
  <c r="D11" i="1"/>
  <c r="D15" i="1"/>
  <c r="I14" i="1"/>
  <c r="J14" i="1" s="1"/>
  <c r="I11" i="1"/>
  <c r="J11" i="1" s="1"/>
  <c r="I12" i="1"/>
  <c r="J12" i="1" s="1"/>
  <c r="I13" i="1"/>
  <c r="J13" i="1" s="1"/>
  <c r="I15" i="1"/>
  <c r="J15" i="1" s="1"/>
  <c r="I16" i="1"/>
  <c r="J16" i="1" s="1"/>
  <c r="I10" i="1"/>
  <c r="D10" i="1"/>
  <c r="E10" i="1" s="1"/>
  <c r="F10" i="1" s="1"/>
  <c r="E10" i="2" l="1"/>
  <c r="F10" i="2" s="1"/>
  <c r="G10" i="2" s="1"/>
  <c r="I17" i="1"/>
  <c r="J10" i="1"/>
  <c r="J17" i="1" s="1"/>
  <c r="J19" i="1" s="1"/>
  <c r="J21" i="1" s="1"/>
  <c r="D17" i="1"/>
  <c r="G10" i="1"/>
  <c r="E11" i="1"/>
  <c r="E12" i="1" s="1"/>
  <c r="E13" i="1" s="1"/>
  <c r="E14" i="1" s="1"/>
  <c r="E11" i="2" l="1"/>
  <c r="F11" i="2" s="1"/>
  <c r="G11" i="2" s="1"/>
  <c r="F14" i="1"/>
  <c r="G14" i="1" s="1"/>
  <c r="E15" i="1"/>
  <c r="F13" i="1"/>
  <c r="G13" i="1" s="1"/>
  <c r="F12" i="1"/>
  <c r="G12" i="1" s="1"/>
  <c r="F11" i="1"/>
  <c r="E12" i="2" l="1"/>
  <c r="F12" i="2" s="1"/>
  <c r="G12" i="2" s="1"/>
  <c r="E16" i="1"/>
  <c r="F15" i="1"/>
  <c r="G15" i="1" s="1"/>
  <c r="G11" i="1"/>
  <c r="E13" i="2" l="1"/>
  <c r="E14" i="2" s="1"/>
  <c r="F14" i="2" s="1"/>
  <c r="G14" i="2" s="1"/>
  <c r="F16" i="1"/>
  <c r="G16" i="1" s="1"/>
  <c r="G17" i="1" s="1"/>
  <c r="F13" i="2" l="1"/>
  <c r="G13" i="2" s="1"/>
  <c r="G15" i="2" s="1"/>
  <c r="F17" i="1"/>
  <c r="F15" i="2" l="1"/>
  <c r="L10" i="2" l="1"/>
  <c r="L13" i="2"/>
  <c r="L14" i="2"/>
  <c r="L16" i="2"/>
  <c r="L12" i="2"/>
  <c r="L11" i="2"/>
  <c r="L19" i="2"/>
  <c r="L15" i="2"/>
  <c r="L17" i="2"/>
  <c r="L18" i="2"/>
</calcChain>
</file>

<file path=xl/sharedStrings.xml><?xml version="1.0" encoding="utf-8"?>
<sst xmlns="http://schemas.openxmlformats.org/spreadsheetml/2006/main" count="72" uniqueCount="46">
  <si>
    <t>A</t>
  </si>
  <si>
    <t>B</t>
  </si>
  <si>
    <t>C</t>
  </si>
  <si>
    <t>D</t>
  </si>
  <si>
    <t>E</t>
  </si>
  <si>
    <t>F</t>
  </si>
  <si>
    <t>n=</t>
  </si>
  <si>
    <t>pi</t>
  </si>
  <si>
    <t>Acum</t>
  </si>
  <si>
    <t>e=</t>
  </si>
  <si>
    <t>Selec</t>
  </si>
  <si>
    <t>Y/pi</t>
  </si>
  <si>
    <t>H_T</t>
  </si>
  <si>
    <t>Selección mediante Madow</t>
  </si>
  <si>
    <t>pi_i=</t>
  </si>
  <si>
    <t>n*Xi/suma(Xi)</t>
  </si>
  <si>
    <t>este es el número aleatorio que determina cada muestra</t>
  </si>
  <si>
    <t>probabilidad</t>
  </si>
  <si>
    <t>θ =</t>
  </si>
  <si>
    <t>N=</t>
  </si>
  <si>
    <t>Estimador: pi-estimador (Horvitz-Thonmpson)</t>
  </si>
  <si>
    <t>Colegio</t>
  </si>
  <si>
    <t>Matrícula (X)</t>
  </si>
  <si>
    <t>colegios</t>
  </si>
  <si>
    <t>Cuidado: no todas las muestras tienen igual</t>
  </si>
  <si>
    <t>Var_wr</t>
  </si>
  <si>
    <t>Var_mas</t>
  </si>
  <si>
    <t>deff</t>
  </si>
  <si>
    <t>G</t>
  </si>
  <si>
    <t>Total alumnos que practican deporte</t>
  </si>
  <si>
    <t>(Y/P-theta)^2*P</t>
  </si>
  <si>
    <t>P</t>
  </si>
  <si>
    <r>
      <t>Aproximo la varianza suponiendo muestreo</t>
    </r>
    <r>
      <rPr>
        <i/>
        <sz val="11"/>
        <color theme="1"/>
        <rFont val="Calibri"/>
        <family val="2"/>
        <scheme val="minor"/>
      </rPr>
      <t xml:space="preserve"> con reposición</t>
    </r>
  </si>
  <si>
    <t>P es la probabilidad de seleccionar la escuela</t>
  </si>
  <si>
    <t>en una extracción</t>
  </si>
  <si>
    <t>Muestra</t>
  </si>
  <si>
    <t>Estimación</t>
  </si>
  <si>
    <t>Var_mas=</t>
  </si>
  <si>
    <t>número aleatorio que determina cada muestra</t>
  </si>
  <si>
    <t>CV_mas=</t>
  </si>
  <si>
    <t>CV</t>
  </si>
  <si>
    <t>DS</t>
  </si>
  <si>
    <t>Trabajan (Y)</t>
  </si>
  <si>
    <t>Alumnos trabajan (Y)</t>
  </si>
  <si>
    <t>Variable auxiliar: matrícula</t>
  </si>
  <si>
    <t>Total alumnos que trabajan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</si>
</sst>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2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2" xfId="0" applyBorder="1"/>
    <xf numFmtId="1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right"/>
    </xf>
    <xf numFmtId="0" fontId="0" fillId="0" borderId="1" xfId="0" applyBorder="1"/>
    <xf numFmtId="165" fontId="1" fillId="0" borderId="0" xfId="0" applyNumberFormat="1" applyFont="1"/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2" fontId="3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A7DD-B9AF-4EF1-B6D3-F7E6ABDFB04C}">
  <dimension ref="A1:N27"/>
  <sheetViews>
    <sheetView tabSelected="1" zoomScale="120" zoomScaleNormal="120" workbookViewId="0">
      <selection activeCell="C7" sqref="C7"/>
    </sheetView>
  </sheetViews>
  <sheetFormatPr baseColWidth="10" defaultRowHeight="15" x14ac:dyDescent="0.25"/>
  <cols>
    <col min="1" max="1" width="11.7109375" customWidth="1"/>
    <col min="2" max="2" width="9.140625" customWidth="1"/>
    <col min="3" max="3" width="9.42578125" customWidth="1"/>
    <col min="4" max="4" width="9" customWidth="1"/>
    <col min="5" max="5" width="9.28515625" customWidth="1"/>
    <col min="6" max="6" width="8.28515625" customWidth="1"/>
    <col min="7" max="7" width="10.42578125" customWidth="1"/>
    <col min="8" max="8" width="5.28515625" customWidth="1"/>
    <col min="9" max="9" width="4.5703125" customWidth="1"/>
    <col min="10" max="10" width="9" customWidth="1"/>
    <col min="11" max="11" width="10.5703125" customWidth="1"/>
    <col min="12" max="12" width="8.85546875" customWidth="1"/>
    <col min="13" max="13" width="8.140625" customWidth="1"/>
    <col min="14" max="14" width="8.42578125" customWidth="1"/>
  </cols>
  <sheetData>
    <row r="1" spans="1:14" x14ac:dyDescent="0.25">
      <c r="A1" s="17" t="s">
        <v>13</v>
      </c>
    </row>
    <row r="2" spans="1:14" x14ac:dyDescent="0.25">
      <c r="A2" s="19" t="s">
        <v>19</v>
      </c>
      <c r="B2" s="15">
        <v>7</v>
      </c>
      <c r="C2" s="17" t="s">
        <v>23</v>
      </c>
      <c r="D2" s="19" t="s">
        <v>6</v>
      </c>
      <c r="E2" s="15">
        <v>3</v>
      </c>
      <c r="F2" s="17" t="s">
        <v>23</v>
      </c>
    </row>
    <row r="3" spans="1:14" x14ac:dyDescent="0.25">
      <c r="A3" s="20" t="s">
        <v>18</v>
      </c>
      <c r="B3" s="17" t="s">
        <v>29</v>
      </c>
      <c r="F3" t="s">
        <v>9</v>
      </c>
      <c r="G3" s="18">
        <f ca="1">RAND()</f>
        <v>8.2930258875698382E-2</v>
      </c>
      <c r="H3" t="s">
        <v>38</v>
      </c>
    </row>
    <row r="4" spans="1:14" x14ac:dyDescent="0.25">
      <c r="A4" t="s">
        <v>14</v>
      </c>
      <c r="B4" t="s">
        <v>15</v>
      </c>
      <c r="D4" t="s">
        <v>20</v>
      </c>
    </row>
    <row r="5" spans="1:14" x14ac:dyDescent="0.25">
      <c r="A5" s="20"/>
    </row>
    <row r="6" spans="1:14" x14ac:dyDescent="0.25">
      <c r="E6" s="1" t="s">
        <v>8</v>
      </c>
      <c r="F6" s="1" t="s">
        <v>10</v>
      </c>
      <c r="G6" s="6" t="s">
        <v>12</v>
      </c>
    </row>
    <row r="7" spans="1:14" ht="32.25" customHeight="1" x14ac:dyDescent="0.25">
      <c r="A7" s="8" t="s">
        <v>21</v>
      </c>
      <c r="B7" s="8" t="s">
        <v>22</v>
      </c>
      <c r="C7" s="8" t="s">
        <v>42</v>
      </c>
      <c r="D7" s="4" t="s">
        <v>7</v>
      </c>
      <c r="E7" s="7">
        <f ca="1">0-G3</f>
        <v>-8.2930258875698382E-2</v>
      </c>
      <c r="F7" s="4"/>
      <c r="G7" s="4" t="s">
        <v>11</v>
      </c>
      <c r="J7" s="17" t="s">
        <v>35</v>
      </c>
      <c r="K7" s="17" t="s">
        <v>36</v>
      </c>
      <c r="L7" s="15" t="s">
        <v>41</v>
      </c>
      <c r="M7" s="15" t="s">
        <v>40</v>
      </c>
      <c r="N7" s="15" t="s">
        <v>27</v>
      </c>
    </row>
    <row r="8" spans="1:14" ht="15.75" x14ac:dyDescent="0.25">
      <c r="A8" s="1" t="s">
        <v>0</v>
      </c>
      <c r="B8" s="12">
        <v>180</v>
      </c>
      <c r="C8" s="21">
        <v>17</v>
      </c>
      <c r="D8" s="2">
        <f t="shared" ref="D8:D14" si="0">$E$2*B8/$B$15</f>
        <v>0.30337078651685395</v>
      </c>
      <c r="E8" s="2">
        <f ca="1">E7+D8</f>
        <v>0.22044052764115557</v>
      </c>
      <c r="F8" s="12">
        <f ca="1">IF(INT(E8)&lt;&gt;INT(E7),1,0)</f>
        <v>1</v>
      </c>
      <c r="G8" s="29">
        <f ca="1">F8*C8/D8</f>
        <v>56.037037037037031</v>
      </c>
      <c r="J8">
        <v>1</v>
      </c>
      <c r="K8" s="32">
        <v>75.010000000000005</v>
      </c>
      <c r="L8" s="33"/>
    </row>
    <row r="9" spans="1:14" ht="15.75" x14ac:dyDescent="0.25">
      <c r="A9" s="1" t="s">
        <v>1</v>
      </c>
      <c r="B9" s="12">
        <v>830</v>
      </c>
      <c r="C9" s="21">
        <v>90</v>
      </c>
      <c r="D9" s="2">
        <f t="shared" si="0"/>
        <v>1.398876404494382</v>
      </c>
      <c r="E9" s="2">
        <f ca="1">E8+D9</f>
        <v>1.6193169321355376</v>
      </c>
      <c r="F9" s="12">
        <f t="shared" ref="F9:F14" ca="1" si="1">IF(INT(E9)&lt;&gt;INT(E8),1,0)</f>
        <v>1</v>
      </c>
      <c r="G9" s="29">
        <f t="shared" ref="G9:G14" ca="1" si="2">F9*C9/D9</f>
        <v>64.337349397590359</v>
      </c>
      <c r="H9" s="3"/>
      <c r="J9">
        <v>2</v>
      </c>
      <c r="K9" s="35">
        <v>84.07</v>
      </c>
      <c r="L9" s="11">
        <f>SQRT(_xlfn.VAR.S(J$8:K9))</f>
        <v>45.209819729788798</v>
      </c>
      <c r="M9" s="11">
        <f>100*L9/C$15</f>
        <v>25.542271033778981</v>
      </c>
      <c r="N9" s="2">
        <f>L9/B$17</f>
        <v>5.7672125179739639E-3</v>
      </c>
    </row>
    <row r="10" spans="1:14" ht="15.75" x14ac:dyDescent="0.25">
      <c r="A10" s="1" t="s">
        <v>2</v>
      </c>
      <c r="B10" s="12">
        <v>110</v>
      </c>
      <c r="C10" s="21">
        <v>10</v>
      </c>
      <c r="D10" s="2">
        <f t="shared" si="0"/>
        <v>0.1853932584269663</v>
      </c>
      <c r="E10" s="2">
        <f t="shared" ref="E10:E14" ca="1" si="3">E9+D10</f>
        <v>1.804710190562504</v>
      </c>
      <c r="F10" s="12">
        <f t="shared" ca="1" si="1"/>
        <v>0</v>
      </c>
      <c r="G10" s="29">
        <f t="shared" ca="1" si="2"/>
        <v>0</v>
      </c>
      <c r="J10">
        <v>3</v>
      </c>
      <c r="K10" s="35">
        <v>74.680000000000007</v>
      </c>
      <c r="L10" s="11">
        <f>SQRT(VAR(J$8:K10))</f>
        <v>41.724232287724597</v>
      </c>
      <c r="M10" s="11">
        <f t="shared" ref="M10:M19" si="4">100*L10/C$15</f>
        <v>23.573012591934802</v>
      </c>
      <c r="N10" s="2">
        <f t="shared" ref="N10:N27" si="5">L10/B$17</f>
        <v>5.3225718702449446E-3</v>
      </c>
    </row>
    <row r="11" spans="1:14" ht="15.75" x14ac:dyDescent="0.25">
      <c r="A11" s="1" t="s">
        <v>3</v>
      </c>
      <c r="B11" s="12">
        <v>240</v>
      </c>
      <c r="C11" s="21">
        <v>20</v>
      </c>
      <c r="D11" s="2">
        <f t="shared" si="0"/>
        <v>0.4044943820224719</v>
      </c>
      <c r="E11" s="2">
        <f t="shared" ca="1" si="3"/>
        <v>2.209204572584976</v>
      </c>
      <c r="F11" s="12">
        <f t="shared" ca="1" si="1"/>
        <v>1</v>
      </c>
      <c r="G11" s="29">
        <f t="shared" ca="1" si="2"/>
        <v>49.444444444444443</v>
      </c>
      <c r="J11">
        <v>4</v>
      </c>
      <c r="K11" s="35">
        <v>84.07</v>
      </c>
      <c r="L11" s="11">
        <f>SQRT(VAR(J$8:K11))</f>
        <v>41.291764463389065</v>
      </c>
      <c r="M11" s="11">
        <f t="shared" si="4"/>
        <v>23.328680487790432</v>
      </c>
      <c r="N11" s="2">
        <f t="shared" si="5"/>
        <v>5.2674039030856891E-3</v>
      </c>
    </row>
    <row r="12" spans="1:14" ht="15.75" x14ac:dyDescent="0.25">
      <c r="A12" s="1" t="s">
        <v>4</v>
      </c>
      <c r="B12" s="12">
        <v>60</v>
      </c>
      <c r="C12" s="21">
        <v>8</v>
      </c>
      <c r="D12" s="2">
        <f t="shared" si="0"/>
        <v>0.10112359550561797</v>
      </c>
      <c r="E12" s="2">
        <f t="shared" ca="1" si="3"/>
        <v>2.310328168090594</v>
      </c>
      <c r="F12" s="12">
        <f t="shared" ca="1" si="1"/>
        <v>0</v>
      </c>
      <c r="G12" s="29">
        <f t="shared" ca="1" si="2"/>
        <v>0</v>
      </c>
      <c r="J12">
        <v>5</v>
      </c>
      <c r="K12" s="35">
        <v>78.63</v>
      </c>
      <c r="L12" s="11">
        <f>SQRT(VAR(J$8:K12))</f>
        <v>40.341426240418308</v>
      </c>
      <c r="M12" s="11">
        <f t="shared" si="4"/>
        <v>22.791766237524467</v>
      </c>
      <c r="N12" s="2">
        <f t="shared" si="5"/>
        <v>5.1461735480746789E-3</v>
      </c>
    </row>
    <row r="13" spans="1:14" ht="15.75" x14ac:dyDescent="0.25">
      <c r="A13" s="1" t="s">
        <v>5</v>
      </c>
      <c r="B13" s="12">
        <v>120</v>
      </c>
      <c r="C13" s="21">
        <v>11</v>
      </c>
      <c r="D13" s="2">
        <f t="shared" si="0"/>
        <v>0.20224719101123595</v>
      </c>
      <c r="E13" s="2">
        <f t="shared" ca="1" si="3"/>
        <v>2.5125753591018301</v>
      </c>
      <c r="F13" s="12">
        <f t="shared" ca="1" si="1"/>
        <v>0</v>
      </c>
      <c r="G13" s="29">
        <f t="shared" ca="1" si="2"/>
        <v>0</v>
      </c>
      <c r="J13">
        <v>5</v>
      </c>
      <c r="K13" s="35">
        <v>74.680000000000007</v>
      </c>
      <c r="L13" s="11">
        <f>SQRT(VAR(J$8:K13))</f>
        <v>39.401626600787424</v>
      </c>
      <c r="M13" s="11">
        <f t="shared" si="4"/>
        <v>22.260805989145435</v>
      </c>
      <c r="N13" s="2">
        <f t="shared" si="5"/>
        <v>5.0262875525440348E-3</v>
      </c>
    </row>
    <row r="14" spans="1:14" ht="15.75" x14ac:dyDescent="0.25">
      <c r="A14" s="4" t="s">
        <v>28</v>
      </c>
      <c r="B14" s="13">
        <v>240</v>
      </c>
      <c r="C14" s="22">
        <v>21</v>
      </c>
      <c r="D14" s="7">
        <f t="shared" si="0"/>
        <v>0.4044943820224719</v>
      </c>
      <c r="E14" s="2">
        <f t="shared" ca="1" si="3"/>
        <v>2.9170697411243021</v>
      </c>
      <c r="F14" s="12">
        <f t="shared" ca="1" si="1"/>
        <v>0</v>
      </c>
      <c r="G14" s="30">
        <f t="shared" ca="1" si="2"/>
        <v>0</v>
      </c>
      <c r="J14">
        <v>7</v>
      </c>
      <c r="K14" s="35">
        <v>87.98</v>
      </c>
      <c r="L14" s="11">
        <f>SQRT(VAR(J$8:K14))</f>
        <v>39.642692160828858</v>
      </c>
      <c r="M14" s="11">
        <f t="shared" si="4"/>
        <v>22.397001220807262</v>
      </c>
      <c r="N14" s="2">
        <f t="shared" si="5"/>
        <v>5.0570391972936226E-3</v>
      </c>
    </row>
    <row r="15" spans="1:14" ht="15.75" x14ac:dyDescent="0.25">
      <c r="B15" s="15">
        <f>SUM(B8:B14)</f>
        <v>1780</v>
      </c>
      <c r="C15" s="34">
        <f>SUM(C8:C14)</f>
        <v>177</v>
      </c>
      <c r="D15" s="14">
        <f>SUM(D8:D14)</f>
        <v>3.0000000000000004</v>
      </c>
      <c r="E15" s="24"/>
      <c r="F15" s="25">
        <f ca="1">SUM(F8:F14)</f>
        <v>3</v>
      </c>
      <c r="G15" s="32">
        <f ca="1">SUM(G8:G14)</f>
        <v>169.81883087907181</v>
      </c>
      <c r="J15">
        <v>8</v>
      </c>
      <c r="K15" s="35">
        <v>84.07</v>
      </c>
      <c r="L15" s="11">
        <f>SQRT(VAR(J$8:K15))</f>
        <v>39.457827397319619</v>
      </c>
      <c r="M15" s="11">
        <f t="shared" si="4"/>
        <v>22.292557851593006</v>
      </c>
      <c r="N15" s="2">
        <f t="shared" si="5"/>
        <v>5.0334568343332088E-3</v>
      </c>
    </row>
    <row r="16" spans="1:14" ht="15.75" x14ac:dyDescent="0.25">
      <c r="J16">
        <v>9</v>
      </c>
      <c r="K16" s="35">
        <v>78.63</v>
      </c>
      <c r="L16" s="11">
        <f>SQRT(VAR(J$8:K16))</f>
        <v>38.943093055534582</v>
      </c>
      <c r="M16" s="11">
        <f t="shared" si="4"/>
        <v>22.001747489002589</v>
      </c>
      <c r="N16" s="2">
        <f t="shared" si="5"/>
        <v>4.9677944990901913E-3</v>
      </c>
    </row>
    <row r="17" spans="1:14" ht="15.75" x14ac:dyDescent="0.25">
      <c r="A17" t="s">
        <v>37</v>
      </c>
      <c r="B17" s="23">
        <f>7^2*(1-E2/B2)*_xlfn.VAR.S(C8:C14)/E2</f>
        <v>7839.1111111111122</v>
      </c>
      <c r="J17">
        <v>10</v>
      </c>
      <c r="K17" s="35">
        <v>74.680000000000007</v>
      </c>
      <c r="L17" s="11">
        <f>SQRT(VAR(J$8:K17))</f>
        <v>38.3017271151054</v>
      </c>
      <c r="M17" s="11">
        <f t="shared" si="4"/>
        <v>21.639393850342035</v>
      </c>
      <c r="N17" s="2">
        <f t="shared" si="5"/>
        <v>4.8859783427252033E-3</v>
      </c>
    </row>
    <row r="18" spans="1:14" ht="15.75" x14ac:dyDescent="0.25">
      <c r="A18" t="s">
        <v>39</v>
      </c>
      <c r="B18" s="23">
        <f>100*SQRT(B17)/C15</f>
        <v>50.021895397786068</v>
      </c>
      <c r="G18" s="10"/>
      <c r="J18">
        <v>11</v>
      </c>
      <c r="K18" s="35">
        <v>84.07</v>
      </c>
      <c r="L18" s="11">
        <f>SQRT(VAR(J$8:K18))</f>
        <v>38.165474734219046</v>
      </c>
      <c r="M18" s="11">
        <f t="shared" si="4"/>
        <v>21.562415104078557</v>
      </c>
      <c r="N18" s="2">
        <f t="shared" si="5"/>
        <v>4.8685972418637509E-3</v>
      </c>
    </row>
    <row r="19" spans="1:14" ht="15.75" x14ac:dyDescent="0.25">
      <c r="E19" s="17"/>
      <c r="J19">
        <v>12</v>
      </c>
      <c r="K19" s="35">
        <v>75.010000000000005</v>
      </c>
      <c r="L19" s="11">
        <f>SQRT(VAR(J$8:K19))</f>
        <v>37.633418996449414</v>
      </c>
      <c r="M19" s="11">
        <f t="shared" si="4"/>
        <v>21.261818642061815</v>
      </c>
      <c r="N19" s="2">
        <f t="shared" si="5"/>
        <v>4.8007252943650736E-3</v>
      </c>
    </row>
    <row r="20" spans="1:14" ht="15.75" x14ac:dyDescent="0.25">
      <c r="J20">
        <f>J19+1</f>
        <v>13</v>
      </c>
      <c r="K20" s="35">
        <v>78.63</v>
      </c>
      <c r="L20" s="11">
        <f>SQRT(VAR(J$8:K20))</f>
        <v>37.278591639376415</v>
      </c>
      <c r="M20" s="11">
        <f t="shared" ref="M20:M27" si="6">100*L20/C$15</f>
        <v>21.061351208687238</v>
      </c>
      <c r="N20" s="2">
        <f t="shared" si="5"/>
        <v>4.7554615709602521E-3</v>
      </c>
    </row>
    <row r="21" spans="1:14" ht="15.75" x14ac:dyDescent="0.25">
      <c r="J21">
        <f t="shared" ref="J21:J27" si="7">J20+1</f>
        <v>14</v>
      </c>
      <c r="K21" s="35">
        <v>84.07</v>
      </c>
      <c r="L21" s="11">
        <f>SQRT(VAR(J$8:K21))</f>
        <v>37.148166183455828</v>
      </c>
      <c r="M21" s="11">
        <f t="shared" si="6"/>
        <v>20.98766451042702</v>
      </c>
      <c r="N21" s="2">
        <f t="shared" si="5"/>
        <v>4.7388237846000452E-3</v>
      </c>
    </row>
    <row r="22" spans="1:14" ht="15.75" x14ac:dyDescent="0.25">
      <c r="J22">
        <f t="shared" si="7"/>
        <v>15</v>
      </c>
      <c r="K22" s="35">
        <v>84.07</v>
      </c>
      <c r="L22" s="11">
        <f>SQRT(VAR(J$8:K22))</f>
        <v>37.003982614177424</v>
      </c>
      <c r="M22" s="11">
        <f t="shared" si="6"/>
        <v>20.906204866766906</v>
      </c>
      <c r="N22" s="2">
        <f t="shared" si="5"/>
        <v>4.7204309378557205E-3</v>
      </c>
    </row>
    <row r="23" spans="1:14" ht="15.75" x14ac:dyDescent="0.25">
      <c r="J23">
        <f t="shared" si="7"/>
        <v>16</v>
      </c>
      <c r="K23" s="35">
        <v>87.98</v>
      </c>
      <c r="L23" s="11">
        <f>SQRT(VAR(J$8:K23))</f>
        <v>36.991046441465777</v>
      </c>
      <c r="M23" s="11">
        <f t="shared" si="6"/>
        <v>20.898896294613433</v>
      </c>
      <c r="N23" s="2">
        <f t="shared" si="5"/>
        <v>4.7187807287276326E-3</v>
      </c>
    </row>
    <row r="24" spans="1:14" ht="15.75" x14ac:dyDescent="0.25">
      <c r="J24">
        <f t="shared" si="7"/>
        <v>17</v>
      </c>
      <c r="K24" s="35">
        <v>72.64</v>
      </c>
      <c r="L24" s="11">
        <f>SQRT(VAR(J$8:K24))</f>
        <v>36.500939695617454</v>
      </c>
      <c r="M24" s="11">
        <f t="shared" si="6"/>
        <v>20.621999828032461</v>
      </c>
      <c r="N24" s="2">
        <f t="shared" si="5"/>
        <v>4.6562600246705553E-3</v>
      </c>
    </row>
    <row r="25" spans="1:14" ht="15.75" x14ac:dyDescent="0.25">
      <c r="B25" s="5"/>
      <c r="C25" s="9"/>
      <c r="D25" s="1"/>
      <c r="J25">
        <f t="shared" si="7"/>
        <v>18</v>
      </c>
      <c r="K25" s="35">
        <v>78.63</v>
      </c>
      <c r="L25" s="11">
        <f>SQRT(VAR(J$8:K25))</f>
        <v>36.186491086355112</v>
      </c>
      <c r="M25" s="11">
        <f t="shared" si="6"/>
        <v>20.444345246528311</v>
      </c>
      <c r="N25" s="2">
        <f t="shared" si="5"/>
        <v>4.6161472357579654E-3</v>
      </c>
    </row>
    <row r="26" spans="1:14" ht="15.75" x14ac:dyDescent="0.25">
      <c r="J26">
        <f t="shared" si="7"/>
        <v>19</v>
      </c>
      <c r="K26" s="35">
        <v>75.010000000000005</v>
      </c>
      <c r="L26" s="11">
        <f>SQRT(VAR(J$8:K26))</f>
        <v>35.795676826192789</v>
      </c>
      <c r="M26" s="11">
        <f t="shared" si="6"/>
        <v>20.22354622948745</v>
      </c>
      <c r="N26" s="2">
        <f t="shared" si="5"/>
        <v>4.56629282565675E-3</v>
      </c>
    </row>
    <row r="27" spans="1:14" ht="15.75" x14ac:dyDescent="0.25">
      <c r="J27">
        <f t="shared" si="7"/>
        <v>20</v>
      </c>
      <c r="K27" s="35">
        <v>84.07</v>
      </c>
      <c r="L27" s="11">
        <f>SQRT(VAR(J$8:K27))</f>
        <v>35.647439308185518</v>
      </c>
      <c r="M27" s="11">
        <f t="shared" si="6"/>
        <v>20.139796219313851</v>
      </c>
      <c r="N27" s="2">
        <f t="shared" si="5"/>
        <v>4.5473828349822769E-3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BE8B-7BC3-4ED1-9FCE-EBF22E981303}">
  <sheetPr codeName="Hoja1"/>
  <dimension ref="A1:L27"/>
  <sheetViews>
    <sheetView topLeftCell="A8" zoomScale="120" zoomScaleNormal="120" workbookViewId="0">
      <selection activeCell="B22" sqref="B22"/>
    </sheetView>
  </sheetViews>
  <sheetFormatPr baseColWidth="10" defaultRowHeight="15" x14ac:dyDescent="0.25"/>
  <cols>
    <col min="1" max="1" width="11.7109375" customWidth="1"/>
    <col min="2" max="2" width="9.140625" customWidth="1"/>
    <col min="3" max="3" width="9.42578125" customWidth="1"/>
    <col min="4" max="4" width="9" customWidth="1"/>
    <col min="5" max="5" width="9.28515625" customWidth="1"/>
    <col min="6" max="6" width="8.28515625" customWidth="1"/>
    <col min="7" max="7" width="10.42578125" customWidth="1"/>
    <col min="8" max="8" width="5.28515625" customWidth="1"/>
  </cols>
  <sheetData>
    <row r="1" spans="1:12" x14ac:dyDescent="0.25">
      <c r="A1" s="17" t="s">
        <v>13</v>
      </c>
    </row>
    <row r="2" spans="1:12" x14ac:dyDescent="0.25">
      <c r="A2" s="19" t="s">
        <v>19</v>
      </c>
      <c r="B2" s="15">
        <v>7</v>
      </c>
      <c r="C2" s="17" t="s">
        <v>23</v>
      </c>
      <c r="D2" t="s">
        <v>44</v>
      </c>
    </row>
    <row r="3" spans="1:12" x14ac:dyDescent="0.25">
      <c r="A3" s="19" t="s">
        <v>6</v>
      </c>
      <c r="B3" s="15">
        <v>3</v>
      </c>
      <c r="C3" s="17" t="s">
        <v>23</v>
      </c>
    </row>
    <row r="4" spans="1:12" x14ac:dyDescent="0.25">
      <c r="A4" s="20" t="s">
        <v>18</v>
      </c>
      <c r="B4" s="17" t="s">
        <v>45</v>
      </c>
      <c r="E4" s="23">
        <f>SUM(C10:C16)</f>
        <v>374</v>
      </c>
    </row>
    <row r="5" spans="1:12" x14ac:dyDescent="0.25">
      <c r="A5" t="s">
        <v>9</v>
      </c>
      <c r="B5" s="18">
        <f ca="1">RAND()</f>
        <v>0.29039706919884356</v>
      </c>
      <c r="C5" t="s">
        <v>16</v>
      </c>
    </row>
    <row r="6" spans="1:12" x14ac:dyDescent="0.25">
      <c r="A6" t="s">
        <v>14</v>
      </c>
      <c r="B6" t="s">
        <v>15</v>
      </c>
      <c r="D6" t="s">
        <v>20</v>
      </c>
    </row>
    <row r="7" spans="1:12" x14ac:dyDescent="0.25">
      <c r="A7" s="20"/>
    </row>
    <row r="8" spans="1:12" x14ac:dyDescent="0.25">
      <c r="E8" s="1" t="s">
        <v>8</v>
      </c>
      <c r="F8" s="1" t="s">
        <v>10</v>
      </c>
      <c r="G8" s="6" t="s">
        <v>12</v>
      </c>
      <c r="I8" s="36" t="s">
        <v>32</v>
      </c>
    </row>
    <row r="9" spans="1:12" ht="46.5" customHeight="1" x14ac:dyDescent="0.25">
      <c r="A9" s="8" t="s">
        <v>21</v>
      </c>
      <c r="B9" s="8" t="s">
        <v>22</v>
      </c>
      <c r="C9" s="8" t="s">
        <v>43</v>
      </c>
      <c r="D9" s="4" t="s">
        <v>7</v>
      </c>
      <c r="E9" s="7">
        <f ca="1">0-B5</f>
        <v>-0.29039706919884356</v>
      </c>
      <c r="F9" s="4"/>
      <c r="G9" s="4" t="s">
        <v>11</v>
      </c>
      <c r="I9" s="37" t="s">
        <v>31</v>
      </c>
      <c r="J9" s="27" t="s">
        <v>30</v>
      </c>
      <c r="L9" t="s">
        <v>33</v>
      </c>
    </row>
    <row r="10" spans="1:12" x14ac:dyDescent="0.25">
      <c r="A10" s="1" t="s">
        <v>0</v>
      </c>
      <c r="B10" s="12">
        <v>180</v>
      </c>
      <c r="C10" s="21">
        <v>80</v>
      </c>
      <c r="D10" s="2">
        <f t="shared" ref="D10:D16" si="0">$B$3*B10/$B$17</f>
        <v>0.58695652173913049</v>
      </c>
      <c r="E10" s="2">
        <f ca="1">E9+D10</f>
        <v>0.29655945254028693</v>
      </c>
      <c r="F10" s="12">
        <f ca="1">IF(INT(E10)&lt;&gt;INT(E9),1,0)</f>
        <v>1</v>
      </c>
      <c r="G10" s="3">
        <f ca="1">F10*C10/D10</f>
        <v>136.29629629629628</v>
      </c>
      <c r="I10" s="38">
        <f>B10/B$17</f>
        <v>0.19565217391304349</v>
      </c>
      <c r="J10" s="31">
        <f t="shared" ref="J10:J16" si="1">(C10/I10-C$17)^2*I10</f>
        <v>238.15458937198025</v>
      </c>
      <c r="L10" t="s">
        <v>34</v>
      </c>
    </row>
    <row r="11" spans="1:12" x14ac:dyDescent="0.25">
      <c r="A11" s="1" t="s">
        <v>1</v>
      </c>
      <c r="B11" s="12">
        <v>80</v>
      </c>
      <c r="C11" s="21">
        <v>62</v>
      </c>
      <c r="D11" s="2">
        <f t="shared" si="0"/>
        <v>0.2608695652173913</v>
      </c>
      <c r="E11" s="2">
        <f ca="1">E10+D11</f>
        <v>0.55742901775767817</v>
      </c>
      <c r="F11" s="12">
        <f t="shared" ref="F11:F16" ca="1" si="2">IF(INT(E11)&lt;&gt;INT(E10),1,0)</f>
        <v>0</v>
      </c>
      <c r="G11" s="3">
        <f t="shared" ref="G11:G16" ca="1" si="3">F11*C11/D11</f>
        <v>0</v>
      </c>
      <c r="H11" s="3"/>
      <c r="I11" s="38">
        <f t="shared" ref="I11:I16" si="4">B11/B$17</f>
        <v>8.6956521739130432E-2</v>
      </c>
      <c r="J11" s="31">
        <f t="shared" si="1"/>
        <v>9993.1304347826081</v>
      </c>
    </row>
    <row r="12" spans="1:12" x14ac:dyDescent="0.25">
      <c r="A12" s="1" t="s">
        <v>2</v>
      </c>
      <c r="B12" s="12">
        <v>100</v>
      </c>
      <c r="C12" s="21">
        <v>41</v>
      </c>
      <c r="D12" s="2">
        <f t="shared" si="0"/>
        <v>0.32608695652173914</v>
      </c>
      <c r="E12" s="2">
        <f t="shared" ref="E12:E16" ca="1" si="5">E11+D12</f>
        <v>0.8835159742794173</v>
      </c>
      <c r="F12" s="12">
        <f t="shared" ca="1" si="2"/>
        <v>0</v>
      </c>
      <c r="G12" s="3">
        <f t="shared" ca="1" si="3"/>
        <v>0</v>
      </c>
      <c r="I12" s="38">
        <f t="shared" si="4"/>
        <v>0.10869565217391304</v>
      </c>
      <c r="J12" s="31">
        <f t="shared" si="1"/>
        <v>1.1130434782608616</v>
      </c>
    </row>
    <row r="13" spans="1:12" x14ac:dyDescent="0.25">
      <c r="A13" s="1" t="s">
        <v>3</v>
      </c>
      <c r="B13" s="12">
        <v>240</v>
      </c>
      <c r="C13" s="21">
        <v>10</v>
      </c>
      <c r="D13" s="2">
        <f t="shared" si="0"/>
        <v>0.78260869565217395</v>
      </c>
      <c r="E13" s="2">
        <f t="shared" ca="1" si="5"/>
        <v>1.6661246699315913</v>
      </c>
      <c r="F13" s="12">
        <f t="shared" ca="1" si="2"/>
        <v>1</v>
      </c>
      <c r="G13" s="3">
        <f t="shared" ca="1" si="3"/>
        <v>12.777777777777777</v>
      </c>
      <c r="I13" s="38">
        <f t="shared" si="4"/>
        <v>0.2608695652173913</v>
      </c>
      <c r="J13" s="31">
        <f t="shared" si="1"/>
        <v>29392.724637681164</v>
      </c>
    </row>
    <row r="14" spans="1:12" x14ac:dyDescent="0.25">
      <c r="A14" s="1" t="s">
        <v>4</v>
      </c>
      <c r="B14" s="12">
        <v>60</v>
      </c>
      <c r="C14" s="21">
        <v>50</v>
      </c>
      <c r="D14" s="2">
        <f t="shared" si="0"/>
        <v>0.19565217391304349</v>
      </c>
      <c r="E14" s="2">
        <f t="shared" ca="1" si="5"/>
        <v>1.8617768438446347</v>
      </c>
      <c r="F14" s="12">
        <f t="shared" ca="1" si="2"/>
        <v>0</v>
      </c>
      <c r="G14" s="3">
        <f t="shared" ca="1" si="3"/>
        <v>0</v>
      </c>
      <c r="I14" s="38">
        <f t="shared" si="4"/>
        <v>6.5217391304347824E-2</v>
      </c>
      <c r="J14" s="31">
        <f t="shared" si="1"/>
        <v>10055.681159420294</v>
      </c>
    </row>
    <row r="15" spans="1:12" x14ac:dyDescent="0.25">
      <c r="A15" s="1" t="s">
        <v>5</v>
      </c>
      <c r="B15" s="12">
        <v>120</v>
      </c>
      <c r="C15" s="21">
        <v>48</v>
      </c>
      <c r="D15" s="2">
        <f t="shared" si="0"/>
        <v>0.39130434782608697</v>
      </c>
      <c r="E15" s="2">
        <f t="shared" ca="1" si="5"/>
        <v>2.2530811916707219</v>
      </c>
      <c r="F15" s="12">
        <f t="shared" ca="1" si="2"/>
        <v>1</v>
      </c>
      <c r="G15" s="3">
        <f t="shared" ca="1" si="3"/>
        <v>122.66666666666666</v>
      </c>
      <c r="I15" s="38">
        <f t="shared" si="4"/>
        <v>0.13043478260869565</v>
      </c>
      <c r="J15" s="31">
        <f t="shared" si="1"/>
        <v>4.695652173913043</v>
      </c>
    </row>
    <row r="16" spans="1:12" x14ac:dyDescent="0.25">
      <c r="A16" s="4" t="s">
        <v>28</v>
      </c>
      <c r="B16" s="13">
        <v>140</v>
      </c>
      <c r="C16" s="22">
        <v>83</v>
      </c>
      <c r="D16" s="7">
        <f t="shared" si="0"/>
        <v>0.45652173913043476</v>
      </c>
      <c r="E16" s="2">
        <f t="shared" ca="1" si="5"/>
        <v>2.7096029308011564</v>
      </c>
      <c r="F16" s="12">
        <f t="shared" ca="1" si="2"/>
        <v>0</v>
      </c>
      <c r="G16" s="40">
        <f t="shared" ca="1" si="3"/>
        <v>0</v>
      </c>
      <c r="I16" s="38">
        <f t="shared" si="4"/>
        <v>0.15217391304347827</v>
      </c>
      <c r="J16" s="31">
        <f t="shared" si="1"/>
        <v>4472.0496894409944</v>
      </c>
    </row>
    <row r="17" spans="1:10" ht="15.75" x14ac:dyDescent="0.25">
      <c r="B17" s="15">
        <f>SUM(B10:B16)</f>
        <v>920</v>
      </c>
      <c r="C17" s="11">
        <f>SUM(C10:C16)</f>
        <v>374</v>
      </c>
      <c r="D17" s="14">
        <f>SUM(D10:D16)</f>
        <v>2.9999999999999996</v>
      </c>
      <c r="E17" s="24"/>
      <c r="F17" s="25">
        <f ca="1">SUM(F10:F16)</f>
        <v>3</v>
      </c>
      <c r="G17" s="14">
        <f ca="1">SUM(G10:G16)</f>
        <v>271.7407407407407</v>
      </c>
      <c r="I17" s="39">
        <f>SUM(I10:I16)</f>
        <v>1</v>
      </c>
      <c r="J17" s="26">
        <f>SUM(J10:J16)</f>
        <v>54157.549206349213</v>
      </c>
    </row>
    <row r="18" spans="1:10" x14ac:dyDescent="0.25">
      <c r="I18" s="36"/>
    </row>
    <row r="19" spans="1:10" x14ac:dyDescent="0.25">
      <c r="A19" s="16" t="s">
        <v>24</v>
      </c>
      <c r="I19" s="36" t="s">
        <v>25</v>
      </c>
      <c r="J19" s="23">
        <f>J17/B$3</f>
        <v>18052.516402116406</v>
      </c>
    </row>
    <row r="20" spans="1:10" ht="15.75" x14ac:dyDescent="0.25">
      <c r="A20" t="s">
        <v>17</v>
      </c>
      <c r="G20" s="10"/>
      <c r="I20" s="36" t="s">
        <v>26</v>
      </c>
      <c r="J20" s="23">
        <f>B2^2*(1-B3/B2)*VAR(C10:C16)/B3</f>
        <v>5811.1111111111122</v>
      </c>
    </row>
    <row r="21" spans="1:10" x14ac:dyDescent="0.25">
      <c r="I21" s="36" t="s">
        <v>27</v>
      </c>
      <c r="J21" s="28">
        <f>J19/J20</f>
        <v>3.1065515797141035</v>
      </c>
    </row>
    <row r="27" spans="1:10" x14ac:dyDescent="0.25">
      <c r="B27" s="5"/>
      <c r="C27" s="9"/>
      <c r="D27" s="1"/>
    </row>
  </sheetData>
  <sortState xmlns:xlrd2="http://schemas.microsoft.com/office/spreadsheetml/2017/richdata2" ref="C10:C16">
    <sortCondition ref="C10:C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I</vt:lpstr>
      <vt:lpstr>ejemplo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 brunetti</cp:lastModifiedBy>
  <cp:lastPrinted>2022-06-01T21:00:55Z</cp:lastPrinted>
  <dcterms:created xsi:type="dcterms:W3CDTF">2020-12-04T16:04:49Z</dcterms:created>
  <dcterms:modified xsi:type="dcterms:W3CDTF">2024-10-11T17:37:34Z</dcterms:modified>
</cp:coreProperties>
</file>