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8.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D:\SOY CALIDAD\"/>
    </mc:Choice>
  </mc:AlternateContent>
  <xr:revisionPtr revIDLastSave="0" documentId="8_{152ADCC6-1AF8-4C8D-B2B9-150CDBF9187F}" xr6:coauthVersionLast="47" xr6:coauthVersionMax="47" xr10:uidLastSave="{00000000-0000-0000-0000-000000000000}"/>
  <bookViews>
    <workbookView xWindow="-120" yWindow="-120" windowWidth="20730" windowHeight="11160" tabRatio="785" firstSheet="3" activeTab="9" xr2:uid="{00000000-000D-0000-FFFF-FFFF00000000}"/>
  </bookViews>
  <sheets>
    <sheet name="VALORES" sheetId="1" r:id="rId1"/>
    <sheet name="REQUISITOS" sheetId="2" r:id="rId2"/>
    <sheet name="ANÁLISIS DATOS GLOBAL" sheetId="3" r:id="rId3"/>
    <sheet name="ANÁLISIS 4" sheetId="4" r:id="rId4"/>
    <sheet name="ANÁLISIS 5" sheetId="5" r:id="rId5"/>
    <sheet name="ANÁLISIS 6" sheetId="6" r:id="rId6"/>
    <sheet name="ANÁLISIS 7" sheetId="7" r:id="rId7"/>
    <sheet name="ANÁLISIS 8" sheetId="8" r:id="rId8"/>
    <sheet name="ANÁLISIS 9" sheetId="9" r:id="rId9"/>
    <sheet name="ANÁLISIS 10" sheetId="10" r:id="rId10"/>
  </sheets>
  <calcPr calcId="191029"/>
</workbook>
</file>

<file path=xl/calcChain.xml><?xml version="1.0" encoding="utf-8"?>
<calcChain xmlns="http://schemas.openxmlformats.org/spreadsheetml/2006/main">
  <c r="B14" i="10" l="1"/>
  <c r="B14" i="9"/>
  <c r="B18" i="8"/>
  <c r="B16" i="7"/>
  <c r="B14" i="6"/>
  <c r="B14" i="5"/>
  <c r="B15" i="4"/>
  <c r="P7" i="3"/>
  <c r="P8" i="3"/>
  <c r="P9" i="3"/>
  <c r="P10" i="3"/>
  <c r="P11" i="3"/>
  <c r="P12" i="3"/>
  <c r="P6" i="3"/>
  <c r="B22" i="3"/>
  <c r="B82" i="3"/>
  <c r="B75" i="3"/>
  <c r="B66" i="3"/>
  <c r="B57" i="3"/>
  <c r="B44" i="3"/>
  <c r="B31" i="3"/>
  <c r="B13" i="3"/>
  <c r="L6" i="3" s="1"/>
  <c r="G19" i="3"/>
  <c r="D80" i="3"/>
  <c r="C80" i="3"/>
  <c r="I4" i="10" l="1"/>
  <c r="I4" i="9"/>
  <c r="I4" i="8"/>
  <c r="I4" i="7"/>
  <c r="I4" i="6"/>
  <c r="I4" i="5"/>
  <c r="I4" i="4"/>
  <c r="F29" i="3" l="1"/>
  <c r="D55" i="3"/>
  <c r="H55" i="3"/>
  <c r="F73" i="3"/>
  <c r="C7" i="3"/>
  <c r="H11" i="10"/>
  <c r="G11" i="10"/>
  <c r="F11" i="10"/>
  <c r="E11" i="10"/>
  <c r="D11" i="10"/>
  <c r="C11" i="10"/>
  <c r="H10" i="10"/>
  <c r="G10" i="10"/>
  <c r="F10" i="10"/>
  <c r="E10" i="10"/>
  <c r="D10" i="10"/>
  <c r="C10" i="10"/>
  <c r="H9" i="10"/>
  <c r="G9" i="10"/>
  <c r="F9" i="10"/>
  <c r="F12" i="10" s="1"/>
  <c r="E9" i="10"/>
  <c r="E12" i="10" s="1"/>
  <c r="D9" i="10"/>
  <c r="C9" i="10"/>
  <c r="H11" i="9"/>
  <c r="G11" i="9"/>
  <c r="F11" i="9"/>
  <c r="E11" i="9"/>
  <c r="D11" i="9"/>
  <c r="C11" i="9"/>
  <c r="H10" i="9"/>
  <c r="G10" i="9"/>
  <c r="F10" i="9"/>
  <c r="E10" i="9"/>
  <c r="D10" i="9"/>
  <c r="C10" i="9"/>
  <c r="H9" i="9"/>
  <c r="G9" i="9"/>
  <c r="F9" i="9"/>
  <c r="E9" i="9"/>
  <c r="D9" i="9"/>
  <c r="C9" i="9"/>
  <c r="H15" i="8"/>
  <c r="G15" i="8"/>
  <c r="F15" i="8"/>
  <c r="E15" i="8"/>
  <c r="D15" i="8"/>
  <c r="C15" i="8"/>
  <c r="H14" i="8"/>
  <c r="G14" i="8"/>
  <c r="F14" i="8"/>
  <c r="E14" i="8"/>
  <c r="D14" i="8"/>
  <c r="C14" i="8"/>
  <c r="H13" i="8"/>
  <c r="G13" i="8"/>
  <c r="F13" i="8"/>
  <c r="E13" i="8"/>
  <c r="D13" i="8"/>
  <c r="C13" i="8"/>
  <c r="H12" i="8"/>
  <c r="G12" i="8"/>
  <c r="F12" i="8"/>
  <c r="E12" i="8"/>
  <c r="D12" i="8"/>
  <c r="C12" i="8"/>
  <c r="H11" i="8"/>
  <c r="G11" i="8"/>
  <c r="F11" i="8"/>
  <c r="E11" i="8"/>
  <c r="D11" i="8"/>
  <c r="C11" i="8"/>
  <c r="H10" i="8"/>
  <c r="G10" i="8"/>
  <c r="F10" i="8"/>
  <c r="E10" i="8"/>
  <c r="D10" i="8"/>
  <c r="C10" i="8"/>
  <c r="H9" i="8"/>
  <c r="G9" i="8"/>
  <c r="F9" i="8"/>
  <c r="E9" i="8"/>
  <c r="D9" i="8"/>
  <c r="C9" i="8"/>
  <c r="H13" i="7"/>
  <c r="G13" i="7"/>
  <c r="F13" i="7"/>
  <c r="E13" i="7"/>
  <c r="D13" i="7"/>
  <c r="C13" i="7"/>
  <c r="H12" i="7"/>
  <c r="G12" i="7"/>
  <c r="F12" i="7"/>
  <c r="E12" i="7"/>
  <c r="D12" i="7"/>
  <c r="C12" i="7"/>
  <c r="H11" i="7"/>
  <c r="G11" i="7"/>
  <c r="F11" i="7"/>
  <c r="E11" i="7"/>
  <c r="D11" i="7"/>
  <c r="C11" i="7"/>
  <c r="H10" i="7"/>
  <c r="G10" i="7"/>
  <c r="F10" i="7"/>
  <c r="E10" i="7"/>
  <c r="D10" i="7"/>
  <c r="C10" i="7"/>
  <c r="H9" i="7"/>
  <c r="G9" i="7"/>
  <c r="F9" i="7"/>
  <c r="E9" i="7"/>
  <c r="D9" i="7"/>
  <c r="C9" i="7"/>
  <c r="H11" i="6"/>
  <c r="G11" i="6"/>
  <c r="F11" i="6"/>
  <c r="E11" i="6"/>
  <c r="D11" i="6"/>
  <c r="C11" i="6"/>
  <c r="H10" i="6"/>
  <c r="G10" i="6"/>
  <c r="F10" i="6"/>
  <c r="E10" i="6"/>
  <c r="D10" i="6"/>
  <c r="C10" i="6"/>
  <c r="H9" i="6"/>
  <c r="G9" i="6"/>
  <c r="F9" i="6"/>
  <c r="F12" i="6" s="1"/>
  <c r="E9" i="6"/>
  <c r="E12" i="6" s="1"/>
  <c r="D9" i="6"/>
  <c r="C9" i="6"/>
  <c r="H11" i="5"/>
  <c r="G11" i="5"/>
  <c r="F11" i="5"/>
  <c r="E11" i="5"/>
  <c r="D11" i="5"/>
  <c r="C11" i="5"/>
  <c r="H10" i="5"/>
  <c r="G10" i="5"/>
  <c r="F10" i="5"/>
  <c r="E10" i="5"/>
  <c r="D10" i="5"/>
  <c r="C10" i="5"/>
  <c r="H9" i="5"/>
  <c r="G9" i="5"/>
  <c r="G12" i="5" s="1"/>
  <c r="F9" i="5"/>
  <c r="E9" i="5"/>
  <c r="D9" i="5"/>
  <c r="C9" i="5"/>
  <c r="C12" i="5" s="1"/>
  <c r="H12" i="4"/>
  <c r="G12" i="4"/>
  <c r="F12" i="4"/>
  <c r="E12" i="4"/>
  <c r="D12" i="4"/>
  <c r="C12" i="4"/>
  <c r="G11" i="4"/>
  <c r="F11" i="4"/>
  <c r="E11" i="4"/>
  <c r="D11" i="4"/>
  <c r="C11" i="4"/>
  <c r="G10" i="4"/>
  <c r="F10" i="4"/>
  <c r="E10" i="4"/>
  <c r="D10" i="4"/>
  <c r="C10" i="4"/>
  <c r="H9" i="4"/>
  <c r="G9" i="4"/>
  <c r="F9" i="4"/>
  <c r="E9" i="4"/>
  <c r="D9" i="4"/>
  <c r="C9" i="4"/>
  <c r="H72" i="3"/>
  <c r="G72" i="3"/>
  <c r="F72" i="3"/>
  <c r="E72" i="3"/>
  <c r="D72" i="3"/>
  <c r="C72" i="3"/>
  <c r="H71" i="3"/>
  <c r="G71" i="3"/>
  <c r="F71" i="3"/>
  <c r="E71" i="3"/>
  <c r="E73" i="3" s="1"/>
  <c r="D71" i="3"/>
  <c r="C71" i="3"/>
  <c r="H70" i="3"/>
  <c r="H73" i="3" s="1"/>
  <c r="G70" i="3"/>
  <c r="G73" i="3" s="1"/>
  <c r="F70" i="3"/>
  <c r="E70" i="3"/>
  <c r="D70" i="3"/>
  <c r="D73" i="3" s="1"/>
  <c r="C70" i="3"/>
  <c r="C73" i="3" s="1"/>
  <c r="H63" i="3"/>
  <c r="G63" i="3"/>
  <c r="F63" i="3"/>
  <c r="E63" i="3"/>
  <c r="D63" i="3"/>
  <c r="C63" i="3"/>
  <c r="H62" i="3"/>
  <c r="G62" i="3"/>
  <c r="F62" i="3"/>
  <c r="E62" i="3"/>
  <c r="D62" i="3"/>
  <c r="C62" i="3"/>
  <c r="H61" i="3"/>
  <c r="G61" i="3"/>
  <c r="F61" i="3"/>
  <c r="F64" i="3" s="1"/>
  <c r="E61" i="3"/>
  <c r="E64" i="3" s="1"/>
  <c r="D61" i="3"/>
  <c r="C61" i="3"/>
  <c r="H54" i="3"/>
  <c r="G54" i="3"/>
  <c r="F54" i="3"/>
  <c r="E54" i="3"/>
  <c r="D54" i="3"/>
  <c r="C54" i="3"/>
  <c r="H53" i="3"/>
  <c r="G53" i="3"/>
  <c r="F53" i="3"/>
  <c r="E53" i="3"/>
  <c r="D53" i="3"/>
  <c r="C53" i="3"/>
  <c r="H52" i="3"/>
  <c r="G52" i="3"/>
  <c r="F52" i="3"/>
  <c r="E52" i="3"/>
  <c r="D52" i="3"/>
  <c r="C52" i="3"/>
  <c r="H51" i="3"/>
  <c r="G51" i="3"/>
  <c r="F51" i="3"/>
  <c r="E51" i="3"/>
  <c r="D51" i="3"/>
  <c r="C51" i="3"/>
  <c r="H50" i="3"/>
  <c r="G50" i="3"/>
  <c r="F50" i="3"/>
  <c r="E50" i="3"/>
  <c r="D50" i="3"/>
  <c r="C50" i="3"/>
  <c r="H49" i="3"/>
  <c r="G49" i="3"/>
  <c r="F49" i="3"/>
  <c r="E49" i="3"/>
  <c r="D49" i="3"/>
  <c r="C49" i="3"/>
  <c r="H48" i="3"/>
  <c r="G48" i="3"/>
  <c r="G55" i="3" s="1"/>
  <c r="F48" i="3"/>
  <c r="F55" i="3" s="1"/>
  <c r="E48" i="3"/>
  <c r="E55" i="3" s="1"/>
  <c r="D48" i="3"/>
  <c r="C48" i="3"/>
  <c r="H41" i="3"/>
  <c r="G41" i="3"/>
  <c r="F41" i="3"/>
  <c r="E41" i="3"/>
  <c r="D41" i="3"/>
  <c r="C41" i="3"/>
  <c r="H40" i="3"/>
  <c r="G40" i="3"/>
  <c r="F40" i="3"/>
  <c r="E40" i="3"/>
  <c r="D40" i="3"/>
  <c r="C40" i="3"/>
  <c r="H39" i="3"/>
  <c r="G39" i="3"/>
  <c r="F39" i="3"/>
  <c r="E39" i="3"/>
  <c r="D39" i="3"/>
  <c r="C39" i="3"/>
  <c r="H38" i="3"/>
  <c r="G38" i="3"/>
  <c r="F38" i="3"/>
  <c r="E38" i="3"/>
  <c r="D38" i="3"/>
  <c r="C38" i="3"/>
  <c r="H37" i="3"/>
  <c r="G37" i="3"/>
  <c r="F37" i="3"/>
  <c r="E37" i="3"/>
  <c r="D37" i="3"/>
  <c r="C37" i="3"/>
  <c r="H36" i="3"/>
  <c r="H42" i="3" s="1"/>
  <c r="G36" i="3"/>
  <c r="F36" i="3"/>
  <c r="E36" i="3"/>
  <c r="D36" i="3"/>
  <c r="D42" i="3" s="1"/>
  <c r="C36" i="3"/>
  <c r="H35" i="3"/>
  <c r="G35" i="3"/>
  <c r="G42" i="3" s="1"/>
  <c r="F35" i="3"/>
  <c r="F42" i="3" s="1"/>
  <c r="E35" i="3"/>
  <c r="E42" i="3" s="1"/>
  <c r="D35" i="3"/>
  <c r="C35" i="3"/>
  <c r="H28" i="3"/>
  <c r="G28" i="3"/>
  <c r="F28" i="3"/>
  <c r="E28" i="3"/>
  <c r="D28" i="3"/>
  <c r="C28" i="3"/>
  <c r="H27" i="3"/>
  <c r="G27" i="3"/>
  <c r="F27" i="3"/>
  <c r="E27" i="3"/>
  <c r="E29" i="3" s="1"/>
  <c r="D27" i="3"/>
  <c r="C27" i="3"/>
  <c r="H26" i="3"/>
  <c r="H29" i="3" s="1"/>
  <c r="G26" i="3"/>
  <c r="G29" i="3" s="1"/>
  <c r="F26" i="3"/>
  <c r="E26" i="3"/>
  <c r="D26" i="3"/>
  <c r="D29" i="3" s="1"/>
  <c r="C26" i="3"/>
  <c r="H19" i="3"/>
  <c r="F19" i="3"/>
  <c r="E19" i="3"/>
  <c r="D19" i="3"/>
  <c r="C19" i="3"/>
  <c r="H18" i="3"/>
  <c r="G18" i="3"/>
  <c r="F18" i="3"/>
  <c r="E18" i="3"/>
  <c r="D18" i="3"/>
  <c r="C18" i="3"/>
  <c r="H17" i="3"/>
  <c r="H20" i="3" s="1"/>
  <c r="G17" i="3"/>
  <c r="G20" i="3" s="1"/>
  <c r="F17" i="3"/>
  <c r="F20" i="3" s="1"/>
  <c r="E17" i="3"/>
  <c r="E20" i="3" s="1"/>
  <c r="D17" i="3"/>
  <c r="D20" i="3" s="1"/>
  <c r="C17" i="3"/>
  <c r="K12" i="3"/>
  <c r="K11" i="3"/>
  <c r="K10" i="3"/>
  <c r="H10" i="3"/>
  <c r="G10" i="3"/>
  <c r="F10" i="3"/>
  <c r="E10" i="3"/>
  <c r="D10" i="3"/>
  <c r="C10" i="3"/>
  <c r="K9" i="3"/>
  <c r="H9" i="3"/>
  <c r="G9" i="3"/>
  <c r="F9" i="3"/>
  <c r="E9" i="3"/>
  <c r="D9" i="3"/>
  <c r="C9" i="3"/>
  <c r="K8" i="3"/>
  <c r="H8" i="3"/>
  <c r="G8" i="3"/>
  <c r="F8" i="3"/>
  <c r="E8" i="3"/>
  <c r="D8" i="3"/>
  <c r="C8" i="3"/>
  <c r="K7" i="3"/>
  <c r="H7" i="3"/>
  <c r="G7" i="3"/>
  <c r="F7" i="3"/>
  <c r="F11" i="3" s="1"/>
  <c r="E7" i="3"/>
  <c r="D7" i="3"/>
  <c r="K6" i="3"/>
  <c r="C11" i="3" l="1"/>
  <c r="I8" i="3"/>
  <c r="G11" i="3"/>
  <c r="I7" i="3"/>
  <c r="I11" i="3" s="1"/>
  <c r="H11" i="3"/>
  <c r="I10" i="3"/>
  <c r="E11" i="3"/>
  <c r="I9" i="3"/>
  <c r="G64" i="3"/>
  <c r="D64" i="3"/>
  <c r="H64" i="3"/>
  <c r="D11" i="3"/>
  <c r="G12" i="9"/>
  <c r="D12" i="9"/>
  <c r="F16" i="8"/>
  <c r="E16" i="8"/>
  <c r="D14" i="7"/>
  <c r="H14" i="7"/>
  <c r="G14" i="7"/>
  <c r="I27" i="3"/>
  <c r="C20" i="3"/>
  <c r="I10" i="4"/>
  <c r="I10" i="6"/>
  <c r="I9" i="7"/>
  <c r="I10" i="7"/>
  <c r="I11" i="7"/>
  <c r="I13" i="7"/>
  <c r="I10" i="8"/>
  <c r="I12" i="8"/>
  <c r="I14" i="8"/>
  <c r="I9" i="9"/>
  <c r="I10" i="9"/>
  <c r="I11" i="9"/>
  <c r="I36" i="3"/>
  <c r="I48" i="3"/>
  <c r="I52" i="3"/>
  <c r="I62" i="3"/>
  <c r="F12" i="5"/>
  <c r="D12" i="6"/>
  <c r="H12" i="6"/>
  <c r="D16" i="8"/>
  <c r="H16" i="8"/>
  <c r="D12" i="10"/>
  <c r="H12" i="10"/>
  <c r="I28" i="3"/>
  <c r="I38" i="3"/>
  <c r="I72" i="3"/>
  <c r="I11" i="4"/>
  <c r="I11" i="5"/>
  <c r="H12" i="5"/>
  <c r="H12" i="9"/>
  <c r="I10" i="10"/>
  <c r="I37" i="3"/>
  <c r="I40" i="3"/>
  <c r="I51" i="3"/>
  <c r="I54" i="3"/>
  <c r="C64" i="3"/>
  <c r="I63" i="3"/>
  <c r="I71" i="3"/>
  <c r="I9" i="4"/>
  <c r="G13" i="4"/>
  <c r="E13" i="4"/>
  <c r="E12" i="5"/>
  <c r="I10" i="5"/>
  <c r="I11" i="6"/>
  <c r="G12" i="6"/>
  <c r="E14" i="7"/>
  <c r="I12" i="7"/>
  <c r="I11" i="8"/>
  <c r="G16" i="8"/>
  <c r="I13" i="8"/>
  <c r="I15" i="8"/>
  <c r="E12" i="9"/>
  <c r="C12" i="10"/>
  <c r="G12" i="10"/>
  <c r="I11" i="10"/>
  <c r="I35" i="3"/>
  <c r="I41" i="3"/>
  <c r="I50" i="3"/>
  <c r="I18" i="3"/>
  <c r="I19" i="3"/>
  <c r="I26" i="3"/>
  <c r="I39" i="3"/>
  <c r="I49" i="3"/>
  <c r="I53" i="3"/>
  <c r="I70" i="3"/>
  <c r="I73" i="3" s="1"/>
  <c r="F13" i="4"/>
  <c r="I12" i="4"/>
  <c r="H13" i="4"/>
  <c r="F14" i="7"/>
  <c r="F12" i="9"/>
  <c r="I61" i="3"/>
  <c r="I64" i="3" s="1"/>
  <c r="C13" i="4"/>
  <c r="I9" i="10"/>
  <c r="C42" i="3"/>
  <c r="D13" i="4"/>
  <c r="I9" i="5"/>
  <c r="D12" i="5"/>
  <c r="C12" i="6"/>
  <c r="C16" i="8"/>
  <c r="I17" i="3"/>
  <c r="C29" i="3"/>
  <c r="C55" i="3"/>
  <c r="I9" i="6"/>
  <c r="C14" i="7"/>
  <c r="I9" i="8"/>
  <c r="C12" i="9"/>
  <c r="I20" i="3" l="1"/>
  <c r="L7" i="3" s="1"/>
  <c r="AC11" i="10"/>
  <c r="L11" i="3"/>
  <c r="AB8" i="9"/>
  <c r="AC8" i="9" s="1"/>
  <c r="AB9" i="9"/>
  <c r="AC9" i="9" s="1"/>
  <c r="I13" i="4"/>
  <c r="I29" i="3"/>
  <c r="L8" i="3" s="1"/>
  <c r="I12" i="9"/>
  <c r="E80" i="3"/>
  <c r="H80" i="3"/>
  <c r="AB8" i="4"/>
  <c r="AB8" i="7"/>
  <c r="AC8" i="7" s="1"/>
  <c r="AB9" i="4"/>
  <c r="AC9" i="4" s="1"/>
  <c r="I12" i="6"/>
  <c r="F80" i="3"/>
  <c r="I55" i="3"/>
  <c r="I42" i="3"/>
  <c r="L9" i="3" s="1"/>
  <c r="G80" i="3"/>
  <c r="AB9" i="7"/>
  <c r="AC9" i="7" s="1"/>
  <c r="I14" i="7"/>
  <c r="AC8" i="4"/>
  <c r="AD8" i="4"/>
  <c r="AC12" i="10"/>
  <c r="AC15" i="10"/>
  <c r="AC13" i="10"/>
  <c r="AC14" i="10"/>
  <c r="AC11" i="9"/>
  <c r="AC11" i="8"/>
  <c r="AC12" i="8" s="1"/>
  <c r="AB9" i="8"/>
  <c r="AC9" i="8" s="1"/>
  <c r="AB8" i="8"/>
  <c r="AC8" i="8" s="1"/>
  <c r="AC11" i="6"/>
  <c r="I16" i="8"/>
  <c r="AC11" i="7"/>
  <c r="AB8" i="10"/>
  <c r="AC8" i="10" s="1"/>
  <c r="AB9" i="10"/>
  <c r="AC9" i="10" s="1"/>
  <c r="I12" i="10"/>
  <c r="AB9" i="6"/>
  <c r="AC9" i="6" s="1"/>
  <c r="AB8" i="6"/>
  <c r="AC8" i="6" s="1"/>
  <c r="AB9" i="5"/>
  <c r="AC9" i="5" s="1"/>
  <c r="AB8" i="5"/>
  <c r="AC8" i="5" s="1"/>
  <c r="AC11" i="4"/>
  <c r="AC12" i="4" s="1"/>
  <c r="I12" i="5"/>
  <c r="AC11" i="5"/>
  <c r="I80" i="3" l="1"/>
  <c r="L36" i="3" s="1"/>
  <c r="AD9" i="4"/>
  <c r="AD8" i="9"/>
  <c r="AD9" i="9"/>
  <c r="L10" i="3"/>
  <c r="L12" i="3"/>
  <c r="AA6" i="3"/>
  <c r="AA9" i="3" s="1"/>
  <c r="AD9" i="7"/>
  <c r="AD8" i="7"/>
  <c r="AA5" i="3"/>
  <c r="AA8" i="3" s="1"/>
  <c r="AC13" i="4"/>
  <c r="AD8" i="10"/>
  <c r="AD8" i="8"/>
  <c r="AD9" i="10"/>
  <c r="B17" i="10" s="1"/>
  <c r="AD9" i="5"/>
  <c r="AD9" i="6"/>
  <c r="AC15" i="7"/>
  <c r="AC13" i="7"/>
  <c r="AC14" i="7"/>
  <c r="AC14" i="6"/>
  <c r="AC15" i="6"/>
  <c r="AC13" i="6"/>
  <c r="AD9" i="8"/>
  <c r="AC14" i="4"/>
  <c r="B19" i="4" s="1"/>
  <c r="AC15" i="4"/>
  <c r="AD8" i="5"/>
  <c r="AD8" i="6"/>
  <c r="AC12" i="7"/>
  <c r="AC12" i="6"/>
  <c r="AC12" i="5"/>
  <c r="AC14" i="5"/>
  <c r="AC15" i="5"/>
  <c r="AC13" i="9"/>
  <c r="AC14" i="9"/>
  <c r="AC15" i="9"/>
  <c r="AC13" i="5"/>
  <c r="AC15" i="8"/>
  <c r="AC14" i="8"/>
  <c r="AC13" i="8"/>
  <c r="AC12" i="9"/>
  <c r="W46" i="3" l="1"/>
  <c r="L38" i="3"/>
  <c r="K61" i="3" s="1"/>
  <c r="W45" i="3"/>
  <c r="K68" i="3"/>
  <c r="B18" i="5"/>
  <c r="B17" i="6"/>
  <c r="B17" i="9"/>
  <c r="B21" i="8"/>
  <c r="B19" i="7"/>
</calcChain>
</file>

<file path=xl/sharedStrings.xml><?xml version="1.0" encoding="utf-8"?>
<sst xmlns="http://schemas.openxmlformats.org/spreadsheetml/2006/main" count="900" uniqueCount="560">
  <si>
    <t>VALORES DE CUMPLIMIENTO</t>
  </si>
  <si>
    <t>% De cumplimiento</t>
  </si>
  <si>
    <t>Detalle</t>
  </si>
  <si>
    <t>No documentado / No existente</t>
  </si>
  <si>
    <t>Aplicado / No documentado</t>
  </si>
  <si>
    <t>Documentado / No aplicado</t>
  </si>
  <si>
    <t>Aplicado y documentado</t>
  </si>
  <si>
    <t>Aplicado, documentado y controlado</t>
  </si>
  <si>
    <t>N/A</t>
  </si>
  <si>
    <t>No aplica</t>
  </si>
  <si>
    <t>ANÁLISIS DEL GRADO DE IMPLEMENTACIÓN DE LA NORMA ISO 9001:2015</t>
  </si>
  <si>
    <t xml:space="preserve">EMPRESA: </t>
  </si>
  <si>
    <t xml:space="preserve">FECHA APLICACIÓN: </t>
  </si>
  <si>
    <t xml:space="preserve">RESPONSABLE: </t>
  </si>
  <si>
    <t>Modo de uso: Con el texto de la norma ISO 9001:2015 en mano y para cada punto normativo, responda con total honestidad marcando con una X si cumple totalmente o parcialmente el requisito y de un % conforme a los valores de cumplimiento. Puede agregar un comentario para justificar su evaluación. En las demás hojas de calculo se mostrara la brecha en forma visual y los análisis por numeral de la norma.</t>
  </si>
  <si>
    <t>4. Contexto de la organización</t>
  </si>
  <si>
    <t>La organización Debe:</t>
  </si>
  <si>
    <t>Observaciones</t>
  </si>
  <si>
    <t>Determinar las cuestiones externas e
internas que son pertinentes para su propósito y su dirección estratégica, y que afectan su capacidad para lograr los resultados previstos de su SGC.</t>
  </si>
  <si>
    <t>X</t>
  </si>
  <si>
    <t>Realizar el seguimiento y la revisión de
la información sobre estas cuestiones externas e internas.</t>
  </si>
  <si>
    <t>La organización Debe:</t>
  </si>
  <si>
    <t>Determinar las partes interesadas que son pertinentes al SGC.</t>
  </si>
  <si>
    <t>Determinar los requisitos pertinentes de estas partes interesadas para
el SGC</t>
  </si>
  <si>
    <t>Realizar el seguimiento y la revisión de la información sobre estas partes interesadas y sus requisitos pertinentes.</t>
  </si>
  <si>
    <t>Determinar los limites y la aplicabilidad del SGC para establecer su alcance.</t>
  </si>
  <si>
    <t>Considerar las cuestiones externas e internas indicadas en al apartado 4.1.</t>
  </si>
  <si>
    <t>Considerar los requisitos de las partes interesadas pertinentes indicados en el apartado 4.2.</t>
  </si>
  <si>
    <t>Considerar los productos y servicios de la organización</t>
  </si>
  <si>
    <t>Establecer los tipos de productos y servicios cubiertos, y proporcionar una justificación para cualquier requisito de esta Norma Internacional que la organización determine que no es aplicable para el alcance de su SGC.</t>
  </si>
  <si>
    <t>Establecer, implementar, mantener y mejorar continuamente un SGC, incluidos los procesos necesarios y sus interacciones, de acuerdo con los requisitos de esta Norma Internacional.</t>
  </si>
  <si>
    <t>Determinar los procesos necesarios para el SGC y su aplicación a través de la organización</t>
  </si>
  <si>
    <t>Determinar las entradas requeridas y las salidas esperadas de estos procesos</t>
  </si>
  <si>
    <t>Determinar la secuencia e interacción de estos procesos</t>
  </si>
  <si>
    <t>Determinar y aplicar los criterios y los métodos (incluyendo el seguimiento, las mediciones y los indicadores del desempeño relacionado)</t>
  </si>
  <si>
    <t>Determinar los recursos necesarios para estos procesos y asegurarse de su disponibilidad</t>
  </si>
  <si>
    <t>Asignar las responsabilidades y autoridades para estos procesos</t>
  </si>
  <si>
    <t>Abordar los riesgos y oportunidades determinados de acuerdo con los requisitos del apartado 6.1</t>
  </si>
  <si>
    <t>Evaluar estos procesos e implementar cualquier cambio necesario para asegurarse de que estos procesos logran los resultados previstos</t>
  </si>
  <si>
    <t>Mejorar los procesos y el SGC.</t>
  </si>
  <si>
    <t>Mantener información documentada para apoyar la operación de sus procesos</t>
  </si>
  <si>
    <t>Conservar la información documentada para tener la confianza de que los procesos se realizan según lo planificado.</t>
  </si>
  <si>
    <t>5. Liderazgo</t>
  </si>
  <si>
    <t>Demostrar liderazgo y compromiso con respecto al SGC:</t>
  </si>
  <si>
    <t>Asumir la responsabilidad y obligación de rendir cuentas con relación a la eficacia del SGC</t>
  </si>
  <si>
    <t>Asegurar que se establezcan la política de calidad y los objetivos de la calidad para el SGC, y que estos sean compatibles con el contexto y la dirección estratégica de la organización</t>
  </si>
  <si>
    <t>Asegurar de la integración de los requisitos del SGC en los procesos de negocio de la organización</t>
  </si>
  <si>
    <t>Promover el uso del enfoque a procesos y el pensamiento basado en riesgos</t>
  </si>
  <si>
    <t>Asegurar de que los recursos necesarios para el SGC estén disponibles</t>
  </si>
  <si>
    <t>Comunicar la importancia de una gestión de la calidad eficaz y conforme con los requisitos del SGC</t>
  </si>
  <si>
    <t>Asegurarse de que el SGC logre los resultados previstos</t>
  </si>
  <si>
    <t>Comprometer, dirigir y apoyar a las personas, para contribuir a la eficacia del SGC</t>
  </si>
  <si>
    <t>Promover la mejora</t>
  </si>
  <si>
    <t>Apoyar a otros roles pertinentes de la dirección, para demostrar su liderazgo en la forma en la que aplique a sus áreas de responsabilidad</t>
  </si>
  <si>
    <t>Demostrar liderazgo y compromiso con respecto al enfoque al cliente</t>
  </si>
  <si>
    <t>Asegurarse que se determinan, se comprenden y se cumplen regularmente los requisitos del cliente y los legales y reglamentarios aplicables</t>
  </si>
  <si>
    <t>Asegurar que se determinan y se consideran los riesgos y oportunidades que pueden afectar a la conformidad de los productos y servicios y a la capacidad del cliente</t>
  </si>
  <si>
    <t>Asegurar que se mantiene el enfoque en el aumento de la satisfacción del cliente.</t>
  </si>
  <si>
    <t>Establecer, implementar y mantener una política de la calidad</t>
  </si>
  <si>
    <t>Establecer, implementar y mantener una política de la calidad que sea apropiada al propósito y contexto de la organización y apoye su dirección estratégica</t>
  </si>
  <si>
    <t>Establecer, implementar y mantener una política de la calidad que proporcione un marco de referencia para el establecimiento de los objetivos de la calidad</t>
  </si>
  <si>
    <t>Establecer, implementar y mantener una política de la calidad que incluya un compromiso de cumplir los requisitos aplicables</t>
  </si>
  <si>
    <t>Establecer, implementar y mantener una política de la calidad que incluya un compromiso de mejora continua del SGC.</t>
  </si>
  <si>
    <t>Estar disponible y mantenerse como información documentada</t>
  </si>
  <si>
    <t>Comunicarse, entenderse y aplicarse dentro de la organización</t>
  </si>
  <si>
    <t>Estar disponible para las partes interesadas pertinentes, según corresponda.</t>
  </si>
  <si>
    <t>La alta dirección Debe:</t>
  </si>
  <si>
    <t>Asegurar de que las responsabilidades y autoridades para los roles pertinentes se asignan, se comuniquen y se entiendan en toda la organización.</t>
  </si>
  <si>
    <t>A signar la responsabilidad y autoridad para asegurarse de que el SGC es conforme con los requisitos de esta Norma Internacional</t>
  </si>
  <si>
    <t>Asignar la responsabilidad y autoridad para asegurarse de que los procesos están generando y proporcionando las salidas previstas</t>
  </si>
  <si>
    <t>Asignar la responsabilidad y autoridad para Informar, en particular, a la alta dirección sobre el desempeño del SGC y sobre las oportunidades de mejora (véase 10.1)</t>
  </si>
  <si>
    <t>Asegurarse de que se promueve el enfoque al cliente en toda la organización</t>
  </si>
  <si>
    <t>Asignar la responsabilidad y autoridad para asegurarse de que la integridad del SGC se mantiene cuando se planifican e implementan cambios en el SGC</t>
  </si>
  <si>
    <t>6. Planificación</t>
  </si>
  <si>
    <t>Considerar las cuestiones referidas en el apartado 4,1 y los requisitos referidos en el apartado 4,2 y determinar los riesgos y oportunidades que es necesario abordar.</t>
  </si>
  <si>
    <t>Determinar los riesgos y oportunidades que es necesario abordar con el fin de asegurar que el SGC pueda lograr sus resultados previstos</t>
  </si>
  <si>
    <t>Determinar los riesgos y oportunidades que es necesario abordar con el fin de aumentar los efectos deseables</t>
  </si>
  <si>
    <t>Determinar los riesgos y oportunidades que es necesario abordar con el fin de prevenir o reducir efectos no deseados</t>
  </si>
  <si>
    <t>Determinar los riesgos y oportunidades que es necesario abordar con el fin de lograr la mejora.</t>
  </si>
  <si>
    <t>Las acciones para abordar estos riesgos y oportunidades</t>
  </si>
  <si>
    <t>La manera de integrar e implementar las acciones en sus procesos del SGC (véase 4,4)</t>
  </si>
  <si>
    <t>La manera de evaluar la eficacia de estas acciones.</t>
  </si>
  <si>
    <t>Establecer objetivos de la calidad para las funciones y niveles pertinentes y los procesos necesarios para el SGC.</t>
  </si>
  <si>
    <t>Mantener información documentada sobre los objetivos de la calidad.</t>
  </si>
  <si>
    <t>Los objetivos de la calidad Deben:</t>
  </si>
  <si>
    <t>Ser coherentes con la política de calidad</t>
  </si>
  <si>
    <t>Ser medibles</t>
  </si>
  <si>
    <t>Tener en cuenta los requisitos aplicables</t>
  </si>
  <si>
    <t>Ser pertinentes para la conformidad de los productos y servicios y para el aumento de la satisfacción del cliente</t>
  </si>
  <si>
    <t>Ser objeto de seguimiento</t>
  </si>
  <si>
    <t>Comunicarse</t>
  </si>
  <si>
    <t>Actualizarse, según corresponda</t>
  </si>
  <si>
    <t>Determinar qué se va a hacer</t>
  </si>
  <si>
    <t>Determinar qué recursos se requerirán</t>
  </si>
  <si>
    <t>Determinar quién será responsable</t>
  </si>
  <si>
    <t>Determinar cuándo se finalizará</t>
  </si>
  <si>
    <t>Determinar cómo se evaluarán los resultados</t>
  </si>
  <si>
    <t xml:space="preserve">La organización Debe: </t>
  </si>
  <si>
    <t>Cuando la organización determine la necesidad de cambios en el SGC, estos cambios se deben llevar a cabo de manera planificada (véase 4,4)</t>
  </si>
  <si>
    <t>Considerar el propósito de los cambios y sus consecuencias potenciales</t>
  </si>
  <si>
    <t>Considerar la integridad del SGC</t>
  </si>
  <si>
    <t>Considerar la disponibilidad o reasignación de responsabilidades y autoridades.</t>
  </si>
  <si>
    <t>7. Apoyo</t>
  </si>
  <si>
    <t>Determinar y proporcionar los recursos necesarios para el establecimiento, implementación, mantenimiento y mejora continua del SGC.</t>
  </si>
  <si>
    <t>Considerar las capacidades y limitaciones de los recursos internos existentes</t>
  </si>
  <si>
    <t>Considerar que se necesita obtener de los proveedores externos.</t>
  </si>
  <si>
    <t>Determinar y proporcionar las personas necesarias para la implementación eficaz de su SGC y para la operación y control de sus procesos.</t>
  </si>
  <si>
    <t>Determinar, proporcionar y mantener la infraestructura necesaria para la operación de sus procesos y lograr la conformidad de los productos y servicios.</t>
  </si>
  <si>
    <t>Determinar, proporcionar y mantener el ambiente necesario para la operación de sus procesos y para lograr la conformidad de los productos y servicios.</t>
  </si>
  <si>
    <t>Observacion</t>
  </si>
  <si>
    <t>Determinar y proporcionar los recursos necesarios para asegurarse de la validez y fiabilidad de los resultados cuando se realice el seguimiento o la medición para verificar la conformidad de los productos y servicios con los requisitos</t>
  </si>
  <si>
    <t>Asegurarse de que los recursos proporcionados son apropiados para el tipo específico de actividades de seguimiento y medición realizadas</t>
  </si>
  <si>
    <t>Asegurarse de que los recursos proporcionado se mantienen para asegurarse de la idoneidad continua para su propósito</t>
  </si>
  <si>
    <t>Conservar la información documentada apropiada como evidencia de que los recursos de seguimiento y medición son idóneos para su propósito</t>
  </si>
  <si>
    <t>Calibrar o verificar, o ambas, a intervalos especificados, o antes de su utilización, contra patrones de medición trazables a patrones de medición internacionales o nacionales; cuando no existan tales patrones, debe conservarse como información documentada la base utilizada para la calibración o verificación</t>
  </si>
  <si>
    <t xml:space="preserve">Identificar para determinar su estado
</t>
  </si>
  <si>
    <t>Proteger contra ajustes, daño o deterioro que pudiera invalidar el estado de calibración y los posteriores resultados de la medición</t>
  </si>
  <si>
    <t>Determinar si la validez de los resultados de medición previos se ha visto afectada de manera adversa cuando el equipo de medición se considere no apto para su propósito previsto, y debe tomar las acciones adecuadas cuando sea necesario.</t>
  </si>
  <si>
    <t>Determinar los conocimientos necesarios para la operación de sus procesos y para lograr la conformidad de los productos y servicios.</t>
  </si>
  <si>
    <t>Mantener y poner a disposición en la medida que sea necesario</t>
  </si>
  <si>
    <t>Considerar sus conocimientos actuales y determinar como adquirir o acceder a los conocimientos adicionales necesarios y a las actualizaciones requeridas</t>
  </si>
  <si>
    <t>La organización debe:</t>
  </si>
  <si>
    <t xml:space="preserve">Determinar la competencia necesaria de las personas que
realizan, bajo su control, un trabajo que afecta al
desempeño y eficacia del SGC
</t>
  </si>
  <si>
    <t>Asegur de que estas personas sean competentes,
basándose en la educación, formación o experiencia
apropiadas</t>
  </si>
  <si>
    <t>Tomar acciones para adquirir competencia necesaria y evaluar la eficacia de las acciones tomadas cuando se requieran</t>
  </si>
  <si>
    <t>Conservar la Información documentada apropiada como
evidencia de la competencia.</t>
  </si>
  <si>
    <t>La organización debe asegurarse de que las personas que realizan el trabajo bajo el control de la organización tomen conciencia de:</t>
  </si>
  <si>
    <t>Política de calidad</t>
  </si>
  <si>
    <t>Objetivos de la calidad pertinentes</t>
  </si>
  <si>
    <t xml:space="preserve">Contribuir a la eficacia del SGC, incluidos los
beneficios de una mejora del desempeño
</t>
  </si>
  <si>
    <t>Implicaciones del incumplimiento de los requisitos del
SGC.</t>
  </si>
  <si>
    <t>La organización debe determinar las comunicaciones internas y externas pertinentes al SGC, que incluyan:</t>
  </si>
  <si>
    <t>Qué comunicar</t>
  </si>
  <si>
    <t>Cuándo comunicar</t>
  </si>
  <si>
    <t>A quién comunicar</t>
  </si>
  <si>
    <t>Cómo comunicar</t>
  </si>
  <si>
    <t>Quién comunica</t>
  </si>
  <si>
    <t>La información documentada requerida por esta Norma Internacional</t>
  </si>
  <si>
    <t>La información documentada que la organización
determina como necesaria para la eficacia del SGC.</t>
  </si>
  <si>
    <t>Al crear y actualizar información documentada, la organización debe asegurarse de que lo siguiente sea apropiado:</t>
  </si>
  <si>
    <t>Asegurar la identificacion y descripción de la informacion (por ejemplo, título, fecha, autor o número de referencia)</t>
  </si>
  <si>
    <t>Asegurar el formato (por ejemplo, idioma, versión del software,gráficos) y los medios de soporte (por ejemplo, papel,electrónico).</t>
  </si>
  <si>
    <t>La revisión y aprobación con respecto a la conveniencia y adecuación.</t>
  </si>
  <si>
    <t>Estar disponible y sea idóneo para su uso, donde y cuando se necesite</t>
  </si>
  <si>
    <t>Esté protegida adecuadamente (por ejemplo, contra
pérdida de la confidencialidad, uso inadecuado pérdida de integridad)</t>
  </si>
  <si>
    <t>Distribución, acceso, recuperación y uso</t>
  </si>
  <si>
    <t>Almacenamiento y preservación, incluida la preservación de la legibilidad</t>
  </si>
  <si>
    <t>Control de cambios (por ejemplo, control de versión)</t>
  </si>
  <si>
    <t xml:space="preserve">Conservación y disposición.
</t>
  </si>
  <si>
    <t>Identificar y controlar la documentada de origen externo, que la organización determina como necesaria para la planificación y operación del SGC</t>
  </si>
  <si>
    <t>Proteger la información documentada conservada como evidencia de la conformidad</t>
  </si>
  <si>
    <t>8. Operación</t>
  </si>
  <si>
    <t>La organizaciòn debe</t>
  </si>
  <si>
    <t>Planificar, implementar y controlar procesos</t>
  </si>
  <si>
    <t>Determinar los requisitos para los productos y servicios</t>
  </si>
  <si>
    <t>Establecer criterios para sus procesos</t>
  </si>
  <si>
    <t>Establecer criterios para la aceptación de los productos y servicios</t>
  </si>
  <si>
    <t>Determinar los recursos necesarios para lograr la conformidad con los requisitos de los productos y servicios</t>
  </si>
  <si>
    <t>Implementar el control de los procesos de acuerdo con los criterios</t>
  </si>
  <si>
    <t xml:space="preserve">Determinar, el mantenimiento y la conservación de la información documentada en la extensión necesaria para tener confianza en que los procesos se han llevado a cabo según lo planificado
</t>
  </si>
  <si>
    <t xml:space="preserve">Determinar, el mantenimiento y la conservación de la información documentada en la extensión necesaria para demostrar la conformidad de los productos y servicios con sus requisitos
</t>
  </si>
  <si>
    <t>Ser adecuada para las operaciones de la organización.</t>
  </si>
  <si>
    <t>Controlar los cambios planificados y revisar las consecuencias de los cambios no previstos, tomando acciones para mitigar cualquier efecto adverso, según sea necesario.</t>
  </si>
  <si>
    <t>Asegurarse de que los procesos contratados externamente estén controlados (Véase 8.4)</t>
  </si>
  <si>
    <t>Proporcionar la información relativa a los productos y servicios</t>
  </si>
  <si>
    <t>Tratar las consultas, los contratos o los pedidos incluyendo los cambios</t>
  </si>
  <si>
    <t>Obtener la retroalimentación de los clientes relativa a los productos y servicios, incluyendo las quejas de los clientes</t>
  </si>
  <si>
    <t>Manipular o controlar la propiedad del cliente</t>
  </si>
  <si>
    <t>Establecer los requisitos específicos para las acciones de contingencia, cuando sea pertinente.</t>
  </si>
  <si>
    <t xml:space="preserve">Los requisitos para los productos y servicios se definen, incluyendo Cualquier requisito legal y reglamentario aplicable
</t>
  </si>
  <si>
    <t xml:space="preserve">Los requisitos para los productos y servicios se definen, incluyendo Aquellos considerados necesarios por la organización
</t>
  </si>
  <si>
    <t>La organización puede cumplir con las declaraciones acerca de los productos y servicios que ofrece.</t>
  </si>
  <si>
    <t>Asegurar de que tiene la capacidad de cumplir los requisitos para los productos y servicios que se van a ofrecer a los clientes</t>
  </si>
  <si>
    <t>Llevar a cabo una revisión antes de comprometerse a suministrar productos y servicios a un cliente</t>
  </si>
  <si>
    <t>Los requisitos especificados por el cliente, incluyendo los requisitos para las actividades de entrega y las posteriores a la misma</t>
  </si>
  <si>
    <t>Los requisitos no establecidos por el cliente, pero necesarios para el uso especificado o previsto cuando sea conocido.</t>
  </si>
  <si>
    <t>Los requisitos especificados por la organización</t>
  </si>
  <si>
    <t>Los requisitos legales y reglamentarios aplicables a los productos y servicios</t>
  </si>
  <si>
    <t>Las diferencias existentes entre los requisitos del contrato o pedido y los expresados previamente</t>
  </si>
  <si>
    <t>La organización debe asegurarse de que se resuelven las diferencias existentes entre los requisitos del contrato o pedido y los expresados previamente</t>
  </si>
  <si>
    <t>La organización debe confirmar los requisitos del cliente antes de la aceptación, cuando el cliente no proporcione una declaración documentada de sus requisitos.</t>
  </si>
  <si>
    <t>Sobre los resultados de la revisión</t>
  </si>
  <si>
    <t>Sobre cualquier requisito nuevo para los productos y servicios</t>
  </si>
  <si>
    <t>Asegurarse de que, cuando se cambien los requisitos para los productos y servicios, la información documentada pertinente sea modificada, y de que las personas pertinentes sean conscientes de los requisitos modificados.</t>
  </si>
  <si>
    <t>Establecer, implementar y mantener un proceso de diseño y desarrollo que sea adecuado para asegurarse de la posterior de productos y servicios</t>
  </si>
  <si>
    <t xml:space="preserve">La naturaleza, duración y complejidad de las actividades de diseño y desarrollo </t>
  </si>
  <si>
    <t>Las etapas del proceso requeridas, incluyendo las revisiones del diseño y desarrollo aplicables</t>
  </si>
  <si>
    <t xml:space="preserve">Las actividades requeridas de verificación y validación del diseño y desarrollo </t>
  </si>
  <si>
    <t>Las responsabilidades y autoridades involucradas en el proceso de diseño y desarrollo</t>
  </si>
  <si>
    <t>Considerar las necesidades de recursos internos y externos para el diseño y desarrollo de los productos y servicios al determinar las etapas y controles del diseño y desarrollo</t>
  </si>
  <si>
    <t>La necesidad de controlar las interfaces entre las personas que participan activamente en el proceso de diseño y desarrollo</t>
  </si>
  <si>
    <t>La necesidad de la participación activa de los clientes y usuarios en el proceso de diseño y desarrollo</t>
  </si>
  <si>
    <t xml:space="preserve">Los requisitos para la posterior provisión de productos y servicios </t>
  </si>
  <si>
    <t>El nivel de control de proceso de diseño y desarrollo esperado por los clientes y otras partes interesadas</t>
  </si>
  <si>
    <t>La información documentada necesaria para demostrar que se han cumplido los requisitos de diseño y desarrollo</t>
  </si>
  <si>
    <t>Considerar los requisitos funcionales y de desempeño</t>
  </si>
  <si>
    <t>Considerar la información proveniente de actividades previas de diseño y desarrollo similares</t>
  </si>
  <si>
    <t>Considerar los requisitos legales y reglamentarios</t>
  </si>
  <si>
    <t>considerar Normas y códigos de prácticas que la organización se ha comprometido a implementar</t>
  </si>
  <si>
    <t xml:space="preserve">considerar las consecuencias potenciales de fallar debido a la naturaleza de los productos y sevicios </t>
  </si>
  <si>
    <t>Verificar que las entradas son adecuadas para los fines del diseño y desarrollo, que están completas y no presentan ambiguedades</t>
  </si>
  <si>
    <t>Resolver las entradas de diseño y desarrollo contradictorias</t>
  </si>
  <si>
    <t>Conservar la informaci´´on documentada sobre las entradas de diseño y desarrollo</t>
  </si>
  <si>
    <t>Que se definen los resultados a lograr</t>
  </si>
  <si>
    <t xml:space="preserve">Que se realizan las revisiones para evaluar la capacidad de los resultados del diseño y desarrollo para cumplir los requisitos </t>
  </si>
  <si>
    <t>Que se realizan actividades de verificación para asegurarse de que las salidas del diseño y desarrollo cumplen los requisitos de las entradas</t>
  </si>
  <si>
    <t xml:space="preserve">Que se realizan actividades de validación para asegurarse de que los productos y servicios resultantes satisfacen los requisitos para su aplicación especificada o uso previsto </t>
  </si>
  <si>
    <t>Que se toma cualquier acción necesaria sobre los problemas determinados durante las revisiones, o las actividades de verificación y validación</t>
  </si>
  <si>
    <t>Que se conserva la infomración documentada de estas actividades</t>
  </si>
  <si>
    <t>Cumplen los requisitos de las entradas</t>
  </si>
  <si>
    <t xml:space="preserve">Son adecuadas para los procesos posteriores para la reisión de productos y servicios </t>
  </si>
  <si>
    <t>Incluyen o hacen referencia a los requisitos de seguimiento y medición, cuando sea apropiado, y a los criterios de aceptación</t>
  </si>
  <si>
    <t>Especifican las características de los productos y servicios que son esenciales para su propósito previsto y su provisión segura y correcta</t>
  </si>
  <si>
    <t>Conserva información dcumentada sobre las salidas del diseño y desarrollo</t>
  </si>
  <si>
    <t xml:space="preserve">Identificar, revisar y controlar los cambios hechos durante el diseño y desarrollo de productos y servicios, para asegurarse que no haya un impacto adverso en la conformidad de los requisitos </t>
  </si>
  <si>
    <t>Conservar informacion documentada sobre cambios de diseño y desarrollo</t>
  </si>
  <si>
    <t>Conservar información documentada sobre el resultado de las revisiones</t>
  </si>
  <si>
    <t>Conservar información documentada sobre la autorización de los cambios</t>
  </si>
  <si>
    <t>Consevar información documentada de las acciones tomadas para prevenir los impactos adversos</t>
  </si>
  <si>
    <t>Asegurar que los procesos, productos y servicios suministrados externamente son conformes a los requisitos.</t>
  </si>
  <si>
    <t xml:space="preserve">Determinar los controles a aplicar a los procesos, productos y servicios suministrados externamente cuando Los productos y servicios de proveedores externos están destinados a incorporarse dentro de los propios productos y servicios de la organización;
</t>
  </si>
  <si>
    <t>Determinar los controles a aplicar a los procesos, productos y servicios suministrados externamente cuando los productos y servicios son proporcionados directamente a los clientes por proveedores externos en nombre de la organización</t>
  </si>
  <si>
    <t>Determinar los controles a aplicar a los procesos, productos y servicios suministrados externamente cuando un proceso, o una parte de un proceso, es proporcionado por un proveedor externo como resultado de una decisión de la organización</t>
  </si>
  <si>
    <t>Determinar y aplicar criterios para la evaluación, la selección, el seguimiento del desempeño y la reevaluación de los proveedores externos, basándose en su capacidad para proporcionar procesos o productos y servicios de acuerdo con los requisitos</t>
  </si>
  <si>
    <t>conservar la información documentada de estas actividades y de cualquier acción necesario que surja de las evaluaciones.</t>
  </si>
  <si>
    <t>Asegurarse de que los procesos, productos y servicios suministrados externamente no afectan de manera adversa a la capacidad de la organización de entregar productos y servicios conformes de manera coherente a sus clientes.</t>
  </si>
  <si>
    <t>Asegurarse de que los procesos suministrados externamente permanecen dentro del control de su SGC</t>
  </si>
  <si>
    <t>Definir los controles que pretende aplicar a un proveedor externo y los que pretende aplicar a las salidas resultantes</t>
  </si>
  <si>
    <t>Tener en consideración el impacto potencial de los procesos, productos y servicios suministrados externamente en la capacidad de la organización de cumplir regularmente los requisitos del cliente y los legales y reglamentarios aplicables</t>
  </si>
  <si>
    <t>Considerar la eficacia de los controles aplicados por el proveedor externo</t>
  </si>
  <si>
    <t>Determinar la verificación, u otras actividades necesarias para asegurarse de que los procesos, productos y servicios suministrados externamente cumplen los requisitos</t>
  </si>
  <si>
    <t>Asegurarse de la educación de los requisitos antes de su comunicación al proveedor externo</t>
  </si>
  <si>
    <t xml:space="preserve">Comunicar a los proveedores externos sus requisitos para Los procesos, productos y servicios a proporcionar
</t>
  </si>
  <si>
    <t xml:space="preserve">La aprobación de Productos y servicios
</t>
  </si>
  <si>
    <t>La aprobación de Métodos, procesos y equipos</t>
  </si>
  <si>
    <t xml:space="preserve">La aprobación de la liberación de productos y servicios
</t>
  </si>
  <si>
    <t>La competencia, incluyendo cualquier calificación requerida de las personas</t>
  </si>
  <si>
    <t>Las interacciones del proveedor externo con la organización</t>
  </si>
  <si>
    <t>El control y el seguimiento del desempeño del proveedor externo a aplicar por parte de la organización</t>
  </si>
  <si>
    <t>Las actividades de verificación o validación que la organización, o su cliente, pretende llevar a cabo en las instalaciones del proveedor externo.</t>
  </si>
  <si>
    <t>La organización debe implementar la producción y provisión del servicio bajo condiciones controladas</t>
  </si>
  <si>
    <t xml:space="preserve">La disponibilidad de información documentada que defina las características de los productos a producir, los servicios a prestar, o las actividades a desempeñar
</t>
  </si>
  <si>
    <t xml:space="preserve">La disponibilidad de información documentada que defina los resultados a alcanzar
</t>
  </si>
  <si>
    <t>La disponibilidad y el uso de los recursos de seguimiento y medición adecuados</t>
  </si>
  <si>
    <t>La implementación de actividades de seguimiento y medición en las etapas apropiadas para verificar que se cumplen los criterios para el control de los procesos o sus salidas, y los criterios de aceptación para los productos y servicios</t>
  </si>
  <si>
    <t>El uso de la infraestructura y el entorno adecuados para la operación de los procesos</t>
  </si>
  <si>
    <t>La designación de personas competentes incluyendo cualquier calificación requerida</t>
  </si>
  <si>
    <t>La validación y re validación periódica de la capacidad para alcanzar los resultados planificados de los procesos de producción y de prestación del servicio, cuando las salidas resultantes no puedan verificarse mediante actividades de seguimiento o medición posteriores</t>
  </si>
  <si>
    <t>La implementación de acciones para prevenir los errores humanos</t>
  </si>
  <si>
    <t>La implementación de actividades de liberación, entrega y posteriores a la entrega.</t>
  </si>
  <si>
    <t>Utilizar los medios apropiados para identificar las salidas, cuando sea necesario, para asegurar la conformidad de los productos y servicios.</t>
  </si>
  <si>
    <t>Identificar el estado de las salidas con respecto a los requisitos de seguimiento y medición a través de la producción y prestación del servicio.</t>
  </si>
  <si>
    <t>Controlar la identificación única de las salidas cuando la trazabilidad sea un requisito, y debe conservar la información necesaria para permitir la trazabilidad.</t>
  </si>
  <si>
    <t>Cuidar la propiedad perteneciente a los clientes o a proveedores externos mientras esté bajo el control de la organización o esté siendo utilizado por la misma.</t>
  </si>
  <si>
    <t>Identificar, verificar, proteger y salvaguardar la propiedad de los clientes o de los proveedores externos suministrada para su utilización o incorporación dentro de los productos y servicios.</t>
  </si>
  <si>
    <t>Informar de esto al cliente o proveedor externo y conservar la información documentada sobre lo ocurrido.</t>
  </si>
  <si>
    <t>La organización debe preservar las salidas durante la producción y prestación del servicio, en la medida necesaria para asegurarse de la conformidad con los requisitos.</t>
  </si>
  <si>
    <t>Cumplir los requisitos para las actividades posteriores a la entrega asociadas con los productos y servicios.</t>
  </si>
  <si>
    <t xml:space="preserve">Determinar el alcance de las actividades posteriores a la entrega que se requieren, la organización debe considerar los requisitos legales y reglamentarios
</t>
  </si>
  <si>
    <t xml:space="preserve">Determinar el alcance de las actividades posteriores a la entrega que se requieren, la organización debe considerar las consecuencias potenciales no deseabas asociadas a sus productos y servicios
</t>
  </si>
  <si>
    <t>Determinar el alcance de las actividades posteriores a la entrega que se requieren, la organización debe considerar los requisitos del cliente</t>
  </si>
  <si>
    <t>Determinar el alcance de las actividades posteriores a la entrega que se requieren, la organización debe considerar la retroalimentación del cliente</t>
  </si>
  <si>
    <t>Revisar y controlar los cambios para la producción o la prestación del servicio, en la extensión necesaria para asegurarse de la continuidad en la conformidad con los requisitos.</t>
  </si>
  <si>
    <t>Conservar información documentada que describa los resultados de la revisión de los cambios, las personas que autorizan el cambio y de cualquier acción necesaria que surja de la revisión.</t>
  </si>
  <si>
    <t>Implementar las disposiciones planificadas, en las etapas adecuadas, para verificar que se cumplen los requisitos de los productos y servicios.</t>
  </si>
  <si>
    <t>No debe llevarse a cabo hasta que se haya completado satisfactoriamente las disposiciones planificadas, a menos que sea aprobado de otra manera por una autoridad pertinente y, cuando sea aplicable por el cliente.</t>
  </si>
  <si>
    <t>Conservar la información documentada sobre la liberación de los productos y servicios</t>
  </si>
  <si>
    <t>Evidencia de la conformidad con los criterios de aceptación</t>
  </si>
  <si>
    <t>Trazabilidad a las personas que autorizan la liberación.</t>
  </si>
  <si>
    <t>Asegurarse de que las salidas que no sean conformes con sus requisitos se identifican y se controlan para prevenir su uso o entrega no intencionada.</t>
  </si>
  <si>
    <t>Tomar las acciones adecuadas basándose en la naturaleza de la no conformidad y en su efecto sobre la conformidad de los productos y servicios.</t>
  </si>
  <si>
    <t>Tratar las salidas no conformes a través de corrección</t>
  </si>
  <si>
    <t>Tratar las salidas no conformes a través de Separación, contención, devolución o suspensión de provisión de productos y servicios</t>
  </si>
  <si>
    <t>Tratar las salidas no conformes a través de información al cliente</t>
  </si>
  <si>
    <t>Tratar las salidas no conformes a través de Obtención de autorización para su aceptación bajo concesión</t>
  </si>
  <si>
    <t xml:space="preserve"> Verificar la conformidad con los requisitos cuando se corrigen las salidas no conformes.</t>
  </si>
  <si>
    <t>Describa la no conformidad</t>
  </si>
  <si>
    <t>Describa las acciones tomadas</t>
  </si>
  <si>
    <t>Describa todas las concesiones obtenidas</t>
  </si>
  <si>
    <t>Identifique la autoridad que decide la acción con respecto a la no conformidad.</t>
  </si>
  <si>
    <t>9 Evaluación del desempeño</t>
  </si>
  <si>
    <t>Qué necesita seguimiento y medición</t>
  </si>
  <si>
    <t>Los métodos de seguimiento, medición, análisis y evaluación necesarios para asegurar resultados válidos</t>
  </si>
  <si>
    <t>Llevar a cabo el seguimiento y la medición</t>
  </si>
  <si>
    <t>Analizar y evaluar los resultados del seguimiento y la medición.</t>
  </si>
  <si>
    <t>Evaluar el desempeño y la eficacia del SGC.</t>
  </si>
  <si>
    <t>Conservar información documentada apropiada como evidencia de los resultados.</t>
  </si>
  <si>
    <t>Realizar el seguimiento de las percepciones de los clientes del grado en que se cumplen sus necesidades y expectativas.</t>
  </si>
  <si>
    <t>Determinar los métodos para obtener, realizar el seguimiento y revisar esta información.</t>
  </si>
  <si>
    <t>Analizar y evaluar los datos y la información apropiados que surgen por el seguimiento y la medición.</t>
  </si>
  <si>
    <t>La conformidad de los productos y servicios</t>
  </si>
  <si>
    <t>El grado de satisfacción del cliente</t>
  </si>
  <si>
    <t>El desempeño y la eficacia del SGC</t>
  </si>
  <si>
    <t>Si lo planificado se ha implementado de forma eficaz</t>
  </si>
  <si>
    <t>La eficacia de las acciones tomadas para abordar los riesgos y oportunidades</t>
  </si>
  <si>
    <t>El desempeño de los proveedores externos</t>
  </si>
  <si>
    <t>La necesidad de mejoras en el SGC</t>
  </si>
  <si>
    <t>Llevar a cabo auditorías internas a intervalos planificados para proporcionar información acerca de si el SGC</t>
  </si>
  <si>
    <t>Es conforme con los requisitos propios de la organización para su sistema de gestión de la calidad</t>
  </si>
  <si>
    <t>Es conforme con los requisitos de esta Norma Internacional</t>
  </si>
  <si>
    <t>Se implementa y mantiene eficazmente</t>
  </si>
  <si>
    <t>Planificar, establecer, implementar y mantener uno o varios programas de auditoría que incluyan la frecuencia, los métodos, las responsabilidades, los requisitos de planificación y la elaboración de informes, que deben tener en consideración la importancia de los procesos involucrados, los cambios que afecten a la organización y los resultados de las auditorías previas.</t>
  </si>
  <si>
    <t>Definir los criterios de la auditoría y el alcance para cada auditoría</t>
  </si>
  <si>
    <t>Seleccionar los auditores y llevar a cabo auditorias para asegurarse de la objetividad y la imparcialidad del proceso de auditoría</t>
  </si>
  <si>
    <t>Asegurarse de que los resultados de las auditorías se informen a la dirección pertinente</t>
  </si>
  <si>
    <t>Realizar las correcciones y tomar las acciones correctivas adecuadas sin demora injustificada</t>
  </si>
  <si>
    <t>Conservar información documentada como evidencia de la implementación del programa de auditoría y de los resultados de las auditorías</t>
  </si>
  <si>
    <t>La alta dirección debe revisar el SGC de la organización a intervalos planificados, para asegurarse de su conveniencia, adecuación, eficacia y alineación continuas con la dirección estratégica de la organización</t>
  </si>
  <si>
    <t>Incluidas las tendencias relativas a los resultados de seguimiento y medición</t>
  </si>
  <si>
    <t xml:space="preserve">Incluidas las tendencias relativas a los resultados de las auditorías
</t>
  </si>
  <si>
    <t>Incluidas las tendencias relativas a el desempeño de los proveedores externos</t>
  </si>
  <si>
    <t>La adecuación de los recursos</t>
  </si>
  <si>
    <t>La eficacia de las acciones tomadas para abordar los riesgos y las oportunidades (Véase 6.1)</t>
  </si>
  <si>
    <t>Las oportunidades de mejora</t>
  </si>
  <si>
    <t>Oportunidades de mejora</t>
  </si>
  <si>
    <t>Necesidad de cambio en el SGC</t>
  </si>
  <si>
    <t>Necesidades de recursos</t>
  </si>
  <si>
    <t>Conservar la información documentada como evidencia de los resultados de las revisiones por la dirección</t>
  </si>
  <si>
    <t>10 Mejora</t>
  </si>
  <si>
    <t>Determinar y seleccionar las oportunidades de mejora e implementar cualquier acción para cumplir los requisitos del cliente y aumentar la satisfacción del cliente.</t>
  </si>
  <si>
    <t>Mejorar los productos y servicios para cumplir los requisitos, así como considerar las necesidades y expectativas futuras</t>
  </si>
  <si>
    <t>Corregir, prevenir o reducir los efectos no deseados</t>
  </si>
  <si>
    <t>Mejorar el desempeño y la eficacia del SGC</t>
  </si>
  <si>
    <t>Reaccionar ante la no conformidad y, cuando sea aplicable Tomar acciones para controlarla y corregirla</t>
  </si>
  <si>
    <t>Reaccionar ante la no conformidad y, cuando sea aplicable Hacer frente a las consecuencias</t>
  </si>
  <si>
    <t>Evaluar la necesidad de acciones para eliminar las causas de la no conformidad, con el fin de que no vuelva a ocurrir en otra parte La revisión y el análisis de la no conformidad</t>
  </si>
  <si>
    <t>Evaluar la necesidad de acciones para eliminar las causas de la no conformidad, con el fin de que no vuelva a ocurrir en otra parte La determinación de las causas de la no conformidad</t>
  </si>
  <si>
    <t>Evaluar la necesidad de acciones para eliminar las causas de la no conformidad, con el fin de que no vuelva a ocurrir en otra parte La determinación de si existen no conformidad similares,  que potencialmente puedan ocurrir</t>
  </si>
  <si>
    <t>Implementar cualquier acción necesaria</t>
  </si>
  <si>
    <t>Revisar la eficacia de cualquier acción correctiva tomada</t>
  </si>
  <si>
    <t>Si fuera necesario, actualizar los riesgos y oportunidades determinados durante la planificación</t>
  </si>
  <si>
    <t>Si fuera necesario, hacer cambios al SGC</t>
  </si>
  <si>
    <t>Las acciones correctivas deben ser apropiadas a los efectos de las no conformidades encontradas</t>
  </si>
  <si>
    <t>La naturaleza de las no conformidades y cualquier acción tomada posteriormente</t>
  </si>
  <si>
    <t>Los resultados de cualquier acción correctiva</t>
  </si>
  <si>
    <t>La organización debe mejorar continuamente la conveniencia, adecuación y eficacia del SGC</t>
  </si>
  <si>
    <t>Considerar los resultados del análisis y la evaluación, y las salidas de la revisión por la dirección, para determinar si hay necesidades u oportunidades que deben considerarse como parte de la mejora continua</t>
  </si>
  <si>
    <t>ANÁLISIS DE INFORMACIÓN</t>
  </si>
  <si>
    <t>4. CONTEXTO DE LA ORGANIZACIÓN</t>
  </si>
  <si>
    <t>% IMPLEMENTACIÓN POR CLÁUSULA</t>
  </si>
  <si>
    <t>NUMERAL</t>
  </si>
  <si>
    <t>TOTALES</t>
  </si>
  <si>
    <t>4.1</t>
  </si>
  <si>
    <t>4.2</t>
  </si>
  <si>
    <t>4.3</t>
  </si>
  <si>
    <t>4.4</t>
  </si>
  <si>
    <t>PORCENTAJE DE IMPLEMENTACIÓN</t>
  </si>
  <si>
    <t>5. LIDERAZGO</t>
  </si>
  <si>
    <t>5.1</t>
  </si>
  <si>
    <t>5.2</t>
  </si>
  <si>
    <t>5.3</t>
  </si>
  <si>
    <t>6. PLANIFICACIÓN</t>
  </si>
  <si>
    <t>6.1</t>
  </si>
  <si>
    <t>6.2</t>
  </si>
  <si>
    <t>6.3</t>
  </si>
  <si>
    <t>7. SOPORTE</t>
  </si>
  <si>
    <t>7.1</t>
  </si>
  <si>
    <t>%IMPLEMENTACIÓN SGC</t>
  </si>
  <si>
    <t>7.2</t>
  </si>
  <si>
    <t>PORCENTAJE OBTENIDO</t>
  </si>
  <si>
    <t>7.3</t>
  </si>
  <si>
    <t>MINIMO NORMA</t>
  </si>
  <si>
    <t>7.4</t>
  </si>
  <si>
    <t>BRECHA</t>
  </si>
  <si>
    <t>7.5</t>
  </si>
  <si>
    <t>7.5.2</t>
  </si>
  <si>
    <t>7.5.3</t>
  </si>
  <si>
    <t>8. OPERACIÓN</t>
  </si>
  <si>
    <t>8.1</t>
  </si>
  <si>
    <t>8.2</t>
  </si>
  <si>
    <t>8.3</t>
  </si>
  <si>
    <t>8.4</t>
  </si>
  <si>
    <t>8.5</t>
  </si>
  <si>
    <t>8.6</t>
  </si>
  <si>
    <t>8.7</t>
  </si>
  <si>
    <t>9. EVALUACIÓN DEL DESEMPEÑO</t>
  </si>
  <si>
    <t xml:space="preserve">Interpretación: </t>
  </si>
  <si>
    <t>9.1</t>
  </si>
  <si>
    <t>9.2</t>
  </si>
  <si>
    <t xml:space="preserve">Según el diagnóstico realizado y análisis de la situación actual de la empresa conforme a los requisitos de la norma ISO 9001:2015 se ha obtenido los siguientes resultados: La tabla "TOTAL DE IMPLEMENTACIÓN SGC" muestra que se ha obtenido un porcentaje de implementación de </t>
  </si>
  <si>
    <t>9.3</t>
  </si>
  <si>
    <t xml:space="preserve"> con respecto a los 296 "DEBES" que la norma contempla en su totalidad dentro de cada uno de sus requisitos, asi mismo la imagen "PORCENTAJE DE IMPLEMENTACIÓN DEL SGC" muestra que existe una brecha de implementación de </t>
  </si>
  <si>
    <t xml:space="preserve"> para el cumplimiento del 100% de la norma.</t>
  </si>
  <si>
    <t>10. MEJORA</t>
  </si>
  <si>
    <t>10.1</t>
  </si>
  <si>
    <t>10.2</t>
  </si>
  <si>
    <t>10.3</t>
  </si>
  <si>
    <t>TOTAL DE IMPLEMENTACIÓN SGC</t>
  </si>
  <si>
    <t>SGC</t>
  </si>
  <si>
    <t>TOTAL</t>
  </si>
  <si>
    <t>&gt;&gt;&gt;&gt;&gt;&gt;</t>
  </si>
  <si>
    <t>0% -No documentado / No existente</t>
  </si>
  <si>
    <t>25% - Aplicado / No documentado</t>
  </si>
  <si>
    <t>50%  - Documentado / No aplicado</t>
  </si>
  <si>
    <t>75% - Aplicado y documentado</t>
  </si>
  <si>
    <t>100% - Aplicado, documentado y controlado</t>
  </si>
  <si>
    <t>PORCENTAJE DE IMPLEMENTACIÓN CLÁUSULA 4</t>
  </si>
  <si>
    <t xml:space="preserve"> </t>
  </si>
  <si>
    <t>PORCENTAJE DE IMPLEMENTACIÓN CLÁUSULA 5</t>
  </si>
  <si>
    <t>6. PLANIFICACION</t>
  </si>
  <si>
    <t>PORCENTAJE DE IMPLEMENTACIÓN CLÁUSULA 6</t>
  </si>
  <si>
    <t>7.SOPORTE</t>
  </si>
  <si>
    <t>PORCENTAJE DE IMPLEMENTACIÓN CLÁUSULA 7</t>
  </si>
  <si>
    <t>PORCENTAJE DE IMPLEMENTACIÓN CLÁUSULA 8</t>
  </si>
  <si>
    <t>9. EVALUACION DEL DESEMPEÑO</t>
  </si>
  <si>
    <t>PORCENTAJE DE IMPLEMENTACIÓN CLÁUSULA 9</t>
  </si>
  <si>
    <t>PORCENTAJE DE IMPLEMENTACIÓN CLÁUSULA 10</t>
  </si>
  <si>
    <t>Item</t>
  </si>
  <si>
    <t xml:space="preserve"> Comprensión de la organización y su contexto</t>
  </si>
  <si>
    <t>Comprensión de las necesidades y expectativas de las partes interesadas</t>
  </si>
  <si>
    <t>Determinación del alcance del SGC</t>
  </si>
  <si>
    <t>SGC y sus procesos</t>
  </si>
  <si>
    <t>En la medida en que sea necesario la organización debe:</t>
  </si>
  <si>
    <t xml:space="preserve">4.4.2 </t>
  </si>
  <si>
    <t>4.4.1</t>
  </si>
  <si>
    <t>Liderazgo y compromiso</t>
  </si>
  <si>
    <t>Generalidades. La alta dirección Debe:</t>
  </si>
  <si>
    <t xml:space="preserve">5.1.1 </t>
  </si>
  <si>
    <t>Enfoque al cliente. La alta dirección Debe:</t>
  </si>
  <si>
    <t xml:space="preserve">5.1.2 </t>
  </si>
  <si>
    <t>Política</t>
  </si>
  <si>
    <t>Establecimiento de la política de calidad. La alta dirección Debe:</t>
  </si>
  <si>
    <t xml:space="preserve">5.2.1 </t>
  </si>
  <si>
    <t>Comunicación de la política de calidad. La política de calidad Debe:</t>
  </si>
  <si>
    <t xml:space="preserve">5.2.2 </t>
  </si>
  <si>
    <t xml:space="preserve"> Roles, responsabilidades y autoridades en la organización</t>
  </si>
  <si>
    <t xml:space="preserve"> Acciones para abordar riesgos y oportunidades</t>
  </si>
  <si>
    <t xml:space="preserve">La organización Debe planificar: </t>
  </si>
  <si>
    <t xml:space="preserve">6.1.2 </t>
  </si>
  <si>
    <t>Objetivos de la calidad y planificación para lograrlos</t>
  </si>
  <si>
    <t xml:space="preserve">6.2.1 </t>
  </si>
  <si>
    <t>Al planificar como lograr sus objetivos de la calidad, la organización Debe:</t>
  </si>
  <si>
    <t xml:space="preserve">6.2.2 </t>
  </si>
  <si>
    <t>Planificación de los cambios</t>
  </si>
  <si>
    <t>Recurso</t>
  </si>
  <si>
    <t>Generalidades.   La organización Debe:</t>
  </si>
  <si>
    <t xml:space="preserve">7.1.1 </t>
  </si>
  <si>
    <t>Personas.   La organización Debe:</t>
  </si>
  <si>
    <t xml:space="preserve">7.1.2 </t>
  </si>
  <si>
    <t>Infraestructura.   La organización Debe:</t>
  </si>
  <si>
    <t xml:space="preserve">7.1.3 </t>
  </si>
  <si>
    <t>Ambiente para la operación de los procesos.   La organización Debe:</t>
  </si>
  <si>
    <t xml:space="preserve">7.1.4 </t>
  </si>
  <si>
    <t>Recursos de Seguemiento y Medicion. La organización Debe:</t>
  </si>
  <si>
    <t xml:space="preserve">7.1.5 </t>
  </si>
  <si>
    <t>Generalidades. La organización Debe:</t>
  </si>
  <si>
    <t xml:space="preserve">7.1.5.1 </t>
  </si>
  <si>
    <t>Trazabilidad de la Medicion, el equipo de medición debe</t>
  </si>
  <si>
    <t xml:space="preserve">7.1.5.2 </t>
  </si>
  <si>
    <t>Conocimientos de la Organización</t>
  </si>
  <si>
    <t xml:space="preserve">7.1.6 </t>
  </si>
  <si>
    <t>Competencia</t>
  </si>
  <si>
    <t>Toma de Conciencia</t>
  </si>
  <si>
    <t>Comunicación</t>
  </si>
  <si>
    <t xml:space="preserve"> Informacion Documentada</t>
  </si>
  <si>
    <t xml:space="preserve"> Creacion y actualizacion</t>
  </si>
  <si>
    <t xml:space="preserve"> Control de la Informacion Documentada</t>
  </si>
  <si>
    <t>La información documentada requerida por el SGC y por esta Norma Internacional se debe controlar para asegurarse de que:</t>
  </si>
  <si>
    <t>7.5.3.1</t>
  </si>
  <si>
    <t>Para el control de la información documentada, la
organización debe abordar las siguientes actividades, según corresponda:</t>
  </si>
  <si>
    <t xml:space="preserve">7.5.3.2 </t>
  </si>
  <si>
    <t>Planificación y control operacional</t>
  </si>
  <si>
    <t xml:space="preserve">Requisitos para los productos y servicios
</t>
  </si>
  <si>
    <t>Determinación de los requisitos para los productos y servicios</t>
  </si>
  <si>
    <t>Comunicación con el cliente</t>
  </si>
  <si>
    <t xml:space="preserve">8.2.1 </t>
  </si>
  <si>
    <t>Revisión de los requisitos para los productos y servicios</t>
  </si>
  <si>
    <t xml:space="preserve">8.2.3 </t>
  </si>
  <si>
    <t>la organización debe</t>
  </si>
  <si>
    <t xml:space="preserve">8.2.3.1 </t>
  </si>
  <si>
    <t>La organización debe conservar la información documentada, cuando sea aplicable</t>
  </si>
  <si>
    <t xml:space="preserve">8.2.3.2 </t>
  </si>
  <si>
    <t>Cambios en los requisitos para los productos y servicios</t>
  </si>
  <si>
    <t xml:space="preserve">8.2.4 </t>
  </si>
  <si>
    <t>Diseño y desarrollo de los productos y servicios</t>
  </si>
  <si>
    <t>La organización debe</t>
  </si>
  <si>
    <t xml:space="preserve">8.3.1 </t>
  </si>
  <si>
    <t>Planificación del diseño y desarrollo
Al determinar las etapas del diseño y desarrollo se debe considerar</t>
  </si>
  <si>
    <t xml:space="preserve">8.3.2 </t>
  </si>
  <si>
    <t xml:space="preserve"> Entradas para diseño y desarrollo 
La organización debe </t>
  </si>
  <si>
    <t>8.3.3</t>
  </si>
  <si>
    <t>Controles del diseño y desarrollo
La organización debe aplicar controles al diseño y desarrollo para asegurar</t>
  </si>
  <si>
    <t xml:space="preserve">8.3.4 </t>
  </si>
  <si>
    <t>Salidas del diseño y desarrollo
La organización debe asegurarse de que las salidas del diseño y desarrollo</t>
  </si>
  <si>
    <t xml:space="preserve">8.3.5 </t>
  </si>
  <si>
    <t>Cambios del diseño y desarrollo
La organización debe</t>
  </si>
  <si>
    <t xml:space="preserve">8.3.6 </t>
  </si>
  <si>
    <t xml:space="preserve">Control de los procesos, productos y servicios suministrados externamente
</t>
  </si>
  <si>
    <t>Generalidades</t>
  </si>
  <si>
    <t xml:space="preserve">8.4.1 </t>
  </si>
  <si>
    <t>Tipo y alcance del control</t>
  </si>
  <si>
    <t xml:space="preserve">8.4.2 </t>
  </si>
  <si>
    <t xml:space="preserve"> Información para los proveedores externos</t>
  </si>
  <si>
    <t>8.4.3</t>
  </si>
  <si>
    <t>producción y provisión del servicio</t>
  </si>
  <si>
    <t>Control de la producción y de la provisión del servicio</t>
  </si>
  <si>
    <t xml:space="preserve">8.5.1 </t>
  </si>
  <si>
    <t>Identificación y trazabilidad</t>
  </si>
  <si>
    <t xml:space="preserve">8.5.2 </t>
  </si>
  <si>
    <t>Propiedad perteneciente a los clientes o proveedores externos</t>
  </si>
  <si>
    <t xml:space="preserve">8.5.3 </t>
  </si>
  <si>
    <t>Preservación</t>
  </si>
  <si>
    <t xml:space="preserve">8.5.4 </t>
  </si>
  <si>
    <t>Actividades posteriores a la entrega</t>
  </si>
  <si>
    <t xml:space="preserve">8.5.5 </t>
  </si>
  <si>
    <t>Controles de los cambios</t>
  </si>
  <si>
    <t xml:space="preserve">8.5.6 </t>
  </si>
  <si>
    <t>Liberación de los productos y servicios</t>
  </si>
  <si>
    <t xml:space="preserve">La organización debe </t>
  </si>
  <si>
    <t xml:space="preserve">8.7.1 </t>
  </si>
  <si>
    <t>Control de las salidas no conformes</t>
  </si>
  <si>
    <t>La organización debe conservar la información documentada que</t>
  </si>
  <si>
    <t xml:space="preserve">8.7.2 </t>
  </si>
  <si>
    <t>Seguimiento, medición, análisis y evaluación</t>
  </si>
  <si>
    <t>Generalidades la organización debe</t>
  </si>
  <si>
    <t xml:space="preserve">9.1.1 </t>
  </si>
  <si>
    <t>Satisfacción del cliente</t>
  </si>
  <si>
    <t xml:space="preserve">9.1.2 </t>
  </si>
  <si>
    <t>Análisis y evaluación</t>
  </si>
  <si>
    <t xml:space="preserve">9.1.3 </t>
  </si>
  <si>
    <t>Auditoría interna</t>
  </si>
  <si>
    <t xml:space="preserve">9.2.1 </t>
  </si>
  <si>
    <t xml:space="preserve">9.2.2 </t>
  </si>
  <si>
    <t>Revisión por la dirección</t>
  </si>
  <si>
    <t xml:space="preserve">Generalidades, la organización debe </t>
  </si>
  <si>
    <t>Generalidades:                                                                     
El SGC de la organización debe incluir</t>
  </si>
  <si>
    <t xml:space="preserve">7.5.1 </t>
  </si>
  <si>
    <t xml:space="preserve">9.3.1 </t>
  </si>
  <si>
    <t>La revisión por la dirección debe planificarse y llevarse a cabo incluyendo consideraciones sobre</t>
  </si>
  <si>
    <t xml:space="preserve">9.3.2 </t>
  </si>
  <si>
    <t>Las salidas de la revisión por la dirección deben incluir las decisiones y acciones relacionadas con</t>
  </si>
  <si>
    <t xml:space="preserve">9.3.3 </t>
  </si>
  <si>
    <t>No conformidad y acción correctiva</t>
  </si>
  <si>
    <t>Cuando ocurra una no conformidad, incluida cualquiera originada por quejas, la organización debe:</t>
  </si>
  <si>
    <t xml:space="preserve">10.2.1 </t>
  </si>
  <si>
    <t xml:space="preserve"> La organización debe conservar información documentada como evidencia de</t>
  </si>
  <si>
    <t>10.2.2</t>
  </si>
  <si>
    <t xml:space="preserve"> Mejora continua</t>
  </si>
  <si>
    <t xml:space="preserve">Al planificar el SGC la organización Debe: </t>
  </si>
  <si>
    <t xml:space="preserve">6.1.1 </t>
  </si>
  <si>
    <t>TU NIVEL DE IMPLEMENTACIÓN GENERAL</t>
  </si>
  <si>
    <t>x</t>
  </si>
  <si>
    <t>NIVEL</t>
  </si>
  <si>
    <t>VALORES DE NIVEL</t>
  </si>
  <si>
    <t>0% - 24%</t>
  </si>
  <si>
    <t>INICIAL</t>
  </si>
  <si>
    <t>25% - 49%</t>
  </si>
  <si>
    <t>NOVATO</t>
  </si>
  <si>
    <t>50%- 74%</t>
  </si>
  <si>
    <t>COMPETENTE</t>
  </si>
  <si>
    <t>75%- 99%</t>
  </si>
  <si>
    <t>AVANZADO</t>
  </si>
  <si>
    <t>EXPERTO</t>
  </si>
  <si>
    <t>TU NIVEL EN ESTE DISPOSICIÓN ES :</t>
  </si>
  <si>
    <t>ANÁLISIS DE INFORMACIÓN Y RECOMENDACIONES</t>
  </si>
  <si>
    <t>Por Implementar</t>
  </si>
  <si>
    <t>Implementado</t>
  </si>
  <si>
    <t>Ideal</t>
  </si>
  <si>
    <t>Intermedio</t>
  </si>
  <si>
    <t>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</si>
</sst>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2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11"/>
      <color rgb="FFFA7D00"/>
      <name val="Calibri"/>
      <family val="2"/>
      <scheme val="minor"/>
    </font>
    <font>
      <b/>
      <sz val="13"/>
      <color theme="3"/>
      <name val="Arial"/>
      <family val="2"/>
    </font>
    <font>
      <sz val="12"/>
      <color theme="1"/>
      <name val="Arial"/>
      <family val="2"/>
    </font>
    <font>
      <b/>
      <sz val="12"/>
      <color theme="1"/>
      <name val="Arial"/>
      <family val="2"/>
    </font>
    <font>
      <b/>
      <sz val="16"/>
      <color theme="0"/>
      <name val="Arial"/>
      <family val="2"/>
    </font>
    <font>
      <sz val="12"/>
      <color rgb="FF000000"/>
      <name val="Arial"/>
      <family val="2"/>
    </font>
    <font>
      <b/>
      <sz val="12"/>
      <color rgb="FF000000"/>
      <name val="Arial"/>
      <family val="2"/>
    </font>
    <font>
      <b/>
      <sz val="10"/>
      <name val="Arial"/>
      <family val="2"/>
    </font>
    <font>
      <sz val="9"/>
      <name val="Arial"/>
      <family val="2"/>
    </font>
    <font>
      <b/>
      <sz val="9"/>
      <name val="Arial"/>
      <family val="2"/>
    </font>
    <font>
      <sz val="10"/>
      <name val="Arial"/>
      <family val="2"/>
    </font>
    <font>
      <b/>
      <sz val="12"/>
      <color indexed="18"/>
      <name val="Arial"/>
      <family val="2"/>
    </font>
    <font>
      <b/>
      <sz val="12"/>
      <color rgb="FFFF0000"/>
      <name val="Arial"/>
      <family val="2"/>
    </font>
    <font>
      <sz val="12"/>
      <color rgb="FFFF0000"/>
      <name val="Arial"/>
      <family val="2"/>
    </font>
    <font>
      <sz val="12"/>
      <color theme="1"/>
      <name val="Times New Roman"/>
      <family val="1"/>
    </font>
    <font>
      <b/>
      <sz val="12"/>
      <color theme="0"/>
      <name val="Arial"/>
      <family val="2"/>
    </font>
    <font>
      <b/>
      <sz val="14"/>
      <color theme="0"/>
      <name val="Arial"/>
      <family val="2"/>
    </font>
    <font>
      <b/>
      <sz val="18"/>
      <color theme="0"/>
      <name val="Arial"/>
      <family val="2"/>
    </font>
    <font>
      <b/>
      <sz val="14"/>
      <color theme="1"/>
      <name val="Calibri"/>
      <family val="2"/>
      <scheme val="minor"/>
    </font>
    <font>
      <sz val="16"/>
      <color theme="1"/>
      <name val="Calibri"/>
      <family val="2"/>
      <scheme val="minor"/>
    </font>
    <font>
      <b/>
      <sz val="11"/>
      <color theme="0"/>
      <name val="Arial"/>
      <family val="2"/>
    </font>
    <font>
      <b/>
      <sz val="12"/>
      <color theme="1"/>
      <name val="Calibri"/>
      <family val="2"/>
      <scheme val="minor"/>
    </font>
    <font>
      <b/>
      <sz val="15"/>
      <color theme="0"/>
      <name val="Arial"/>
      <family val="2"/>
    </font>
    <font>
      <b/>
      <sz val="12"/>
      <color theme="0"/>
      <name val="Calibri"/>
      <family val="2"/>
      <scheme val="minor"/>
    </font>
    <font>
      <sz val="9"/>
      <color theme="1"/>
      <name val="Arial"/>
      <family val="2"/>
    </font>
  </fonts>
  <fills count="8">
    <fill>
      <patternFill patternType="none"/>
    </fill>
    <fill>
      <patternFill patternType="gray125"/>
    </fill>
    <fill>
      <patternFill patternType="solid">
        <fgColor theme="4" tint="0.79998168889431442"/>
        <bgColor indexed="65"/>
      </patternFill>
    </fill>
    <fill>
      <patternFill patternType="solid">
        <fgColor theme="0" tint="-0.49998474074526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bgColor indexed="64"/>
      </patternFill>
    </fill>
    <fill>
      <patternFill patternType="solid">
        <fgColor theme="7" tint="0.79998168889431442"/>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double">
        <color rgb="FFFF80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right/>
      <top style="medium">
        <color indexed="64"/>
      </top>
      <bottom/>
      <diagonal/>
    </border>
    <border>
      <left/>
      <right style="thin">
        <color theme="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theme="4"/>
      </left>
      <right style="thin">
        <color theme="4"/>
      </right>
      <top/>
      <bottom/>
      <diagonal/>
    </border>
    <border>
      <left style="medium">
        <color indexed="64"/>
      </left>
      <right/>
      <top/>
      <bottom style="thin">
        <color theme="2" tint="-0.499984740745262"/>
      </bottom>
      <diagonal/>
    </border>
    <border>
      <left style="medium">
        <color indexed="64"/>
      </left>
      <right/>
      <top style="thin">
        <color theme="2" tint="-0.499984740745262"/>
      </top>
      <bottom style="thin">
        <color theme="2" tint="-0.499984740745262"/>
      </bottom>
      <diagonal/>
    </border>
    <border>
      <left style="medium">
        <color indexed="64"/>
      </left>
      <right/>
      <top style="thin">
        <color theme="2" tint="-0.499984740745262"/>
      </top>
      <bottom style="medium">
        <color indexed="64"/>
      </bottom>
      <diagonal/>
    </border>
    <border>
      <left style="medium">
        <color indexed="64"/>
      </left>
      <right style="medium">
        <color indexed="64"/>
      </right>
      <top style="medium">
        <color indexed="64"/>
      </top>
      <bottom style="thin">
        <color theme="2" tint="-0.499984740745262"/>
      </bottom>
      <diagonal/>
    </border>
    <border>
      <left style="medium">
        <color indexed="64"/>
      </left>
      <right style="medium">
        <color indexed="64"/>
      </right>
      <top style="thin">
        <color theme="2" tint="-0.499984740745262"/>
      </top>
      <bottom style="thin">
        <color theme="2" tint="-0.499984740745262"/>
      </bottom>
      <diagonal/>
    </border>
    <border>
      <left style="medium">
        <color indexed="64"/>
      </left>
      <right style="medium">
        <color indexed="64"/>
      </right>
      <top style="thin">
        <color theme="2" tint="-0.499984740745262"/>
      </top>
      <bottom style="medium">
        <color indexed="64"/>
      </bottom>
      <diagonal/>
    </border>
    <border>
      <left style="medium">
        <color indexed="64"/>
      </left>
      <right style="thin">
        <color theme="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s>
  <cellStyleXfs count="6">
    <xf numFmtId="0" fontId="0" fillId="0" borderId="0"/>
    <xf numFmtId="0" fontId="2" fillId="0" borderId="1"/>
    <xf numFmtId="0" fontId="3" fillId="0" borderId="2"/>
    <xf numFmtId="0" fontId="4" fillId="0" borderId="3"/>
    <xf numFmtId="0" fontId="1" fillId="2" borderId="0"/>
    <xf numFmtId="9" fontId="1" fillId="0" borderId="0"/>
  </cellStyleXfs>
  <cellXfs count="198">
    <xf numFmtId="0" fontId="0" fillId="0" borderId="0" xfId="0"/>
    <xf numFmtId="0" fontId="0" fillId="0" borderId="0" xfId="0" applyAlignment="1">
      <alignment horizontal="center"/>
    </xf>
    <xf numFmtId="0" fontId="6" fillId="0" borderId="0" xfId="0" applyFont="1"/>
    <xf numFmtId="0" fontId="6" fillId="0" borderId="0" xfId="0" applyFont="1" applyAlignment="1">
      <alignment horizontal="center"/>
    </xf>
    <xf numFmtId="0" fontId="0" fillId="0" borderId="0" xfId="0" applyAlignment="1">
      <alignment wrapText="1"/>
    </xf>
    <xf numFmtId="0" fontId="12" fillId="0" borderId="0" xfId="0" applyFont="1" applyProtection="1">
      <protection hidden="1"/>
    </xf>
    <xf numFmtId="3" fontId="0" fillId="0" borderId="0" xfId="0" applyNumberFormat="1" applyProtection="1">
      <protection hidden="1"/>
    </xf>
    <xf numFmtId="9" fontId="13" fillId="0" borderId="10" xfId="0" applyNumberFormat="1" applyFont="1" applyBorder="1" applyAlignment="1" applyProtection="1">
      <alignment horizontal="center"/>
      <protection hidden="1"/>
    </xf>
    <xf numFmtId="0" fontId="13" fillId="0" borderId="10" xfId="0" applyFont="1" applyBorder="1" applyAlignment="1" applyProtection="1">
      <alignment horizontal="center"/>
      <protection hidden="1"/>
    </xf>
    <xf numFmtId="0" fontId="11" fillId="0" borderId="10" xfId="0" applyFont="1" applyBorder="1" applyAlignment="1" applyProtection="1">
      <alignment horizontal="center"/>
      <protection hidden="1"/>
    </xf>
    <xf numFmtId="3" fontId="14" fillId="0" borderId="11" xfId="0" applyNumberFormat="1" applyFont="1" applyBorder="1" applyProtection="1">
      <protection hidden="1"/>
    </xf>
    <xf numFmtId="3" fontId="14" fillId="0" borderId="13" xfId="0" applyNumberFormat="1" applyFont="1" applyBorder="1" applyProtection="1">
      <protection hidden="1"/>
    </xf>
    <xf numFmtId="9" fontId="14" fillId="0" borderId="14" xfId="0" applyNumberFormat="1" applyFont="1" applyBorder="1" applyProtection="1">
      <protection hidden="1"/>
    </xf>
    <xf numFmtId="10" fontId="0" fillId="0" borderId="15" xfId="0" applyNumberFormat="1" applyBorder="1" applyProtection="1">
      <protection hidden="1"/>
    </xf>
    <xf numFmtId="0" fontId="12" fillId="0" borderId="0" xfId="0" applyFont="1" applyAlignment="1" applyProtection="1">
      <alignment wrapText="1"/>
      <protection hidden="1"/>
    </xf>
    <xf numFmtId="1" fontId="14" fillId="0" borderId="16" xfId="0" applyNumberFormat="1" applyFont="1" applyBorder="1" applyProtection="1">
      <protection hidden="1"/>
    </xf>
    <xf numFmtId="3" fontId="14" fillId="0" borderId="16" xfId="0" applyNumberFormat="1" applyFont="1" applyBorder="1" applyProtection="1">
      <protection hidden="1"/>
    </xf>
    <xf numFmtId="3" fontId="0" fillId="0" borderId="16" xfId="0" applyNumberFormat="1" applyBorder="1" applyProtection="1">
      <protection hidden="1"/>
    </xf>
    <xf numFmtId="9" fontId="14" fillId="0" borderId="17" xfId="0" applyNumberFormat="1" applyFont="1" applyBorder="1" applyProtection="1">
      <protection hidden="1"/>
    </xf>
    <xf numFmtId="10" fontId="0" fillId="0" borderId="18" xfId="0" applyNumberFormat="1" applyBorder="1" applyProtection="1">
      <protection hidden="1"/>
    </xf>
    <xf numFmtId="1" fontId="14" fillId="0" borderId="0" xfId="0" applyNumberFormat="1" applyFont="1" applyProtection="1">
      <protection hidden="1"/>
    </xf>
    <xf numFmtId="3" fontId="14" fillId="0" borderId="0" xfId="0" applyNumberFormat="1" applyFont="1" applyProtection="1">
      <protection hidden="1"/>
    </xf>
    <xf numFmtId="0" fontId="13" fillId="0" borderId="0" xfId="0" applyFont="1" applyProtection="1">
      <protection hidden="1"/>
    </xf>
    <xf numFmtId="2" fontId="0" fillId="0" borderId="0" xfId="0" applyNumberFormat="1" applyProtection="1">
      <protection hidden="1"/>
    </xf>
    <xf numFmtId="9" fontId="14" fillId="0" borderId="0" xfId="0" applyNumberFormat="1" applyFont="1" applyProtection="1">
      <protection hidden="1"/>
    </xf>
    <xf numFmtId="1" fontId="14" fillId="0" borderId="19" xfId="0" applyNumberFormat="1" applyFont="1" applyBorder="1" applyProtection="1">
      <protection hidden="1"/>
    </xf>
    <xf numFmtId="3" fontId="14" fillId="0" borderId="19" xfId="0" applyNumberFormat="1" applyFont="1" applyBorder="1" applyProtection="1">
      <protection hidden="1"/>
    </xf>
    <xf numFmtId="3" fontId="0" fillId="0" borderId="19" xfId="0" applyNumberFormat="1" applyBorder="1" applyProtection="1">
      <protection hidden="1"/>
    </xf>
    <xf numFmtId="0" fontId="15" fillId="0" borderId="0" xfId="0" applyFont="1" applyAlignment="1" applyProtection="1">
      <alignment horizontal="center"/>
      <protection hidden="1"/>
    </xf>
    <xf numFmtId="0" fontId="14" fillId="0" borderId="11" xfId="0" applyFont="1" applyBorder="1" applyProtection="1">
      <protection hidden="1"/>
    </xf>
    <xf numFmtId="0" fontId="14" fillId="0" borderId="14" xfId="0" applyFont="1" applyBorder="1" applyProtection="1">
      <protection hidden="1"/>
    </xf>
    <xf numFmtId="9" fontId="0" fillId="0" borderId="15" xfId="0" applyNumberFormat="1" applyBorder="1" applyProtection="1">
      <protection hidden="1"/>
    </xf>
    <xf numFmtId="0" fontId="11" fillId="0" borderId="17" xfId="0" applyFont="1" applyBorder="1" applyProtection="1">
      <protection hidden="1"/>
    </xf>
    <xf numFmtId="10" fontId="11" fillId="0" borderId="18" xfId="0" applyNumberFormat="1" applyFont="1" applyBorder="1" applyProtection="1">
      <protection hidden="1"/>
    </xf>
    <xf numFmtId="3" fontId="0" fillId="0" borderId="12" xfId="0" applyNumberFormat="1" applyBorder="1" applyProtection="1">
      <protection hidden="1"/>
    </xf>
    <xf numFmtId="3" fontId="14" fillId="0" borderId="4" xfId="0" applyNumberFormat="1" applyFont="1" applyBorder="1" applyProtection="1">
      <protection hidden="1"/>
    </xf>
    <xf numFmtId="3" fontId="0" fillId="0" borderId="15" xfId="0" applyNumberFormat="1" applyBorder="1" applyProtection="1">
      <protection hidden="1"/>
    </xf>
    <xf numFmtId="0" fontId="14" fillId="0" borderId="20" xfId="0" applyFont="1" applyBorder="1" applyProtection="1">
      <protection hidden="1"/>
    </xf>
    <xf numFmtId="3" fontId="0" fillId="0" borderId="21" xfId="0" applyNumberFormat="1" applyBorder="1" applyProtection="1">
      <protection hidden="1"/>
    </xf>
    <xf numFmtId="3" fontId="0" fillId="0" borderId="22" xfId="0" applyNumberFormat="1" applyBorder="1" applyProtection="1">
      <protection hidden="1"/>
    </xf>
    <xf numFmtId="10" fontId="0" fillId="0" borderId="0" xfId="0" applyNumberFormat="1" applyProtection="1">
      <protection hidden="1"/>
    </xf>
    <xf numFmtId="3" fontId="14" fillId="0" borderId="23" xfId="0" applyNumberFormat="1" applyFont="1" applyBorder="1" applyProtection="1">
      <protection hidden="1"/>
    </xf>
    <xf numFmtId="3" fontId="0" fillId="0" borderId="18" xfId="0" applyNumberFormat="1" applyBorder="1" applyProtection="1">
      <protection hidden="1"/>
    </xf>
    <xf numFmtId="1" fontId="14" fillId="0" borderId="24" xfId="0" applyNumberFormat="1" applyFont="1" applyBorder="1" applyProtection="1">
      <protection hidden="1"/>
    </xf>
    <xf numFmtId="3" fontId="14" fillId="0" borderId="25" xfId="0" applyNumberFormat="1" applyFont="1" applyBorder="1" applyProtection="1">
      <protection hidden="1"/>
    </xf>
    <xf numFmtId="3" fontId="14" fillId="0" borderId="15" xfId="0" applyNumberFormat="1" applyFont="1" applyBorder="1" applyProtection="1">
      <protection hidden="1"/>
    </xf>
    <xf numFmtId="3" fontId="14" fillId="0" borderId="18" xfId="0" applyNumberFormat="1" applyFont="1" applyBorder="1" applyProtection="1">
      <protection hidden="1"/>
    </xf>
    <xf numFmtId="9" fontId="14" fillId="0" borderId="26" xfId="0" applyNumberFormat="1" applyFont="1" applyBorder="1" applyProtection="1">
      <protection hidden="1"/>
    </xf>
    <xf numFmtId="1" fontId="14" fillId="0" borderId="27" xfId="0" applyNumberFormat="1" applyFont="1" applyBorder="1" applyProtection="1">
      <protection hidden="1"/>
    </xf>
    <xf numFmtId="3" fontId="14" fillId="0" borderId="12" xfId="0" applyNumberFormat="1" applyFont="1" applyBorder="1" applyProtection="1">
      <protection hidden="1"/>
    </xf>
    <xf numFmtId="3" fontId="14" fillId="0" borderId="14" xfId="0" applyNumberFormat="1" applyFont="1" applyBorder="1" applyProtection="1">
      <protection hidden="1"/>
    </xf>
    <xf numFmtId="3" fontId="14" fillId="0" borderId="17" xfId="0" applyNumberFormat="1" applyFont="1" applyBorder="1" applyProtection="1">
      <protection hidden="1"/>
    </xf>
    <xf numFmtId="3" fontId="14" fillId="0" borderId="28" xfId="0" applyNumberFormat="1" applyFont="1" applyBorder="1" applyProtection="1">
      <protection hidden="1"/>
    </xf>
    <xf numFmtId="1" fontId="14" fillId="0" borderId="26" xfId="0" applyNumberFormat="1" applyFont="1" applyBorder="1" applyProtection="1">
      <protection hidden="1"/>
    </xf>
    <xf numFmtId="1" fontId="14" fillId="0" borderId="29" xfId="0" applyNumberFormat="1" applyFont="1" applyBorder="1" applyProtection="1">
      <protection hidden="1"/>
    </xf>
    <xf numFmtId="3" fontId="14" fillId="0" borderId="30" xfId="0" applyNumberFormat="1" applyFont="1" applyBorder="1" applyProtection="1">
      <protection hidden="1"/>
    </xf>
    <xf numFmtId="0" fontId="6" fillId="0" borderId="4" xfId="0" applyFont="1" applyBorder="1" applyAlignment="1">
      <alignment vertical="top"/>
    </xf>
    <xf numFmtId="0" fontId="6" fillId="0" borderId="4" xfId="0" applyFont="1" applyBorder="1" applyAlignment="1">
      <alignment vertical="top" wrapText="1"/>
    </xf>
    <xf numFmtId="0" fontId="9" fillId="0" borderId="4" xfId="0" applyFont="1" applyBorder="1" applyAlignment="1">
      <alignment vertical="top" wrapText="1"/>
    </xf>
    <xf numFmtId="0" fontId="10" fillId="0" borderId="4" xfId="0" applyFont="1" applyBorder="1" applyAlignment="1">
      <alignment vertical="top" wrapText="1"/>
    </xf>
    <xf numFmtId="3" fontId="14" fillId="0" borderId="26" xfId="0" applyNumberFormat="1" applyFont="1" applyBorder="1" applyProtection="1">
      <protection hidden="1"/>
    </xf>
    <xf numFmtId="3" fontId="14" fillId="0" borderId="31" xfId="0" applyNumberFormat="1" applyFont="1" applyBorder="1" applyProtection="1">
      <protection hidden="1"/>
    </xf>
    <xf numFmtId="3" fontId="14" fillId="0" borderId="32" xfId="0" applyNumberFormat="1" applyFont="1" applyBorder="1" applyProtection="1">
      <protection hidden="1"/>
    </xf>
    <xf numFmtId="9" fontId="0" fillId="0" borderId="0" xfId="5" applyFont="1" applyProtection="1">
      <protection hidden="1"/>
    </xf>
    <xf numFmtId="1" fontId="14" fillId="0" borderId="33" xfId="0" applyNumberFormat="1" applyFont="1" applyBorder="1" applyProtection="1">
      <protection hidden="1"/>
    </xf>
    <xf numFmtId="0" fontId="18" fillId="0" borderId="0" xfId="0" applyFont="1" applyProtection="1">
      <protection hidden="1"/>
    </xf>
    <xf numFmtId="9" fontId="0" fillId="0" borderId="0" xfId="0" applyNumberFormat="1" applyProtection="1">
      <protection hidden="1"/>
    </xf>
    <xf numFmtId="10" fontId="0" fillId="0" borderId="12" xfId="0" applyNumberFormat="1" applyBorder="1" applyProtection="1">
      <protection hidden="1"/>
    </xf>
    <xf numFmtId="0" fontId="0" fillId="0" borderId="0" xfId="0" applyAlignment="1" applyProtection="1">
      <alignment wrapText="1"/>
      <protection hidden="1"/>
    </xf>
    <xf numFmtId="0" fontId="0" fillId="0" borderId="0" xfId="0" applyProtection="1">
      <protection hidden="1"/>
    </xf>
    <xf numFmtId="0" fontId="11" fillId="0" borderId="0" xfId="0" applyFont="1" applyAlignment="1" applyProtection="1">
      <alignment horizontal="center"/>
      <protection hidden="1"/>
    </xf>
    <xf numFmtId="0" fontId="11" fillId="0" borderId="0" xfId="0" applyFont="1" applyProtection="1">
      <protection hidden="1"/>
    </xf>
    <xf numFmtId="165" fontId="11" fillId="0" borderId="0" xfId="0" applyNumberFormat="1" applyFont="1" applyProtection="1">
      <protection hidden="1"/>
    </xf>
    <xf numFmtId="164" fontId="0" fillId="0" borderId="0" xfId="5" applyNumberFormat="1" applyFont="1" applyProtection="1">
      <protection hidden="1"/>
    </xf>
    <xf numFmtId="0" fontId="6" fillId="0" borderId="4" xfId="0" applyFont="1" applyBorder="1"/>
    <xf numFmtId="0" fontId="7" fillId="0" borderId="4" xfId="0" applyFont="1" applyBorder="1" applyAlignment="1">
      <alignment horizontal="left" vertical="center" wrapText="1"/>
    </xf>
    <xf numFmtId="0" fontId="6" fillId="0" borderId="4" xfId="0" applyFont="1" applyBorder="1" applyAlignment="1">
      <alignment horizontal="justify" vertical="top" wrapText="1"/>
    </xf>
    <xf numFmtId="0" fontId="6" fillId="0" borderId="4" xfId="0" applyFont="1" applyBorder="1" applyAlignment="1">
      <alignment horizontal="center" vertical="center"/>
    </xf>
    <xf numFmtId="0" fontId="6" fillId="0" borderId="4" xfId="0" applyFont="1" applyBorder="1" applyAlignment="1">
      <alignment horizontal="center" vertical="center" wrapText="1"/>
    </xf>
    <xf numFmtId="9" fontId="7" fillId="4" borderId="4" xfId="4" applyNumberFormat="1" applyFont="1" applyFill="1" applyBorder="1" applyAlignment="1">
      <alignment horizontal="center" vertical="center" wrapText="1"/>
    </xf>
    <xf numFmtId="0" fontId="7" fillId="4" borderId="4" xfId="4" applyFont="1" applyFill="1" applyBorder="1" applyAlignment="1">
      <alignment horizontal="center" vertical="center" wrapText="1"/>
    </xf>
    <xf numFmtId="0" fontId="7" fillId="4" borderId="4" xfId="0" applyFont="1" applyFill="1" applyBorder="1" applyAlignment="1">
      <alignment horizontal="center" vertical="center"/>
    </xf>
    <xf numFmtId="0" fontId="7" fillId="0" borderId="4" xfId="0" applyFont="1" applyBorder="1" applyAlignment="1">
      <alignment horizontal="center" vertical="center"/>
    </xf>
    <xf numFmtId="0" fontId="8" fillId="3" borderId="0" xfId="0" applyFont="1" applyFill="1" applyAlignment="1">
      <alignment horizontal="center" vertical="center"/>
    </xf>
    <xf numFmtId="0" fontId="6" fillId="0" borderId="4" xfId="0" applyFont="1" applyBorder="1" applyAlignment="1">
      <alignment horizontal="center"/>
    </xf>
    <xf numFmtId="0" fontId="7" fillId="0" borderId="4" xfId="0" applyFont="1" applyBorder="1" applyAlignment="1">
      <alignment horizontal="justify" vertical="top" wrapText="1"/>
    </xf>
    <xf numFmtId="0" fontId="6" fillId="0" borderId="4" xfId="0" applyFont="1" applyBorder="1" applyAlignment="1">
      <alignment horizontal="justify" vertical="center" wrapText="1"/>
    </xf>
    <xf numFmtId="0" fontId="6" fillId="0" borderId="4" xfId="0" applyFont="1" applyBorder="1" applyAlignment="1">
      <alignment horizontal="left" vertical="center" wrapText="1"/>
    </xf>
    <xf numFmtId="0" fontId="10" fillId="0" borderId="4" xfId="0" applyFont="1" applyBorder="1" applyAlignment="1">
      <alignment horizontal="center" vertical="center" wrapText="1"/>
    </xf>
    <xf numFmtId="9" fontId="7" fillId="0" borderId="4" xfId="4" applyNumberFormat="1" applyFont="1" applyFill="1" applyBorder="1" applyAlignment="1">
      <alignment horizontal="center" vertical="center" wrapText="1"/>
    </xf>
    <xf numFmtId="0" fontId="6" fillId="0" borderId="4" xfId="4" applyFont="1" applyFill="1" applyBorder="1" applyAlignment="1">
      <alignment horizontal="center" vertical="center" wrapText="1"/>
    </xf>
    <xf numFmtId="0" fontId="7" fillId="0" borderId="4" xfId="4" applyFont="1" applyFill="1" applyBorder="1" applyAlignment="1">
      <alignment horizontal="center" vertical="center" wrapText="1"/>
    </xf>
    <xf numFmtId="9" fontId="16" fillId="0" borderId="4" xfId="4" applyNumberFormat="1" applyFont="1" applyFill="1" applyBorder="1" applyAlignment="1">
      <alignment horizontal="center" vertical="center" wrapText="1"/>
    </xf>
    <xf numFmtId="0" fontId="17" fillId="0" borderId="4" xfId="4" applyFont="1" applyFill="1" applyBorder="1" applyAlignment="1">
      <alignment horizontal="center" vertical="center" wrapText="1"/>
    </xf>
    <xf numFmtId="0" fontId="16" fillId="0" borderId="4" xfId="4" applyFont="1" applyFill="1" applyBorder="1" applyAlignment="1">
      <alignment horizontal="center" vertical="center" wrapText="1"/>
    </xf>
    <xf numFmtId="0" fontId="10" fillId="0" borderId="4" xfId="0" applyFont="1" applyBorder="1" applyAlignment="1">
      <alignment vertical="center" wrapText="1"/>
    </xf>
    <xf numFmtId="0" fontId="10" fillId="0" borderId="4" xfId="0" applyFont="1" applyBorder="1" applyAlignment="1">
      <alignment horizontal="left" vertical="center" wrapText="1"/>
    </xf>
    <xf numFmtId="0" fontId="8" fillId="3" borderId="4" xfId="0" applyFont="1" applyFill="1" applyBorder="1" applyAlignment="1">
      <alignment horizontal="center" vertical="center"/>
    </xf>
    <xf numFmtId="9" fontId="7" fillId="0" borderId="4" xfId="4" applyNumberFormat="1" applyFont="1" applyFill="1" applyBorder="1" applyAlignment="1">
      <alignment horizontal="left" vertical="top" wrapText="1"/>
    </xf>
    <xf numFmtId="0" fontId="0" fillId="0" borderId="0" xfId="0" applyAlignment="1" applyProtection="1">
      <protection hidden="1"/>
    </xf>
    <xf numFmtId="9" fontId="7" fillId="4" borderId="21" xfId="4" applyNumberFormat="1" applyFont="1" applyFill="1" applyBorder="1" applyAlignment="1">
      <alignment horizontal="center" vertical="center" wrapText="1"/>
    </xf>
    <xf numFmtId="9" fontId="7" fillId="4" borderId="22" xfId="4" applyNumberFormat="1" applyFont="1" applyFill="1" applyBorder="1" applyAlignment="1">
      <alignment horizontal="center" vertical="center" wrapText="1"/>
    </xf>
    <xf numFmtId="0" fontId="25" fillId="4" borderId="4" xfId="0" applyFont="1" applyFill="1" applyBorder="1" applyAlignment="1" applyProtection="1">
      <alignment horizontal="center"/>
      <protection hidden="1"/>
    </xf>
    <xf numFmtId="0" fontId="5" fillId="4" borderId="5" xfId="2" applyFont="1" applyFill="1" applyBorder="1" applyAlignment="1">
      <alignment horizontal="center" vertical="center"/>
    </xf>
    <xf numFmtId="9" fontId="7" fillId="4" borderId="46" xfId="4" applyNumberFormat="1" applyFont="1" applyFill="1" applyBorder="1" applyAlignment="1">
      <alignment horizontal="center" vertical="center"/>
    </xf>
    <xf numFmtId="9" fontId="7" fillId="4" borderId="47" xfId="4" applyNumberFormat="1" applyFont="1" applyFill="1" applyBorder="1" applyAlignment="1">
      <alignment horizontal="center" vertical="center"/>
    </xf>
    <xf numFmtId="0" fontId="7" fillId="4" borderId="48" xfId="4" applyFont="1" applyFill="1" applyBorder="1" applyAlignment="1">
      <alignment horizontal="center" vertical="center"/>
    </xf>
    <xf numFmtId="0" fontId="6" fillId="6" borderId="49" xfId="4" applyFont="1" applyFill="1" applyBorder="1" applyAlignment="1">
      <alignment horizontal="center" vertical="center"/>
    </xf>
    <xf numFmtId="0" fontId="6" fillId="6" borderId="50" xfId="4" applyFont="1" applyFill="1" applyBorder="1" applyAlignment="1">
      <alignment horizontal="center" vertical="center"/>
    </xf>
    <xf numFmtId="0" fontId="6" fillId="6" borderId="51" xfId="4" applyFont="1" applyFill="1" applyBorder="1" applyAlignment="1">
      <alignment horizontal="center" vertical="center"/>
    </xf>
    <xf numFmtId="9" fontId="7" fillId="4" borderId="48" xfId="4" applyNumberFormat="1" applyFont="1" applyFill="1" applyBorder="1" applyAlignment="1">
      <alignment horizontal="center" vertical="center"/>
    </xf>
    <xf numFmtId="0" fontId="5" fillId="4" borderId="16" xfId="2" applyFont="1" applyFill="1" applyBorder="1" applyAlignment="1">
      <alignment horizontal="center" vertical="center"/>
    </xf>
    <xf numFmtId="0" fontId="5" fillId="4" borderId="7" xfId="2" applyFont="1" applyFill="1" applyBorder="1" applyAlignment="1">
      <alignment horizontal="center" vertical="center"/>
    </xf>
    <xf numFmtId="9" fontId="13" fillId="4" borderId="10" xfId="0" applyNumberFormat="1" applyFont="1" applyFill="1" applyBorder="1" applyAlignment="1" applyProtection="1">
      <alignment horizontal="center"/>
      <protection hidden="1"/>
    </xf>
    <xf numFmtId="9" fontId="13" fillId="4" borderId="16" xfId="0" applyNumberFormat="1" applyFont="1" applyFill="1" applyBorder="1" applyAlignment="1" applyProtection="1">
      <alignment horizontal="center"/>
      <protection hidden="1"/>
    </xf>
    <xf numFmtId="0" fontId="28" fillId="7" borderId="20" xfId="4" applyFont="1" applyFill="1" applyBorder="1" applyAlignment="1">
      <alignment horizontal="left" vertical="center" wrapText="1"/>
    </xf>
    <xf numFmtId="3" fontId="0" fillId="0" borderId="23" xfId="0" applyNumberFormat="1" applyBorder="1" applyProtection="1">
      <protection hidden="1"/>
    </xf>
    <xf numFmtId="9" fontId="13" fillId="0" borderId="8" xfId="0" applyNumberFormat="1" applyFont="1" applyBorder="1" applyAlignment="1" applyProtection="1">
      <alignment horizontal="center"/>
      <protection hidden="1"/>
    </xf>
    <xf numFmtId="0" fontId="20" fillId="5" borderId="0" xfId="0" applyFont="1" applyFill="1" applyAlignment="1" applyProtection="1">
      <alignment horizontal="center"/>
      <protection hidden="1"/>
    </xf>
    <xf numFmtId="3" fontId="27" fillId="5" borderId="20" xfId="0" applyNumberFormat="1" applyFont="1" applyFill="1" applyBorder="1" applyAlignment="1" applyProtection="1">
      <alignment horizontal="center"/>
      <protection hidden="1"/>
    </xf>
    <xf numFmtId="0" fontId="25" fillId="4" borderId="28" xfId="0" applyFont="1" applyFill="1" applyBorder="1" applyAlignment="1" applyProtection="1">
      <alignment horizontal="center"/>
      <protection hidden="1"/>
    </xf>
    <xf numFmtId="0" fontId="26" fillId="3" borderId="45" xfId="1" applyFont="1" applyFill="1" applyBorder="1" applyAlignment="1">
      <alignment horizontal="center" vertical="center"/>
    </xf>
    <xf numFmtId="0" fontId="0" fillId="0" borderId="35" xfId="0" applyBorder="1"/>
    <xf numFmtId="0" fontId="26" fillId="3" borderId="52" xfId="1" applyFont="1" applyFill="1" applyBorder="1" applyAlignment="1">
      <alignment horizontal="center" vertical="center"/>
    </xf>
    <xf numFmtId="0" fontId="0" fillId="0" borderId="7" xfId="0" applyBorder="1"/>
    <xf numFmtId="0" fontId="6" fillId="0" borderId="4" xfId="3" applyFont="1" applyBorder="1" applyAlignment="1">
      <alignment horizontal="center"/>
    </xf>
    <xf numFmtId="0" fontId="6" fillId="0" borderId="4" xfId="3" applyFont="1" applyBorder="1" applyAlignment="1">
      <alignment horizontal="left"/>
    </xf>
    <xf numFmtId="0" fontId="6" fillId="0" borderId="0" xfId="0" applyFont="1" applyBorder="1" applyAlignment="1">
      <alignment horizontal="center" vertical="center" wrapText="1"/>
    </xf>
    <xf numFmtId="0" fontId="8" fillId="3" borderId="38" xfId="3" applyFont="1" applyFill="1" applyBorder="1" applyAlignment="1">
      <alignment horizontal="center" vertical="center"/>
    </xf>
    <xf numFmtId="0" fontId="8" fillId="3" borderId="0" xfId="3" applyFont="1" applyFill="1" applyBorder="1" applyAlignment="1">
      <alignment horizontal="center" vertical="center"/>
    </xf>
    <xf numFmtId="9" fontId="8" fillId="3" borderId="39" xfId="4" applyNumberFormat="1" applyFont="1" applyFill="1" applyBorder="1" applyAlignment="1">
      <alignment horizontal="center" vertical="center" wrapText="1"/>
    </xf>
    <xf numFmtId="9" fontId="8" fillId="3" borderId="40" xfId="4" applyNumberFormat="1" applyFont="1" applyFill="1" applyBorder="1" applyAlignment="1">
      <alignment horizontal="center" vertical="center" wrapText="1"/>
    </xf>
    <xf numFmtId="9" fontId="8" fillId="3" borderId="41" xfId="4" applyNumberFormat="1" applyFont="1" applyFill="1" applyBorder="1" applyAlignment="1">
      <alignment horizontal="center" vertical="center" wrapText="1"/>
    </xf>
    <xf numFmtId="9" fontId="7" fillId="4" borderId="4" xfId="4" applyNumberFormat="1" applyFont="1" applyFill="1" applyBorder="1" applyAlignment="1">
      <alignment horizontal="center" vertical="center" wrapText="1"/>
    </xf>
    <xf numFmtId="0" fontId="0" fillId="0" borderId="4" xfId="0" applyBorder="1"/>
    <xf numFmtId="9" fontId="7" fillId="4" borderId="28" xfId="4" applyNumberFormat="1" applyFont="1" applyFill="1" applyBorder="1" applyAlignment="1">
      <alignment horizontal="center" vertical="center" wrapText="1"/>
    </xf>
    <xf numFmtId="0" fontId="0" fillId="0" borderId="42" xfId="0" applyBorder="1"/>
    <xf numFmtId="0" fontId="0" fillId="0" borderId="43" xfId="0" applyBorder="1"/>
    <xf numFmtId="0" fontId="0" fillId="0" borderId="36" xfId="0" applyBorder="1"/>
    <xf numFmtId="0" fontId="0" fillId="0" borderId="37" xfId="0" applyBorder="1"/>
    <xf numFmtId="0" fontId="0" fillId="0" borderId="28" xfId="0" applyBorder="1"/>
    <xf numFmtId="9" fontId="8" fillId="3" borderId="4" xfId="4" applyNumberFormat="1" applyFont="1" applyFill="1" applyBorder="1" applyAlignment="1">
      <alignment horizontal="center" vertical="center" wrapText="1"/>
    </xf>
    <xf numFmtId="9" fontId="7" fillId="4" borderId="4" xfId="4" applyNumberFormat="1" applyFont="1" applyFill="1" applyBorder="1" applyAlignment="1">
      <alignment horizontal="center" wrapText="1"/>
    </xf>
    <xf numFmtId="0" fontId="0" fillId="0" borderId="4" xfId="0" applyBorder="1" applyAlignment="1">
      <alignment horizontal="center"/>
    </xf>
    <xf numFmtId="0" fontId="0" fillId="0" borderId="4" xfId="0" applyBorder="1" applyAlignment="1">
      <alignment horizontal="center" vertical="center"/>
    </xf>
    <xf numFmtId="9" fontId="24" fillId="3" borderId="16" xfId="0" applyNumberFormat="1" applyFont="1" applyFill="1" applyBorder="1" applyAlignment="1" applyProtection="1">
      <alignment horizontal="center"/>
      <protection hidden="1"/>
    </xf>
    <xf numFmtId="0" fontId="0" fillId="0" borderId="6" xfId="0" applyBorder="1"/>
    <xf numFmtId="9" fontId="24" fillId="3" borderId="5" xfId="0" applyNumberFormat="1" applyFont="1" applyFill="1" applyBorder="1" applyAlignment="1" applyProtection="1">
      <alignment horizontal="center"/>
      <protection hidden="1"/>
    </xf>
    <xf numFmtId="9" fontId="24" fillId="3" borderId="6" xfId="0" applyNumberFormat="1" applyFont="1" applyFill="1" applyBorder="1" applyAlignment="1" applyProtection="1">
      <alignment horizontal="center"/>
      <protection hidden="1"/>
    </xf>
    <xf numFmtId="9" fontId="24" fillId="3" borderId="7" xfId="0" applyNumberFormat="1" applyFont="1" applyFill="1" applyBorder="1" applyAlignment="1" applyProtection="1">
      <alignment horizontal="center"/>
      <protection hidden="1"/>
    </xf>
    <xf numFmtId="1" fontId="11" fillId="4" borderId="16" xfId="0" applyNumberFormat="1" applyFont="1" applyFill="1" applyBorder="1" applyAlignment="1" applyProtection="1">
      <alignment horizontal="center"/>
      <protection hidden="1"/>
    </xf>
    <xf numFmtId="0" fontId="0" fillId="4" borderId="6" xfId="0" applyFill="1" applyBorder="1"/>
    <xf numFmtId="0" fontId="0" fillId="4" borderId="7" xfId="0" applyFill="1" applyBorder="1"/>
    <xf numFmtId="0" fontId="21" fillId="3" borderId="44" xfId="0" applyFont="1" applyFill="1" applyBorder="1" applyAlignment="1" applyProtection="1">
      <alignment horizontal="center"/>
      <protection hidden="1"/>
    </xf>
    <xf numFmtId="0" fontId="22" fillId="4" borderId="5" xfId="0" applyFont="1" applyFill="1" applyBorder="1" applyAlignment="1" applyProtection="1">
      <alignment horizontal="center"/>
      <protection hidden="1"/>
    </xf>
    <xf numFmtId="0" fontId="23" fillId="0" borderId="16" xfId="0" applyFont="1" applyBorder="1" applyAlignment="1" applyProtection="1">
      <alignment horizontal="center"/>
      <protection hidden="1"/>
    </xf>
    <xf numFmtId="0" fontId="19" fillId="5" borderId="5" xfId="0" applyFont="1" applyFill="1" applyBorder="1" applyAlignment="1" applyProtection="1">
      <alignment horizontal="center"/>
      <protection hidden="1"/>
    </xf>
    <xf numFmtId="0" fontId="0" fillId="0" borderId="6" xfId="0" applyBorder="1" applyProtection="1">
      <protection hidden="1"/>
    </xf>
    <xf numFmtId="0" fontId="0" fillId="0" borderId="7" xfId="0" applyBorder="1" applyProtection="1">
      <protection hidden="1"/>
    </xf>
    <xf numFmtId="0" fontId="18" fillId="0" borderId="8" xfId="0" applyFont="1" applyBorder="1" applyAlignment="1" applyProtection="1">
      <alignment horizontal="center" vertical="center" wrapText="1"/>
      <protection hidden="1"/>
    </xf>
    <xf numFmtId="0" fontId="18" fillId="0" borderId="34" xfId="0" applyFont="1" applyBorder="1" applyAlignment="1" applyProtection="1">
      <alignment horizontal="center" vertical="center" wrapText="1"/>
      <protection hidden="1"/>
    </xf>
    <xf numFmtId="0" fontId="18" fillId="0" borderId="9" xfId="0" applyFont="1" applyBorder="1" applyAlignment="1" applyProtection="1">
      <alignment horizontal="center" vertical="center" wrapText="1"/>
      <protection hidden="1"/>
    </xf>
    <xf numFmtId="0" fontId="18" fillId="0" borderId="33" xfId="0" applyFont="1" applyBorder="1" applyAlignment="1" applyProtection="1">
      <alignment horizontal="center" vertical="center" wrapText="1"/>
      <protection hidden="1"/>
    </xf>
    <xf numFmtId="0" fontId="18" fillId="0" borderId="0" xfId="0" applyFont="1" applyBorder="1" applyAlignment="1" applyProtection="1">
      <alignment horizontal="center" vertical="center" wrapText="1"/>
      <protection hidden="1"/>
    </xf>
    <xf numFmtId="0" fontId="18" fillId="0" borderId="54" xfId="0" applyFont="1" applyBorder="1" applyAlignment="1" applyProtection="1">
      <alignment horizontal="center" vertical="center" wrapText="1"/>
      <protection hidden="1"/>
    </xf>
    <xf numFmtId="0" fontId="18" fillId="0" borderId="55" xfId="0" applyFont="1" applyBorder="1" applyAlignment="1" applyProtection="1">
      <alignment horizontal="center" vertical="center" wrapText="1"/>
      <protection hidden="1"/>
    </xf>
    <xf numFmtId="0" fontId="18" fillId="0" borderId="44" xfId="0" applyFont="1" applyBorder="1" applyAlignment="1" applyProtection="1">
      <alignment horizontal="center" vertical="center" wrapText="1"/>
      <protection hidden="1"/>
    </xf>
    <xf numFmtId="0" fontId="18" fillId="0" borderId="53" xfId="0" applyFont="1" applyBorder="1" applyAlignment="1" applyProtection="1">
      <alignment horizontal="center" vertical="center" wrapText="1"/>
      <protection hidden="1"/>
    </xf>
    <xf numFmtId="0" fontId="18" fillId="0" borderId="0" xfId="0" applyFont="1" applyAlignment="1" applyProtection="1">
      <alignment horizontal="left" vertical="center" wrapText="1"/>
      <protection hidden="1"/>
    </xf>
    <xf numFmtId="0" fontId="0" fillId="0" borderId="0" xfId="0" applyProtection="1">
      <protection hidden="1"/>
    </xf>
    <xf numFmtId="0" fontId="18" fillId="0" borderId="5" xfId="0" applyFont="1" applyBorder="1" applyAlignment="1" applyProtection="1">
      <alignment horizontal="center" vertical="top" wrapText="1"/>
      <protection hidden="1"/>
    </xf>
    <xf numFmtId="0" fontId="18" fillId="0" borderId="6" xfId="0" applyFont="1" applyBorder="1" applyAlignment="1" applyProtection="1">
      <alignment horizontal="center" vertical="top" wrapText="1"/>
      <protection hidden="1"/>
    </xf>
    <xf numFmtId="0" fontId="18" fillId="0" borderId="7" xfId="0" applyFont="1" applyBorder="1" applyAlignment="1" applyProtection="1">
      <alignment horizontal="center" vertical="top" wrapText="1"/>
      <protection hidden="1"/>
    </xf>
    <xf numFmtId="0" fontId="20" fillId="5" borderId="0" xfId="0" applyFont="1" applyFill="1" applyAlignment="1" applyProtection="1">
      <alignment horizontal="center"/>
      <protection hidden="1"/>
    </xf>
    <xf numFmtId="1" fontId="11" fillId="4" borderId="19" xfId="0" applyNumberFormat="1" applyFont="1" applyFill="1" applyBorder="1" applyAlignment="1" applyProtection="1">
      <alignment horizontal="center"/>
      <protection hidden="1"/>
    </xf>
    <xf numFmtId="0" fontId="0" fillId="4" borderId="44" xfId="0" applyFill="1" applyBorder="1"/>
    <xf numFmtId="0" fontId="0" fillId="4" borderId="53" xfId="0" applyFill="1" applyBorder="1"/>
    <xf numFmtId="0" fontId="22" fillId="4" borderId="6" xfId="0" applyFont="1" applyFill="1" applyBorder="1" applyAlignment="1" applyProtection="1">
      <alignment horizontal="center"/>
      <protection hidden="1"/>
    </xf>
    <xf numFmtId="0" fontId="22" fillId="4" borderId="7" xfId="0" applyFont="1" applyFill="1" applyBorder="1" applyAlignment="1" applyProtection="1">
      <alignment horizontal="center"/>
      <protection hidden="1"/>
    </xf>
    <xf numFmtId="0" fontId="20" fillId="5" borderId="5" xfId="0" applyFont="1" applyFill="1" applyBorder="1" applyAlignment="1" applyProtection="1">
      <alignment horizontal="center"/>
      <protection hidden="1"/>
    </xf>
    <xf numFmtId="0" fontId="20" fillId="5" borderId="6" xfId="0" applyFont="1" applyFill="1" applyBorder="1" applyAlignment="1" applyProtection="1">
      <alignment horizontal="center"/>
      <protection hidden="1"/>
    </xf>
    <xf numFmtId="0" fontId="20" fillId="5" borderId="7" xfId="0" applyFont="1" applyFill="1" applyBorder="1" applyAlignment="1" applyProtection="1">
      <alignment horizontal="center"/>
      <protection hidden="1"/>
    </xf>
    <xf numFmtId="0" fontId="18" fillId="0" borderId="8" xfId="0" applyFont="1" applyBorder="1" applyAlignment="1" applyProtection="1">
      <alignment horizontal="center" vertical="top" wrapText="1"/>
      <protection hidden="1"/>
    </xf>
    <xf numFmtId="0" fontId="18" fillId="0" borderId="34" xfId="0" applyFont="1" applyBorder="1" applyAlignment="1" applyProtection="1">
      <alignment horizontal="center" vertical="top" wrapText="1"/>
      <protection hidden="1"/>
    </xf>
    <xf numFmtId="0" fontId="18" fillId="0" borderId="9" xfId="0" applyFont="1" applyBorder="1" applyAlignment="1" applyProtection="1">
      <alignment horizontal="center" vertical="top" wrapText="1"/>
      <protection hidden="1"/>
    </xf>
    <xf numFmtId="0" fontId="18" fillId="0" borderId="33" xfId="0" applyFont="1" applyBorder="1" applyAlignment="1" applyProtection="1">
      <alignment horizontal="center" vertical="top" wrapText="1"/>
      <protection hidden="1"/>
    </xf>
    <xf numFmtId="0" fontId="18" fillId="0" borderId="0" xfId="0" applyFont="1" applyBorder="1" applyAlignment="1" applyProtection="1">
      <alignment horizontal="center" vertical="top" wrapText="1"/>
      <protection hidden="1"/>
    </xf>
    <xf numFmtId="0" fontId="18" fillId="0" borderId="54" xfId="0" applyFont="1" applyBorder="1" applyAlignment="1" applyProtection="1">
      <alignment horizontal="center" vertical="top" wrapText="1"/>
      <protection hidden="1"/>
    </xf>
    <xf numFmtId="0" fontId="18" fillId="0" borderId="55" xfId="0" applyFont="1" applyBorder="1" applyAlignment="1" applyProtection="1">
      <alignment horizontal="center" vertical="top" wrapText="1"/>
      <protection hidden="1"/>
    </xf>
    <xf numFmtId="0" fontId="18" fillId="0" borderId="44" xfId="0" applyFont="1" applyBorder="1" applyAlignment="1" applyProtection="1">
      <alignment horizontal="center" vertical="top" wrapText="1"/>
      <protection hidden="1"/>
    </xf>
    <xf numFmtId="0" fontId="18" fillId="0" borderId="53" xfId="0" applyFont="1" applyBorder="1" applyAlignment="1" applyProtection="1">
      <alignment horizontal="center" vertical="top" wrapText="1"/>
      <protection hidden="1"/>
    </xf>
    <xf numFmtId="10" fontId="14" fillId="0" borderId="16" xfId="0" applyNumberFormat="1" applyFont="1" applyBorder="1" applyAlignment="1" applyProtection="1">
      <alignment horizontal="center"/>
      <protection hidden="1"/>
    </xf>
    <xf numFmtId="1" fontId="11" fillId="0" borderId="16" xfId="0" applyNumberFormat="1" applyFont="1" applyBorder="1" applyAlignment="1" applyProtection="1">
      <alignment horizontal="center"/>
      <protection hidden="1"/>
    </xf>
    <xf numFmtId="0" fontId="23" fillId="0" borderId="5" xfId="0" applyFont="1" applyBorder="1" applyAlignment="1" applyProtection="1">
      <alignment horizontal="center"/>
      <protection hidden="1"/>
    </xf>
    <xf numFmtId="0" fontId="23" fillId="0" borderId="6" xfId="0" applyFont="1" applyBorder="1" applyAlignment="1" applyProtection="1">
      <alignment horizontal="center"/>
      <protection hidden="1"/>
    </xf>
    <xf numFmtId="0" fontId="23" fillId="0" borderId="7" xfId="0" applyFont="1" applyBorder="1" applyAlignment="1" applyProtection="1">
      <alignment horizontal="center"/>
      <protection hidden="1"/>
    </xf>
    <xf numFmtId="9" fontId="1" fillId="0" borderId="0" xfId="5"/>
    <xf numFmtId="10" fontId="1" fillId="0" borderId="0" xfId="5" applyNumberFormat="1"/>
  </cellXfs>
  <cellStyles count="6">
    <cellStyle name="20% - Énfasis1" xfId="4" builtinId="30"/>
    <cellStyle name="Celda vinculada" xfId="3" builtinId="24"/>
    <cellStyle name="Encabezado 1" xfId="1" builtinId="16"/>
    <cellStyle name="Normal" xfId="0" builtinId="0"/>
    <cellStyle name="Porcentaje" xfId="5" builtinId="5"/>
    <cellStyle name="Título 2" xfId="2" builtinId="17"/>
  </cellStyles>
  <dxfs count="5">
    <dxf>
      <font>
        <color auto="1"/>
      </font>
      <fill>
        <patternFill>
          <bgColor rgb="FFFF0000"/>
        </patternFill>
      </fill>
    </dxf>
    <dxf>
      <fill>
        <patternFill>
          <bgColor rgb="FFFFC000"/>
        </patternFill>
      </fill>
    </dxf>
    <dxf>
      <font>
        <color auto="1"/>
      </font>
      <fill>
        <patternFill>
          <bgColor rgb="FFFFFF00"/>
        </patternFill>
      </fill>
    </dxf>
    <dxf>
      <fill>
        <patternFill>
          <bgColor rgb="FF0070C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949752685368073"/>
          <c:y val="0.13989575049071989"/>
          <c:w val="0.6787597304348193"/>
          <c:h val="0.45246031466277919"/>
        </c:manualLayout>
      </c:layout>
      <c:barChart>
        <c:barDir val="col"/>
        <c:grouping val="clustered"/>
        <c:varyColors val="0"/>
        <c:ser>
          <c:idx val="0"/>
          <c:order val="0"/>
          <c:tx>
            <c:v>CLÁUSULAS</c:v>
          </c:tx>
          <c:spPr>
            <a:ln>
              <a:prstDash val="solid"/>
            </a:ln>
          </c:spPr>
          <c:invertIfNegative val="0"/>
          <c:cat>
            <c:strRef>
              <c:f>'ANÁLISIS DATOS GLOBAL'!$K$6:$K$12</c:f>
              <c:strCache>
                <c:ptCount val="7"/>
                <c:pt idx="0">
                  <c:v>4. CONTEXTO DE LA ORGANIZACIÓN</c:v>
                </c:pt>
                <c:pt idx="1">
                  <c:v>5. LIDERAZGO</c:v>
                </c:pt>
                <c:pt idx="2">
                  <c:v>6. PLANIFICACIÓN</c:v>
                </c:pt>
                <c:pt idx="3">
                  <c:v>7. SOPORTE</c:v>
                </c:pt>
                <c:pt idx="4">
                  <c:v>8. OPERACIÓN</c:v>
                </c:pt>
                <c:pt idx="5">
                  <c:v>9. EVALUACIÓN DEL DESEMPEÑO</c:v>
                </c:pt>
                <c:pt idx="6">
                  <c:v>10. MEJORA</c:v>
                </c:pt>
              </c:strCache>
            </c:strRef>
          </c:cat>
          <c:val>
            <c:numRef>
              <c:f>'ANÁLISIS DATOS GLOBAL'!$L$6:$L$12</c:f>
              <c:numCache>
                <c:formatCode>0.00%</c:formatCode>
                <c:ptCount val="7"/>
                <c:pt idx="0">
                  <c:v>0.11363636363636363</c:v>
                </c:pt>
                <c:pt idx="1">
                  <c:v>0</c:v>
                </c:pt>
                <c:pt idx="2">
                  <c:v>0</c:v>
                </c:pt>
                <c:pt idx="3">
                  <c:v>0.20238095238095238</c:v>
                </c:pt>
                <c:pt idx="4">
                  <c:v>0.70454545454545459</c:v>
                </c:pt>
                <c:pt idx="5">
                  <c:v>0</c:v>
                </c:pt>
                <c:pt idx="6">
                  <c:v>0</c:v>
                </c:pt>
              </c:numCache>
            </c:numRef>
          </c:val>
          <c:extLst>
            <c:ext xmlns:c16="http://schemas.microsoft.com/office/drawing/2014/chart" uri="{C3380CC4-5D6E-409C-BE32-E72D297353CC}">
              <c16:uniqueId val="{00000000-C03C-4836-AD15-89B3521550E6}"/>
            </c:ext>
          </c:extLst>
        </c:ser>
        <c:dLbls>
          <c:showLegendKey val="0"/>
          <c:showVal val="0"/>
          <c:showCatName val="0"/>
          <c:showSerName val="0"/>
          <c:showPercent val="0"/>
          <c:showBubbleSize val="0"/>
        </c:dLbls>
        <c:gapWidth val="150"/>
        <c:axId val="157416064"/>
        <c:axId val="55165696"/>
      </c:barChart>
      <c:catAx>
        <c:axId val="157416064"/>
        <c:scaling>
          <c:orientation val="minMax"/>
        </c:scaling>
        <c:delete val="0"/>
        <c:axPos val="b"/>
        <c:numFmt formatCode="General" sourceLinked="0"/>
        <c:majorTickMark val="out"/>
        <c:minorTickMark val="none"/>
        <c:tickLblPos val="nextTo"/>
        <c:crossAx val="55165696"/>
        <c:crosses val="autoZero"/>
        <c:auto val="1"/>
        <c:lblAlgn val="ctr"/>
        <c:lblOffset val="100"/>
        <c:noMultiLvlLbl val="0"/>
      </c:catAx>
      <c:valAx>
        <c:axId val="55165696"/>
        <c:scaling>
          <c:orientation val="minMax"/>
        </c:scaling>
        <c:delete val="0"/>
        <c:axPos val="l"/>
        <c:majorGridlines/>
        <c:numFmt formatCode="0.00%" sourceLinked="1"/>
        <c:majorTickMark val="out"/>
        <c:minorTickMark val="none"/>
        <c:tickLblPos val="nextTo"/>
        <c:crossAx val="157416064"/>
        <c:crosses val="autoZero"/>
        <c:crossBetween val="between"/>
      </c:valAx>
    </c:plotArea>
    <c:legend>
      <c:legendPos val="r"/>
      <c:layout>
        <c:manualLayout>
          <c:xMode val="edge"/>
          <c:yMode val="edge"/>
          <c:x val="0.87890090609963312"/>
          <c:y val="0.39480262284314871"/>
          <c:w val="0.1099950519623681"/>
          <c:h val="6.2243855583131787E-2"/>
        </c:manualLayout>
      </c:layout>
      <c:overlay val="0"/>
      <c:txPr>
        <a:bodyPr/>
        <a:lstStyle/>
        <a:p>
          <a:pPr>
            <a:defRPr sz="900"/>
          </a:pPr>
          <a:endParaRPr lang="es-PE"/>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strike="noStrike" kern="1200" baseline="0">
                <a:solidFill>
                  <a:schemeClr val="dk1">
                    <a:lumMod val="75000"/>
                    <a:lumOff val="25000"/>
                  </a:schemeClr>
                </a:solidFill>
                <a:latin typeface="+mn-lt"/>
                <a:ea typeface="+mn-ea"/>
                <a:cs typeface="+mn-cs"/>
              </a:defRPr>
            </a:pPr>
            <a:r>
              <a:rPr lang="es-PE" sz="1000" b="1" i="0" strike="noStrike" baseline="0">
                <a:latin typeface="Times New Roman" panose="02020603050405020304" pitchFamily="18" charset="0"/>
                <a:cs typeface="Times New Roman" panose="02020603050405020304" pitchFamily="18" charset="0"/>
              </a:rPr>
              <a:t>Porcentaje de valores de cumplimiento y numerales de CLÁUSULA 6</a:t>
            </a:r>
            <a:r>
              <a:rPr lang="es-PE" sz="1000">
                <a:latin typeface="Times New Roman" panose="02020603050405020304" pitchFamily="18" charset="0"/>
                <a:cs typeface="Times New Roman" panose="02020603050405020304" pitchFamily="18" charset="0"/>
              </a:rPr>
              <a:t> </a:t>
            </a:r>
          </a:p>
        </c:rich>
      </c:tx>
      <c:overlay val="0"/>
      <c:spPr>
        <a:noFill/>
        <a:ln>
          <a:noFill/>
          <a:prstDash val="solid"/>
        </a:ln>
      </c:spPr>
    </c:title>
    <c:autoTitleDeleted val="0"/>
    <c:plotArea>
      <c:layout/>
      <c:pieChart>
        <c:varyColors val="1"/>
        <c:ser>
          <c:idx val="0"/>
          <c:order val="0"/>
          <c:spPr>
            <a:ln>
              <a:prstDash val="solid"/>
            </a:ln>
          </c:spPr>
          <c:dPt>
            <c:idx val="0"/>
            <c:bubble3D val="0"/>
            <c:spPr>
              <a:solidFill>
                <a:schemeClr val="accent1"/>
              </a:solidFill>
              <a:ln>
                <a:noFill/>
                <a:prstDash val="solid"/>
              </a:ln>
            </c:spPr>
            <c:extLst>
              <c:ext xmlns:c16="http://schemas.microsoft.com/office/drawing/2014/chart" uri="{C3380CC4-5D6E-409C-BE32-E72D297353CC}">
                <c16:uniqueId val="{00000001-EF90-4612-AF86-6CE3AE8BEBC0}"/>
              </c:ext>
            </c:extLst>
          </c:dPt>
          <c:dPt>
            <c:idx val="1"/>
            <c:bubble3D val="0"/>
            <c:spPr>
              <a:solidFill>
                <a:schemeClr val="accent2"/>
              </a:solidFill>
              <a:ln>
                <a:noFill/>
                <a:prstDash val="solid"/>
              </a:ln>
            </c:spPr>
            <c:extLst>
              <c:ext xmlns:c16="http://schemas.microsoft.com/office/drawing/2014/chart" uri="{C3380CC4-5D6E-409C-BE32-E72D297353CC}">
                <c16:uniqueId val="{00000003-EF90-4612-AF86-6CE3AE8BEBC0}"/>
              </c:ext>
            </c:extLst>
          </c:dPt>
          <c:dPt>
            <c:idx val="2"/>
            <c:bubble3D val="0"/>
            <c:spPr>
              <a:solidFill>
                <a:schemeClr val="accent3"/>
              </a:solidFill>
              <a:ln>
                <a:noFill/>
                <a:prstDash val="solid"/>
              </a:ln>
            </c:spPr>
            <c:extLst>
              <c:ext xmlns:c16="http://schemas.microsoft.com/office/drawing/2014/chart" uri="{C3380CC4-5D6E-409C-BE32-E72D297353CC}">
                <c16:uniqueId val="{00000005-EF90-4612-AF86-6CE3AE8BEBC0}"/>
              </c:ext>
            </c:extLst>
          </c:dPt>
          <c:dPt>
            <c:idx val="3"/>
            <c:bubble3D val="0"/>
            <c:spPr>
              <a:solidFill>
                <a:schemeClr val="accent4"/>
              </a:solidFill>
              <a:ln>
                <a:noFill/>
                <a:prstDash val="solid"/>
              </a:ln>
            </c:spPr>
            <c:extLst>
              <c:ext xmlns:c16="http://schemas.microsoft.com/office/drawing/2014/chart" uri="{C3380CC4-5D6E-409C-BE32-E72D297353CC}">
                <c16:uniqueId val="{00000007-EF90-4612-AF86-6CE3AE8BEBC0}"/>
              </c:ext>
            </c:extLst>
          </c:dPt>
          <c:dPt>
            <c:idx val="4"/>
            <c:bubble3D val="0"/>
            <c:spPr>
              <a:solidFill>
                <a:schemeClr val="accent5"/>
              </a:solidFill>
              <a:ln>
                <a:noFill/>
                <a:prstDash val="solid"/>
              </a:ln>
            </c:spPr>
            <c:extLst>
              <c:ext xmlns:c16="http://schemas.microsoft.com/office/drawing/2014/chart" uri="{C3380CC4-5D6E-409C-BE32-E72D297353CC}">
                <c16:uniqueId val="{00000009-EF90-4612-AF86-6CE3AE8BEBC0}"/>
              </c:ext>
            </c:extLst>
          </c:dPt>
          <c:dLbls>
            <c:spPr>
              <a:pattFill prst="pct75">
                <a:fgClr>
                  <a:schemeClr val="dk1">
                    <a:lumMod val="75000"/>
                    <a:lumOff val="25000"/>
                  </a:schemeClr>
                </a:fgClr>
                <a:bgClr>
                  <a:schemeClr val="dk1">
                    <a:lumMod val="65000"/>
                    <a:lumOff val="35000"/>
                  </a:schemeClr>
                </a:bgClr>
              </a:pattFill>
              <a:ln>
                <a:noFill/>
                <a:prstDash val="solid"/>
              </a:ln>
            </c:spPr>
            <c:txPr>
              <a:bodyPr rot="0" spcFirstLastPara="1" vertOverflow="ellipsis" vert="horz" wrap="square" lIns="38100" tIns="19050" rIns="38100" bIns="19050" anchor="ctr" anchorCtr="1">
                <a:spAutoFit/>
              </a:bodyPr>
              <a:lstStyle/>
              <a:p>
                <a:pPr>
                  <a:defRPr sz="1000" b="1" i="0"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'ANÁLISIS 6'!$C$7:$G$7</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6'!$C$12:$G$12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A-EF90-4612-AF86-6CE3AE8BEBC0}"/>
            </c:ext>
          </c:extLst>
        </c:ser>
        <c:dLbls>
          <c:dLblPos val="ctr"/>
          <c:showLegendKey val="0"/>
          <c:showVal val="0"/>
          <c:showCatName val="0"/>
          <c:showSerName val="0"/>
          <c:showPercent val="1"/>
          <c:showBubbleSize val="0"/>
          <c:showLeaderLines val="1"/>
        </c:dLbls>
        <c:firstSliceAng val="0"/>
      </c:pieChart>
    </c:plotArea>
    <c:legend>
      <c:legendPos val="r"/>
      <c:overlay val="0"/>
      <c:spPr>
        <a:solidFill>
          <a:schemeClr val="lt1">
            <a:alpha val="39000"/>
            <a:lumMod val="95000"/>
          </a:schemeClr>
        </a:solidFill>
        <a:ln>
          <a:noFill/>
          <a:prstDash val="solid"/>
        </a:ln>
      </c:spPr>
      <c:txPr>
        <a:bodyPr rot="0" spcFirstLastPara="1" vertOverflow="ellipsis" vert="horz" wrap="square" anchor="ctr" anchorCtr="1"/>
        <a:lstStyle/>
        <a:p>
          <a:pPr>
            <a:defRPr sz="900" b="0" i="0"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 - Requisitos de Soporte</a:t>
            </a:r>
          </a:p>
        </c:rich>
      </c:tx>
      <c:overlay val="0"/>
    </c:title>
    <c:autoTitleDeleted val="0"/>
    <c:plotArea>
      <c:layout/>
      <c:pieChart>
        <c:varyColors val="1"/>
        <c:ser>
          <c:idx val="0"/>
          <c:order val="0"/>
          <c:spPr>
            <a:ln>
              <a:prstDash val="solid"/>
            </a:ln>
          </c:spPr>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7'!$B$9:$B$13</c:f>
              <c:strCache>
                <c:ptCount val="5"/>
                <c:pt idx="0">
                  <c:v>7.1</c:v>
                </c:pt>
                <c:pt idx="1">
                  <c:v>7.2</c:v>
                </c:pt>
                <c:pt idx="2">
                  <c:v>7.3</c:v>
                </c:pt>
                <c:pt idx="3">
                  <c:v>7.4</c:v>
                </c:pt>
                <c:pt idx="4">
                  <c:v>7.5</c:v>
                </c:pt>
              </c:strCache>
            </c:strRef>
          </c:cat>
          <c:val>
            <c:numRef>
              <c:f>'ANÁLISIS 7'!$I$9:$I$13</c:f>
              <c:numCache>
                <c:formatCode>#,##0</c:formatCode>
                <c:ptCount val="5"/>
                <c:pt idx="0">
                  <c:v>17</c:v>
                </c:pt>
                <c:pt idx="1">
                  <c:v>4</c:v>
                </c:pt>
                <c:pt idx="2">
                  <c:v>0</c:v>
                </c:pt>
                <c:pt idx="3">
                  <c:v>0</c:v>
                </c:pt>
                <c:pt idx="4">
                  <c:v>0</c:v>
                </c:pt>
              </c:numCache>
            </c:numRef>
          </c:val>
          <c:extLst>
            <c:ext xmlns:c16="http://schemas.microsoft.com/office/drawing/2014/chart" uri="{C3380CC4-5D6E-409C-BE32-E72D297353CC}">
              <c16:uniqueId val="{00000000-2992-45C9-A5AC-AB9C44D87471}"/>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defRPr sz="1000" b="1" i="0" strike="noStrike" kern="1200" baseline="0">
                <a:solidFill>
                  <a:sysClr val="windowText" lastClr="000000">
                    <a:lumOff val="25000"/>
                    <a:lumMod val="75000"/>
                  </a:sysClr>
                </a:solidFill>
                <a:latin typeface="Times New Roman" panose="02020603050405020304" pitchFamily="18" charset="0"/>
                <a:ea typeface="+mn-ea"/>
                <a:cs typeface="Times New Roman" panose="02020603050405020304" pitchFamily="18" charset="0"/>
              </a:defRPr>
            </a:pPr>
            <a:r>
              <a:rPr lang="es-PE" sz="1000" b="1">
                <a:latin typeface="Times New Roman" panose="02020603050405020304" pitchFamily="18" charset="0"/>
                <a:cs typeface="Times New Roman" panose="02020603050405020304" pitchFamily="18" charset="0"/>
              </a:rPr>
              <a:t>Porcentaje de valores de cumplimiento y numerales de CLÁUSULA 7</a:t>
            </a:r>
            <a:endParaRPr lang="es-PE" sz="1000">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defRPr sz="1000" b="1" i="0" strike="noStrike" kern="1200" baseline="0">
                <a:solidFill>
                  <a:sysClr val="windowText" lastClr="000000">
                    <a:lumOff val="25000"/>
                    <a:lumMod val="75000"/>
                  </a:sysClr>
                </a:solidFill>
                <a:latin typeface="Times New Roman" panose="02020603050405020304" pitchFamily="18" charset="0"/>
                <a:ea typeface="+mn-ea"/>
                <a:cs typeface="Times New Roman" panose="02020603050405020304" pitchFamily="18" charset="0"/>
              </a:defRPr>
            </a:pPr>
            <a:r>
              <a:rPr lang="es-PE" sz="1000">
                <a:latin typeface="Times New Roman" panose="02020603050405020304" pitchFamily="18" charset="0"/>
                <a:cs typeface="Times New Roman" panose="02020603050405020304" pitchFamily="18" charset="0"/>
              </a:rPr>
              <a:t> </a:t>
            </a:r>
          </a:p>
        </c:rich>
      </c:tx>
      <c:overlay val="0"/>
      <c:spPr>
        <a:noFill/>
        <a:ln>
          <a:noFill/>
          <a:prstDash val="solid"/>
        </a:ln>
      </c:spPr>
    </c:title>
    <c:autoTitleDeleted val="0"/>
    <c:plotArea>
      <c:layout/>
      <c:pieChart>
        <c:varyColors val="1"/>
        <c:ser>
          <c:idx val="0"/>
          <c:order val="0"/>
          <c:spPr>
            <a:ln>
              <a:prstDash val="solid"/>
            </a:ln>
          </c:spPr>
          <c:dPt>
            <c:idx val="0"/>
            <c:bubble3D val="0"/>
            <c:spPr>
              <a:solidFill>
                <a:schemeClr val="accent1"/>
              </a:solidFill>
              <a:ln>
                <a:noFill/>
                <a:prstDash val="solid"/>
              </a:ln>
            </c:spPr>
            <c:extLst>
              <c:ext xmlns:c16="http://schemas.microsoft.com/office/drawing/2014/chart" uri="{C3380CC4-5D6E-409C-BE32-E72D297353CC}">
                <c16:uniqueId val="{00000001-FEE3-43FA-A005-5FA19A88DC0B}"/>
              </c:ext>
            </c:extLst>
          </c:dPt>
          <c:dPt>
            <c:idx val="1"/>
            <c:bubble3D val="0"/>
            <c:spPr>
              <a:solidFill>
                <a:schemeClr val="accent2"/>
              </a:solidFill>
              <a:ln>
                <a:noFill/>
                <a:prstDash val="solid"/>
              </a:ln>
            </c:spPr>
            <c:extLst>
              <c:ext xmlns:c16="http://schemas.microsoft.com/office/drawing/2014/chart" uri="{C3380CC4-5D6E-409C-BE32-E72D297353CC}">
                <c16:uniqueId val="{00000003-FEE3-43FA-A005-5FA19A88DC0B}"/>
              </c:ext>
            </c:extLst>
          </c:dPt>
          <c:dPt>
            <c:idx val="2"/>
            <c:bubble3D val="0"/>
            <c:spPr>
              <a:solidFill>
                <a:schemeClr val="accent3"/>
              </a:solidFill>
              <a:ln>
                <a:noFill/>
                <a:prstDash val="solid"/>
              </a:ln>
            </c:spPr>
            <c:extLst>
              <c:ext xmlns:c16="http://schemas.microsoft.com/office/drawing/2014/chart" uri="{C3380CC4-5D6E-409C-BE32-E72D297353CC}">
                <c16:uniqueId val="{00000005-FEE3-43FA-A005-5FA19A88DC0B}"/>
              </c:ext>
            </c:extLst>
          </c:dPt>
          <c:dPt>
            <c:idx val="3"/>
            <c:bubble3D val="0"/>
            <c:spPr>
              <a:solidFill>
                <a:schemeClr val="accent4"/>
              </a:solidFill>
              <a:ln>
                <a:noFill/>
                <a:prstDash val="solid"/>
              </a:ln>
            </c:spPr>
            <c:extLst>
              <c:ext xmlns:c16="http://schemas.microsoft.com/office/drawing/2014/chart" uri="{C3380CC4-5D6E-409C-BE32-E72D297353CC}">
                <c16:uniqueId val="{00000007-FEE3-43FA-A005-5FA19A88DC0B}"/>
              </c:ext>
            </c:extLst>
          </c:dPt>
          <c:dPt>
            <c:idx val="4"/>
            <c:bubble3D val="0"/>
            <c:spPr>
              <a:solidFill>
                <a:schemeClr val="accent5"/>
              </a:solidFill>
              <a:ln>
                <a:noFill/>
                <a:prstDash val="solid"/>
              </a:ln>
            </c:spPr>
            <c:extLst>
              <c:ext xmlns:c16="http://schemas.microsoft.com/office/drawing/2014/chart" uri="{C3380CC4-5D6E-409C-BE32-E72D297353CC}">
                <c16:uniqueId val="{00000009-FEE3-43FA-A005-5FA19A88DC0B}"/>
              </c:ext>
            </c:extLst>
          </c:dPt>
          <c:dLbls>
            <c:spPr>
              <a:pattFill prst="pct75">
                <a:fgClr>
                  <a:schemeClr val="dk1">
                    <a:lumMod val="75000"/>
                    <a:lumOff val="25000"/>
                  </a:schemeClr>
                </a:fgClr>
                <a:bgClr>
                  <a:schemeClr val="dk1">
                    <a:lumMod val="65000"/>
                    <a:lumOff val="35000"/>
                  </a:schemeClr>
                </a:bgClr>
              </a:pattFill>
              <a:ln>
                <a:noFill/>
                <a:prstDash val="solid"/>
              </a:ln>
            </c:spPr>
            <c:txPr>
              <a:bodyPr rot="0" spcFirstLastPara="1" vertOverflow="ellipsis" vert="horz" wrap="square" lIns="38100" tIns="19050" rIns="38100" bIns="19050" anchor="ctr" anchorCtr="1">
                <a:spAutoFit/>
              </a:bodyPr>
              <a:lstStyle/>
              <a:p>
                <a:pPr>
                  <a:defRPr sz="1000" b="1" i="0"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'ANÁLISIS 7'!$C$7:$G$7</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7'!$C$14:$G$14</c:f>
              <c:numCache>
                <c:formatCode>#,##0</c:formatCode>
                <c:ptCount val="5"/>
                <c:pt idx="0">
                  <c:v>10</c:v>
                </c:pt>
                <c:pt idx="1">
                  <c:v>7</c:v>
                </c:pt>
                <c:pt idx="2">
                  <c:v>2</c:v>
                </c:pt>
                <c:pt idx="3">
                  <c:v>2</c:v>
                </c:pt>
                <c:pt idx="4">
                  <c:v>0</c:v>
                </c:pt>
              </c:numCache>
            </c:numRef>
          </c:val>
          <c:extLst>
            <c:ext xmlns:c16="http://schemas.microsoft.com/office/drawing/2014/chart" uri="{C3380CC4-5D6E-409C-BE32-E72D297353CC}">
              <c16:uniqueId val="{0000000A-FEE3-43FA-A005-5FA19A88DC0B}"/>
            </c:ext>
          </c:extLst>
        </c:ser>
        <c:dLbls>
          <c:dLblPos val="ctr"/>
          <c:showLegendKey val="0"/>
          <c:showVal val="0"/>
          <c:showCatName val="0"/>
          <c:showSerName val="0"/>
          <c:showPercent val="1"/>
          <c:showBubbleSize val="0"/>
          <c:showLeaderLines val="1"/>
        </c:dLbls>
        <c:firstSliceAng val="0"/>
      </c:pieChart>
    </c:plotArea>
    <c:legend>
      <c:legendPos val="r"/>
      <c:overlay val="0"/>
      <c:spPr>
        <a:solidFill>
          <a:schemeClr val="lt1">
            <a:alpha val="39000"/>
            <a:lumMod val="95000"/>
          </a:schemeClr>
        </a:solidFill>
        <a:ln>
          <a:noFill/>
          <a:prstDash val="solid"/>
        </a:ln>
      </c:spPr>
      <c:txPr>
        <a:bodyPr rot="0" spcFirstLastPara="1" vertOverflow="ellipsis" vert="horz" wrap="square" anchor="ctr" anchorCtr="1"/>
        <a:lstStyle/>
        <a:p>
          <a:pPr>
            <a:defRPr sz="900" b="0" i="0"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 - Requisitos de Operación</a:t>
            </a:r>
          </a:p>
        </c:rich>
      </c:tx>
      <c:overlay val="0"/>
    </c:title>
    <c:autoTitleDeleted val="0"/>
    <c:plotArea>
      <c:layout/>
      <c:pieChart>
        <c:varyColors val="1"/>
        <c:ser>
          <c:idx val="0"/>
          <c:order val="0"/>
          <c:spPr>
            <a:ln>
              <a:prstDash val="solid"/>
            </a:ln>
          </c:spPr>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8'!$B$9:$B$15</c:f>
              <c:strCache>
                <c:ptCount val="7"/>
                <c:pt idx="0">
                  <c:v>8.1</c:v>
                </c:pt>
                <c:pt idx="1">
                  <c:v>8.2</c:v>
                </c:pt>
                <c:pt idx="2">
                  <c:v>8.3</c:v>
                </c:pt>
                <c:pt idx="3">
                  <c:v>8.4</c:v>
                </c:pt>
                <c:pt idx="4">
                  <c:v>8.5</c:v>
                </c:pt>
                <c:pt idx="5">
                  <c:v>8.6</c:v>
                </c:pt>
                <c:pt idx="6">
                  <c:v>8.7</c:v>
                </c:pt>
              </c:strCache>
            </c:strRef>
          </c:cat>
          <c:val>
            <c:numRef>
              <c:f>'ANÁLISIS 8'!$I$9:$I$15</c:f>
              <c:numCache>
                <c:formatCode>#,##0</c:formatCode>
                <c:ptCount val="7"/>
                <c:pt idx="0">
                  <c:v>11</c:v>
                </c:pt>
                <c:pt idx="1">
                  <c:v>0</c:v>
                </c:pt>
                <c:pt idx="2">
                  <c:v>0</c:v>
                </c:pt>
                <c:pt idx="3">
                  <c:v>0</c:v>
                </c:pt>
                <c:pt idx="4">
                  <c:v>0</c:v>
                </c:pt>
                <c:pt idx="5">
                  <c:v>0</c:v>
                </c:pt>
                <c:pt idx="6">
                  <c:v>0</c:v>
                </c:pt>
              </c:numCache>
            </c:numRef>
          </c:val>
          <c:extLst>
            <c:ext xmlns:c16="http://schemas.microsoft.com/office/drawing/2014/chart" uri="{C3380CC4-5D6E-409C-BE32-E72D297353CC}">
              <c16:uniqueId val="{00000000-5A52-488F-BA63-A13BCA2F01A6}"/>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defRPr sz="1000" b="1" i="0" strike="noStrike" kern="1200" baseline="0">
                <a:solidFill>
                  <a:sysClr val="windowText" lastClr="000000">
                    <a:lumOff val="25000"/>
                    <a:lumMod val="75000"/>
                  </a:sysClr>
                </a:solidFill>
                <a:latin typeface="Times New Roman" panose="02020603050405020304" pitchFamily="18" charset="0"/>
                <a:ea typeface="+mn-ea"/>
                <a:cs typeface="Times New Roman" panose="02020603050405020304" pitchFamily="18" charset="0"/>
              </a:defRPr>
            </a:pPr>
            <a:r>
              <a:rPr lang="es-PE" sz="1000" b="1">
                <a:latin typeface="Times New Roman" panose="02020603050405020304" pitchFamily="18" charset="0"/>
                <a:cs typeface="Times New Roman" panose="02020603050405020304" pitchFamily="18" charset="0"/>
              </a:rPr>
              <a:t>Porcentaje de valores de cumplimiento y numerales de CLÁUSULA 8</a:t>
            </a:r>
            <a:endParaRPr lang="es-PE" sz="1000">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defRPr sz="1000" b="1" i="0" strike="noStrike" kern="1200" baseline="0">
                <a:solidFill>
                  <a:sysClr val="windowText" lastClr="000000">
                    <a:lumOff val="25000"/>
                    <a:lumMod val="75000"/>
                  </a:sysClr>
                </a:solidFill>
                <a:latin typeface="Times New Roman" panose="02020603050405020304" pitchFamily="18" charset="0"/>
                <a:ea typeface="+mn-ea"/>
                <a:cs typeface="Times New Roman" panose="02020603050405020304" pitchFamily="18" charset="0"/>
              </a:defRPr>
            </a:pPr>
            <a:r>
              <a:rPr lang="es-PE" sz="1000">
                <a:latin typeface="Times New Roman" panose="02020603050405020304" pitchFamily="18" charset="0"/>
                <a:cs typeface="Times New Roman" panose="02020603050405020304" pitchFamily="18" charset="0"/>
              </a:rPr>
              <a:t> </a:t>
            </a:r>
          </a:p>
        </c:rich>
      </c:tx>
      <c:overlay val="0"/>
      <c:spPr>
        <a:noFill/>
        <a:ln>
          <a:noFill/>
          <a:prstDash val="solid"/>
        </a:ln>
      </c:spPr>
    </c:title>
    <c:autoTitleDeleted val="0"/>
    <c:plotArea>
      <c:layout/>
      <c:pieChart>
        <c:varyColors val="1"/>
        <c:ser>
          <c:idx val="0"/>
          <c:order val="0"/>
          <c:spPr>
            <a:ln>
              <a:prstDash val="solid"/>
            </a:ln>
          </c:spPr>
          <c:dPt>
            <c:idx val="0"/>
            <c:bubble3D val="0"/>
            <c:spPr>
              <a:solidFill>
                <a:schemeClr val="accent1"/>
              </a:solidFill>
              <a:ln>
                <a:noFill/>
                <a:prstDash val="solid"/>
              </a:ln>
            </c:spPr>
            <c:extLst>
              <c:ext xmlns:c16="http://schemas.microsoft.com/office/drawing/2014/chart" uri="{C3380CC4-5D6E-409C-BE32-E72D297353CC}">
                <c16:uniqueId val="{00000001-45FC-4AEC-B2DD-2DE6311B587F}"/>
              </c:ext>
            </c:extLst>
          </c:dPt>
          <c:dPt>
            <c:idx val="1"/>
            <c:bubble3D val="0"/>
            <c:spPr>
              <a:solidFill>
                <a:schemeClr val="accent2"/>
              </a:solidFill>
              <a:ln>
                <a:noFill/>
                <a:prstDash val="solid"/>
              </a:ln>
            </c:spPr>
            <c:extLst>
              <c:ext xmlns:c16="http://schemas.microsoft.com/office/drawing/2014/chart" uri="{C3380CC4-5D6E-409C-BE32-E72D297353CC}">
                <c16:uniqueId val="{00000003-45FC-4AEC-B2DD-2DE6311B587F}"/>
              </c:ext>
            </c:extLst>
          </c:dPt>
          <c:dPt>
            <c:idx val="2"/>
            <c:bubble3D val="0"/>
            <c:spPr>
              <a:solidFill>
                <a:schemeClr val="accent3"/>
              </a:solidFill>
              <a:ln>
                <a:noFill/>
                <a:prstDash val="solid"/>
              </a:ln>
            </c:spPr>
            <c:extLst>
              <c:ext xmlns:c16="http://schemas.microsoft.com/office/drawing/2014/chart" uri="{C3380CC4-5D6E-409C-BE32-E72D297353CC}">
                <c16:uniqueId val="{00000005-45FC-4AEC-B2DD-2DE6311B587F}"/>
              </c:ext>
            </c:extLst>
          </c:dPt>
          <c:dPt>
            <c:idx val="3"/>
            <c:bubble3D val="0"/>
            <c:spPr>
              <a:solidFill>
                <a:schemeClr val="accent4"/>
              </a:solidFill>
              <a:ln>
                <a:noFill/>
                <a:prstDash val="solid"/>
              </a:ln>
            </c:spPr>
            <c:extLst>
              <c:ext xmlns:c16="http://schemas.microsoft.com/office/drawing/2014/chart" uri="{C3380CC4-5D6E-409C-BE32-E72D297353CC}">
                <c16:uniqueId val="{00000007-45FC-4AEC-B2DD-2DE6311B587F}"/>
              </c:ext>
            </c:extLst>
          </c:dPt>
          <c:dPt>
            <c:idx val="4"/>
            <c:bubble3D val="0"/>
            <c:spPr>
              <a:solidFill>
                <a:schemeClr val="accent5"/>
              </a:solidFill>
              <a:ln>
                <a:noFill/>
                <a:prstDash val="solid"/>
              </a:ln>
            </c:spPr>
            <c:extLst>
              <c:ext xmlns:c16="http://schemas.microsoft.com/office/drawing/2014/chart" uri="{C3380CC4-5D6E-409C-BE32-E72D297353CC}">
                <c16:uniqueId val="{00000009-45FC-4AEC-B2DD-2DE6311B587F}"/>
              </c:ext>
            </c:extLst>
          </c:dPt>
          <c:dLbls>
            <c:spPr>
              <a:pattFill prst="pct75">
                <a:fgClr>
                  <a:schemeClr val="dk1">
                    <a:lumMod val="75000"/>
                    <a:lumOff val="25000"/>
                  </a:schemeClr>
                </a:fgClr>
                <a:bgClr>
                  <a:schemeClr val="dk1">
                    <a:lumMod val="65000"/>
                    <a:lumOff val="35000"/>
                  </a:schemeClr>
                </a:bgClr>
              </a:pattFill>
              <a:ln>
                <a:noFill/>
                <a:prstDash val="solid"/>
              </a:ln>
            </c:spPr>
            <c:txPr>
              <a:bodyPr rot="0" spcFirstLastPara="1" vertOverflow="ellipsis" vert="horz" wrap="square" lIns="38100" tIns="19050" rIns="38100" bIns="19050" anchor="ctr" anchorCtr="1">
                <a:spAutoFit/>
              </a:bodyPr>
              <a:lstStyle/>
              <a:p>
                <a:pPr>
                  <a:defRPr sz="1000" b="1" i="0"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'ANÁLISIS 8'!$C$7:$G$7</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8'!$C$16:$G$16</c:f>
              <c:numCache>
                <c:formatCode>#,##0</c:formatCode>
                <c:ptCount val="5"/>
                <c:pt idx="0">
                  <c:v>0</c:v>
                </c:pt>
                <c:pt idx="1">
                  <c:v>1</c:v>
                </c:pt>
                <c:pt idx="2">
                  <c:v>0</c:v>
                </c:pt>
                <c:pt idx="3">
                  <c:v>10</c:v>
                </c:pt>
                <c:pt idx="4">
                  <c:v>0</c:v>
                </c:pt>
              </c:numCache>
            </c:numRef>
          </c:val>
          <c:extLst>
            <c:ext xmlns:c16="http://schemas.microsoft.com/office/drawing/2014/chart" uri="{C3380CC4-5D6E-409C-BE32-E72D297353CC}">
              <c16:uniqueId val="{0000000A-45FC-4AEC-B2DD-2DE6311B587F}"/>
            </c:ext>
          </c:extLst>
        </c:ser>
        <c:dLbls>
          <c:dLblPos val="ctr"/>
          <c:showLegendKey val="0"/>
          <c:showVal val="0"/>
          <c:showCatName val="0"/>
          <c:showSerName val="0"/>
          <c:showPercent val="1"/>
          <c:showBubbleSize val="0"/>
          <c:showLeaderLines val="1"/>
        </c:dLbls>
        <c:firstSliceAng val="0"/>
      </c:pieChart>
    </c:plotArea>
    <c:legend>
      <c:legendPos val="r"/>
      <c:overlay val="0"/>
      <c:spPr>
        <a:solidFill>
          <a:schemeClr val="lt1">
            <a:alpha val="39000"/>
            <a:lumMod val="95000"/>
          </a:schemeClr>
        </a:solidFill>
        <a:ln>
          <a:noFill/>
          <a:prstDash val="solid"/>
        </a:ln>
      </c:spPr>
      <c:txPr>
        <a:bodyPr rot="0" spcFirstLastPara="1" vertOverflow="ellipsis" vert="horz" wrap="square" anchor="ctr" anchorCtr="1"/>
        <a:lstStyle/>
        <a:p>
          <a:pPr>
            <a:defRPr sz="900" b="0" i="0"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representatividad-Requisitos de Evaluación de Desempeño</a:t>
            </a:r>
          </a:p>
        </c:rich>
      </c:tx>
      <c:overlay val="0"/>
    </c:title>
    <c:autoTitleDeleted val="0"/>
    <c:plotArea>
      <c:layout/>
      <c:pieChart>
        <c:varyColors val="1"/>
        <c:ser>
          <c:idx val="0"/>
          <c:order val="0"/>
          <c:spPr>
            <a:ln>
              <a:prstDash val="solid"/>
            </a:ln>
          </c:spPr>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9'!$B$9:$B$11</c:f>
              <c:strCache>
                <c:ptCount val="3"/>
                <c:pt idx="0">
                  <c:v>9.1</c:v>
                </c:pt>
                <c:pt idx="1">
                  <c:v>9.2</c:v>
                </c:pt>
                <c:pt idx="2">
                  <c:v>9.3</c:v>
                </c:pt>
              </c:strCache>
            </c:strRef>
          </c:cat>
          <c:val>
            <c:numRef>
              <c:f>'ANÁLISIS 9'!$I$9:$I$11</c:f>
              <c:numCache>
                <c:formatCode>#,##0</c:formatCode>
                <c:ptCount val="3"/>
                <c:pt idx="0">
                  <c:v>0</c:v>
                </c:pt>
                <c:pt idx="1">
                  <c:v>0</c:v>
                </c:pt>
                <c:pt idx="2">
                  <c:v>0</c:v>
                </c:pt>
              </c:numCache>
            </c:numRef>
          </c:val>
          <c:extLst>
            <c:ext xmlns:c16="http://schemas.microsoft.com/office/drawing/2014/chart" uri="{C3380CC4-5D6E-409C-BE32-E72D297353CC}">
              <c16:uniqueId val="{00000000-57CA-44DD-A034-C5399FDF04CC}"/>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defRPr sz="1000" b="1" i="0" strike="noStrike" kern="1200" baseline="0">
                <a:solidFill>
                  <a:sysClr val="windowText" lastClr="000000">
                    <a:lumOff val="25000"/>
                    <a:lumMod val="75000"/>
                  </a:sysClr>
                </a:solidFill>
                <a:latin typeface="Times New Roman" panose="02020603050405020304" pitchFamily="18" charset="0"/>
                <a:ea typeface="+mn-ea"/>
                <a:cs typeface="Times New Roman" panose="02020603050405020304" pitchFamily="18" charset="0"/>
              </a:defRPr>
            </a:pPr>
            <a:r>
              <a:rPr lang="es-PE" sz="1000" b="1">
                <a:latin typeface="Times New Roman" panose="02020603050405020304" pitchFamily="18" charset="0"/>
                <a:cs typeface="Times New Roman" panose="02020603050405020304" pitchFamily="18" charset="0"/>
              </a:rPr>
              <a:t>Porcentaje de valores de cumplimiento y numerales de CLÁUSULA 9</a:t>
            </a:r>
            <a:endParaRPr lang="es-PE" sz="1000">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defRPr sz="1000" b="1" i="0" strike="noStrike" kern="1200" baseline="0">
                <a:solidFill>
                  <a:sysClr val="windowText" lastClr="000000">
                    <a:lumOff val="25000"/>
                    <a:lumMod val="75000"/>
                  </a:sysClr>
                </a:solidFill>
                <a:latin typeface="Times New Roman" panose="02020603050405020304" pitchFamily="18" charset="0"/>
                <a:ea typeface="+mn-ea"/>
                <a:cs typeface="Times New Roman" panose="02020603050405020304" pitchFamily="18" charset="0"/>
              </a:defRPr>
            </a:pPr>
            <a:r>
              <a:rPr lang="es-PE" sz="1000">
                <a:latin typeface="Times New Roman" panose="02020603050405020304" pitchFamily="18" charset="0"/>
                <a:cs typeface="Times New Roman" panose="02020603050405020304" pitchFamily="18" charset="0"/>
              </a:rPr>
              <a:t> </a:t>
            </a:r>
          </a:p>
        </c:rich>
      </c:tx>
      <c:overlay val="0"/>
      <c:spPr>
        <a:noFill/>
        <a:ln>
          <a:noFill/>
          <a:prstDash val="solid"/>
        </a:ln>
      </c:spPr>
    </c:title>
    <c:autoTitleDeleted val="0"/>
    <c:plotArea>
      <c:layout/>
      <c:pieChart>
        <c:varyColors val="1"/>
        <c:ser>
          <c:idx val="0"/>
          <c:order val="0"/>
          <c:spPr>
            <a:ln>
              <a:prstDash val="solid"/>
            </a:ln>
          </c:spPr>
          <c:dPt>
            <c:idx val="0"/>
            <c:bubble3D val="0"/>
            <c:spPr>
              <a:solidFill>
                <a:schemeClr val="accent1"/>
              </a:solidFill>
              <a:ln>
                <a:noFill/>
                <a:prstDash val="solid"/>
              </a:ln>
            </c:spPr>
            <c:extLst>
              <c:ext xmlns:c16="http://schemas.microsoft.com/office/drawing/2014/chart" uri="{C3380CC4-5D6E-409C-BE32-E72D297353CC}">
                <c16:uniqueId val="{00000001-E4AA-400E-B805-DB1DFF1DB4F0}"/>
              </c:ext>
            </c:extLst>
          </c:dPt>
          <c:dPt>
            <c:idx val="1"/>
            <c:bubble3D val="0"/>
            <c:spPr>
              <a:solidFill>
                <a:schemeClr val="accent2"/>
              </a:solidFill>
              <a:ln>
                <a:noFill/>
                <a:prstDash val="solid"/>
              </a:ln>
            </c:spPr>
            <c:extLst>
              <c:ext xmlns:c16="http://schemas.microsoft.com/office/drawing/2014/chart" uri="{C3380CC4-5D6E-409C-BE32-E72D297353CC}">
                <c16:uniqueId val="{00000003-E4AA-400E-B805-DB1DFF1DB4F0}"/>
              </c:ext>
            </c:extLst>
          </c:dPt>
          <c:dPt>
            <c:idx val="2"/>
            <c:bubble3D val="0"/>
            <c:spPr>
              <a:solidFill>
                <a:schemeClr val="accent3"/>
              </a:solidFill>
              <a:ln>
                <a:noFill/>
                <a:prstDash val="solid"/>
              </a:ln>
            </c:spPr>
            <c:extLst>
              <c:ext xmlns:c16="http://schemas.microsoft.com/office/drawing/2014/chart" uri="{C3380CC4-5D6E-409C-BE32-E72D297353CC}">
                <c16:uniqueId val="{00000005-E4AA-400E-B805-DB1DFF1DB4F0}"/>
              </c:ext>
            </c:extLst>
          </c:dPt>
          <c:dPt>
            <c:idx val="3"/>
            <c:bubble3D val="0"/>
            <c:spPr>
              <a:solidFill>
                <a:schemeClr val="accent4"/>
              </a:solidFill>
              <a:ln>
                <a:noFill/>
                <a:prstDash val="solid"/>
              </a:ln>
            </c:spPr>
            <c:extLst>
              <c:ext xmlns:c16="http://schemas.microsoft.com/office/drawing/2014/chart" uri="{C3380CC4-5D6E-409C-BE32-E72D297353CC}">
                <c16:uniqueId val="{00000007-E4AA-400E-B805-DB1DFF1DB4F0}"/>
              </c:ext>
            </c:extLst>
          </c:dPt>
          <c:dPt>
            <c:idx val="4"/>
            <c:bubble3D val="0"/>
            <c:spPr>
              <a:solidFill>
                <a:schemeClr val="accent5"/>
              </a:solidFill>
              <a:ln>
                <a:noFill/>
                <a:prstDash val="solid"/>
              </a:ln>
            </c:spPr>
            <c:extLst>
              <c:ext xmlns:c16="http://schemas.microsoft.com/office/drawing/2014/chart" uri="{C3380CC4-5D6E-409C-BE32-E72D297353CC}">
                <c16:uniqueId val="{00000009-E4AA-400E-B805-DB1DFF1DB4F0}"/>
              </c:ext>
            </c:extLst>
          </c:dPt>
          <c:dLbls>
            <c:spPr>
              <a:pattFill prst="pct75">
                <a:fgClr>
                  <a:schemeClr val="dk1">
                    <a:lumMod val="75000"/>
                    <a:lumOff val="25000"/>
                  </a:schemeClr>
                </a:fgClr>
                <a:bgClr>
                  <a:schemeClr val="dk1">
                    <a:lumMod val="65000"/>
                    <a:lumOff val="35000"/>
                  </a:schemeClr>
                </a:bgClr>
              </a:pattFill>
              <a:ln>
                <a:noFill/>
                <a:prstDash val="solid"/>
              </a:ln>
            </c:spPr>
            <c:txPr>
              <a:bodyPr rot="0" spcFirstLastPara="1" vertOverflow="ellipsis" vert="horz" wrap="square" lIns="38100" tIns="19050" rIns="38100" bIns="19050" anchor="ctr" anchorCtr="1">
                <a:spAutoFit/>
              </a:bodyPr>
              <a:lstStyle/>
              <a:p>
                <a:pPr>
                  <a:defRPr sz="1000" b="1" i="0"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'ANÁLISIS 9'!$C$7:$G$7</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9'!$C$12:$G$12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A-E4AA-400E-B805-DB1DFF1DB4F0}"/>
            </c:ext>
          </c:extLst>
        </c:ser>
        <c:dLbls>
          <c:dLblPos val="ctr"/>
          <c:showLegendKey val="0"/>
          <c:showVal val="0"/>
          <c:showCatName val="0"/>
          <c:showSerName val="0"/>
          <c:showPercent val="1"/>
          <c:showBubbleSize val="0"/>
          <c:showLeaderLines val="1"/>
        </c:dLbls>
        <c:firstSliceAng val="0"/>
      </c:pieChart>
    </c:plotArea>
    <c:legend>
      <c:legendPos val="r"/>
      <c:overlay val="0"/>
      <c:spPr>
        <a:solidFill>
          <a:schemeClr val="lt1">
            <a:alpha val="39000"/>
            <a:lumMod val="95000"/>
          </a:schemeClr>
        </a:solidFill>
        <a:ln>
          <a:noFill/>
          <a:prstDash val="solid"/>
        </a:ln>
      </c:spPr>
      <c:txPr>
        <a:bodyPr rot="0" spcFirstLastPara="1" vertOverflow="ellipsis" vert="horz" wrap="square" anchor="ctr" anchorCtr="1"/>
        <a:lstStyle/>
        <a:p>
          <a:pPr>
            <a:defRPr sz="900" b="0" i="0"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latin typeface="Times New Roman" panose="02020603050405020304" pitchFamily="18" charset="0"/>
                <a:cs typeface="Times New Roman" panose="02020603050405020304" pitchFamily="18" charset="0"/>
              </a:defRPr>
            </a:pPr>
            <a:r>
              <a:rPr lang="es-PE" sz="1100">
                <a:latin typeface="Times New Roman" panose="02020603050405020304" pitchFamily="18" charset="0"/>
                <a:cs typeface="Times New Roman" panose="02020603050405020304" pitchFamily="18" charset="0"/>
              </a:rPr>
              <a:t>Porcentaje de representatividad</a:t>
            </a:r>
            <a:r>
              <a:rPr lang="es-PE" sz="1100" baseline="0">
                <a:latin typeface="Times New Roman" panose="02020603050405020304" pitchFamily="18" charset="0"/>
                <a:cs typeface="Times New Roman" panose="02020603050405020304" pitchFamily="18" charset="0"/>
              </a:rPr>
              <a:t> - Requisitos de Mejora</a:t>
            </a:r>
          </a:p>
        </c:rich>
      </c:tx>
      <c:overlay val="0"/>
    </c:title>
    <c:autoTitleDeleted val="0"/>
    <c:plotArea>
      <c:layout/>
      <c:pieChart>
        <c:varyColors val="1"/>
        <c:ser>
          <c:idx val="0"/>
          <c:order val="0"/>
          <c:spPr>
            <a:ln>
              <a:prstDash val="solid"/>
            </a:ln>
          </c:spPr>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10'!$B$9:$B$11</c:f>
              <c:strCache>
                <c:ptCount val="3"/>
                <c:pt idx="0">
                  <c:v>10.1</c:v>
                </c:pt>
                <c:pt idx="1">
                  <c:v>10.2</c:v>
                </c:pt>
                <c:pt idx="2">
                  <c:v>10.3</c:v>
                </c:pt>
              </c:strCache>
            </c:strRef>
          </c:cat>
          <c:val>
            <c:numRef>
              <c:f>'ANÁLISIS 10'!$I$9:$I$11</c:f>
              <c:numCache>
                <c:formatCode>#,##0</c:formatCode>
                <c:ptCount val="3"/>
                <c:pt idx="0">
                  <c:v>0</c:v>
                </c:pt>
                <c:pt idx="1">
                  <c:v>0</c:v>
                </c:pt>
                <c:pt idx="2">
                  <c:v>0</c:v>
                </c:pt>
              </c:numCache>
            </c:numRef>
          </c:val>
          <c:extLst>
            <c:ext xmlns:c16="http://schemas.microsoft.com/office/drawing/2014/chart" uri="{C3380CC4-5D6E-409C-BE32-E72D297353CC}">
              <c16:uniqueId val="{00000000-B64A-4352-B1E9-AE923A683D86}"/>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defRPr sz="1000" b="1" i="0" strike="noStrike" kern="1200" baseline="0">
                <a:solidFill>
                  <a:sysClr val="windowText" lastClr="000000">
                    <a:lumOff val="25000"/>
                    <a:lumMod val="75000"/>
                  </a:sysClr>
                </a:solidFill>
                <a:latin typeface="Times New Roman" panose="02020603050405020304" pitchFamily="18" charset="0"/>
                <a:ea typeface="+mn-ea"/>
                <a:cs typeface="Times New Roman" panose="02020603050405020304" pitchFamily="18" charset="0"/>
              </a:defRPr>
            </a:pPr>
            <a:r>
              <a:rPr lang="es-PE" sz="1000" b="1">
                <a:latin typeface="Times New Roman" panose="02020603050405020304" pitchFamily="18" charset="0"/>
                <a:cs typeface="Times New Roman" panose="02020603050405020304" pitchFamily="18" charset="0"/>
              </a:rPr>
              <a:t>Porcentaje de valores de cumplimiento y numerales de CLÁUSULA 10</a:t>
            </a:r>
            <a:endParaRPr lang="es-PE" sz="1000">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defRPr sz="1000" b="1" i="0" strike="noStrike" kern="1200" baseline="0">
                <a:solidFill>
                  <a:sysClr val="windowText" lastClr="000000">
                    <a:lumOff val="25000"/>
                    <a:lumMod val="75000"/>
                  </a:sysClr>
                </a:solidFill>
                <a:latin typeface="Times New Roman" panose="02020603050405020304" pitchFamily="18" charset="0"/>
                <a:ea typeface="+mn-ea"/>
                <a:cs typeface="Times New Roman" panose="02020603050405020304" pitchFamily="18" charset="0"/>
              </a:defRPr>
            </a:pPr>
            <a:r>
              <a:rPr lang="es-PE" sz="1000">
                <a:latin typeface="Times New Roman" panose="02020603050405020304" pitchFamily="18" charset="0"/>
                <a:cs typeface="Times New Roman" panose="02020603050405020304" pitchFamily="18" charset="0"/>
              </a:rPr>
              <a:t> </a:t>
            </a:r>
          </a:p>
        </c:rich>
      </c:tx>
      <c:overlay val="0"/>
      <c:spPr>
        <a:noFill/>
        <a:ln>
          <a:noFill/>
          <a:prstDash val="solid"/>
        </a:ln>
      </c:spPr>
    </c:title>
    <c:autoTitleDeleted val="0"/>
    <c:plotArea>
      <c:layout/>
      <c:pieChart>
        <c:varyColors val="1"/>
        <c:ser>
          <c:idx val="0"/>
          <c:order val="0"/>
          <c:spPr>
            <a:ln>
              <a:prstDash val="solid"/>
            </a:ln>
          </c:spPr>
          <c:dPt>
            <c:idx val="0"/>
            <c:bubble3D val="0"/>
            <c:spPr>
              <a:solidFill>
                <a:schemeClr val="accent1"/>
              </a:solidFill>
              <a:ln>
                <a:noFill/>
                <a:prstDash val="solid"/>
              </a:ln>
            </c:spPr>
            <c:extLst>
              <c:ext xmlns:c16="http://schemas.microsoft.com/office/drawing/2014/chart" uri="{C3380CC4-5D6E-409C-BE32-E72D297353CC}">
                <c16:uniqueId val="{00000001-0683-4371-AAB4-36A5B91F5124}"/>
              </c:ext>
            </c:extLst>
          </c:dPt>
          <c:dPt>
            <c:idx val="1"/>
            <c:bubble3D val="0"/>
            <c:spPr>
              <a:solidFill>
                <a:schemeClr val="accent2"/>
              </a:solidFill>
              <a:ln>
                <a:noFill/>
                <a:prstDash val="solid"/>
              </a:ln>
            </c:spPr>
            <c:extLst>
              <c:ext xmlns:c16="http://schemas.microsoft.com/office/drawing/2014/chart" uri="{C3380CC4-5D6E-409C-BE32-E72D297353CC}">
                <c16:uniqueId val="{00000003-0683-4371-AAB4-36A5B91F5124}"/>
              </c:ext>
            </c:extLst>
          </c:dPt>
          <c:dPt>
            <c:idx val="2"/>
            <c:bubble3D val="0"/>
            <c:spPr>
              <a:solidFill>
                <a:schemeClr val="accent3"/>
              </a:solidFill>
              <a:ln>
                <a:noFill/>
                <a:prstDash val="solid"/>
              </a:ln>
            </c:spPr>
            <c:extLst>
              <c:ext xmlns:c16="http://schemas.microsoft.com/office/drawing/2014/chart" uri="{C3380CC4-5D6E-409C-BE32-E72D297353CC}">
                <c16:uniqueId val="{00000005-0683-4371-AAB4-36A5B91F5124}"/>
              </c:ext>
            </c:extLst>
          </c:dPt>
          <c:dPt>
            <c:idx val="3"/>
            <c:bubble3D val="0"/>
            <c:spPr>
              <a:solidFill>
                <a:schemeClr val="accent4"/>
              </a:solidFill>
              <a:ln>
                <a:noFill/>
                <a:prstDash val="solid"/>
              </a:ln>
            </c:spPr>
            <c:extLst>
              <c:ext xmlns:c16="http://schemas.microsoft.com/office/drawing/2014/chart" uri="{C3380CC4-5D6E-409C-BE32-E72D297353CC}">
                <c16:uniqueId val="{00000007-0683-4371-AAB4-36A5B91F5124}"/>
              </c:ext>
            </c:extLst>
          </c:dPt>
          <c:dPt>
            <c:idx val="4"/>
            <c:bubble3D val="0"/>
            <c:spPr>
              <a:solidFill>
                <a:schemeClr val="accent5"/>
              </a:solidFill>
              <a:ln>
                <a:noFill/>
                <a:prstDash val="solid"/>
              </a:ln>
            </c:spPr>
            <c:extLst>
              <c:ext xmlns:c16="http://schemas.microsoft.com/office/drawing/2014/chart" uri="{C3380CC4-5D6E-409C-BE32-E72D297353CC}">
                <c16:uniqueId val="{00000009-0683-4371-AAB4-36A5B91F5124}"/>
              </c:ext>
            </c:extLst>
          </c:dPt>
          <c:dLbls>
            <c:spPr>
              <a:pattFill prst="pct75">
                <a:fgClr>
                  <a:schemeClr val="dk1">
                    <a:lumMod val="75000"/>
                    <a:lumOff val="25000"/>
                  </a:schemeClr>
                </a:fgClr>
                <a:bgClr>
                  <a:schemeClr val="dk1">
                    <a:lumMod val="65000"/>
                    <a:lumOff val="35000"/>
                  </a:schemeClr>
                </a:bgClr>
              </a:pattFill>
              <a:ln>
                <a:noFill/>
                <a:prstDash val="solid"/>
              </a:ln>
            </c:spPr>
            <c:txPr>
              <a:bodyPr rot="0" spcFirstLastPara="1" vertOverflow="ellipsis" vert="horz" wrap="square" lIns="38100" tIns="19050" rIns="38100" bIns="19050" anchor="ctr" anchorCtr="1">
                <a:spAutoFit/>
              </a:bodyPr>
              <a:lstStyle/>
              <a:p>
                <a:pPr>
                  <a:defRPr sz="1000" b="1" i="0"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'ANÁLISIS 10'!$C$7:$G$7</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10'!$C$12:$G$12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A-0683-4371-AAB4-36A5B91F5124}"/>
            </c:ext>
          </c:extLst>
        </c:ser>
        <c:dLbls>
          <c:dLblPos val="ctr"/>
          <c:showLegendKey val="0"/>
          <c:showVal val="0"/>
          <c:showCatName val="0"/>
          <c:showSerName val="0"/>
          <c:showPercent val="1"/>
          <c:showBubbleSize val="0"/>
          <c:showLeaderLines val="1"/>
        </c:dLbls>
        <c:firstSliceAng val="0"/>
      </c:pieChart>
    </c:plotArea>
    <c:legend>
      <c:legendPos val="r"/>
      <c:overlay val="0"/>
      <c:spPr>
        <a:solidFill>
          <a:schemeClr val="lt1">
            <a:alpha val="39000"/>
            <a:lumMod val="95000"/>
          </a:schemeClr>
        </a:solidFill>
        <a:ln>
          <a:noFill/>
          <a:prstDash val="solid"/>
        </a:ln>
      </c:spPr>
      <c:txPr>
        <a:bodyPr rot="0" spcFirstLastPara="1" vertOverflow="ellipsis" vert="horz" wrap="square" anchor="ctr" anchorCtr="1"/>
        <a:lstStyle/>
        <a:p>
          <a:pPr>
            <a:defRPr sz="900" b="0" i="0"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a:latin typeface="Times New Roman" panose="02020603050405020304" pitchFamily="18" charset="0"/>
                <a:cs typeface="Times New Roman" panose="02020603050405020304" pitchFamily="18" charset="0"/>
              </a:rPr>
              <a:t>Porcentaje</a:t>
            </a:r>
            <a:r>
              <a:rPr lang="en-US" sz="1000" baseline="0">
                <a:latin typeface="Times New Roman" panose="02020603050405020304" pitchFamily="18" charset="0"/>
                <a:cs typeface="Times New Roman" panose="02020603050405020304" pitchFamily="18" charset="0"/>
              </a:rPr>
              <a:t> de Implementación del SGC</a:t>
            </a:r>
            <a:endParaRPr lang="en-US"/>
          </a:p>
        </c:rich>
      </c:tx>
      <c:overlay val="0"/>
    </c:title>
    <c:autoTitleDeleted val="0"/>
    <c:plotArea>
      <c:layout/>
      <c:barChart>
        <c:barDir val="col"/>
        <c:grouping val="percentStacked"/>
        <c:varyColors val="0"/>
        <c:ser>
          <c:idx val="0"/>
          <c:order val="0"/>
          <c:tx>
            <c:strRef>
              <c:f>'ANÁLISIS DATOS GLOBAL'!$K$36</c:f>
              <c:strCache>
                <c:ptCount val="1"/>
                <c:pt idx="0">
                  <c:v>PORCENTAJE OBTENIDO</c:v>
                </c:pt>
              </c:strCache>
            </c:strRef>
          </c:tx>
          <c:spPr>
            <a:ln>
              <a:prstDash val="solid"/>
            </a:ln>
          </c:spPr>
          <c:invertIfNegative val="0"/>
          <c:dLbls>
            <c:spPr>
              <a:noFill/>
              <a:ln>
                <a:noFill/>
                <a:prstDash val="solid"/>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'ANÁLISIS DATOS GLOBAL'!$L$39</c:f>
              <c:numCache>
                <c:formatCode>General</c:formatCode>
                <c:ptCount val="1"/>
              </c:numCache>
            </c:numRef>
          </c:cat>
          <c:val>
            <c:numRef>
              <c:f>'ANÁLISIS DATOS GLOBAL'!$L$36</c:f>
              <c:numCache>
                <c:formatCode>0.00%</c:formatCode>
                <c:ptCount val="1"/>
                <c:pt idx="0">
                  <c:v>0.30813953488372092</c:v>
                </c:pt>
              </c:numCache>
            </c:numRef>
          </c:val>
          <c:extLst>
            <c:ext xmlns:c16="http://schemas.microsoft.com/office/drawing/2014/chart" uri="{C3380CC4-5D6E-409C-BE32-E72D297353CC}">
              <c16:uniqueId val="{00000000-0797-4196-A02F-6492A196FF41}"/>
            </c:ext>
          </c:extLst>
        </c:ser>
        <c:ser>
          <c:idx val="1"/>
          <c:order val="1"/>
          <c:tx>
            <c:strRef>
              <c:f>'ANÁLISIS DATOS GLOBAL'!$K$38</c:f>
              <c:strCache>
                <c:ptCount val="1"/>
                <c:pt idx="0">
                  <c:v>BRECHA</c:v>
                </c:pt>
              </c:strCache>
            </c:strRef>
          </c:tx>
          <c:spPr>
            <a:ln>
              <a:prstDash val="solid"/>
            </a:ln>
          </c:spPr>
          <c:invertIfNegative val="0"/>
          <c:dLbls>
            <c:spPr>
              <a:noFill/>
              <a:ln>
                <a:noFill/>
                <a:prstDash val="solid"/>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'ANÁLISIS DATOS GLOBAL'!$L$39</c:f>
              <c:numCache>
                <c:formatCode>General</c:formatCode>
                <c:ptCount val="1"/>
              </c:numCache>
            </c:numRef>
          </c:cat>
          <c:val>
            <c:numRef>
              <c:f>'ANÁLISIS DATOS GLOBAL'!$L$38</c:f>
              <c:numCache>
                <c:formatCode>0.00%</c:formatCode>
                <c:ptCount val="1"/>
                <c:pt idx="0">
                  <c:v>0.69186046511627908</c:v>
                </c:pt>
              </c:numCache>
            </c:numRef>
          </c:val>
          <c:extLst>
            <c:ext xmlns:c16="http://schemas.microsoft.com/office/drawing/2014/chart" uri="{C3380CC4-5D6E-409C-BE32-E72D297353CC}">
              <c16:uniqueId val="{00000001-0797-4196-A02F-6492A196FF41}"/>
            </c:ext>
          </c:extLst>
        </c:ser>
        <c:dLbls>
          <c:showLegendKey val="0"/>
          <c:showVal val="0"/>
          <c:showCatName val="0"/>
          <c:showSerName val="0"/>
          <c:showPercent val="0"/>
          <c:showBubbleSize val="0"/>
        </c:dLbls>
        <c:gapWidth val="150"/>
        <c:overlap val="100"/>
        <c:axId val="86772352"/>
        <c:axId val="86794624"/>
      </c:barChart>
      <c:catAx>
        <c:axId val="86772352"/>
        <c:scaling>
          <c:orientation val="minMax"/>
        </c:scaling>
        <c:delete val="0"/>
        <c:axPos val="b"/>
        <c:numFmt formatCode="General" sourceLinked="1"/>
        <c:majorTickMark val="out"/>
        <c:minorTickMark val="none"/>
        <c:tickLblPos val="nextTo"/>
        <c:crossAx val="86794624"/>
        <c:crosses val="autoZero"/>
        <c:auto val="1"/>
        <c:lblAlgn val="ctr"/>
        <c:lblOffset val="100"/>
        <c:noMultiLvlLbl val="0"/>
      </c:catAx>
      <c:valAx>
        <c:axId val="86794624"/>
        <c:scaling>
          <c:orientation val="minMax"/>
        </c:scaling>
        <c:delete val="0"/>
        <c:axPos val="l"/>
        <c:majorGridlines/>
        <c:numFmt formatCode="0%" sourceLinked="1"/>
        <c:majorTickMark val="out"/>
        <c:minorTickMark val="none"/>
        <c:tickLblPos val="nextTo"/>
        <c:crossAx val="867723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s-PE"/>
              <a:t>Estatus de linea base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PE"/>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'ANÁLISIS DATOS GLOBAL'!$V$45:$V$46</c:f>
              <c:strCache>
                <c:ptCount val="2"/>
                <c:pt idx="0">
                  <c:v>Implementado</c:v>
                </c:pt>
                <c:pt idx="1">
                  <c:v>Por Implementar</c:v>
                </c:pt>
              </c:strCache>
            </c:strRef>
          </c:cat>
          <c:val>
            <c:numRef>
              <c:f>'ANÁLISIS DATOS GLOBAL'!$W$45:$W$46</c:f>
              <c:numCache>
                <c:formatCode>0.00%</c:formatCode>
                <c:ptCount val="2"/>
                <c:pt idx="0">
                  <c:v>0.30813953488372092</c:v>
                </c:pt>
                <c:pt idx="1">
                  <c:v>0.69186046511627908</c:v>
                </c:pt>
              </c:numCache>
            </c:numRef>
          </c:val>
          <c:extLst>
            <c:ext xmlns:c16="http://schemas.microsoft.com/office/drawing/2014/chart" uri="{C3380CC4-5D6E-409C-BE32-E72D297353CC}">
              <c16:uniqueId val="{00000000-777E-40AC-9097-D18BFFACEDF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radarChart>
        <c:radarStyle val="filled"/>
        <c:varyColors val="0"/>
        <c:ser>
          <c:idx val="0"/>
          <c:order val="0"/>
          <c:tx>
            <c:strRef>
              <c:f>'ANÁLISIS DATOS GLOBAL'!$N$5</c:f>
              <c:strCache>
                <c:ptCount val="1"/>
                <c:pt idx="0">
                  <c:v>Ideal</c:v>
                </c:pt>
              </c:strCache>
            </c:strRef>
          </c:tx>
          <c:spPr>
            <a:solidFill>
              <a:schemeClr val="accent1"/>
            </a:solidFill>
            <a:ln>
              <a:noFill/>
            </a:ln>
            <a:effectLst/>
          </c:spPr>
          <c:cat>
            <c:strRef>
              <c:f>'ANÁLISIS DATOS GLOBAL'!$K$6:$K$12</c:f>
              <c:strCache>
                <c:ptCount val="7"/>
                <c:pt idx="0">
                  <c:v>4. CONTEXTO DE LA ORGANIZACIÓN</c:v>
                </c:pt>
                <c:pt idx="1">
                  <c:v>5. LIDERAZGO</c:v>
                </c:pt>
                <c:pt idx="2">
                  <c:v>6. PLANIFICACIÓN</c:v>
                </c:pt>
                <c:pt idx="3">
                  <c:v>7. SOPORTE</c:v>
                </c:pt>
                <c:pt idx="4">
                  <c:v>8. OPERACIÓN</c:v>
                </c:pt>
                <c:pt idx="5">
                  <c:v>9. EVALUACIÓN DEL DESEMPEÑO</c:v>
                </c:pt>
                <c:pt idx="6">
                  <c:v>10. MEJORA</c:v>
                </c:pt>
              </c:strCache>
            </c:strRef>
          </c:cat>
          <c:val>
            <c:numRef>
              <c:f>'ANÁLISIS DATOS GLOBAL'!$N$6:$N$12</c:f>
              <c:numCache>
                <c:formatCode>0%</c:formatCode>
                <c:ptCount val="7"/>
                <c:pt idx="0">
                  <c:v>0.9</c:v>
                </c:pt>
                <c:pt idx="1">
                  <c:v>0.9</c:v>
                </c:pt>
                <c:pt idx="2">
                  <c:v>0.9</c:v>
                </c:pt>
                <c:pt idx="3">
                  <c:v>0.9</c:v>
                </c:pt>
                <c:pt idx="4">
                  <c:v>0.9</c:v>
                </c:pt>
                <c:pt idx="5">
                  <c:v>0.9</c:v>
                </c:pt>
                <c:pt idx="6">
                  <c:v>0.9</c:v>
                </c:pt>
              </c:numCache>
            </c:numRef>
          </c:val>
          <c:extLst>
            <c:ext xmlns:c16="http://schemas.microsoft.com/office/drawing/2014/chart" uri="{C3380CC4-5D6E-409C-BE32-E72D297353CC}">
              <c16:uniqueId val="{00000000-6ED6-4AC8-B932-62EF0FB20A92}"/>
            </c:ext>
          </c:extLst>
        </c:ser>
        <c:dLbls>
          <c:showLegendKey val="0"/>
          <c:showVal val="0"/>
          <c:showCatName val="0"/>
          <c:showSerName val="0"/>
          <c:showPercent val="0"/>
          <c:showBubbleSize val="0"/>
        </c:dLbls>
        <c:axId val="1152381263"/>
        <c:axId val="1152381679"/>
      </c:radarChart>
      <c:radarChart>
        <c:radarStyle val="marker"/>
        <c:varyColors val="0"/>
        <c:ser>
          <c:idx val="1"/>
          <c:order val="1"/>
          <c:tx>
            <c:strRef>
              <c:f>'ANÁLISIS DATOS GLOBAL'!$O$5</c:f>
              <c:strCache>
                <c:ptCount val="1"/>
                <c:pt idx="0">
                  <c:v>Intermedio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'ANÁLISIS DATOS GLOBAL'!$K$6:$K$12</c:f>
              <c:strCache>
                <c:ptCount val="7"/>
                <c:pt idx="0">
                  <c:v>4. CONTEXTO DE LA ORGANIZACIÓN</c:v>
                </c:pt>
                <c:pt idx="1">
                  <c:v>5. LIDERAZGO</c:v>
                </c:pt>
                <c:pt idx="2">
                  <c:v>6. PLANIFICACIÓN</c:v>
                </c:pt>
                <c:pt idx="3">
                  <c:v>7. SOPORTE</c:v>
                </c:pt>
                <c:pt idx="4">
                  <c:v>8. OPERACIÓN</c:v>
                </c:pt>
                <c:pt idx="5">
                  <c:v>9. EVALUACIÓN DEL DESEMPEÑO</c:v>
                </c:pt>
                <c:pt idx="6">
                  <c:v>10. MEJORA</c:v>
                </c:pt>
              </c:strCache>
            </c:strRef>
          </c:cat>
          <c:val>
            <c:numRef>
              <c:f>'ANÁLISIS DATOS GLOBAL'!$O$6:$O$12</c:f>
              <c:numCache>
                <c:formatCode>0%</c:formatCode>
                <c:ptCount val="7"/>
                <c:pt idx="0">
                  <c:v>0.65</c:v>
                </c:pt>
                <c:pt idx="1">
                  <c:v>0.65</c:v>
                </c:pt>
                <c:pt idx="2">
                  <c:v>0.65</c:v>
                </c:pt>
                <c:pt idx="3">
                  <c:v>0.65</c:v>
                </c:pt>
                <c:pt idx="4">
                  <c:v>0.65</c:v>
                </c:pt>
                <c:pt idx="5">
                  <c:v>0.65</c:v>
                </c:pt>
                <c:pt idx="6">
                  <c:v>0.65</c:v>
                </c:pt>
              </c:numCache>
            </c:numRef>
          </c:val>
          <c:extLst>
            <c:ext xmlns:c16="http://schemas.microsoft.com/office/drawing/2014/chart" uri="{C3380CC4-5D6E-409C-BE32-E72D297353CC}">
              <c16:uniqueId val="{00000001-6ED6-4AC8-B932-62EF0FB20A92}"/>
            </c:ext>
          </c:extLst>
        </c:ser>
        <c:ser>
          <c:idx val="2"/>
          <c:order val="2"/>
          <c:tx>
            <c:strRef>
              <c:f>'ANÁLISIS DATOS GLOBAL'!$P$5</c:f>
              <c:strCache>
                <c:ptCount val="1"/>
                <c:pt idx="0">
                  <c:v>Real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'ANÁLISIS DATOS GLOBAL'!$K$6:$K$12</c:f>
              <c:strCache>
                <c:ptCount val="7"/>
                <c:pt idx="0">
                  <c:v>4. CONTEXTO DE LA ORGANIZACIÓN</c:v>
                </c:pt>
                <c:pt idx="1">
                  <c:v>5. LIDERAZGO</c:v>
                </c:pt>
                <c:pt idx="2">
                  <c:v>6. PLANIFICACIÓN</c:v>
                </c:pt>
                <c:pt idx="3">
                  <c:v>7. SOPORTE</c:v>
                </c:pt>
                <c:pt idx="4">
                  <c:v>8. OPERACIÓN</c:v>
                </c:pt>
                <c:pt idx="5">
                  <c:v>9. EVALUACIÓN DEL DESEMPEÑO</c:v>
                </c:pt>
                <c:pt idx="6">
                  <c:v>10. MEJORA</c:v>
                </c:pt>
              </c:strCache>
            </c:strRef>
          </c:cat>
          <c:val>
            <c:numRef>
              <c:f>'ANÁLISIS DATOS GLOBAL'!$P$6:$P$12</c:f>
              <c:numCache>
                <c:formatCode>0.00%</c:formatCode>
                <c:ptCount val="7"/>
                <c:pt idx="0">
                  <c:v>0.11363636363636363</c:v>
                </c:pt>
                <c:pt idx="1">
                  <c:v>0</c:v>
                </c:pt>
                <c:pt idx="2">
                  <c:v>0</c:v>
                </c:pt>
                <c:pt idx="3">
                  <c:v>0.20238095238095238</c:v>
                </c:pt>
                <c:pt idx="4">
                  <c:v>0.70454545454545459</c:v>
                </c:pt>
                <c:pt idx="5">
                  <c:v>0</c:v>
                </c:pt>
                <c:pt idx="6">
                  <c:v>0</c:v>
                </c:pt>
              </c:numCache>
            </c:numRef>
          </c:val>
          <c:extLst>
            <c:ext xmlns:c16="http://schemas.microsoft.com/office/drawing/2014/chart" uri="{C3380CC4-5D6E-409C-BE32-E72D297353CC}">
              <c16:uniqueId val="{00000002-6ED6-4AC8-B932-62EF0FB20A92}"/>
            </c:ext>
          </c:extLst>
        </c:ser>
        <c:dLbls>
          <c:showLegendKey val="0"/>
          <c:showVal val="0"/>
          <c:showCatName val="0"/>
          <c:showSerName val="0"/>
          <c:showPercent val="0"/>
          <c:showBubbleSize val="0"/>
        </c:dLbls>
        <c:axId val="1152381263"/>
        <c:axId val="1152381679"/>
      </c:radarChart>
      <c:catAx>
        <c:axId val="1152381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152381679"/>
        <c:crosses val="autoZero"/>
        <c:auto val="1"/>
        <c:lblAlgn val="ctr"/>
        <c:lblOffset val="100"/>
        <c:noMultiLvlLbl val="0"/>
      </c:catAx>
      <c:valAx>
        <c:axId val="11523816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152381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 - Requisitos de Contexto de la organización</a:t>
            </a:r>
          </a:p>
        </c:rich>
      </c:tx>
      <c:overlay val="0"/>
    </c:title>
    <c:autoTitleDeleted val="0"/>
    <c:plotArea>
      <c:layout/>
      <c:pieChart>
        <c:varyColors val="1"/>
        <c:ser>
          <c:idx val="0"/>
          <c:order val="0"/>
          <c:spPr>
            <a:ln>
              <a:prstDash val="solid"/>
            </a:ln>
          </c:spPr>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4'!$B$9:$B$12</c:f>
              <c:strCache>
                <c:ptCount val="4"/>
                <c:pt idx="0">
                  <c:v>4.1</c:v>
                </c:pt>
                <c:pt idx="1">
                  <c:v>4.2</c:v>
                </c:pt>
                <c:pt idx="2">
                  <c:v>4.3</c:v>
                </c:pt>
                <c:pt idx="3">
                  <c:v>4.4</c:v>
                </c:pt>
              </c:strCache>
            </c:strRef>
          </c:cat>
          <c:val>
            <c:numRef>
              <c:f>'ANÁLISIS 4'!$I$9:$I$12</c:f>
              <c:numCache>
                <c:formatCode>#,##0</c:formatCode>
                <c:ptCount val="4"/>
                <c:pt idx="0">
                  <c:v>2</c:v>
                </c:pt>
                <c:pt idx="1">
                  <c:v>3</c:v>
                </c:pt>
                <c:pt idx="2">
                  <c:v>5</c:v>
                </c:pt>
                <c:pt idx="3">
                  <c:v>1</c:v>
                </c:pt>
              </c:numCache>
            </c:numRef>
          </c:val>
          <c:extLst>
            <c:ext xmlns:c16="http://schemas.microsoft.com/office/drawing/2014/chart" uri="{C3380CC4-5D6E-409C-BE32-E72D297353CC}">
              <c16:uniqueId val="{00000000-4AF0-4A65-B8B0-69114F817F9D}"/>
            </c:ext>
          </c:extLst>
        </c:ser>
        <c:ser>
          <c:idx val="1"/>
          <c:order val="1"/>
          <c:tx>
            <c:strRef>
              <c:f>'ANÁLISIS 4'!$B$6:$I$6</c:f>
              <c:strCache>
                <c:ptCount val="1"/>
                <c:pt idx="0">
                  <c:v>4. CONTEXTO DE LA ORGANIZACIÓN</c:v>
                </c:pt>
              </c:strCache>
            </c:strRef>
          </c:tx>
          <c:spPr>
            <a:ln>
              <a:prstDash val="solid"/>
            </a:ln>
          </c:spPr>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val>
            <c:numLit>
              <c:formatCode>General</c:formatCode>
              <c:ptCount val="1"/>
              <c:pt idx="0">
                <c:v>1</c:v>
              </c:pt>
            </c:numLit>
          </c:val>
          <c:extLst>
            <c:ext xmlns:c16="http://schemas.microsoft.com/office/drawing/2014/chart" uri="{C3380CC4-5D6E-409C-BE32-E72D297353CC}">
              <c16:uniqueId val="{00000001-4AF0-4A65-B8B0-69114F817F9D}"/>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s-PE" sz="1000">
                <a:latin typeface="Times New Roman" panose="02020603050405020304" pitchFamily="18" charset="0"/>
                <a:cs typeface="Times New Roman" panose="02020603050405020304" pitchFamily="18" charset="0"/>
              </a:rPr>
              <a:t>Porcentaje</a:t>
            </a:r>
            <a:r>
              <a:rPr lang="es-PE" sz="1000" baseline="0">
                <a:latin typeface="Times New Roman" panose="02020603050405020304" pitchFamily="18" charset="0"/>
                <a:cs typeface="Times New Roman" panose="02020603050405020304" pitchFamily="18" charset="0"/>
              </a:rPr>
              <a:t> de valores de cumplimiento y numerales de CLÁUSULA 4</a:t>
            </a:r>
          </a:p>
        </c:rich>
      </c:tx>
      <c:overlay val="0"/>
      <c:spPr>
        <a:noFill/>
        <a:ln>
          <a:noFill/>
          <a:prstDash val="solid"/>
        </a:ln>
      </c:spPr>
    </c:title>
    <c:autoTitleDeleted val="0"/>
    <c:plotArea>
      <c:layout/>
      <c:pieChart>
        <c:varyColors val="1"/>
        <c:ser>
          <c:idx val="0"/>
          <c:order val="0"/>
          <c:spPr>
            <a:ln>
              <a:prstDash val="solid"/>
            </a:ln>
          </c:spPr>
          <c:dPt>
            <c:idx val="0"/>
            <c:bubble3D val="0"/>
            <c:spPr>
              <a:solidFill>
                <a:schemeClr val="accent1"/>
              </a:solidFill>
              <a:ln>
                <a:noFill/>
                <a:prstDash val="solid"/>
              </a:ln>
            </c:spPr>
            <c:extLst>
              <c:ext xmlns:c16="http://schemas.microsoft.com/office/drawing/2014/chart" uri="{C3380CC4-5D6E-409C-BE32-E72D297353CC}">
                <c16:uniqueId val="{00000001-3752-4F9C-97EC-3BFE0E018229}"/>
              </c:ext>
            </c:extLst>
          </c:dPt>
          <c:dPt>
            <c:idx val="1"/>
            <c:bubble3D val="0"/>
            <c:spPr>
              <a:solidFill>
                <a:schemeClr val="accent2"/>
              </a:solidFill>
              <a:ln>
                <a:noFill/>
                <a:prstDash val="solid"/>
              </a:ln>
            </c:spPr>
            <c:extLst>
              <c:ext xmlns:c16="http://schemas.microsoft.com/office/drawing/2014/chart" uri="{C3380CC4-5D6E-409C-BE32-E72D297353CC}">
                <c16:uniqueId val="{00000003-3752-4F9C-97EC-3BFE0E018229}"/>
              </c:ext>
            </c:extLst>
          </c:dPt>
          <c:dPt>
            <c:idx val="2"/>
            <c:bubble3D val="0"/>
            <c:spPr>
              <a:solidFill>
                <a:schemeClr val="accent3"/>
              </a:solidFill>
              <a:ln>
                <a:noFill/>
                <a:prstDash val="solid"/>
              </a:ln>
            </c:spPr>
            <c:extLst>
              <c:ext xmlns:c16="http://schemas.microsoft.com/office/drawing/2014/chart" uri="{C3380CC4-5D6E-409C-BE32-E72D297353CC}">
                <c16:uniqueId val="{00000005-3752-4F9C-97EC-3BFE0E018229}"/>
              </c:ext>
            </c:extLst>
          </c:dPt>
          <c:dPt>
            <c:idx val="3"/>
            <c:bubble3D val="0"/>
            <c:spPr>
              <a:solidFill>
                <a:schemeClr val="accent4"/>
              </a:solidFill>
              <a:ln>
                <a:noFill/>
                <a:prstDash val="solid"/>
              </a:ln>
            </c:spPr>
            <c:extLst>
              <c:ext xmlns:c16="http://schemas.microsoft.com/office/drawing/2014/chart" uri="{C3380CC4-5D6E-409C-BE32-E72D297353CC}">
                <c16:uniqueId val="{00000007-3752-4F9C-97EC-3BFE0E018229}"/>
              </c:ext>
            </c:extLst>
          </c:dPt>
          <c:dPt>
            <c:idx val="4"/>
            <c:bubble3D val="0"/>
            <c:spPr>
              <a:solidFill>
                <a:schemeClr val="accent5"/>
              </a:solidFill>
              <a:ln>
                <a:noFill/>
                <a:prstDash val="solid"/>
              </a:ln>
            </c:spPr>
            <c:extLst>
              <c:ext xmlns:c16="http://schemas.microsoft.com/office/drawing/2014/chart" uri="{C3380CC4-5D6E-409C-BE32-E72D297353CC}">
                <c16:uniqueId val="{00000009-3752-4F9C-97EC-3BFE0E018229}"/>
              </c:ext>
            </c:extLst>
          </c:dPt>
          <c:dLbls>
            <c:spPr>
              <a:pattFill prst="pct75">
                <a:fgClr>
                  <a:schemeClr val="dk1">
                    <a:lumMod val="75000"/>
                    <a:lumOff val="25000"/>
                  </a:schemeClr>
                </a:fgClr>
                <a:bgClr>
                  <a:schemeClr val="dk1">
                    <a:lumMod val="65000"/>
                    <a:lumOff val="35000"/>
                  </a:schemeClr>
                </a:bgClr>
              </a:pattFill>
              <a:ln>
                <a:noFill/>
                <a:prstDash val="solid"/>
              </a:ln>
            </c:spPr>
            <c:txPr>
              <a:bodyPr rot="0" spcFirstLastPara="1" vertOverflow="ellipsis" vert="horz" wrap="square" lIns="38100" tIns="19050" rIns="38100" bIns="19050" anchor="ctr" anchorCtr="1">
                <a:spAutoFit/>
              </a:bodyPr>
              <a:lstStyle/>
              <a:p>
                <a:pPr>
                  <a:defRPr sz="1000" b="1" i="0" strike="noStrike" kern="1200" baseline="0">
                    <a:solidFill>
                      <a:schemeClr val="lt1"/>
                    </a:solidFill>
                    <a:latin typeface="+mn-lt"/>
                    <a:ea typeface="+mn-ea"/>
                    <a:cs typeface="+mn-cs"/>
                  </a:defRPr>
                </a:pPr>
                <a:endParaRPr lang="es-PE"/>
              </a:p>
            </c:txPr>
            <c:dLblPos val="ctr"/>
            <c:showLegendKey val="0"/>
            <c:showVal val="1"/>
            <c:showCatName val="1"/>
            <c:showSerName val="0"/>
            <c:showPercent val="1"/>
            <c:showBubbleSize val="0"/>
            <c:showLeaderLines val="1"/>
            <c:extLst>
              <c:ext xmlns:c15="http://schemas.microsoft.com/office/drawing/2012/chart" uri="{CE6537A1-D6FC-4f65-9D91-7224C49458BB}"/>
            </c:extLst>
          </c:dLbls>
          <c:cat>
            <c:strRef>
              <c:f>'ANÁLISIS 4'!$C$7:$G$7</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4'!$C$13:$G$13</c:f>
              <c:numCache>
                <c:formatCode>#,##0</c:formatCode>
                <c:ptCount val="5"/>
                <c:pt idx="0">
                  <c:v>8</c:v>
                </c:pt>
                <c:pt idx="1">
                  <c:v>2</c:v>
                </c:pt>
                <c:pt idx="2">
                  <c:v>0</c:v>
                </c:pt>
                <c:pt idx="3">
                  <c:v>1</c:v>
                </c:pt>
                <c:pt idx="4">
                  <c:v>0</c:v>
                </c:pt>
              </c:numCache>
            </c:numRef>
          </c:val>
          <c:extLst>
            <c:ext xmlns:c16="http://schemas.microsoft.com/office/drawing/2014/chart" uri="{C3380CC4-5D6E-409C-BE32-E72D297353CC}">
              <c16:uniqueId val="{0000000A-3752-4F9C-97EC-3BFE0E018229}"/>
            </c:ext>
          </c:extLst>
        </c:ser>
        <c:dLbls>
          <c:dLblPos val="ctr"/>
          <c:showLegendKey val="0"/>
          <c:showVal val="0"/>
          <c:showCatName val="0"/>
          <c:showSerName val="0"/>
          <c:showPercent val="1"/>
          <c:showBubbleSize val="0"/>
          <c:showLeaderLines val="1"/>
        </c:dLbls>
        <c:firstSliceAng val="0"/>
      </c:pieChart>
    </c:plotArea>
    <c:legend>
      <c:legendPos val="r"/>
      <c:overlay val="0"/>
      <c:spPr>
        <a:solidFill>
          <a:schemeClr val="lt1">
            <a:alpha val="39000"/>
            <a:lumMod val="95000"/>
          </a:schemeClr>
        </a:solidFill>
        <a:ln>
          <a:noFill/>
          <a:prstDash val="solid"/>
        </a:ln>
      </c:spPr>
      <c:txPr>
        <a:bodyPr rot="0" spcFirstLastPara="1" vertOverflow="ellipsis" vert="horz" wrap="square" anchor="ctr" anchorCtr="1"/>
        <a:lstStyle/>
        <a:p>
          <a:pPr>
            <a:defRPr sz="900" b="0" i="0"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 - Requisitos de Liderazgo</a:t>
            </a:r>
          </a:p>
        </c:rich>
      </c:tx>
      <c:overlay val="0"/>
    </c:title>
    <c:autoTitleDeleted val="0"/>
    <c:plotArea>
      <c:layout/>
      <c:pieChart>
        <c:varyColors val="1"/>
        <c:ser>
          <c:idx val="0"/>
          <c:order val="0"/>
          <c:spPr>
            <a:ln>
              <a:prstDash val="solid"/>
            </a:ln>
          </c:spPr>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5'!$B$9:$B$11</c:f>
              <c:strCache>
                <c:ptCount val="3"/>
                <c:pt idx="0">
                  <c:v>5.1</c:v>
                </c:pt>
                <c:pt idx="1">
                  <c:v>5.2</c:v>
                </c:pt>
                <c:pt idx="2">
                  <c:v>5.3</c:v>
                </c:pt>
              </c:strCache>
            </c:strRef>
          </c:cat>
          <c:val>
            <c:numRef>
              <c:f>'ANÁLISIS 5'!$I$9:$I$11</c:f>
              <c:numCache>
                <c:formatCode>#,##0</c:formatCode>
                <c:ptCount val="3"/>
                <c:pt idx="0">
                  <c:v>0</c:v>
                </c:pt>
                <c:pt idx="1">
                  <c:v>0</c:v>
                </c:pt>
                <c:pt idx="2">
                  <c:v>0</c:v>
                </c:pt>
              </c:numCache>
            </c:numRef>
          </c:val>
          <c:extLst>
            <c:ext xmlns:c16="http://schemas.microsoft.com/office/drawing/2014/chart" uri="{C3380CC4-5D6E-409C-BE32-E72D297353CC}">
              <c16:uniqueId val="{00000000-BF76-411D-B159-996339A76D52}"/>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s-PE" sz="1000" b="1">
                <a:latin typeface="Times New Roman" panose="02020603050405020304" pitchFamily="18" charset="0"/>
                <a:cs typeface="Times New Roman" panose="02020603050405020304" pitchFamily="18" charset="0"/>
              </a:rPr>
              <a:t>Porcentaje de valores de cumplimiento y numerales de CLÁUSULA 5</a:t>
            </a:r>
            <a:endParaRPr lang="es-PE" sz="1000">
              <a:latin typeface="Times New Roman" panose="02020603050405020304" pitchFamily="18" charset="0"/>
              <a:cs typeface="Times New Roman" panose="02020603050405020304" pitchFamily="18" charset="0"/>
            </a:endParaRPr>
          </a:p>
        </c:rich>
      </c:tx>
      <c:overlay val="0"/>
      <c:spPr>
        <a:noFill/>
        <a:ln>
          <a:noFill/>
          <a:prstDash val="solid"/>
        </a:ln>
      </c:spPr>
    </c:title>
    <c:autoTitleDeleted val="0"/>
    <c:plotArea>
      <c:layout/>
      <c:pieChart>
        <c:varyColors val="1"/>
        <c:ser>
          <c:idx val="0"/>
          <c:order val="0"/>
          <c:spPr>
            <a:ln>
              <a:prstDash val="solid"/>
            </a:ln>
          </c:spPr>
          <c:dPt>
            <c:idx val="0"/>
            <c:bubble3D val="0"/>
            <c:spPr>
              <a:solidFill>
                <a:schemeClr val="accent1"/>
              </a:solidFill>
              <a:ln>
                <a:noFill/>
                <a:prstDash val="solid"/>
              </a:ln>
            </c:spPr>
            <c:extLst>
              <c:ext xmlns:c16="http://schemas.microsoft.com/office/drawing/2014/chart" uri="{C3380CC4-5D6E-409C-BE32-E72D297353CC}">
                <c16:uniqueId val="{00000001-7F2B-45A4-85FC-C7B697099E54}"/>
              </c:ext>
            </c:extLst>
          </c:dPt>
          <c:dPt>
            <c:idx val="1"/>
            <c:bubble3D val="0"/>
            <c:spPr>
              <a:solidFill>
                <a:schemeClr val="accent2"/>
              </a:solidFill>
              <a:ln>
                <a:noFill/>
                <a:prstDash val="solid"/>
              </a:ln>
            </c:spPr>
            <c:extLst>
              <c:ext xmlns:c16="http://schemas.microsoft.com/office/drawing/2014/chart" uri="{C3380CC4-5D6E-409C-BE32-E72D297353CC}">
                <c16:uniqueId val="{00000003-7F2B-45A4-85FC-C7B697099E54}"/>
              </c:ext>
            </c:extLst>
          </c:dPt>
          <c:dPt>
            <c:idx val="2"/>
            <c:bubble3D val="0"/>
            <c:spPr>
              <a:solidFill>
                <a:schemeClr val="accent3"/>
              </a:solidFill>
              <a:ln>
                <a:noFill/>
                <a:prstDash val="solid"/>
              </a:ln>
            </c:spPr>
            <c:extLst>
              <c:ext xmlns:c16="http://schemas.microsoft.com/office/drawing/2014/chart" uri="{C3380CC4-5D6E-409C-BE32-E72D297353CC}">
                <c16:uniqueId val="{00000005-7F2B-45A4-85FC-C7B697099E54}"/>
              </c:ext>
            </c:extLst>
          </c:dPt>
          <c:dPt>
            <c:idx val="3"/>
            <c:bubble3D val="0"/>
            <c:spPr>
              <a:solidFill>
                <a:schemeClr val="accent4"/>
              </a:solidFill>
              <a:ln>
                <a:noFill/>
                <a:prstDash val="solid"/>
              </a:ln>
            </c:spPr>
            <c:extLst>
              <c:ext xmlns:c16="http://schemas.microsoft.com/office/drawing/2014/chart" uri="{C3380CC4-5D6E-409C-BE32-E72D297353CC}">
                <c16:uniqueId val="{00000007-7F2B-45A4-85FC-C7B697099E54}"/>
              </c:ext>
            </c:extLst>
          </c:dPt>
          <c:dPt>
            <c:idx val="4"/>
            <c:bubble3D val="0"/>
            <c:spPr>
              <a:solidFill>
                <a:schemeClr val="accent5"/>
              </a:solidFill>
              <a:ln>
                <a:noFill/>
                <a:prstDash val="solid"/>
              </a:ln>
            </c:spPr>
            <c:extLst>
              <c:ext xmlns:c16="http://schemas.microsoft.com/office/drawing/2014/chart" uri="{C3380CC4-5D6E-409C-BE32-E72D297353CC}">
                <c16:uniqueId val="{00000009-7F2B-45A4-85FC-C7B697099E54}"/>
              </c:ext>
            </c:extLst>
          </c:dPt>
          <c:dLbls>
            <c:spPr>
              <a:pattFill prst="pct75">
                <a:fgClr>
                  <a:schemeClr val="dk1">
                    <a:lumMod val="75000"/>
                    <a:lumOff val="25000"/>
                  </a:schemeClr>
                </a:fgClr>
                <a:bgClr>
                  <a:schemeClr val="dk1">
                    <a:lumMod val="65000"/>
                    <a:lumOff val="35000"/>
                  </a:schemeClr>
                </a:bgClr>
              </a:pattFill>
              <a:ln>
                <a:noFill/>
                <a:prstDash val="solid"/>
              </a:ln>
            </c:spPr>
            <c:txPr>
              <a:bodyPr rot="0" spcFirstLastPara="1" vertOverflow="ellipsis" vert="horz" wrap="square" lIns="38100" tIns="19050" rIns="38100" bIns="19050" anchor="ctr" anchorCtr="1">
                <a:spAutoFit/>
              </a:bodyPr>
              <a:lstStyle/>
              <a:p>
                <a:pPr>
                  <a:defRPr sz="1000" b="1" i="0"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'ANÁLISIS 5'!$C$7:$G$7</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5'!$C$12:$G$12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A-7F2B-45A4-85FC-C7B697099E54}"/>
            </c:ext>
          </c:extLst>
        </c:ser>
        <c:dLbls>
          <c:dLblPos val="ctr"/>
          <c:showLegendKey val="0"/>
          <c:showVal val="0"/>
          <c:showCatName val="0"/>
          <c:showSerName val="0"/>
          <c:showPercent val="1"/>
          <c:showBubbleSize val="0"/>
          <c:showLeaderLines val="1"/>
        </c:dLbls>
        <c:firstSliceAng val="0"/>
      </c:pieChart>
    </c:plotArea>
    <c:legend>
      <c:legendPos val="r"/>
      <c:overlay val="0"/>
      <c:spPr>
        <a:solidFill>
          <a:schemeClr val="lt1">
            <a:alpha val="39000"/>
            <a:lumMod val="95000"/>
          </a:schemeClr>
        </a:solidFill>
        <a:ln>
          <a:noFill/>
          <a:prstDash val="solid"/>
        </a:ln>
      </c:spPr>
      <c:txPr>
        <a:bodyPr rot="0" spcFirstLastPara="1" vertOverflow="ellipsis" vert="horz" wrap="square" anchor="ctr" anchorCtr="1"/>
        <a:lstStyle/>
        <a:p>
          <a:pPr rtl="0">
            <a:defRPr sz="900" b="0" i="0"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 - Requisitos de Planificación</a:t>
            </a:r>
          </a:p>
        </c:rich>
      </c:tx>
      <c:overlay val="0"/>
    </c:title>
    <c:autoTitleDeleted val="0"/>
    <c:plotArea>
      <c:layout/>
      <c:pieChart>
        <c:varyColors val="1"/>
        <c:ser>
          <c:idx val="0"/>
          <c:order val="0"/>
          <c:spPr>
            <a:ln>
              <a:prstDash val="solid"/>
            </a:ln>
          </c:spPr>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6'!$B$9:$B$11</c:f>
              <c:strCache>
                <c:ptCount val="3"/>
                <c:pt idx="0">
                  <c:v>6.1</c:v>
                </c:pt>
                <c:pt idx="1">
                  <c:v>6.2</c:v>
                </c:pt>
                <c:pt idx="2">
                  <c:v>6.3</c:v>
                </c:pt>
              </c:strCache>
            </c:strRef>
          </c:cat>
          <c:val>
            <c:numRef>
              <c:f>'ANÁLISIS 6'!$I$9:$I$11</c:f>
              <c:numCache>
                <c:formatCode>#,##0</c:formatCode>
                <c:ptCount val="3"/>
                <c:pt idx="0">
                  <c:v>0</c:v>
                </c:pt>
                <c:pt idx="1">
                  <c:v>0</c:v>
                </c:pt>
                <c:pt idx="2">
                  <c:v>0</c:v>
                </c:pt>
              </c:numCache>
            </c:numRef>
          </c:val>
          <c:extLst>
            <c:ext xmlns:c16="http://schemas.microsoft.com/office/drawing/2014/chart" uri="{C3380CC4-5D6E-409C-BE32-E72D297353CC}">
              <c16:uniqueId val="{00000000-EE18-4364-BDE7-2151E7FC9A8E}"/>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10</xdr:col>
      <xdr:colOff>48857</xdr:colOff>
      <xdr:row>14</xdr:row>
      <xdr:rowOff>10949</xdr:rowOff>
    </xdr:from>
    <xdr:to>
      <xdr:col>13</xdr:col>
      <xdr:colOff>0</xdr:colOff>
      <xdr:row>33</xdr:row>
      <xdr:rowOff>11906</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2190</xdr:colOff>
      <xdr:row>40</xdr:row>
      <xdr:rowOff>13357</xdr:rowOff>
    </xdr:from>
    <xdr:to>
      <xdr:col>12</xdr:col>
      <xdr:colOff>908706</xdr:colOff>
      <xdr:row>57</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892969</xdr:colOff>
      <xdr:row>39</xdr:row>
      <xdr:rowOff>170257</xdr:rowOff>
    </xdr:from>
    <xdr:to>
      <xdr:col>18</xdr:col>
      <xdr:colOff>357187</xdr:colOff>
      <xdr:row>56</xdr:row>
      <xdr:rowOff>190499</xdr:rowOff>
    </xdr:to>
    <xdr:graphicFrame macro="">
      <xdr:nvGraphicFramePr>
        <xdr:cNvPr id="5" name="Gráfico 4">
          <a:extLst>
            <a:ext uri="{FF2B5EF4-FFF2-40B4-BE49-F238E27FC236}">
              <a16:creationId xmlns:a16="http://schemas.microsoft.com/office/drawing/2014/main" id="{368A11BA-DDE2-48CA-ABCF-09F10AB94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11905</xdr:colOff>
      <xdr:row>1</xdr:row>
      <xdr:rowOff>1</xdr:rowOff>
    </xdr:from>
    <xdr:to>
      <xdr:col>21</xdr:col>
      <xdr:colOff>130968</xdr:colOff>
      <xdr:row>19</xdr:row>
      <xdr:rowOff>198835</xdr:rowOff>
    </xdr:to>
    <xdr:graphicFrame macro="">
      <xdr:nvGraphicFramePr>
        <xdr:cNvPr id="7" name="Gráfico 6">
          <a:extLst>
            <a:ext uri="{FF2B5EF4-FFF2-40B4-BE49-F238E27FC236}">
              <a16:creationId xmlns:a16="http://schemas.microsoft.com/office/drawing/2014/main" id="{74E0A23C-3ACD-40AF-B5E5-915386676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217714</xdr:colOff>
      <xdr:row>4</xdr:row>
      <xdr:rowOff>154440</xdr:rowOff>
    </xdr:from>
    <xdr:to>
      <xdr:col>16</xdr:col>
      <xdr:colOff>0</xdr:colOff>
      <xdr:row>16</xdr:row>
      <xdr:rowOff>13608</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244928</xdr:colOff>
      <xdr:row>17</xdr:row>
      <xdr:rowOff>0</xdr:rowOff>
    </xdr:from>
    <xdr:to>
      <xdr:col>16</xdr:col>
      <xdr:colOff>27213</xdr:colOff>
      <xdr:row>19</xdr:row>
      <xdr:rowOff>95250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748392</xdr:colOff>
      <xdr:row>5</xdr:row>
      <xdr:rowOff>1</xdr:rowOff>
    </xdr:from>
    <xdr:to>
      <xdr:col>15</xdr:col>
      <xdr:colOff>176893</xdr:colOff>
      <xdr:row>14</xdr:row>
      <xdr:rowOff>81644</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748393</xdr:colOff>
      <xdr:row>16</xdr:row>
      <xdr:rowOff>27216</xdr:rowOff>
    </xdr:from>
    <xdr:to>
      <xdr:col>15</xdr:col>
      <xdr:colOff>353787</xdr:colOff>
      <xdr:row>28</xdr:row>
      <xdr:rowOff>27215</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485775</xdr:colOff>
      <xdr:row>5</xdr:row>
      <xdr:rowOff>9525</xdr:rowOff>
    </xdr:from>
    <xdr:to>
      <xdr:col>15</xdr:col>
      <xdr:colOff>485775</xdr:colOff>
      <xdr:row>14</xdr:row>
      <xdr:rowOff>108857</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503466</xdr:colOff>
      <xdr:row>15</xdr:row>
      <xdr:rowOff>13606</xdr:rowOff>
    </xdr:from>
    <xdr:to>
      <xdr:col>15</xdr:col>
      <xdr:colOff>489858</xdr:colOff>
      <xdr:row>29</xdr:row>
      <xdr:rowOff>131988</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533399</xdr:colOff>
      <xdr:row>5</xdr:row>
      <xdr:rowOff>19049</xdr:rowOff>
    </xdr:from>
    <xdr:to>
      <xdr:col>15</xdr:col>
      <xdr:colOff>752474</xdr:colOff>
      <xdr:row>16</xdr:row>
      <xdr:rowOff>68036</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571500</xdr:colOff>
      <xdr:row>17</xdr:row>
      <xdr:rowOff>27214</xdr:rowOff>
    </xdr:from>
    <xdr:to>
      <xdr:col>15</xdr:col>
      <xdr:colOff>666750</xdr:colOff>
      <xdr:row>18</xdr:row>
      <xdr:rowOff>2608489</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523875</xdr:colOff>
      <xdr:row>5</xdr:row>
      <xdr:rowOff>19051</xdr:rowOff>
    </xdr:from>
    <xdr:to>
      <xdr:col>15</xdr:col>
      <xdr:colOff>707571</xdr:colOff>
      <xdr:row>19</xdr:row>
      <xdr:rowOff>13607</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544286</xdr:colOff>
      <xdr:row>19</xdr:row>
      <xdr:rowOff>136072</xdr:rowOff>
    </xdr:from>
    <xdr:to>
      <xdr:col>15</xdr:col>
      <xdr:colOff>639536</xdr:colOff>
      <xdr:row>24</xdr:row>
      <xdr:rowOff>50347</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429986</xdr:colOff>
      <xdr:row>4</xdr:row>
      <xdr:rowOff>108858</xdr:rowOff>
    </xdr:from>
    <xdr:to>
      <xdr:col>14</xdr:col>
      <xdr:colOff>598715</xdr:colOff>
      <xdr:row>14</xdr:row>
      <xdr:rowOff>81643</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464003</xdr:colOff>
      <xdr:row>15</xdr:row>
      <xdr:rowOff>34018</xdr:rowOff>
    </xdr:from>
    <xdr:to>
      <xdr:col>14</xdr:col>
      <xdr:colOff>530679</xdr:colOff>
      <xdr:row>18</xdr:row>
      <xdr:rowOff>149678</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428624</xdr:colOff>
      <xdr:row>5</xdr:row>
      <xdr:rowOff>1</xdr:rowOff>
    </xdr:from>
    <xdr:to>
      <xdr:col>15</xdr:col>
      <xdr:colOff>653143</xdr:colOff>
      <xdr:row>13</xdr:row>
      <xdr:rowOff>190501</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462644</xdr:colOff>
      <xdr:row>14</xdr:row>
      <xdr:rowOff>204106</xdr:rowOff>
    </xdr:from>
    <xdr:to>
      <xdr:col>15</xdr:col>
      <xdr:colOff>639536</xdr:colOff>
      <xdr:row>30</xdr:row>
      <xdr:rowOff>95250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ustin">
      <a:dk1>
        <a:sysClr val="windowText" lastClr="000000"/>
      </a:dk1>
      <a:lt1>
        <a:sysClr val="window" lastClr="FFFFFF"/>
      </a:lt1>
      <a:dk2>
        <a:srgbClr val="3E3D2D"/>
      </a:dk2>
      <a:lt2>
        <a:srgbClr val="CAF278"/>
      </a:lt2>
      <a:accent1>
        <a:srgbClr val="94C600"/>
      </a:accent1>
      <a:accent2>
        <a:srgbClr val="71685A"/>
      </a:accent2>
      <a:accent3>
        <a:srgbClr val="FF6700"/>
      </a:accent3>
      <a:accent4>
        <a:srgbClr val="909465"/>
      </a:accent4>
      <a:accent5>
        <a:srgbClr val="956B43"/>
      </a:accent5>
      <a:accent6>
        <a:srgbClr val="FEA022"/>
      </a:accent6>
      <a:hlink>
        <a:srgbClr val="E68200"/>
      </a:hlink>
      <a:folHlink>
        <a:srgbClr val="FFA94A"/>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0"/>
  <sheetViews>
    <sheetView showGridLines="0" zoomScaleNormal="100" workbookViewId="0">
      <selection activeCell="B3" sqref="B3:C3"/>
    </sheetView>
  </sheetViews>
  <sheetFormatPr baseColWidth="10" defaultColWidth="9.140625" defaultRowHeight="15" x14ac:dyDescent="0.25"/>
  <cols>
    <col min="2" max="2" width="29.140625" style="1" customWidth="1"/>
    <col min="3" max="3" width="41.85546875" style="1" customWidth="1"/>
    <col min="5" max="5" width="31.5703125" customWidth="1"/>
    <col min="6" max="6" width="25.85546875" customWidth="1"/>
  </cols>
  <sheetData>
    <row r="2" spans="2:6" ht="15.75" thickBot="1" x14ac:dyDescent="0.3"/>
    <row r="3" spans="2:6" ht="30.75" customHeight="1" thickBot="1" x14ac:dyDescent="0.3">
      <c r="B3" s="121" t="s">
        <v>0</v>
      </c>
      <c r="C3" s="122"/>
      <c r="E3" s="123" t="s">
        <v>543</v>
      </c>
      <c r="F3" s="124"/>
    </row>
    <row r="4" spans="2:6" ht="30.75" customHeight="1" thickBot="1" x14ac:dyDescent="0.3">
      <c r="B4" s="103" t="s">
        <v>1</v>
      </c>
      <c r="C4" s="111" t="s">
        <v>2</v>
      </c>
      <c r="E4" s="111" t="s">
        <v>1</v>
      </c>
      <c r="F4" s="112" t="s">
        <v>542</v>
      </c>
    </row>
    <row r="5" spans="2:6" ht="30.75" customHeight="1" x14ac:dyDescent="0.25">
      <c r="B5" s="104">
        <v>0</v>
      </c>
      <c r="C5" s="107" t="s">
        <v>3</v>
      </c>
      <c r="E5" s="104" t="s">
        <v>544</v>
      </c>
      <c r="F5" s="107" t="s">
        <v>545</v>
      </c>
    </row>
    <row r="6" spans="2:6" ht="30.75" customHeight="1" x14ac:dyDescent="0.25">
      <c r="B6" s="105">
        <v>0.25</v>
      </c>
      <c r="C6" s="108" t="s">
        <v>4</v>
      </c>
      <c r="E6" s="105" t="s">
        <v>546</v>
      </c>
      <c r="F6" s="108" t="s">
        <v>547</v>
      </c>
    </row>
    <row r="7" spans="2:6" ht="30.75" customHeight="1" x14ac:dyDescent="0.25">
      <c r="B7" s="105">
        <v>0.5</v>
      </c>
      <c r="C7" s="108" t="s">
        <v>5</v>
      </c>
      <c r="E7" s="105" t="s">
        <v>548</v>
      </c>
      <c r="F7" s="108" t="s">
        <v>549</v>
      </c>
    </row>
    <row r="8" spans="2:6" ht="30.75" customHeight="1" x14ac:dyDescent="0.25">
      <c r="B8" s="105">
        <v>0.75</v>
      </c>
      <c r="C8" s="108" t="s">
        <v>6</v>
      </c>
      <c r="E8" s="105" t="s">
        <v>550</v>
      </c>
      <c r="F8" s="108" t="s">
        <v>551</v>
      </c>
    </row>
    <row r="9" spans="2:6" ht="30.75" customHeight="1" thickBot="1" x14ac:dyDescent="0.3">
      <c r="B9" s="105">
        <v>1</v>
      </c>
      <c r="C9" s="108" t="s">
        <v>7</v>
      </c>
      <c r="E9" s="110">
        <v>1</v>
      </c>
      <c r="F9" s="109" t="s">
        <v>552</v>
      </c>
    </row>
    <row r="10" spans="2:6" ht="30.75" customHeight="1" thickBot="1" x14ac:dyDescent="0.3">
      <c r="B10" s="106" t="s">
        <v>8</v>
      </c>
      <c r="C10" s="109" t="s">
        <v>9</v>
      </c>
    </row>
  </sheetData>
  <mergeCells count="2">
    <mergeCell ref="B3:C3"/>
    <mergeCell ref="E3:F3"/>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AD47"/>
  <sheetViews>
    <sheetView tabSelected="1" topLeftCell="A10" zoomScale="70" zoomScaleNormal="70" workbookViewId="0">
      <selection activeCell="B15" sqref="B15"/>
    </sheetView>
  </sheetViews>
  <sheetFormatPr baseColWidth="10" defaultColWidth="11.42578125" defaultRowHeight="15" x14ac:dyDescent="0.25"/>
  <cols>
    <col min="1" max="1" width="11.42578125" style="69" customWidth="1"/>
    <col min="2" max="16384" width="11.42578125" style="69"/>
  </cols>
  <sheetData>
    <row r="3" spans="2:30" ht="18.75" thickBot="1" x14ac:dyDescent="0.3">
      <c r="B3" s="173" t="s">
        <v>337</v>
      </c>
      <c r="C3" s="169"/>
      <c r="D3" s="169"/>
      <c r="E3" s="169"/>
      <c r="F3" s="169"/>
      <c r="G3" s="169"/>
      <c r="H3" s="169"/>
      <c r="I3" s="169"/>
      <c r="J3" s="169"/>
      <c r="K3" s="169"/>
      <c r="L3" s="169"/>
      <c r="M3" s="169"/>
      <c r="N3" s="169"/>
      <c r="O3" s="169"/>
      <c r="P3" s="118"/>
    </row>
    <row r="4" spans="2:30" ht="21.75" thickBot="1" x14ac:dyDescent="0.4">
      <c r="B4" s="154" t="s">
        <v>553</v>
      </c>
      <c r="C4" s="177"/>
      <c r="D4" s="177"/>
      <c r="E4" s="177"/>
      <c r="F4" s="177"/>
      <c r="G4" s="177"/>
      <c r="H4" s="178"/>
      <c r="I4" s="155">
        <f>'ANÁLISIS DATOS GLOBAL'!M12</f>
        <v>0</v>
      </c>
      <c r="J4" s="146"/>
      <c r="K4" s="146"/>
      <c r="L4" s="146"/>
      <c r="M4" s="146"/>
      <c r="N4" s="146"/>
      <c r="O4" s="146"/>
      <c r="P4" s="124"/>
    </row>
    <row r="5" spans="2:30" ht="15.75" thickBot="1" x14ac:dyDescent="0.3">
      <c r="B5" s="72" t="s">
        <v>397</v>
      </c>
      <c r="C5" s="72"/>
      <c r="D5" s="72"/>
      <c r="E5" s="72"/>
      <c r="F5" s="72"/>
      <c r="G5" s="72"/>
      <c r="H5" s="72"/>
      <c r="I5" s="72"/>
      <c r="J5" s="72"/>
      <c r="K5" s="72"/>
      <c r="L5" s="72"/>
      <c r="M5" s="72"/>
    </row>
    <row r="6" spans="2:30" ht="15.75" customHeight="1" thickBot="1" x14ac:dyDescent="0.3">
      <c r="B6" s="145" t="s">
        <v>383</v>
      </c>
      <c r="C6" s="146"/>
      <c r="D6" s="146"/>
      <c r="E6" s="146"/>
      <c r="F6" s="146"/>
      <c r="G6" s="146"/>
      <c r="H6" s="146"/>
      <c r="I6" s="124"/>
    </row>
    <row r="7" spans="2:30" ht="49.5" customHeight="1" thickBot="1" x14ac:dyDescent="0.3">
      <c r="B7" s="115"/>
      <c r="C7" s="115" t="s">
        <v>391</v>
      </c>
      <c r="D7" s="115" t="s">
        <v>392</v>
      </c>
      <c r="E7" s="115" t="s">
        <v>393</v>
      </c>
      <c r="F7" s="115" t="s">
        <v>394</v>
      </c>
      <c r="G7" s="115" t="s">
        <v>395</v>
      </c>
      <c r="H7" s="115" t="s">
        <v>9</v>
      </c>
      <c r="I7" s="115"/>
    </row>
    <row r="8" spans="2:30" ht="15.75" customHeight="1" thickBot="1" x14ac:dyDescent="0.3">
      <c r="B8" s="7" t="s">
        <v>340</v>
      </c>
      <c r="C8" s="7">
        <v>0</v>
      </c>
      <c r="D8" s="7">
        <v>0.25</v>
      </c>
      <c r="E8" s="7">
        <v>0.5</v>
      </c>
      <c r="F8" s="7">
        <v>0.75</v>
      </c>
      <c r="G8" s="7">
        <v>1</v>
      </c>
      <c r="H8" s="8" t="s">
        <v>8</v>
      </c>
      <c r="I8" s="9" t="s">
        <v>341</v>
      </c>
      <c r="AB8" s="69">
        <f>MAX(I9:I11)</f>
        <v>0</v>
      </c>
      <c r="AC8" s="69" t="e">
        <f>TEXT(AB8/SUM(I9:I11),"0.00%")</f>
        <v>#DIV/0!</v>
      </c>
      <c r="AD8" s="69" t="str">
        <f>IF(I9 &gt;= AB8,B9,IF(I10 &gt;= AB8,B10,IF(I11 &gt;= AB8,B11,"Algo está mal en la formula, revisela")))</f>
        <v>10.1</v>
      </c>
    </row>
    <row r="9" spans="2:30" ht="15.75" customHeight="1" thickBot="1" x14ac:dyDescent="0.3">
      <c r="B9" s="15" t="s">
        <v>384</v>
      </c>
      <c r="C9" s="16">
        <f>COUNTIF(REQUISITOS!C390:C393,"X")</f>
        <v>0</v>
      </c>
      <c r="D9" s="16">
        <f>COUNTIF(REQUISITOS!D390:D393,"X")</f>
        <v>0</v>
      </c>
      <c r="E9" s="16">
        <f>COUNTIF(REQUISITOS!E390:E393,"X")</f>
        <v>0</v>
      </c>
      <c r="F9" s="16">
        <f>COUNTIF(REQUISITOS!F390:F393,"X")</f>
        <v>0</v>
      </c>
      <c r="G9" s="16">
        <f>COUNTIF(REQUISITOS!G390:G393,"X")</f>
        <v>0</v>
      </c>
      <c r="H9" s="16">
        <f>COUNTIF(REQUISITOS!H390:H393,"X")</f>
        <v>0</v>
      </c>
      <c r="I9" s="17">
        <f>SUM(C9:H9)</f>
        <v>0</v>
      </c>
      <c r="AB9" s="69">
        <f>MIN(I9:I11)</f>
        <v>0</v>
      </c>
      <c r="AC9" s="69" t="e">
        <f>TEXT(AB9/SUM(I9:I11),"0.00%")</f>
        <v>#DIV/0!</v>
      </c>
      <c r="AD9" s="69" t="str">
        <f>IF(I9 &lt;= AB9,B9,IF(I10 &lt;= AB9,B10,IF(I11 &lt;= AB9,B11,"Algo está mal en la formula, revisela")))</f>
        <v>10.1</v>
      </c>
    </row>
    <row r="10" spans="2:30" ht="15.75" customHeight="1" thickBot="1" x14ac:dyDescent="0.3">
      <c r="B10" s="15" t="s">
        <v>385</v>
      </c>
      <c r="C10" s="16">
        <f>COUNTIF(REQUISITOS!C396:C408,"X")</f>
        <v>0</v>
      </c>
      <c r="D10" s="16">
        <f>COUNTIF(REQUISITOS!D396:D408,"X")</f>
        <v>0</v>
      </c>
      <c r="E10" s="16">
        <f>COUNTIF(REQUISITOS!E396:E408,"X")</f>
        <v>0</v>
      </c>
      <c r="F10" s="16">
        <f>COUNTIF(REQUISITOS!F396:F408,"X")</f>
        <v>0</v>
      </c>
      <c r="G10" s="16">
        <f>COUNTIF(REQUISITOS!G396:G408,"X")</f>
        <v>0</v>
      </c>
      <c r="H10" s="16">
        <f>COUNTIF(REQUISITOS!H396:H408,"X")</f>
        <v>0</v>
      </c>
      <c r="I10" s="17">
        <f>SUM(C10:H10)</f>
        <v>0</v>
      </c>
    </row>
    <row r="11" spans="2:30" ht="15.75" customHeight="1" thickBot="1" x14ac:dyDescent="0.3">
      <c r="B11" s="64" t="s">
        <v>386</v>
      </c>
      <c r="C11" s="50">
        <f>COUNTIF(REQUISITOS!C410:C411,"X")</f>
        <v>0</v>
      </c>
      <c r="D11" s="50">
        <f>COUNTIF(REQUISITOS!D410:D411,"X")</f>
        <v>0</v>
      </c>
      <c r="E11" s="50">
        <f>COUNTIF(REQUISITOS!E410:E411,"X")</f>
        <v>0</v>
      </c>
      <c r="F11" s="50">
        <f>COUNTIF(REQUISITOS!F410:F411,"X")</f>
        <v>0</v>
      </c>
      <c r="G11" s="50">
        <f>COUNTIF(REQUISITOS!G410:G411,"X")</f>
        <v>0</v>
      </c>
      <c r="H11" s="50">
        <f>COUNTIF(REQUISITOS!H410:H411,"X")</f>
        <v>0</v>
      </c>
      <c r="I11" s="42">
        <f>SUM(C11:H11)</f>
        <v>0</v>
      </c>
      <c r="AC11" s="69">
        <f>SUM(C12:G12)</f>
        <v>0</v>
      </c>
    </row>
    <row r="12" spans="2:30" ht="15.75" customHeight="1" thickBot="1" x14ac:dyDescent="0.3">
      <c r="B12" s="15" t="s">
        <v>341</v>
      </c>
      <c r="C12" s="16">
        <f t="shared" ref="C12:H12" si="0">SUM(C9:C11)</f>
        <v>0</v>
      </c>
      <c r="D12" s="16">
        <f t="shared" si="0"/>
        <v>0</v>
      </c>
      <c r="E12" s="16">
        <f t="shared" si="0"/>
        <v>0</v>
      </c>
      <c r="F12" s="16">
        <f t="shared" si="0"/>
        <v>0</v>
      </c>
      <c r="G12" s="16">
        <f t="shared" si="0"/>
        <v>0</v>
      </c>
      <c r="H12" s="16">
        <f t="shared" si="0"/>
        <v>0</v>
      </c>
      <c r="I12" s="17">
        <f>SUM(I9:I11)-H12</f>
        <v>0</v>
      </c>
      <c r="AC12" s="69" t="e">
        <f>TEXT(C12/AC11,"0.00%")</f>
        <v>#DIV/0!</v>
      </c>
    </row>
    <row r="13" spans="2:30" ht="15.75" customHeight="1" thickBot="1" x14ac:dyDescent="0.3">
      <c r="B13" s="150" t="s">
        <v>406</v>
      </c>
      <c r="C13" s="151"/>
      <c r="D13" s="151"/>
      <c r="E13" s="151"/>
      <c r="F13" s="151"/>
      <c r="G13" s="151"/>
      <c r="H13" s="151"/>
      <c r="I13" s="152"/>
      <c r="AC13" s="69" t="e">
        <f>TEXT(D12/AC11,"0.00%")</f>
        <v>#DIV/0!</v>
      </c>
    </row>
    <row r="14" spans="2:30" ht="15.75" customHeight="1" thickBot="1" x14ac:dyDescent="0.3">
      <c r="B14" s="145">
        <f>IF(I12=0,0,(C12*C8+D12*D8+E12*E8+F12*F8+G12*G8)/I12)</f>
        <v>0</v>
      </c>
      <c r="C14" s="146"/>
      <c r="D14" s="146"/>
      <c r="E14" s="146"/>
      <c r="F14" s="146"/>
      <c r="G14" s="146"/>
      <c r="H14" s="146"/>
      <c r="I14" s="124"/>
      <c r="AC14" s="69" t="e">
        <f>TEXT(E12/AC11,"0.00%")</f>
        <v>#DIV/0!</v>
      </c>
    </row>
    <row r="15" spans="2:30" ht="15.75" thickBot="1" x14ac:dyDescent="0.3">
      <c r="AC15" s="69" t="e">
        <f>TEXT(F12/AC11,"0.00%")</f>
        <v>#DIV/0!</v>
      </c>
    </row>
    <row r="16" spans="2:30" ht="15.75" thickBot="1" x14ac:dyDescent="0.3">
      <c r="B16" s="145" t="s">
        <v>554</v>
      </c>
      <c r="C16" s="146"/>
      <c r="D16" s="146"/>
      <c r="E16" s="146"/>
      <c r="F16" s="146"/>
      <c r="G16" s="146"/>
      <c r="H16" s="146"/>
      <c r="I16" s="124"/>
    </row>
    <row r="17" spans="2:18" ht="15.75" customHeight="1" x14ac:dyDescent="0.25">
      <c r="B17" s="182" t="e">
        <f>"Según se muestra en la Tabla  MEJORA el porcentaje de implementación alcanzado es de " &amp;TEXT(B14,"0.00%")&amp; " con respecto a los 18 DEBES que se contemplan en los requisitos que la norma establece para dicha cláusula." &amp;CHAR(10)&amp;CHAR(10)&amp; "La Ilustración Porcentaje de representatividad - Requisitos de Mejora muestra que el requisito " &amp;AD8&amp; " tiene un " &amp;AC8&amp; " de máxima representatividad en la implementación de la cláusula de Mejora, mientras que el requisito " &amp;AD9&amp; " tiene un " &amp;AC9&amp; " de mínima representatividad" &amp;CHAR(10)&amp;CHAR(10)&amp; "El " &amp;AC12&amp; " de los DEBES se encuentra " &amp;C7&amp; " y " &amp;AC13&amp; " se encuentra " &amp;D7&amp; ", " &amp;AC14&amp; " se encuentra " &amp;E7&amp; ", un " &amp;AC15&amp; " se encuentra " &amp;F7</f>
        <v>#DIV/0!</v>
      </c>
      <c r="C17" s="183"/>
      <c r="D17" s="183"/>
      <c r="E17" s="183"/>
      <c r="F17" s="183"/>
      <c r="G17" s="183"/>
      <c r="H17" s="183"/>
      <c r="I17" s="184"/>
    </row>
    <row r="18" spans="2:18" x14ac:dyDescent="0.25">
      <c r="B18" s="185"/>
      <c r="C18" s="186"/>
      <c r="D18" s="186"/>
      <c r="E18" s="186"/>
      <c r="F18" s="186"/>
      <c r="G18" s="186"/>
      <c r="H18" s="186"/>
      <c r="I18" s="187"/>
    </row>
    <row r="19" spans="2:18" x14ac:dyDescent="0.25">
      <c r="B19" s="185"/>
      <c r="C19" s="186"/>
      <c r="D19" s="186"/>
      <c r="E19" s="186"/>
      <c r="F19" s="186"/>
      <c r="G19" s="186"/>
      <c r="H19" s="186"/>
      <c r="I19" s="187"/>
    </row>
    <row r="20" spans="2:18" x14ac:dyDescent="0.25">
      <c r="B20" s="185"/>
      <c r="C20" s="186"/>
      <c r="D20" s="186"/>
      <c r="E20" s="186"/>
      <c r="F20" s="186"/>
      <c r="G20" s="186"/>
      <c r="H20" s="186"/>
      <c r="I20" s="187"/>
    </row>
    <row r="21" spans="2:18" x14ac:dyDescent="0.25">
      <c r="B21" s="185"/>
      <c r="C21" s="186"/>
      <c r="D21" s="186"/>
      <c r="E21" s="186"/>
      <c r="F21" s="186"/>
      <c r="G21" s="186"/>
      <c r="H21" s="186"/>
      <c r="I21" s="187"/>
    </row>
    <row r="22" spans="2:18" ht="15.75" customHeight="1" x14ac:dyDescent="0.25">
      <c r="B22" s="185"/>
      <c r="C22" s="186"/>
      <c r="D22" s="186"/>
      <c r="E22" s="186"/>
      <c r="F22" s="186"/>
      <c r="G22" s="186"/>
      <c r="H22" s="186"/>
      <c r="I22" s="187"/>
    </row>
    <row r="23" spans="2:18" x14ac:dyDescent="0.25">
      <c r="B23" s="185"/>
      <c r="C23" s="186"/>
      <c r="D23" s="186"/>
      <c r="E23" s="186"/>
      <c r="F23" s="186"/>
      <c r="G23" s="186"/>
      <c r="H23" s="186"/>
      <c r="I23" s="187"/>
    </row>
    <row r="24" spans="2:18" ht="15" customHeight="1" x14ac:dyDescent="0.25">
      <c r="B24" s="185"/>
      <c r="C24" s="186"/>
      <c r="D24" s="186"/>
      <c r="E24" s="186"/>
      <c r="F24" s="186"/>
      <c r="G24" s="186"/>
      <c r="H24" s="186"/>
      <c r="I24" s="187"/>
      <c r="J24" s="99"/>
      <c r="K24" s="99"/>
      <c r="L24" s="99"/>
      <c r="M24" s="99"/>
      <c r="N24" s="99"/>
      <c r="O24" s="99"/>
      <c r="P24" s="99"/>
      <c r="Q24" s="99"/>
      <c r="R24" s="99"/>
    </row>
    <row r="25" spans="2:18" x14ac:dyDescent="0.25">
      <c r="B25" s="185"/>
      <c r="C25" s="186"/>
      <c r="D25" s="186"/>
      <c r="E25" s="186"/>
      <c r="F25" s="186"/>
      <c r="G25" s="186"/>
      <c r="H25" s="186"/>
      <c r="I25" s="187"/>
      <c r="J25" s="99"/>
      <c r="K25" s="99"/>
      <c r="L25" s="99"/>
      <c r="M25" s="99"/>
      <c r="N25" s="99"/>
      <c r="O25" s="99"/>
      <c r="P25" s="99"/>
      <c r="Q25" s="99"/>
      <c r="R25" s="99"/>
    </row>
    <row r="26" spans="2:18" ht="15.75" thickBot="1" x14ac:dyDescent="0.3">
      <c r="B26" s="188"/>
      <c r="C26" s="189"/>
      <c r="D26" s="189"/>
      <c r="E26" s="189"/>
      <c r="F26" s="189"/>
      <c r="G26" s="189"/>
      <c r="H26" s="189"/>
      <c r="I26" s="190"/>
      <c r="J26" s="99"/>
      <c r="K26" s="99"/>
      <c r="L26" s="99"/>
      <c r="M26" s="99"/>
      <c r="N26" s="99"/>
      <c r="O26" s="99"/>
      <c r="P26" s="99"/>
      <c r="Q26" s="99"/>
      <c r="R26" s="99"/>
    </row>
    <row r="27" spans="2:18" x14ac:dyDescent="0.25">
      <c r="I27" s="99"/>
      <c r="J27" s="99"/>
      <c r="K27" s="99"/>
      <c r="L27" s="99"/>
      <c r="M27" s="99"/>
      <c r="N27" s="99"/>
      <c r="O27" s="99"/>
      <c r="P27" s="99"/>
      <c r="Q27" s="99"/>
      <c r="R27" s="99"/>
    </row>
    <row r="28" spans="2:18" x14ac:dyDescent="0.25">
      <c r="I28" s="99"/>
      <c r="J28" s="99"/>
      <c r="K28" s="99"/>
      <c r="L28" s="99"/>
      <c r="M28" s="99"/>
      <c r="N28" s="99"/>
      <c r="O28" s="99"/>
      <c r="P28" s="99"/>
      <c r="Q28" s="99"/>
      <c r="R28" s="99"/>
    </row>
    <row r="29" spans="2:18" x14ac:dyDescent="0.25">
      <c r="I29" s="99"/>
      <c r="J29" s="99"/>
      <c r="K29" s="99"/>
      <c r="L29" s="99"/>
      <c r="M29" s="99"/>
      <c r="N29" s="99"/>
      <c r="O29" s="99"/>
      <c r="P29" s="99"/>
      <c r="Q29" s="99"/>
      <c r="R29" s="99"/>
    </row>
    <row r="30" spans="2:18" x14ac:dyDescent="0.25">
      <c r="I30" s="99"/>
      <c r="J30" s="99"/>
      <c r="K30" s="99"/>
      <c r="L30" s="99"/>
      <c r="M30" s="99"/>
      <c r="N30" s="99"/>
      <c r="O30" s="99"/>
      <c r="P30" s="99"/>
      <c r="Q30" s="99"/>
      <c r="R30" s="99"/>
    </row>
    <row r="31" spans="2:18" x14ac:dyDescent="0.25">
      <c r="I31" s="99"/>
      <c r="J31" s="99"/>
      <c r="K31" s="99"/>
      <c r="L31" s="99"/>
      <c r="M31" s="99"/>
      <c r="N31" s="99"/>
      <c r="O31" s="99"/>
      <c r="P31" s="99"/>
      <c r="Q31" s="99"/>
      <c r="R31" s="99"/>
    </row>
    <row r="32" spans="2:18" x14ac:dyDescent="0.25">
      <c r="I32" s="99"/>
      <c r="J32" s="99"/>
      <c r="K32" s="99"/>
      <c r="L32" s="99"/>
      <c r="M32" s="99"/>
      <c r="N32" s="99"/>
      <c r="O32" s="99"/>
      <c r="P32" s="99"/>
      <c r="Q32" s="99"/>
      <c r="R32" s="99"/>
    </row>
    <row r="33" spans="9:18" x14ac:dyDescent="0.25">
      <c r="I33" s="99"/>
      <c r="J33" s="99"/>
      <c r="K33" s="99"/>
      <c r="L33" s="99"/>
      <c r="M33" s="99"/>
      <c r="N33" s="99"/>
      <c r="O33" s="99"/>
      <c r="P33" s="99"/>
      <c r="Q33" s="99"/>
      <c r="R33" s="99"/>
    </row>
    <row r="34" spans="9:18" x14ac:dyDescent="0.25">
      <c r="I34" s="99"/>
      <c r="J34" s="99"/>
      <c r="K34" s="99"/>
      <c r="L34" s="99"/>
      <c r="M34" s="99"/>
      <c r="N34" s="99"/>
      <c r="O34" s="99"/>
      <c r="P34" s="99"/>
      <c r="Q34" s="99"/>
      <c r="R34" s="99"/>
    </row>
    <row r="35" spans="9:18" x14ac:dyDescent="0.25">
      <c r="I35" s="99"/>
      <c r="J35" s="99"/>
      <c r="K35" s="99"/>
      <c r="L35" s="99"/>
      <c r="M35" s="99"/>
      <c r="N35" s="99"/>
      <c r="O35" s="99"/>
      <c r="P35" s="99"/>
      <c r="Q35" s="99"/>
      <c r="R35" s="99"/>
    </row>
    <row r="36" spans="9:18" x14ac:dyDescent="0.25">
      <c r="I36" s="99"/>
      <c r="J36" s="99"/>
      <c r="K36" s="99"/>
      <c r="L36" s="99"/>
      <c r="M36" s="99"/>
      <c r="N36" s="99"/>
      <c r="O36" s="99"/>
      <c r="P36" s="99"/>
      <c r="Q36" s="99"/>
      <c r="R36" s="99"/>
    </row>
    <row r="37" spans="9:18" x14ac:dyDescent="0.25">
      <c r="I37" s="99"/>
      <c r="J37" s="99"/>
      <c r="K37" s="99"/>
      <c r="L37" s="99"/>
      <c r="M37" s="99"/>
      <c r="N37" s="99"/>
      <c r="O37" s="99"/>
      <c r="P37" s="99"/>
      <c r="Q37" s="99"/>
      <c r="R37" s="99"/>
    </row>
    <row r="38" spans="9:18" x14ac:dyDescent="0.25">
      <c r="I38" s="99"/>
      <c r="J38" s="99"/>
      <c r="K38" s="99"/>
      <c r="L38" s="99"/>
      <c r="M38" s="99"/>
      <c r="N38" s="99"/>
      <c r="O38" s="99"/>
      <c r="P38" s="99"/>
      <c r="Q38" s="99"/>
      <c r="R38" s="99"/>
    </row>
    <row r="39" spans="9:18" x14ac:dyDescent="0.25">
      <c r="I39" s="99"/>
      <c r="J39" s="99"/>
      <c r="K39" s="99"/>
      <c r="L39" s="99"/>
      <c r="M39" s="99"/>
      <c r="N39" s="99"/>
      <c r="O39" s="99"/>
      <c r="P39" s="99"/>
      <c r="Q39" s="99"/>
      <c r="R39" s="99"/>
    </row>
    <row r="40" spans="9:18" x14ac:dyDescent="0.25">
      <c r="I40" s="99"/>
      <c r="J40" s="99"/>
      <c r="K40" s="99"/>
      <c r="L40" s="99"/>
      <c r="M40" s="99"/>
      <c r="N40" s="99"/>
      <c r="O40" s="99"/>
      <c r="P40" s="99"/>
      <c r="Q40" s="99"/>
      <c r="R40" s="99"/>
    </row>
    <row r="41" spans="9:18" x14ac:dyDescent="0.25">
      <c r="I41" s="99"/>
      <c r="J41" s="99"/>
      <c r="K41" s="99"/>
      <c r="L41" s="99"/>
      <c r="M41" s="99"/>
      <c r="N41" s="99"/>
      <c r="O41" s="99"/>
      <c r="P41" s="99"/>
      <c r="Q41" s="99"/>
      <c r="R41" s="99"/>
    </row>
    <row r="42" spans="9:18" x14ac:dyDescent="0.25">
      <c r="I42" s="99"/>
      <c r="J42" s="99"/>
      <c r="K42" s="99"/>
      <c r="L42" s="99"/>
      <c r="M42" s="99"/>
      <c r="N42" s="99"/>
      <c r="O42" s="99"/>
      <c r="P42" s="99"/>
      <c r="Q42" s="99"/>
      <c r="R42" s="99"/>
    </row>
    <row r="43" spans="9:18" x14ac:dyDescent="0.25">
      <c r="I43" s="99"/>
      <c r="J43" s="99"/>
      <c r="K43" s="99"/>
      <c r="L43" s="99"/>
      <c r="M43" s="99"/>
      <c r="N43" s="99"/>
      <c r="O43" s="99"/>
      <c r="P43" s="99"/>
      <c r="Q43" s="99"/>
      <c r="R43" s="99"/>
    </row>
    <row r="44" spans="9:18" x14ac:dyDescent="0.25">
      <c r="I44" s="99"/>
      <c r="J44" s="99"/>
      <c r="K44" s="99"/>
      <c r="L44" s="99"/>
      <c r="M44" s="99"/>
      <c r="N44" s="99"/>
      <c r="O44" s="99"/>
      <c r="P44" s="99"/>
      <c r="Q44" s="99"/>
      <c r="R44" s="99"/>
    </row>
    <row r="45" spans="9:18" x14ac:dyDescent="0.25">
      <c r="I45" s="99"/>
      <c r="J45" s="99"/>
      <c r="K45" s="99"/>
      <c r="L45" s="99"/>
      <c r="M45" s="99"/>
      <c r="N45" s="99"/>
      <c r="O45" s="99"/>
      <c r="P45" s="99"/>
      <c r="Q45" s="99"/>
      <c r="R45" s="99"/>
    </row>
    <row r="46" spans="9:18" x14ac:dyDescent="0.25">
      <c r="I46" s="99"/>
      <c r="J46" s="99"/>
      <c r="K46" s="99"/>
      <c r="L46" s="99"/>
      <c r="M46" s="99"/>
      <c r="N46" s="99"/>
      <c r="O46" s="99"/>
      <c r="P46" s="99"/>
      <c r="Q46" s="99"/>
      <c r="R46" s="99"/>
    </row>
    <row r="47" spans="9:18" x14ac:dyDescent="0.25">
      <c r="I47" s="99"/>
      <c r="J47" s="99"/>
      <c r="K47" s="99"/>
      <c r="L47" s="99"/>
      <c r="M47" s="99"/>
      <c r="N47" s="99"/>
      <c r="O47" s="99"/>
      <c r="P47" s="99"/>
      <c r="Q47" s="99"/>
      <c r="R47" s="99"/>
    </row>
  </sheetData>
  <mergeCells count="8">
    <mergeCell ref="B17:I26"/>
    <mergeCell ref="B3:O3"/>
    <mergeCell ref="B4:H4"/>
    <mergeCell ref="I4:P4"/>
    <mergeCell ref="B16:I16"/>
    <mergeCell ref="B14:I14"/>
    <mergeCell ref="B6:I6"/>
    <mergeCell ref="B13:I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11"/>
  <sheetViews>
    <sheetView topLeftCell="A238" zoomScale="59" zoomScaleNormal="59" workbookViewId="0">
      <selection activeCell="C117" sqref="C117:D119"/>
    </sheetView>
  </sheetViews>
  <sheetFormatPr baseColWidth="10" defaultColWidth="11.42578125" defaultRowHeight="15" x14ac:dyDescent="0.2"/>
  <cols>
    <col min="1" max="1" width="10.85546875" style="2" customWidth="1"/>
    <col min="2" max="2" width="66.5703125" style="2" customWidth="1"/>
    <col min="3" max="3" width="10.5703125" style="3" customWidth="1"/>
    <col min="4" max="4" width="11.42578125" style="2" customWidth="1"/>
    <col min="5" max="5" width="11.140625" style="2" customWidth="1"/>
    <col min="6" max="6" width="10.42578125" style="2" customWidth="1"/>
    <col min="7" max="7" width="10.7109375" style="2" customWidth="1"/>
    <col min="8" max="8" width="11.42578125" style="2" customWidth="1"/>
    <col min="9" max="9" width="25.5703125" style="2" customWidth="1"/>
    <col min="10" max="16384" width="11.42578125" style="2"/>
  </cols>
  <sheetData>
    <row r="1" spans="1:9" ht="40.5" customHeight="1" x14ac:dyDescent="0.2">
      <c r="A1" s="128" t="s">
        <v>10</v>
      </c>
      <c r="B1" s="129"/>
      <c r="C1" s="129"/>
      <c r="D1" s="129"/>
      <c r="E1" s="129"/>
      <c r="F1" s="129"/>
      <c r="G1" s="129"/>
      <c r="H1" s="129"/>
      <c r="I1" s="129"/>
    </row>
    <row r="2" spans="1:9" ht="15.75" customHeight="1" x14ac:dyDescent="0.2">
      <c r="A2" s="126" t="s">
        <v>11</v>
      </c>
      <c r="B2" s="126"/>
      <c r="C2" s="125"/>
      <c r="D2" s="125"/>
      <c r="E2" s="125"/>
      <c r="F2" s="125"/>
      <c r="G2" s="125"/>
      <c r="H2" s="125"/>
      <c r="I2" s="125"/>
    </row>
    <row r="3" spans="1:9" ht="15.75" customHeight="1" x14ac:dyDescent="0.2">
      <c r="A3" s="126" t="s">
        <v>12</v>
      </c>
      <c r="B3" s="126"/>
      <c r="C3" s="125"/>
      <c r="D3" s="125"/>
      <c r="E3" s="125"/>
      <c r="F3" s="125"/>
      <c r="G3" s="125"/>
      <c r="H3" s="125"/>
      <c r="I3" s="125"/>
    </row>
    <row r="4" spans="1:9" ht="15.75" customHeight="1" x14ac:dyDescent="0.2">
      <c r="A4" s="126" t="s">
        <v>13</v>
      </c>
      <c r="B4" s="126"/>
      <c r="C4" s="125"/>
      <c r="D4" s="125"/>
      <c r="E4" s="125"/>
      <c r="F4" s="125"/>
      <c r="G4" s="125"/>
      <c r="H4" s="125"/>
      <c r="I4" s="125"/>
    </row>
    <row r="5" spans="1:9" ht="15" customHeight="1" x14ac:dyDescent="0.2">
      <c r="A5" s="127" t="s">
        <v>14</v>
      </c>
      <c r="B5" s="127"/>
      <c r="C5" s="127"/>
      <c r="D5" s="127"/>
      <c r="E5" s="127"/>
      <c r="F5" s="127"/>
      <c r="G5" s="127"/>
      <c r="H5" s="127"/>
      <c r="I5" s="127"/>
    </row>
    <row r="6" spans="1:9" x14ac:dyDescent="0.2">
      <c r="A6" s="127"/>
      <c r="B6" s="127"/>
      <c r="C6" s="127"/>
      <c r="D6" s="127"/>
      <c r="E6" s="127"/>
      <c r="F6" s="127"/>
      <c r="G6" s="127"/>
      <c r="H6" s="127"/>
      <c r="I6" s="127"/>
    </row>
    <row r="7" spans="1:9" x14ac:dyDescent="0.2">
      <c r="A7" s="127"/>
      <c r="B7" s="127"/>
      <c r="C7" s="127"/>
      <c r="D7" s="127"/>
      <c r="E7" s="127"/>
      <c r="F7" s="127"/>
      <c r="G7" s="127"/>
      <c r="H7" s="127"/>
      <c r="I7" s="127"/>
    </row>
    <row r="8" spans="1:9" ht="23.25" customHeight="1" x14ac:dyDescent="0.2">
      <c r="A8" s="83" t="s">
        <v>407</v>
      </c>
      <c r="B8" s="130" t="s">
        <v>15</v>
      </c>
      <c r="C8" s="131"/>
      <c r="D8" s="131"/>
      <c r="E8" s="131"/>
      <c r="F8" s="131"/>
      <c r="G8" s="131"/>
      <c r="H8" s="131"/>
      <c r="I8" s="132"/>
    </row>
    <row r="9" spans="1:9" ht="21.75" customHeight="1" x14ac:dyDescent="0.25">
      <c r="A9" s="81">
        <v>4.0999999999999996</v>
      </c>
      <c r="B9" s="133" t="s">
        <v>408</v>
      </c>
      <c r="C9" s="134"/>
      <c r="D9" s="134"/>
      <c r="E9" s="134"/>
      <c r="F9" s="134"/>
      <c r="G9" s="134"/>
      <c r="H9" s="134"/>
      <c r="I9" s="134"/>
    </row>
    <row r="10" spans="1:9" ht="22.5" customHeight="1" x14ac:dyDescent="0.2">
      <c r="A10" s="74"/>
      <c r="B10" s="75" t="s">
        <v>16</v>
      </c>
      <c r="C10" s="79">
        <v>0</v>
      </c>
      <c r="D10" s="79">
        <v>0.25</v>
      </c>
      <c r="E10" s="79">
        <v>0.5</v>
      </c>
      <c r="F10" s="79">
        <v>0.75</v>
      </c>
      <c r="G10" s="79">
        <v>1</v>
      </c>
      <c r="H10" s="80" t="s">
        <v>8</v>
      </c>
      <c r="I10" s="80" t="s">
        <v>17</v>
      </c>
    </row>
    <row r="11" spans="1:9" ht="69" customHeight="1" x14ac:dyDescent="0.2">
      <c r="A11" s="74"/>
      <c r="B11" s="76" t="s">
        <v>18</v>
      </c>
      <c r="C11" s="77" t="s">
        <v>19</v>
      </c>
      <c r="D11" s="77"/>
      <c r="E11" s="77"/>
      <c r="F11" s="77"/>
      <c r="G11" s="77"/>
      <c r="H11" s="77"/>
      <c r="I11" s="78"/>
    </row>
    <row r="12" spans="1:9" ht="36.75" customHeight="1" x14ac:dyDescent="0.2">
      <c r="A12" s="74"/>
      <c r="B12" s="76" t="s">
        <v>20</v>
      </c>
      <c r="C12" s="77" t="s">
        <v>19</v>
      </c>
      <c r="D12" s="77"/>
      <c r="E12" s="77"/>
      <c r="F12" s="77"/>
      <c r="G12" s="77"/>
      <c r="H12" s="77"/>
      <c r="I12" s="78"/>
    </row>
    <row r="13" spans="1:9" ht="31.5" customHeight="1" x14ac:dyDescent="0.25">
      <c r="A13" s="81">
        <v>4.2</v>
      </c>
      <c r="B13" s="135" t="s">
        <v>409</v>
      </c>
      <c r="C13" s="136"/>
      <c r="D13" s="136"/>
      <c r="E13" s="136"/>
      <c r="F13" s="136"/>
      <c r="G13" s="136"/>
      <c r="H13" s="136"/>
      <c r="I13" s="137"/>
    </row>
    <row r="14" spans="1:9" ht="22.5" customHeight="1" x14ac:dyDescent="0.2">
      <c r="A14" s="74"/>
      <c r="B14" s="75" t="s">
        <v>21</v>
      </c>
      <c r="C14" s="79">
        <v>0</v>
      </c>
      <c r="D14" s="79">
        <v>0.25</v>
      </c>
      <c r="E14" s="79">
        <v>0.5</v>
      </c>
      <c r="F14" s="79">
        <v>0.75</v>
      </c>
      <c r="G14" s="79">
        <v>1</v>
      </c>
      <c r="H14" s="79" t="s">
        <v>8</v>
      </c>
      <c r="I14" s="79" t="s">
        <v>17</v>
      </c>
    </row>
    <row r="15" spans="1:9" ht="26.25" customHeight="1" x14ac:dyDescent="0.2">
      <c r="A15" s="74"/>
      <c r="B15" s="76" t="s">
        <v>22</v>
      </c>
      <c r="C15" s="77"/>
      <c r="D15" s="77" t="s">
        <v>19</v>
      </c>
      <c r="E15" s="77"/>
      <c r="F15" s="77"/>
      <c r="G15" s="77"/>
      <c r="H15" s="77"/>
      <c r="I15" s="77"/>
    </row>
    <row r="16" spans="1:9" ht="48.75" customHeight="1" x14ac:dyDescent="0.2">
      <c r="A16" s="74"/>
      <c r="B16" s="76" t="s">
        <v>23</v>
      </c>
      <c r="C16" s="77"/>
      <c r="D16" s="77" t="s">
        <v>19</v>
      </c>
      <c r="E16" s="77"/>
      <c r="F16" s="77"/>
      <c r="G16" s="77"/>
      <c r="H16" s="77"/>
      <c r="I16" s="77"/>
    </row>
    <row r="17" spans="1:9" ht="37.5" customHeight="1" x14ac:dyDescent="0.2">
      <c r="A17" s="74"/>
      <c r="B17" s="76" t="s">
        <v>24</v>
      </c>
      <c r="C17" s="77" t="s">
        <v>19</v>
      </c>
      <c r="D17" s="77"/>
      <c r="E17" s="77"/>
      <c r="F17" s="77"/>
      <c r="G17" s="77"/>
      <c r="H17" s="77"/>
      <c r="I17" s="78"/>
    </row>
    <row r="18" spans="1:9" ht="21.75" customHeight="1" x14ac:dyDescent="0.25">
      <c r="A18" s="81">
        <v>4.3</v>
      </c>
      <c r="B18" s="133" t="s">
        <v>410</v>
      </c>
      <c r="C18" s="138"/>
      <c r="D18" s="138"/>
      <c r="E18" s="138"/>
      <c r="F18" s="138"/>
      <c r="G18" s="138"/>
      <c r="H18" s="138"/>
      <c r="I18" s="139"/>
    </row>
    <row r="19" spans="1:9" ht="29.25" customHeight="1" x14ac:dyDescent="0.2">
      <c r="A19" s="74"/>
      <c r="B19" s="75" t="s">
        <v>21</v>
      </c>
      <c r="C19" s="79">
        <v>0</v>
      </c>
      <c r="D19" s="79">
        <v>0.25</v>
      </c>
      <c r="E19" s="79">
        <v>0.5</v>
      </c>
      <c r="F19" s="79">
        <v>0.75</v>
      </c>
      <c r="G19" s="79">
        <v>1</v>
      </c>
      <c r="H19" s="79" t="s">
        <v>8</v>
      </c>
      <c r="I19" s="79" t="s">
        <v>17</v>
      </c>
    </row>
    <row r="20" spans="1:9" ht="37.5" customHeight="1" x14ac:dyDescent="0.2">
      <c r="A20" s="74"/>
      <c r="B20" s="76" t="s">
        <v>25</v>
      </c>
      <c r="C20" s="77" t="s">
        <v>19</v>
      </c>
      <c r="D20" s="77"/>
      <c r="E20" s="77"/>
      <c r="F20" s="77"/>
      <c r="G20" s="77"/>
      <c r="H20" s="77"/>
      <c r="I20" s="77"/>
    </row>
    <row r="21" spans="1:9" ht="36" customHeight="1" x14ac:dyDescent="0.2">
      <c r="A21" s="74"/>
      <c r="B21" s="76" t="s">
        <v>26</v>
      </c>
      <c r="C21" s="77" t="s">
        <v>19</v>
      </c>
      <c r="D21" s="77"/>
      <c r="E21" s="77"/>
      <c r="F21" s="77"/>
      <c r="G21" s="77"/>
      <c r="H21" s="77"/>
      <c r="I21" s="78"/>
    </row>
    <row r="22" spans="1:9" ht="39.75" customHeight="1" x14ac:dyDescent="0.2">
      <c r="A22" s="74"/>
      <c r="B22" s="76" t="s">
        <v>27</v>
      </c>
      <c r="C22" s="77" t="s">
        <v>19</v>
      </c>
      <c r="D22" s="77"/>
      <c r="E22" s="77"/>
      <c r="F22" s="77"/>
      <c r="G22" s="77"/>
      <c r="H22" s="77"/>
      <c r="I22" s="77"/>
    </row>
    <row r="23" spans="1:9" ht="24.75" customHeight="1" x14ac:dyDescent="0.2">
      <c r="A23" s="74"/>
      <c r="B23" s="76" t="s">
        <v>28</v>
      </c>
      <c r="C23" s="77" t="s">
        <v>19</v>
      </c>
      <c r="D23" s="77"/>
      <c r="E23" s="77"/>
      <c r="F23" s="77"/>
      <c r="G23" s="77"/>
      <c r="H23" s="77"/>
      <c r="I23" s="77"/>
    </row>
    <row r="24" spans="1:9" ht="69" customHeight="1" x14ac:dyDescent="0.2">
      <c r="A24" s="74"/>
      <c r="B24" s="76" t="s">
        <v>29</v>
      </c>
      <c r="C24" s="77" t="s">
        <v>19</v>
      </c>
      <c r="D24" s="77"/>
      <c r="E24" s="77"/>
      <c r="F24" s="74"/>
      <c r="G24" s="77"/>
      <c r="H24" s="77"/>
      <c r="I24" s="77"/>
    </row>
    <row r="25" spans="1:9" ht="24.75" customHeight="1" x14ac:dyDescent="0.25">
      <c r="A25" s="81">
        <v>4.4000000000000004</v>
      </c>
      <c r="B25" s="133" t="s">
        <v>411</v>
      </c>
      <c r="C25" s="138"/>
      <c r="D25" s="138"/>
      <c r="E25" s="138"/>
      <c r="F25" s="138"/>
      <c r="G25" s="138"/>
      <c r="H25" s="138"/>
      <c r="I25" s="139"/>
    </row>
    <row r="26" spans="1:9" ht="25.5" customHeight="1" x14ac:dyDescent="0.2">
      <c r="A26" s="82" t="s">
        <v>414</v>
      </c>
      <c r="B26" s="75" t="s">
        <v>21</v>
      </c>
      <c r="C26" s="79">
        <v>0</v>
      </c>
      <c r="D26" s="79">
        <v>0.25</v>
      </c>
      <c r="E26" s="79">
        <v>0.5</v>
      </c>
      <c r="F26" s="79">
        <v>0.75</v>
      </c>
      <c r="G26" s="79">
        <v>1</v>
      </c>
      <c r="H26" s="79" t="s">
        <v>8</v>
      </c>
      <c r="I26" s="79" t="s">
        <v>17</v>
      </c>
    </row>
    <row r="27" spans="1:9" ht="58.5" customHeight="1" x14ac:dyDescent="0.2">
      <c r="A27" s="74"/>
      <c r="B27" s="76" t="s">
        <v>30</v>
      </c>
      <c r="C27" s="77"/>
      <c r="D27" s="77"/>
      <c r="E27" s="77"/>
      <c r="F27" s="77" t="s">
        <v>541</v>
      </c>
      <c r="G27" s="77"/>
      <c r="H27" s="77"/>
      <c r="I27" s="78"/>
    </row>
    <row r="28" spans="1:9" ht="39" customHeight="1" x14ac:dyDescent="0.2">
      <c r="A28" s="74"/>
      <c r="B28" s="76" t="s">
        <v>31</v>
      </c>
      <c r="C28" s="77"/>
      <c r="D28" s="77"/>
      <c r="E28" s="77"/>
      <c r="F28" s="77"/>
      <c r="G28" s="77"/>
      <c r="H28" s="77"/>
      <c r="I28" s="78"/>
    </row>
    <row r="29" spans="1:9" ht="41.25" customHeight="1" x14ac:dyDescent="0.2">
      <c r="A29" s="74"/>
      <c r="B29" s="76" t="s">
        <v>32</v>
      </c>
      <c r="C29" s="77"/>
      <c r="D29" s="77"/>
      <c r="E29" s="77"/>
      <c r="F29" s="77"/>
      <c r="G29" s="77"/>
      <c r="H29" s="77"/>
      <c r="I29" s="78"/>
    </row>
    <row r="30" spans="1:9" ht="24" customHeight="1" x14ac:dyDescent="0.2">
      <c r="A30" s="74"/>
      <c r="B30" s="76" t="s">
        <v>33</v>
      </c>
      <c r="C30" s="77"/>
      <c r="D30" s="77"/>
      <c r="E30" s="77"/>
      <c r="F30" s="77"/>
      <c r="G30" s="77"/>
      <c r="H30" s="77"/>
      <c r="I30" s="77"/>
    </row>
    <row r="31" spans="1:9" ht="51.75" customHeight="1" x14ac:dyDescent="0.2">
      <c r="A31" s="74"/>
      <c r="B31" s="76" t="s">
        <v>34</v>
      </c>
      <c r="C31" s="77"/>
      <c r="D31" s="77"/>
      <c r="E31" s="77"/>
      <c r="F31" s="77"/>
      <c r="G31" s="77"/>
      <c r="H31" s="77"/>
      <c r="I31" s="78"/>
    </row>
    <row r="32" spans="1:9" ht="36.75" customHeight="1" x14ac:dyDescent="0.2">
      <c r="A32" s="74"/>
      <c r="B32" s="76" t="s">
        <v>35</v>
      </c>
      <c r="C32" s="77"/>
      <c r="D32" s="77"/>
      <c r="E32" s="77"/>
      <c r="F32" s="77"/>
      <c r="G32" s="77"/>
      <c r="H32" s="77"/>
      <c r="I32" s="77"/>
    </row>
    <row r="33" spans="1:9" ht="39" customHeight="1" x14ac:dyDescent="0.2">
      <c r="A33" s="74"/>
      <c r="B33" s="76" t="s">
        <v>36</v>
      </c>
      <c r="C33" s="77"/>
      <c r="D33" s="77"/>
      <c r="E33" s="77"/>
      <c r="F33" s="77"/>
      <c r="G33" s="77"/>
      <c r="H33" s="77"/>
      <c r="I33" s="77"/>
    </row>
    <row r="34" spans="1:9" ht="39" customHeight="1" x14ac:dyDescent="0.2">
      <c r="A34" s="74"/>
      <c r="B34" s="76" t="s">
        <v>37</v>
      </c>
      <c r="C34" s="77"/>
      <c r="D34" s="77"/>
      <c r="E34" s="74"/>
      <c r="F34" s="77"/>
      <c r="G34" s="77"/>
      <c r="H34" s="77"/>
      <c r="I34" s="78"/>
    </row>
    <row r="35" spans="1:9" ht="50.25" customHeight="1" x14ac:dyDescent="0.2">
      <c r="A35" s="74"/>
      <c r="B35" s="76" t="s">
        <v>38</v>
      </c>
      <c r="C35" s="77"/>
      <c r="D35" s="77"/>
      <c r="E35" s="77"/>
      <c r="F35" s="77"/>
      <c r="G35" s="77"/>
      <c r="H35" s="77"/>
      <c r="I35" s="78"/>
    </row>
    <row r="36" spans="1:9" ht="24" customHeight="1" x14ac:dyDescent="0.2">
      <c r="A36" s="74"/>
      <c r="B36" s="76" t="s">
        <v>39</v>
      </c>
      <c r="C36" s="77"/>
      <c r="D36" s="77"/>
      <c r="E36" s="77"/>
      <c r="F36" s="77"/>
      <c r="G36" s="77"/>
      <c r="H36" s="77"/>
      <c r="I36" s="78"/>
    </row>
    <row r="37" spans="1:9" ht="35.25" customHeight="1" x14ac:dyDescent="0.2">
      <c r="A37" s="82" t="s">
        <v>413</v>
      </c>
      <c r="B37" s="75" t="s">
        <v>412</v>
      </c>
      <c r="C37" s="79">
        <v>0</v>
      </c>
      <c r="D37" s="79">
        <v>0.25</v>
      </c>
      <c r="E37" s="79">
        <v>0.5</v>
      </c>
      <c r="F37" s="79">
        <v>0.75</v>
      </c>
      <c r="G37" s="79">
        <v>1</v>
      </c>
      <c r="H37" s="80" t="s">
        <v>8</v>
      </c>
      <c r="I37" s="80" t="s">
        <v>17</v>
      </c>
    </row>
    <row r="38" spans="1:9" ht="38.25" customHeight="1" x14ac:dyDescent="0.2">
      <c r="A38" s="74"/>
      <c r="B38" s="76" t="s">
        <v>40</v>
      </c>
      <c r="C38" s="77"/>
      <c r="D38" s="77"/>
      <c r="E38" s="77"/>
      <c r="F38" s="77"/>
      <c r="G38" s="77"/>
      <c r="H38" s="77"/>
      <c r="I38" s="78"/>
    </row>
    <row r="39" spans="1:9" ht="53.25" customHeight="1" x14ac:dyDescent="0.2">
      <c r="A39" s="74"/>
      <c r="B39" s="76" t="s">
        <v>41</v>
      </c>
      <c r="C39" s="77"/>
      <c r="D39" s="77"/>
      <c r="E39" s="77"/>
      <c r="F39" s="77"/>
      <c r="G39" s="77"/>
      <c r="H39" s="77"/>
      <c r="I39" s="78"/>
    </row>
    <row r="40" spans="1:9" ht="31.5" customHeight="1" x14ac:dyDescent="0.2">
      <c r="A40" s="83" t="s">
        <v>407</v>
      </c>
      <c r="B40" s="130" t="s">
        <v>42</v>
      </c>
      <c r="C40" s="131"/>
      <c r="D40" s="131"/>
      <c r="E40" s="131"/>
      <c r="F40" s="131"/>
      <c r="G40" s="131"/>
      <c r="H40" s="131"/>
      <c r="I40" s="132"/>
    </row>
    <row r="41" spans="1:9" ht="30.75" customHeight="1" x14ac:dyDescent="0.25">
      <c r="A41" s="81">
        <v>5.0999999999999996</v>
      </c>
      <c r="B41" s="133" t="s">
        <v>415</v>
      </c>
      <c r="C41" s="138"/>
      <c r="D41" s="138"/>
      <c r="E41" s="138"/>
      <c r="F41" s="138"/>
      <c r="G41" s="138"/>
      <c r="H41" s="138"/>
      <c r="I41" s="139"/>
    </row>
    <row r="42" spans="1:9" ht="28.5" customHeight="1" x14ac:dyDescent="0.2">
      <c r="A42" s="82" t="s">
        <v>417</v>
      </c>
      <c r="B42" s="75" t="s">
        <v>416</v>
      </c>
      <c r="C42" s="79">
        <v>0</v>
      </c>
      <c r="D42" s="79">
        <v>0.25</v>
      </c>
      <c r="E42" s="79">
        <v>0.5</v>
      </c>
      <c r="F42" s="79">
        <v>0.75</v>
      </c>
      <c r="G42" s="79">
        <v>1</v>
      </c>
      <c r="H42" s="79" t="s">
        <v>8</v>
      </c>
      <c r="I42" s="79" t="s">
        <v>17</v>
      </c>
    </row>
    <row r="43" spans="1:9" ht="28.5" customHeight="1" x14ac:dyDescent="0.2">
      <c r="A43" s="74"/>
      <c r="B43" s="76" t="s">
        <v>43</v>
      </c>
      <c r="C43" s="77"/>
      <c r="D43" s="77"/>
      <c r="E43" s="77"/>
      <c r="F43" s="77"/>
      <c r="G43" s="77"/>
      <c r="H43" s="77"/>
      <c r="I43" s="78"/>
    </row>
    <row r="44" spans="1:9" ht="37.5" customHeight="1" x14ac:dyDescent="0.2">
      <c r="A44" s="74"/>
      <c r="B44" s="76" t="s">
        <v>44</v>
      </c>
      <c r="C44" s="77"/>
      <c r="D44" s="77"/>
      <c r="E44" s="77"/>
      <c r="F44" s="77"/>
      <c r="G44" s="77"/>
      <c r="H44" s="77"/>
      <c r="I44" s="78"/>
    </row>
    <row r="45" spans="1:9" ht="66" customHeight="1" x14ac:dyDescent="0.2">
      <c r="A45" s="74"/>
      <c r="B45" s="76" t="s">
        <v>45</v>
      </c>
      <c r="C45" s="77"/>
      <c r="D45" s="77"/>
      <c r="E45" s="77"/>
      <c r="F45" s="77"/>
      <c r="G45" s="77"/>
      <c r="H45" s="77"/>
      <c r="I45" s="78"/>
    </row>
    <row r="46" spans="1:9" ht="36.75" customHeight="1" x14ac:dyDescent="0.2">
      <c r="A46" s="74"/>
      <c r="B46" s="76" t="s">
        <v>46</v>
      </c>
      <c r="C46" s="77"/>
      <c r="D46" s="77"/>
      <c r="E46" s="77"/>
      <c r="F46" s="77"/>
      <c r="G46" s="77"/>
      <c r="H46" s="77"/>
      <c r="I46" s="78"/>
    </row>
    <row r="47" spans="1:9" ht="36.75" customHeight="1" x14ac:dyDescent="0.2">
      <c r="A47" s="74"/>
      <c r="B47" s="76" t="s">
        <v>47</v>
      </c>
      <c r="C47" s="77"/>
      <c r="D47" s="77"/>
      <c r="E47" s="77"/>
      <c r="F47" s="77"/>
      <c r="G47" s="77"/>
      <c r="H47" s="77"/>
      <c r="I47" s="78"/>
    </row>
    <row r="48" spans="1:9" ht="36" customHeight="1" x14ac:dyDescent="0.2">
      <c r="A48" s="74"/>
      <c r="B48" s="76" t="s">
        <v>48</v>
      </c>
      <c r="C48" s="77"/>
      <c r="D48" s="77"/>
      <c r="E48" s="77"/>
      <c r="F48" s="77"/>
      <c r="G48" s="77"/>
      <c r="H48" s="77"/>
      <c r="I48" s="78"/>
    </row>
    <row r="49" spans="1:9" ht="36.75" customHeight="1" x14ac:dyDescent="0.2">
      <c r="A49" s="74"/>
      <c r="B49" s="76" t="s">
        <v>49</v>
      </c>
      <c r="C49" s="77"/>
      <c r="D49" s="77"/>
      <c r="E49" s="77"/>
      <c r="F49" s="77"/>
      <c r="G49" s="77"/>
      <c r="H49" s="77"/>
      <c r="I49" s="78"/>
    </row>
    <row r="50" spans="1:9" ht="24" customHeight="1" x14ac:dyDescent="0.2">
      <c r="A50" s="74"/>
      <c r="B50" s="76" t="s">
        <v>50</v>
      </c>
      <c r="C50" s="77"/>
      <c r="D50" s="77"/>
      <c r="E50" s="77"/>
      <c r="F50" s="77"/>
      <c r="G50" s="77"/>
      <c r="H50" s="77"/>
      <c r="I50" s="78"/>
    </row>
    <row r="51" spans="1:9" ht="37.5" customHeight="1" x14ac:dyDescent="0.2">
      <c r="A51" s="74"/>
      <c r="B51" s="76" t="s">
        <v>51</v>
      </c>
      <c r="C51" s="77"/>
      <c r="D51" s="77"/>
      <c r="E51" s="77"/>
      <c r="F51" s="77"/>
      <c r="G51" s="77"/>
      <c r="H51" s="77"/>
      <c r="I51" s="78"/>
    </row>
    <row r="52" spans="1:9" ht="24" customHeight="1" x14ac:dyDescent="0.2">
      <c r="A52" s="74"/>
      <c r="B52" s="76" t="s">
        <v>52</v>
      </c>
      <c r="C52" s="77"/>
      <c r="D52" s="77"/>
      <c r="E52" s="77"/>
      <c r="F52" s="77"/>
      <c r="G52" s="77"/>
      <c r="H52" s="77"/>
      <c r="I52" s="78"/>
    </row>
    <row r="53" spans="1:9" ht="53.25" customHeight="1" x14ac:dyDescent="0.2">
      <c r="A53" s="74"/>
      <c r="B53" s="76" t="s">
        <v>53</v>
      </c>
      <c r="C53" s="77"/>
      <c r="D53" s="77"/>
      <c r="E53" s="77"/>
      <c r="F53" s="77"/>
      <c r="G53" s="77"/>
      <c r="H53" s="77"/>
      <c r="I53" s="78"/>
    </row>
    <row r="54" spans="1:9" ht="27.75" customHeight="1" x14ac:dyDescent="0.2">
      <c r="A54" s="82" t="s">
        <v>419</v>
      </c>
      <c r="B54" s="75" t="s">
        <v>418</v>
      </c>
      <c r="C54" s="79">
        <v>0</v>
      </c>
      <c r="D54" s="79">
        <v>0.25</v>
      </c>
      <c r="E54" s="79">
        <v>0.5</v>
      </c>
      <c r="F54" s="79">
        <v>0.75</v>
      </c>
      <c r="G54" s="79">
        <v>1</v>
      </c>
      <c r="H54" s="79" t="s">
        <v>8</v>
      </c>
      <c r="I54" s="79" t="s">
        <v>17</v>
      </c>
    </row>
    <row r="55" spans="1:9" ht="40.5" customHeight="1" x14ac:dyDescent="0.2">
      <c r="A55" s="74"/>
      <c r="B55" s="76" t="s">
        <v>54</v>
      </c>
      <c r="C55" s="77"/>
      <c r="D55" s="77"/>
      <c r="E55" s="77"/>
      <c r="F55" s="77"/>
      <c r="G55" s="77"/>
      <c r="H55" s="77"/>
      <c r="I55" s="78"/>
    </row>
    <row r="56" spans="1:9" ht="52.5" customHeight="1" x14ac:dyDescent="0.2">
      <c r="A56" s="74"/>
      <c r="B56" s="76" t="s">
        <v>55</v>
      </c>
      <c r="C56" s="77"/>
      <c r="D56" s="77"/>
      <c r="E56" s="77"/>
      <c r="F56" s="77"/>
      <c r="G56" s="77"/>
      <c r="H56" s="77"/>
      <c r="I56" s="78"/>
    </row>
    <row r="57" spans="1:9" ht="54" customHeight="1" x14ac:dyDescent="0.2">
      <c r="A57" s="74"/>
      <c r="B57" s="76" t="s">
        <v>56</v>
      </c>
      <c r="C57" s="77"/>
      <c r="D57" s="77"/>
      <c r="E57" s="77"/>
      <c r="F57" s="77"/>
      <c r="G57" s="77"/>
      <c r="H57" s="77"/>
      <c r="I57" s="78"/>
    </row>
    <row r="58" spans="1:9" ht="42" customHeight="1" x14ac:dyDescent="0.2">
      <c r="A58" s="74"/>
      <c r="B58" s="76" t="s">
        <v>57</v>
      </c>
      <c r="C58" s="77"/>
      <c r="D58" s="77"/>
      <c r="E58" s="77"/>
      <c r="F58" s="77"/>
      <c r="G58" s="77"/>
      <c r="H58" s="77"/>
      <c r="I58" s="78"/>
    </row>
    <row r="59" spans="1:9" ht="24" customHeight="1" x14ac:dyDescent="0.25">
      <c r="A59" s="81">
        <v>5.2</v>
      </c>
      <c r="B59" s="133" t="s">
        <v>420</v>
      </c>
      <c r="C59" s="138"/>
      <c r="D59" s="138"/>
      <c r="E59" s="138"/>
      <c r="F59" s="138"/>
      <c r="G59" s="138"/>
      <c r="H59" s="138"/>
      <c r="I59" s="139"/>
    </row>
    <row r="60" spans="1:9" ht="38.25" customHeight="1" x14ac:dyDescent="0.2">
      <c r="A60" s="82" t="s">
        <v>422</v>
      </c>
      <c r="B60" s="75" t="s">
        <v>421</v>
      </c>
      <c r="C60" s="79">
        <v>0</v>
      </c>
      <c r="D60" s="79">
        <v>0.25</v>
      </c>
      <c r="E60" s="79">
        <v>0.5</v>
      </c>
      <c r="F60" s="79">
        <v>0.75</v>
      </c>
      <c r="G60" s="79">
        <v>1</v>
      </c>
      <c r="H60" s="79" t="s">
        <v>8</v>
      </c>
      <c r="I60" s="79" t="s">
        <v>17</v>
      </c>
    </row>
    <row r="61" spans="1:9" ht="29.25" customHeight="1" x14ac:dyDescent="0.2">
      <c r="A61" s="74"/>
      <c r="B61" s="76" t="s">
        <v>58</v>
      </c>
      <c r="C61" s="77"/>
      <c r="D61" s="77"/>
      <c r="E61" s="77"/>
      <c r="F61" s="77"/>
      <c r="G61" s="77"/>
      <c r="H61" s="77"/>
      <c r="I61" s="77"/>
    </row>
    <row r="62" spans="1:9" ht="52.5" customHeight="1" x14ac:dyDescent="0.2">
      <c r="A62" s="74"/>
      <c r="B62" s="76" t="s">
        <v>59</v>
      </c>
      <c r="C62" s="77"/>
      <c r="D62" s="77"/>
      <c r="E62" s="77"/>
      <c r="F62" s="77"/>
      <c r="G62" s="77"/>
      <c r="H62" s="77"/>
      <c r="I62" s="77"/>
    </row>
    <row r="63" spans="1:9" ht="54" customHeight="1" x14ac:dyDescent="0.2">
      <c r="A63" s="74"/>
      <c r="B63" s="76" t="s">
        <v>60</v>
      </c>
      <c r="C63" s="77"/>
      <c r="D63" s="77"/>
      <c r="E63" s="77"/>
      <c r="F63" s="77"/>
      <c r="G63" s="77"/>
      <c r="H63" s="77"/>
      <c r="I63" s="77"/>
    </row>
    <row r="64" spans="1:9" ht="42.75" customHeight="1" x14ac:dyDescent="0.2">
      <c r="A64" s="74"/>
      <c r="B64" s="76" t="s">
        <v>61</v>
      </c>
      <c r="C64" s="77"/>
      <c r="D64" s="77"/>
      <c r="E64" s="77"/>
      <c r="F64" s="77"/>
      <c r="G64" s="77"/>
      <c r="H64" s="77"/>
      <c r="I64" s="77"/>
    </row>
    <row r="65" spans="1:9" ht="36.75" customHeight="1" x14ac:dyDescent="0.2">
      <c r="A65" s="74"/>
      <c r="B65" s="76" t="s">
        <v>62</v>
      </c>
      <c r="C65" s="77"/>
      <c r="D65" s="77"/>
      <c r="E65" s="77"/>
      <c r="F65" s="77"/>
      <c r="G65" s="77"/>
      <c r="H65" s="77"/>
      <c r="I65" s="77"/>
    </row>
    <row r="66" spans="1:9" ht="36.75" customHeight="1" x14ac:dyDescent="0.2">
      <c r="A66" s="82" t="s">
        <v>424</v>
      </c>
      <c r="B66" s="75" t="s">
        <v>423</v>
      </c>
      <c r="C66" s="79">
        <v>0</v>
      </c>
      <c r="D66" s="79">
        <v>0.25</v>
      </c>
      <c r="E66" s="79">
        <v>0.5</v>
      </c>
      <c r="F66" s="79">
        <v>0.75</v>
      </c>
      <c r="G66" s="79">
        <v>1</v>
      </c>
      <c r="H66" s="79" t="s">
        <v>8</v>
      </c>
      <c r="I66" s="79" t="s">
        <v>17</v>
      </c>
    </row>
    <row r="67" spans="1:9" ht="30" customHeight="1" x14ac:dyDescent="0.2">
      <c r="A67" s="74"/>
      <c r="B67" s="76" t="s">
        <v>63</v>
      </c>
      <c r="C67" s="77"/>
      <c r="D67" s="77"/>
      <c r="E67" s="77"/>
      <c r="F67" s="77"/>
      <c r="G67" s="77"/>
      <c r="H67" s="77"/>
      <c r="I67" s="78"/>
    </row>
    <row r="68" spans="1:9" ht="26.25" customHeight="1" x14ac:dyDescent="0.2">
      <c r="A68" s="74"/>
      <c r="B68" s="76" t="s">
        <v>64</v>
      </c>
      <c r="C68" s="77"/>
      <c r="D68" s="77"/>
      <c r="E68" s="77"/>
      <c r="F68" s="77"/>
      <c r="G68" s="77"/>
      <c r="H68" s="77"/>
      <c r="I68" s="78"/>
    </row>
    <row r="69" spans="1:9" ht="37.5" customHeight="1" x14ac:dyDescent="0.2">
      <c r="A69" s="74"/>
      <c r="B69" s="76" t="s">
        <v>65</v>
      </c>
      <c r="C69" s="77"/>
      <c r="D69" s="77"/>
      <c r="E69" s="77"/>
      <c r="F69" s="77"/>
      <c r="G69" s="77"/>
      <c r="H69" s="77"/>
      <c r="I69" s="78"/>
    </row>
    <row r="70" spans="1:9" ht="34.5" customHeight="1" x14ac:dyDescent="0.25">
      <c r="A70" s="81">
        <v>5.3</v>
      </c>
      <c r="B70" s="133" t="s">
        <v>425</v>
      </c>
      <c r="C70" s="138"/>
      <c r="D70" s="138"/>
      <c r="E70" s="138"/>
      <c r="F70" s="138"/>
      <c r="G70" s="138"/>
      <c r="H70" s="138"/>
      <c r="I70" s="139"/>
    </row>
    <row r="71" spans="1:9" ht="26.25" customHeight="1" x14ac:dyDescent="0.2">
      <c r="A71" s="74"/>
      <c r="B71" s="75" t="s">
        <v>66</v>
      </c>
      <c r="C71" s="79">
        <v>0</v>
      </c>
      <c r="D71" s="79">
        <v>0.25</v>
      </c>
      <c r="E71" s="79">
        <v>0.5</v>
      </c>
      <c r="F71" s="79">
        <v>0.75</v>
      </c>
      <c r="G71" s="79">
        <v>1</v>
      </c>
      <c r="H71" s="79" t="s">
        <v>8</v>
      </c>
      <c r="I71" s="79" t="s">
        <v>17</v>
      </c>
    </row>
    <row r="72" spans="1:9" ht="54.75" customHeight="1" x14ac:dyDescent="0.2">
      <c r="A72" s="74"/>
      <c r="B72" s="76" t="s">
        <v>67</v>
      </c>
      <c r="C72" s="77"/>
      <c r="D72" s="77"/>
      <c r="E72" s="77"/>
      <c r="F72" s="77"/>
      <c r="G72" s="77"/>
      <c r="H72" s="77"/>
      <c r="I72" s="78"/>
    </row>
    <row r="73" spans="1:9" ht="43.5" customHeight="1" x14ac:dyDescent="0.2">
      <c r="A73" s="74"/>
      <c r="B73" s="76" t="s">
        <v>68</v>
      </c>
      <c r="C73" s="77"/>
      <c r="D73" s="77"/>
      <c r="E73" s="77"/>
      <c r="F73" s="77"/>
      <c r="G73" s="77"/>
      <c r="H73" s="77"/>
      <c r="I73" s="78"/>
    </row>
    <row r="74" spans="1:9" ht="42" customHeight="1" x14ac:dyDescent="0.2">
      <c r="A74" s="74"/>
      <c r="B74" s="76" t="s">
        <v>69</v>
      </c>
      <c r="C74" s="77"/>
      <c r="D74" s="77"/>
      <c r="E74" s="77"/>
      <c r="F74" s="77"/>
      <c r="G74" s="77"/>
      <c r="H74" s="77"/>
      <c r="I74" s="78"/>
    </row>
    <row r="75" spans="1:9" ht="53.25" customHeight="1" x14ac:dyDescent="0.2">
      <c r="A75" s="74"/>
      <c r="B75" s="76" t="s">
        <v>70</v>
      </c>
      <c r="C75" s="77"/>
      <c r="D75" s="77"/>
      <c r="E75" s="77"/>
      <c r="F75" s="77"/>
      <c r="G75" s="77"/>
      <c r="H75" s="77"/>
      <c r="I75" s="78"/>
    </row>
    <row r="76" spans="1:9" ht="45" customHeight="1" x14ac:dyDescent="0.2">
      <c r="A76" s="74"/>
      <c r="B76" s="76" t="s">
        <v>71</v>
      </c>
      <c r="C76" s="77"/>
      <c r="D76" s="77"/>
      <c r="E76" s="77"/>
      <c r="F76" s="77"/>
      <c r="G76" s="77"/>
      <c r="H76" s="77"/>
      <c r="I76" s="78"/>
    </row>
    <row r="77" spans="1:9" ht="47.25" customHeight="1" x14ac:dyDescent="0.2">
      <c r="A77" s="74"/>
      <c r="B77" s="76" t="s">
        <v>72</v>
      </c>
      <c r="C77" s="77"/>
      <c r="D77" s="77"/>
      <c r="E77" s="77"/>
      <c r="F77" s="77"/>
      <c r="G77" s="77"/>
      <c r="H77" s="77"/>
      <c r="I77" s="78"/>
    </row>
    <row r="78" spans="1:9" ht="24.75" customHeight="1" x14ac:dyDescent="0.2">
      <c r="A78" s="83" t="s">
        <v>407</v>
      </c>
      <c r="B78" s="130" t="s">
        <v>73</v>
      </c>
      <c r="C78" s="131"/>
      <c r="D78" s="131"/>
      <c r="E78" s="131"/>
      <c r="F78" s="131"/>
      <c r="G78" s="131"/>
      <c r="H78" s="131"/>
      <c r="I78" s="132"/>
    </row>
    <row r="79" spans="1:9" ht="24.75" customHeight="1" x14ac:dyDescent="0.25">
      <c r="A79" s="81">
        <v>6.1</v>
      </c>
      <c r="B79" s="133" t="s">
        <v>426</v>
      </c>
      <c r="C79" s="138"/>
      <c r="D79" s="138"/>
      <c r="E79" s="138"/>
      <c r="F79" s="138"/>
      <c r="G79" s="138"/>
      <c r="H79" s="138"/>
      <c r="I79" s="139"/>
    </row>
    <row r="80" spans="1:9" ht="28.5" customHeight="1" x14ac:dyDescent="0.2">
      <c r="A80" s="82" t="s">
        <v>539</v>
      </c>
      <c r="B80" s="75" t="s">
        <v>538</v>
      </c>
      <c r="C80" s="79">
        <v>0</v>
      </c>
      <c r="D80" s="79">
        <v>0.25</v>
      </c>
      <c r="E80" s="79">
        <v>0.5</v>
      </c>
      <c r="F80" s="79">
        <v>0.75</v>
      </c>
      <c r="G80" s="79">
        <v>1</v>
      </c>
      <c r="H80" s="79" t="s">
        <v>8</v>
      </c>
      <c r="I80" s="79" t="s">
        <v>17</v>
      </c>
    </row>
    <row r="81" spans="1:9" ht="54.75" customHeight="1" x14ac:dyDescent="0.2">
      <c r="A81" s="74"/>
      <c r="B81" s="76" t="s">
        <v>74</v>
      </c>
      <c r="C81" s="77"/>
      <c r="D81" s="77"/>
      <c r="E81" s="77"/>
      <c r="F81" s="77"/>
      <c r="G81" s="77"/>
      <c r="H81" s="77"/>
      <c r="I81" s="78"/>
    </row>
    <row r="82" spans="1:9" ht="51.75" customHeight="1" x14ac:dyDescent="0.2">
      <c r="A82" s="74"/>
      <c r="B82" s="76" t="s">
        <v>75</v>
      </c>
      <c r="C82" s="77"/>
      <c r="D82" s="77"/>
      <c r="E82" s="77"/>
      <c r="F82" s="77"/>
      <c r="G82" s="77"/>
      <c r="H82" s="77"/>
      <c r="I82" s="78"/>
    </row>
    <row r="83" spans="1:9" ht="39" customHeight="1" x14ac:dyDescent="0.2">
      <c r="A83" s="74"/>
      <c r="B83" s="76" t="s">
        <v>76</v>
      </c>
      <c r="C83" s="77"/>
      <c r="D83" s="77"/>
      <c r="E83" s="77"/>
      <c r="F83" s="77"/>
      <c r="G83" s="77"/>
      <c r="H83" s="77"/>
      <c r="I83" s="78"/>
    </row>
    <row r="84" spans="1:9" ht="36.75" customHeight="1" x14ac:dyDescent="0.2">
      <c r="A84" s="74"/>
      <c r="B84" s="76" t="s">
        <v>77</v>
      </c>
      <c r="C84" s="77"/>
      <c r="D84" s="77"/>
      <c r="E84" s="77"/>
      <c r="F84" s="77"/>
      <c r="G84" s="77"/>
      <c r="H84" s="77"/>
      <c r="I84" s="78"/>
    </row>
    <row r="85" spans="1:9" ht="34.5" customHeight="1" x14ac:dyDescent="0.2">
      <c r="A85" s="74"/>
      <c r="B85" s="76" t="s">
        <v>78</v>
      </c>
      <c r="C85" s="77"/>
      <c r="D85" s="77"/>
      <c r="E85" s="77"/>
      <c r="F85" s="77"/>
      <c r="G85" s="77"/>
      <c r="H85" s="77"/>
      <c r="I85" s="78"/>
    </row>
    <row r="86" spans="1:9" ht="32.25" customHeight="1" x14ac:dyDescent="0.2">
      <c r="A86" s="82" t="s">
        <v>428</v>
      </c>
      <c r="B86" s="75" t="s">
        <v>427</v>
      </c>
      <c r="C86" s="79">
        <v>0</v>
      </c>
      <c r="D86" s="79">
        <v>0.25</v>
      </c>
      <c r="E86" s="79">
        <v>0.5</v>
      </c>
      <c r="F86" s="79">
        <v>0.75</v>
      </c>
      <c r="G86" s="79">
        <v>1</v>
      </c>
      <c r="H86" s="79" t="s">
        <v>8</v>
      </c>
      <c r="I86" s="79" t="s">
        <v>17</v>
      </c>
    </row>
    <row r="87" spans="1:9" ht="34.5" customHeight="1" x14ac:dyDescent="0.2">
      <c r="A87" s="74"/>
      <c r="B87" s="76" t="s">
        <v>79</v>
      </c>
      <c r="C87" s="77"/>
      <c r="D87" s="77"/>
      <c r="E87" s="77"/>
      <c r="F87" s="77"/>
      <c r="G87" s="77"/>
      <c r="H87" s="77"/>
      <c r="I87" s="78"/>
    </row>
    <row r="88" spans="1:9" ht="34.5" customHeight="1" x14ac:dyDescent="0.2">
      <c r="A88" s="74"/>
      <c r="B88" s="76" t="s">
        <v>80</v>
      </c>
      <c r="C88" s="77"/>
      <c r="D88" s="77"/>
      <c r="E88" s="77"/>
      <c r="F88" s="77"/>
      <c r="G88" s="77"/>
      <c r="H88" s="77"/>
      <c r="I88" s="78"/>
    </row>
    <row r="89" spans="1:9" ht="30" customHeight="1" x14ac:dyDescent="0.2">
      <c r="A89" s="74"/>
      <c r="B89" s="76" t="s">
        <v>81</v>
      </c>
      <c r="C89" s="77"/>
      <c r="D89" s="77"/>
      <c r="E89" s="77"/>
      <c r="F89" s="77"/>
      <c r="G89" s="77"/>
      <c r="H89" s="77"/>
      <c r="I89" s="78"/>
    </row>
    <row r="90" spans="1:9" ht="30.75" customHeight="1" x14ac:dyDescent="0.25">
      <c r="A90" s="81">
        <v>6.2</v>
      </c>
      <c r="B90" s="133" t="s">
        <v>429</v>
      </c>
      <c r="C90" s="134"/>
      <c r="D90" s="134"/>
      <c r="E90" s="134"/>
      <c r="F90" s="134"/>
      <c r="G90" s="134"/>
      <c r="H90" s="134"/>
      <c r="I90" s="134"/>
    </row>
    <row r="91" spans="1:9" ht="30.75" customHeight="1" x14ac:dyDescent="0.2">
      <c r="A91" s="82" t="s">
        <v>430</v>
      </c>
      <c r="B91" s="75" t="s">
        <v>97</v>
      </c>
      <c r="C91" s="79">
        <v>0</v>
      </c>
      <c r="D91" s="79">
        <v>0.25</v>
      </c>
      <c r="E91" s="79">
        <v>0.5</v>
      </c>
      <c r="F91" s="79">
        <v>0.75</v>
      </c>
      <c r="G91" s="79">
        <v>1</v>
      </c>
      <c r="H91" s="79" t="s">
        <v>8</v>
      </c>
      <c r="I91" s="79" t="s">
        <v>17</v>
      </c>
    </row>
    <row r="92" spans="1:9" ht="39" customHeight="1" x14ac:dyDescent="0.2">
      <c r="A92" s="74"/>
      <c r="B92" s="76" t="s">
        <v>82</v>
      </c>
      <c r="C92" s="77"/>
      <c r="D92" s="77"/>
      <c r="E92" s="77"/>
      <c r="F92" s="77"/>
      <c r="G92" s="77"/>
      <c r="H92" s="77"/>
      <c r="I92" s="78"/>
    </row>
    <row r="93" spans="1:9" ht="38.25" customHeight="1" x14ac:dyDescent="0.2">
      <c r="A93" s="74"/>
      <c r="B93" s="76" t="s">
        <v>83</v>
      </c>
      <c r="C93" s="77"/>
      <c r="D93" s="77"/>
      <c r="E93" s="77"/>
      <c r="F93" s="77"/>
      <c r="G93" s="77"/>
      <c r="H93" s="77"/>
      <c r="I93" s="78"/>
    </row>
    <row r="94" spans="1:9" ht="28.5" customHeight="1" x14ac:dyDescent="0.2">
      <c r="A94" s="74"/>
      <c r="B94" s="75" t="s">
        <v>84</v>
      </c>
      <c r="C94" s="77"/>
      <c r="D94" s="77"/>
      <c r="E94" s="77"/>
      <c r="F94" s="77"/>
      <c r="G94" s="77"/>
      <c r="H94" s="77"/>
      <c r="I94" s="78"/>
    </row>
    <row r="95" spans="1:9" ht="24.75" customHeight="1" x14ac:dyDescent="0.2">
      <c r="A95" s="74"/>
      <c r="B95" s="76" t="s">
        <v>85</v>
      </c>
      <c r="C95" s="77"/>
      <c r="D95" s="77"/>
      <c r="E95" s="77"/>
      <c r="F95" s="77"/>
      <c r="G95" s="77"/>
      <c r="H95" s="77"/>
      <c r="I95" s="78"/>
    </row>
    <row r="96" spans="1:9" ht="28.5" customHeight="1" x14ac:dyDescent="0.2">
      <c r="A96" s="74"/>
      <c r="B96" s="76" t="s">
        <v>86</v>
      </c>
      <c r="C96" s="77"/>
      <c r="D96" s="77"/>
      <c r="E96" s="77"/>
      <c r="F96" s="77"/>
      <c r="G96" s="77"/>
      <c r="H96" s="77"/>
      <c r="I96" s="78"/>
    </row>
    <row r="97" spans="1:9" ht="34.5" customHeight="1" x14ac:dyDescent="0.2">
      <c r="A97" s="74"/>
      <c r="B97" s="76" t="s">
        <v>87</v>
      </c>
      <c r="C97" s="77"/>
      <c r="D97" s="77"/>
      <c r="E97" s="77"/>
      <c r="F97" s="77"/>
      <c r="G97" s="77"/>
      <c r="H97" s="77"/>
      <c r="I97" s="78"/>
    </row>
    <row r="98" spans="1:9" ht="34.5" customHeight="1" x14ac:dyDescent="0.2">
      <c r="A98" s="74"/>
      <c r="B98" s="76" t="s">
        <v>88</v>
      </c>
      <c r="C98" s="77"/>
      <c r="D98" s="77"/>
      <c r="E98" s="77"/>
      <c r="F98" s="77"/>
      <c r="G98" s="77"/>
      <c r="H98" s="77"/>
      <c r="I98" s="78"/>
    </row>
    <row r="99" spans="1:9" ht="34.5" customHeight="1" x14ac:dyDescent="0.2">
      <c r="A99" s="74"/>
      <c r="B99" s="76" t="s">
        <v>89</v>
      </c>
      <c r="C99" s="77"/>
      <c r="D99" s="77"/>
      <c r="E99" s="77"/>
      <c r="F99" s="77"/>
      <c r="G99" s="77"/>
      <c r="H99" s="77"/>
      <c r="I99" s="78"/>
    </row>
    <row r="100" spans="1:9" ht="34.5" customHeight="1" x14ac:dyDescent="0.2">
      <c r="A100" s="74"/>
      <c r="B100" s="76" t="s">
        <v>90</v>
      </c>
      <c r="C100" s="77"/>
      <c r="D100" s="77"/>
      <c r="E100" s="77"/>
      <c r="F100" s="77"/>
      <c r="G100" s="77"/>
      <c r="H100" s="77"/>
      <c r="I100" s="78"/>
    </row>
    <row r="101" spans="1:9" ht="34.5" customHeight="1" x14ac:dyDescent="0.2">
      <c r="A101" s="74"/>
      <c r="B101" s="76" t="s">
        <v>91</v>
      </c>
      <c r="C101" s="77"/>
      <c r="D101" s="77"/>
      <c r="E101" s="77"/>
      <c r="F101" s="77"/>
      <c r="G101" s="77"/>
      <c r="H101" s="77"/>
      <c r="I101" s="78"/>
    </row>
    <row r="102" spans="1:9" ht="34.5" customHeight="1" x14ac:dyDescent="0.2">
      <c r="A102" s="82" t="s">
        <v>432</v>
      </c>
      <c r="B102" s="75" t="s">
        <v>431</v>
      </c>
      <c r="C102" s="79">
        <v>0</v>
      </c>
      <c r="D102" s="79">
        <v>0.25</v>
      </c>
      <c r="E102" s="79">
        <v>0.5</v>
      </c>
      <c r="F102" s="79">
        <v>0.75</v>
      </c>
      <c r="G102" s="79">
        <v>1</v>
      </c>
      <c r="H102" s="79" t="s">
        <v>8</v>
      </c>
      <c r="I102" s="79" t="s">
        <v>17</v>
      </c>
    </row>
    <row r="103" spans="1:9" ht="34.5" customHeight="1" x14ac:dyDescent="0.2">
      <c r="A103" s="74"/>
      <c r="B103" s="76" t="s">
        <v>92</v>
      </c>
      <c r="C103" s="77"/>
      <c r="D103" s="77"/>
      <c r="E103" s="77"/>
      <c r="F103" s="77"/>
      <c r="G103" s="77"/>
      <c r="H103" s="77"/>
      <c r="I103" s="78"/>
    </row>
    <row r="104" spans="1:9" ht="34.5" customHeight="1" x14ac:dyDescent="0.2">
      <c r="A104" s="74"/>
      <c r="B104" s="76" t="s">
        <v>93</v>
      </c>
      <c r="C104" s="77"/>
      <c r="D104" s="77"/>
      <c r="E104" s="77"/>
      <c r="F104" s="77"/>
      <c r="G104" s="77"/>
      <c r="H104" s="77"/>
      <c r="I104" s="78"/>
    </row>
    <row r="105" spans="1:9" ht="34.5" customHeight="1" x14ac:dyDescent="0.2">
      <c r="A105" s="74"/>
      <c r="B105" s="76" t="s">
        <v>94</v>
      </c>
      <c r="C105" s="77"/>
      <c r="D105" s="77"/>
      <c r="E105" s="77"/>
      <c r="F105" s="77"/>
      <c r="G105" s="77"/>
      <c r="H105" s="77"/>
      <c r="I105" s="78"/>
    </row>
    <row r="106" spans="1:9" ht="34.5" customHeight="1" x14ac:dyDescent="0.2">
      <c r="A106" s="74"/>
      <c r="B106" s="76" t="s">
        <v>95</v>
      </c>
      <c r="C106" s="77"/>
      <c r="D106" s="77"/>
      <c r="E106" s="77"/>
      <c r="F106" s="77"/>
      <c r="G106" s="77"/>
      <c r="H106" s="77"/>
      <c r="I106" s="78"/>
    </row>
    <row r="107" spans="1:9" ht="34.5" customHeight="1" x14ac:dyDescent="0.2">
      <c r="A107" s="74"/>
      <c r="B107" s="76" t="s">
        <v>96</v>
      </c>
      <c r="C107" s="77"/>
      <c r="D107" s="77"/>
      <c r="E107" s="77"/>
      <c r="F107" s="77"/>
      <c r="G107" s="77"/>
      <c r="H107" s="77"/>
      <c r="I107" s="78"/>
    </row>
    <row r="108" spans="1:9" ht="30" customHeight="1" x14ac:dyDescent="0.25">
      <c r="A108" s="81">
        <v>6.3</v>
      </c>
      <c r="B108" s="133" t="s">
        <v>433</v>
      </c>
      <c r="C108" s="134"/>
      <c r="D108" s="134"/>
      <c r="E108" s="134"/>
      <c r="F108" s="134"/>
      <c r="G108" s="134"/>
      <c r="H108" s="134"/>
      <c r="I108" s="134"/>
    </row>
    <row r="109" spans="1:9" ht="30" customHeight="1" x14ac:dyDescent="0.2">
      <c r="A109" s="74"/>
      <c r="B109" s="75" t="s">
        <v>97</v>
      </c>
      <c r="C109" s="79">
        <v>0</v>
      </c>
      <c r="D109" s="79">
        <v>0.25</v>
      </c>
      <c r="E109" s="79">
        <v>0.5</v>
      </c>
      <c r="F109" s="79">
        <v>0.75</v>
      </c>
      <c r="G109" s="79">
        <v>1</v>
      </c>
      <c r="H109" s="79" t="s">
        <v>8</v>
      </c>
      <c r="I109" s="79" t="s">
        <v>17</v>
      </c>
    </row>
    <row r="110" spans="1:9" ht="56.25" customHeight="1" x14ac:dyDescent="0.2">
      <c r="A110" s="74"/>
      <c r="B110" s="76" t="s">
        <v>98</v>
      </c>
      <c r="C110" s="77"/>
      <c r="D110" s="77"/>
      <c r="E110" s="77"/>
      <c r="F110" s="77"/>
      <c r="G110" s="77"/>
      <c r="H110" s="77"/>
      <c r="I110" s="77"/>
    </row>
    <row r="111" spans="1:9" ht="42" customHeight="1" x14ac:dyDescent="0.2">
      <c r="A111" s="74"/>
      <c r="B111" s="76" t="s">
        <v>99</v>
      </c>
      <c r="C111" s="77"/>
      <c r="D111" s="77"/>
      <c r="E111" s="77"/>
      <c r="F111" s="77"/>
      <c r="G111" s="77"/>
      <c r="H111" s="77"/>
      <c r="I111" s="77"/>
    </row>
    <row r="112" spans="1:9" ht="34.5" customHeight="1" x14ac:dyDescent="0.2">
      <c r="A112" s="74"/>
      <c r="B112" s="76" t="s">
        <v>100</v>
      </c>
      <c r="C112" s="77"/>
      <c r="D112" s="77"/>
      <c r="E112" s="77"/>
      <c r="F112" s="77"/>
      <c r="G112" s="77"/>
      <c r="H112" s="77"/>
      <c r="I112" s="77"/>
    </row>
    <row r="113" spans="1:17" ht="39" customHeight="1" x14ac:dyDescent="0.2">
      <c r="A113" s="74"/>
      <c r="B113" s="76" t="s">
        <v>101</v>
      </c>
      <c r="C113" s="77"/>
      <c r="D113" s="77"/>
      <c r="E113" s="77"/>
      <c r="F113" s="77"/>
      <c r="G113" s="77"/>
      <c r="H113" s="77"/>
      <c r="I113" s="77"/>
    </row>
    <row r="114" spans="1:17" ht="26.25" customHeight="1" x14ac:dyDescent="0.2">
      <c r="A114" s="83" t="s">
        <v>407</v>
      </c>
      <c r="B114" s="130" t="s">
        <v>102</v>
      </c>
      <c r="C114" s="131"/>
      <c r="D114" s="131"/>
      <c r="E114" s="131"/>
      <c r="F114" s="131"/>
      <c r="G114" s="131"/>
      <c r="H114" s="131"/>
      <c r="I114" s="132"/>
    </row>
    <row r="115" spans="1:17" ht="26.25" customHeight="1" x14ac:dyDescent="0.25">
      <c r="A115" s="81">
        <v>7.1</v>
      </c>
      <c r="B115" s="133" t="s">
        <v>434</v>
      </c>
      <c r="C115" s="134"/>
      <c r="D115" s="134"/>
      <c r="E115" s="134"/>
      <c r="F115" s="134"/>
      <c r="G115" s="134"/>
      <c r="H115" s="134"/>
      <c r="I115" s="134"/>
    </row>
    <row r="116" spans="1:17" ht="33" customHeight="1" x14ac:dyDescent="0.2">
      <c r="A116" s="82" t="s">
        <v>436</v>
      </c>
      <c r="B116" s="75" t="s">
        <v>435</v>
      </c>
      <c r="C116" s="79">
        <v>0</v>
      </c>
      <c r="D116" s="79">
        <v>0.25</v>
      </c>
      <c r="E116" s="79">
        <v>0.5</v>
      </c>
      <c r="F116" s="79">
        <v>0.75</v>
      </c>
      <c r="G116" s="79">
        <v>1</v>
      </c>
      <c r="H116" s="79" t="s">
        <v>8</v>
      </c>
      <c r="I116" s="79" t="s">
        <v>17</v>
      </c>
    </row>
    <row r="117" spans="1:17" ht="51" customHeight="1" x14ac:dyDescent="0.2">
      <c r="A117" s="74"/>
      <c r="B117" s="76" t="s">
        <v>103</v>
      </c>
      <c r="C117" s="77" t="s">
        <v>19</v>
      </c>
      <c r="D117" s="77"/>
      <c r="E117" s="77"/>
      <c r="F117" s="77"/>
      <c r="G117" s="77"/>
      <c r="H117" s="77"/>
      <c r="I117" s="77"/>
    </row>
    <row r="118" spans="1:17" ht="41.25" customHeight="1" x14ac:dyDescent="0.2">
      <c r="A118" s="74"/>
      <c r="B118" s="76" t="s">
        <v>104</v>
      </c>
      <c r="C118" s="77"/>
      <c r="D118" s="77" t="s">
        <v>19</v>
      </c>
      <c r="E118" s="77"/>
      <c r="F118" s="77"/>
      <c r="G118" s="77"/>
      <c r="H118" s="77"/>
      <c r="I118" s="77"/>
    </row>
    <row r="119" spans="1:17" ht="35.25" customHeight="1" x14ac:dyDescent="0.2">
      <c r="A119" s="74"/>
      <c r="B119" s="76" t="s">
        <v>105</v>
      </c>
      <c r="C119" s="77"/>
      <c r="D119" s="77" t="s">
        <v>19</v>
      </c>
      <c r="E119" s="77"/>
      <c r="F119" s="77"/>
      <c r="G119" s="77"/>
      <c r="H119" s="77"/>
      <c r="I119" s="77"/>
    </row>
    <row r="120" spans="1:17" ht="27.75" customHeight="1" x14ac:dyDescent="0.2">
      <c r="A120" s="82" t="s">
        <v>438</v>
      </c>
      <c r="B120" s="75" t="s">
        <v>437</v>
      </c>
      <c r="C120" s="79">
        <v>0</v>
      </c>
      <c r="D120" s="79">
        <v>0.25</v>
      </c>
      <c r="E120" s="79">
        <v>0.5</v>
      </c>
      <c r="F120" s="79">
        <v>0.75</v>
      </c>
      <c r="G120" s="79">
        <v>1</v>
      </c>
      <c r="H120" s="79" t="s">
        <v>8</v>
      </c>
      <c r="I120" s="79" t="s">
        <v>17</v>
      </c>
    </row>
    <row r="121" spans="1:17" ht="50.25" customHeight="1" x14ac:dyDescent="0.2">
      <c r="A121" s="74"/>
      <c r="B121" s="76" t="s">
        <v>106</v>
      </c>
      <c r="C121" s="77"/>
      <c r="D121" s="77" t="s">
        <v>19</v>
      </c>
      <c r="E121" s="77"/>
      <c r="F121" s="77"/>
      <c r="G121" s="77"/>
      <c r="H121" s="77"/>
      <c r="I121" s="77"/>
    </row>
    <row r="122" spans="1:17" ht="31.5" customHeight="1" x14ac:dyDescent="0.2">
      <c r="A122" s="82" t="s">
        <v>440</v>
      </c>
      <c r="B122" s="75" t="s">
        <v>439</v>
      </c>
      <c r="C122" s="79">
        <v>0</v>
      </c>
      <c r="D122" s="79">
        <v>0.25</v>
      </c>
      <c r="E122" s="79">
        <v>0.5</v>
      </c>
      <c r="F122" s="79">
        <v>0.75</v>
      </c>
      <c r="G122" s="79">
        <v>1</v>
      </c>
      <c r="H122" s="79" t="s">
        <v>8</v>
      </c>
      <c r="I122" s="79" t="s">
        <v>17</v>
      </c>
    </row>
    <row r="123" spans="1:17" ht="51.75" customHeight="1" x14ac:dyDescent="0.2">
      <c r="A123" s="74"/>
      <c r="B123" s="76" t="s">
        <v>107</v>
      </c>
      <c r="C123" s="84"/>
      <c r="D123" s="77" t="s">
        <v>19</v>
      </c>
      <c r="E123" s="74"/>
      <c r="F123" s="77"/>
      <c r="G123" s="77"/>
      <c r="H123" s="77"/>
      <c r="I123" s="78"/>
    </row>
    <row r="124" spans="1:17" ht="37.5" customHeight="1" x14ac:dyDescent="0.2">
      <c r="A124" s="82" t="s">
        <v>442</v>
      </c>
      <c r="B124" s="75" t="s">
        <v>441</v>
      </c>
      <c r="C124" s="79">
        <v>0</v>
      </c>
      <c r="D124" s="79">
        <v>0.25</v>
      </c>
      <c r="E124" s="79">
        <v>0.5</v>
      </c>
      <c r="F124" s="79">
        <v>0.75</v>
      </c>
      <c r="G124" s="79">
        <v>1</v>
      </c>
      <c r="H124" s="79" t="s">
        <v>8</v>
      </c>
      <c r="I124" s="79" t="s">
        <v>17</v>
      </c>
    </row>
    <row r="125" spans="1:17" ht="59.25" customHeight="1" x14ac:dyDescent="0.2">
      <c r="A125" s="74"/>
      <c r="B125" s="76" t="s">
        <v>108</v>
      </c>
      <c r="C125" s="77"/>
      <c r="D125" s="77" t="s">
        <v>19</v>
      </c>
      <c r="E125" s="77"/>
      <c r="F125" s="77"/>
      <c r="G125" s="77"/>
      <c r="H125" s="77"/>
      <c r="I125" s="77"/>
    </row>
    <row r="126" spans="1:17" ht="31.5" customHeight="1" x14ac:dyDescent="0.2">
      <c r="A126" s="82" t="s">
        <v>444</v>
      </c>
      <c r="B126" s="75" t="s">
        <v>443</v>
      </c>
      <c r="C126" s="79">
        <v>0</v>
      </c>
      <c r="D126" s="79">
        <v>0.25</v>
      </c>
      <c r="E126" s="79">
        <v>0.5</v>
      </c>
      <c r="F126" s="79">
        <v>0.75</v>
      </c>
      <c r="G126" s="79">
        <v>1</v>
      </c>
      <c r="H126" s="79" t="s">
        <v>9</v>
      </c>
      <c r="I126" s="79" t="s">
        <v>109</v>
      </c>
    </row>
    <row r="127" spans="1:17" ht="31.5" customHeight="1" x14ac:dyDescent="0.25">
      <c r="A127" s="82" t="s">
        <v>446</v>
      </c>
      <c r="B127" s="75" t="s">
        <v>445</v>
      </c>
      <c r="C127" s="77"/>
      <c r="D127" s="77"/>
      <c r="E127" s="77"/>
      <c r="F127" s="77"/>
      <c r="G127" s="77"/>
      <c r="H127" s="77"/>
      <c r="I127" s="77"/>
      <c r="L127" s="4"/>
    </row>
    <row r="128" spans="1:17" ht="75" customHeight="1" x14ac:dyDescent="0.25">
      <c r="A128" s="74"/>
      <c r="B128" s="76" t="s">
        <v>110</v>
      </c>
      <c r="C128" s="77"/>
      <c r="D128" s="77"/>
      <c r="E128" s="77"/>
      <c r="F128" s="77" t="s">
        <v>19</v>
      </c>
      <c r="G128" s="77"/>
      <c r="H128" s="77"/>
      <c r="I128" s="77"/>
      <c r="J128" s="4"/>
      <c r="K128" s="4"/>
      <c r="L128" s="4"/>
      <c r="M128" s="4"/>
      <c r="N128" s="4"/>
      <c r="O128" s="4"/>
      <c r="P128" s="4"/>
      <c r="Q128" s="4"/>
    </row>
    <row r="129" spans="1:12" ht="54" customHeight="1" x14ac:dyDescent="0.25">
      <c r="A129" s="74"/>
      <c r="B129" s="76" t="s">
        <v>111</v>
      </c>
      <c r="C129" s="77"/>
      <c r="D129" s="77" t="s">
        <v>19</v>
      </c>
      <c r="E129" s="77"/>
      <c r="F129" s="77"/>
      <c r="G129" s="77"/>
      <c r="H129" s="77"/>
      <c r="I129" s="77"/>
      <c r="J129" s="4"/>
      <c r="K129" s="4"/>
      <c r="L129" s="4"/>
    </row>
    <row r="130" spans="1:12" ht="38.25" customHeight="1" x14ac:dyDescent="0.25">
      <c r="A130" s="74"/>
      <c r="B130" s="76" t="s">
        <v>112</v>
      </c>
      <c r="C130" s="77"/>
      <c r="D130" s="77" t="s">
        <v>19</v>
      </c>
      <c r="E130" s="77"/>
      <c r="F130" s="77"/>
      <c r="G130" s="77"/>
      <c r="H130" s="77"/>
      <c r="I130" s="77"/>
      <c r="J130" s="4"/>
      <c r="K130" s="4"/>
      <c r="L130" s="4"/>
    </row>
    <row r="131" spans="1:12" ht="51.75" customHeight="1" x14ac:dyDescent="0.25">
      <c r="A131" s="74"/>
      <c r="B131" s="76" t="s">
        <v>113</v>
      </c>
      <c r="C131" s="77"/>
      <c r="D131" s="77"/>
      <c r="E131" s="77" t="s">
        <v>19</v>
      </c>
      <c r="F131" s="77"/>
      <c r="G131" s="77"/>
      <c r="H131" s="77"/>
      <c r="I131" s="77"/>
      <c r="J131" s="4"/>
      <c r="K131" s="4"/>
      <c r="L131" s="4"/>
    </row>
    <row r="132" spans="1:12" ht="32.25" customHeight="1" x14ac:dyDescent="0.25">
      <c r="A132" s="82" t="s">
        <v>448</v>
      </c>
      <c r="B132" s="75" t="s">
        <v>447</v>
      </c>
      <c r="C132" s="79">
        <v>0</v>
      </c>
      <c r="D132" s="79">
        <v>0.25</v>
      </c>
      <c r="E132" s="79">
        <v>0.5</v>
      </c>
      <c r="F132" s="79">
        <v>0.75</v>
      </c>
      <c r="G132" s="79">
        <v>1</v>
      </c>
      <c r="H132" s="79" t="s">
        <v>9</v>
      </c>
      <c r="I132" s="79" t="s">
        <v>109</v>
      </c>
      <c r="J132" s="4"/>
      <c r="K132" s="4"/>
      <c r="L132" s="4"/>
    </row>
    <row r="133" spans="1:12" ht="81.75" customHeight="1" x14ac:dyDescent="0.25">
      <c r="A133" s="74"/>
      <c r="B133" s="76" t="s">
        <v>114</v>
      </c>
      <c r="C133" s="77" t="s">
        <v>19</v>
      </c>
      <c r="D133" s="77"/>
      <c r="E133" s="77"/>
      <c r="F133" s="77"/>
      <c r="G133" s="77"/>
      <c r="H133" s="77"/>
      <c r="I133" s="77"/>
      <c r="J133" s="4"/>
      <c r="K133" s="4"/>
      <c r="L133" s="4"/>
    </row>
    <row r="134" spans="1:12" ht="30" customHeight="1" x14ac:dyDescent="0.25">
      <c r="A134" s="74"/>
      <c r="B134" s="76" t="s">
        <v>115</v>
      </c>
      <c r="C134" s="77" t="s">
        <v>19</v>
      </c>
      <c r="D134" s="77"/>
      <c r="E134" s="77"/>
      <c r="F134" s="77"/>
      <c r="G134" s="77"/>
      <c r="H134" s="77"/>
      <c r="I134" s="77"/>
      <c r="J134" s="4"/>
      <c r="K134" s="4"/>
      <c r="L134" s="4"/>
    </row>
    <row r="135" spans="1:12" ht="39.75" customHeight="1" x14ac:dyDescent="0.25">
      <c r="A135" s="74"/>
      <c r="B135" s="76" t="s">
        <v>116</v>
      </c>
      <c r="C135" s="77" t="s">
        <v>19</v>
      </c>
      <c r="D135" s="77"/>
      <c r="E135" s="77"/>
      <c r="F135" s="77"/>
      <c r="G135" s="77"/>
      <c r="H135" s="77"/>
      <c r="I135" s="77"/>
      <c r="J135" s="4"/>
      <c r="K135" s="4"/>
      <c r="L135" s="4"/>
    </row>
    <row r="136" spans="1:12" ht="66" customHeight="1" x14ac:dyDescent="0.25">
      <c r="A136" s="74"/>
      <c r="B136" s="76" t="s">
        <v>117</v>
      </c>
      <c r="C136" s="77" t="s">
        <v>19</v>
      </c>
      <c r="D136" s="77"/>
      <c r="E136" s="77"/>
      <c r="F136" s="77"/>
      <c r="G136" s="77"/>
      <c r="H136" s="77"/>
      <c r="I136" s="77"/>
      <c r="J136" s="4"/>
      <c r="K136" s="4"/>
      <c r="L136" s="4"/>
    </row>
    <row r="137" spans="1:12" ht="25.5" customHeight="1" x14ac:dyDescent="0.25">
      <c r="A137" s="82" t="s">
        <v>450</v>
      </c>
      <c r="B137" s="75" t="s">
        <v>449</v>
      </c>
      <c r="C137" s="79">
        <v>0</v>
      </c>
      <c r="D137" s="79">
        <v>0.25</v>
      </c>
      <c r="E137" s="79">
        <v>0.5</v>
      </c>
      <c r="F137" s="79">
        <v>0.75</v>
      </c>
      <c r="G137" s="79">
        <v>1</v>
      </c>
      <c r="H137" s="79" t="s">
        <v>9</v>
      </c>
      <c r="I137" s="79" t="s">
        <v>109</v>
      </c>
      <c r="J137" s="4"/>
      <c r="K137" s="4"/>
      <c r="L137" s="4"/>
    </row>
    <row r="138" spans="1:12" ht="40.5" customHeight="1" x14ac:dyDescent="0.25">
      <c r="A138" s="74"/>
      <c r="B138" s="76" t="s">
        <v>118</v>
      </c>
      <c r="C138" s="77"/>
      <c r="D138" s="77"/>
      <c r="E138" s="77"/>
      <c r="F138" s="77" t="s">
        <v>19</v>
      </c>
      <c r="G138" s="77"/>
      <c r="H138" s="77"/>
      <c r="I138" s="78"/>
      <c r="J138" s="4"/>
      <c r="K138" s="4"/>
      <c r="L138" s="4"/>
    </row>
    <row r="139" spans="1:12" ht="33.75" customHeight="1" x14ac:dyDescent="0.25">
      <c r="A139" s="74"/>
      <c r="B139" s="76" t="s">
        <v>119</v>
      </c>
      <c r="C139" s="77"/>
      <c r="D139" s="77"/>
      <c r="E139" s="77" t="s">
        <v>19</v>
      </c>
      <c r="F139" s="77"/>
      <c r="G139" s="77"/>
      <c r="H139" s="77"/>
      <c r="I139" s="78"/>
      <c r="J139" s="4"/>
      <c r="K139" s="4"/>
      <c r="L139" s="4"/>
    </row>
    <row r="140" spans="1:12" ht="50.25" customHeight="1" x14ac:dyDescent="0.25">
      <c r="A140" s="74"/>
      <c r="B140" s="76" t="s">
        <v>120</v>
      </c>
      <c r="C140" s="77" t="s">
        <v>19</v>
      </c>
      <c r="D140" s="77"/>
      <c r="E140" s="77"/>
      <c r="F140" s="77"/>
      <c r="G140" s="77"/>
      <c r="H140" s="77"/>
      <c r="I140" s="78"/>
      <c r="J140" s="4"/>
      <c r="K140" s="4"/>
      <c r="L140" s="4"/>
    </row>
    <row r="141" spans="1:12" ht="29.25" customHeight="1" x14ac:dyDescent="0.25">
      <c r="A141" s="81">
        <v>7.2</v>
      </c>
      <c r="B141" s="133" t="s">
        <v>451</v>
      </c>
      <c r="C141" s="134"/>
      <c r="D141" s="134"/>
      <c r="E141" s="134"/>
      <c r="F141" s="134"/>
      <c r="G141" s="134"/>
      <c r="H141" s="134"/>
      <c r="I141" s="134"/>
      <c r="J141" s="4"/>
      <c r="K141" s="4"/>
      <c r="L141" s="4"/>
    </row>
    <row r="142" spans="1:12" ht="27.75" customHeight="1" x14ac:dyDescent="0.25">
      <c r="A142" s="74"/>
      <c r="B142" s="75" t="s">
        <v>121</v>
      </c>
      <c r="C142" s="79">
        <v>0</v>
      </c>
      <c r="D142" s="79">
        <v>0.25</v>
      </c>
      <c r="E142" s="79">
        <v>0.5</v>
      </c>
      <c r="F142" s="79">
        <v>0.75</v>
      </c>
      <c r="G142" s="79">
        <v>1</v>
      </c>
      <c r="H142" s="79" t="s">
        <v>9</v>
      </c>
      <c r="I142" s="79" t="s">
        <v>109</v>
      </c>
      <c r="J142" s="4"/>
      <c r="K142" s="4"/>
      <c r="L142" s="4"/>
    </row>
    <row r="143" spans="1:12" ht="56.25" customHeight="1" x14ac:dyDescent="0.25">
      <c r="A143" s="74"/>
      <c r="B143" s="76" t="s">
        <v>122</v>
      </c>
      <c r="C143" s="77" t="s">
        <v>19</v>
      </c>
      <c r="D143" s="77"/>
      <c r="E143" s="77"/>
      <c r="F143" s="77"/>
      <c r="G143" s="77"/>
      <c r="H143" s="77"/>
      <c r="I143" s="77"/>
      <c r="J143" s="4"/>
      <c r="K143" s="4"/>
      <c r="L143" s="4"/>
    </row>
    <row r="144" spans="1:12" ht="45" customHeight="1" x14ac:dyDescent="0.25">
      <c r="A144" s="74"/>
      <c r="B144" s="76" t="s">
        <v>123</v>
      </c>
      <c r="C144" s="77" t="s">
        <v>19</v>
      </c>
      <c r="D144" s="77"/>
      <c r="E144" s="77"/>
      <c r="F144" s="77"/>
      <c r="G144" s="77"/>
      <c r="H144" s="77"/>
      <c r="I144" s="77"/>
      <c r="J144" s="4"/>
      <c r="K144" s="4"/>
      <c r="L144" s="4"/>
    </row>
    <row r="145" spans="1:12" ht="38.25" customHeight="1" x14ac:dyDescent="0.25">
      <c r="A145" s="74"/>
      <c r="B145" s="76" t="s">
        <v>124</v>
      </c>
      <c r="C145" s="77" t="s">
        <v>19</v>
      </c>
      <c r="D145" s="77"/>
      <c r="E145" s="77"/>
      <c r="F145" s="77"/>
      <c r="G145" s="77"/>
      <c r="H145" s="77"/>
      <c r="I145" s="77"/>
      <c r="J145" s="4"/>
      <c r="K145" s="4"/>
      <c r="L145" s="4"/>
    </row>
    <row r="146" spans="1:12" ht="42.75" customHeight="1" x14ac:dyDescent="0.25">
      <c r="A146" s="74"/>
      <c r="B146" s="76" t="s">
        <v>125</v>
      </c>
      <c r="C146" s="77" t="s">
        <v>19</v>
      </c>
      <c r="D146" s="77"/>
      <c r="E146" s="77"/>
      <c r="F146" s="77"/>
      <c r="G146" s="77"/>
      <c r="H146" s="77"/>
      <c r="I146" s="77"/>
      <c r="J146" s="4"/>
      <c r="K146" s="4"/>
      <c r="L146" s="4"/>
    </row>
    <row r="147" spans="1:12" ht="31.5" customHeight="1" x14ac:dyDescent="0.25">
      <c r="A147" s="81">
        <v>7.3</v>
      </c>
      <c r="B147" s="133" t="s">
        <v>452</v>
      </c>
      <c r="C147" s="134"/>
      <c r="D147" s="134"/>
      <c r="E147" s="134"/>
      <c r="F147" s="134"/>
      <c r="G147" s="134"/>
      <c r="H147" s="134"/>
      <c r="I147" s="134"/>
      <c r="J147" s="4"/>
      <c r="K147" s="4"/>
      <c r="L147" s="4"/>
    </row>
    <row r="148" spans="1:12" ht="52.5" customHeight="1" x14ac:dyDescent="0.25">
      <c r="A148" s="74"/>
      <c r="B148" s="75" t="s">
        <v>126</v>
      </c>
      <c r="C148" s="79">
        <v>0</v>
      </c>
      <c r="D148" s="79">
        <v>0.25</v>
      </c>
      <c r="E148" s="79">
        <v>0.5</v>
      </c>
      <c r="F148" s="79">
        <v>0.75</v>
      </c>
      <c r="G148" s="79">
        <v>1</v>
      </c>
      <c r="H148" s="79" t="s">
        <v>9</v>
      </c>
      <c r="I148" s="79" t="s">
        <v>109</v>
      </c>
      <c r="J148" s="4"/>
      <c r="K148" s="4"/>
      <c r="L148" s="4"/>
    </row>
    <row r="149" spans="1:12" ht="27" customHeight="1" x14ac:dyDescent="0.25">
      <c r="A149" s="74"/>
      <c r="B149" s="76" t="s">
        <v>127</v>
      </c>
      <c r="C149" s="77"/>
      <c r="D149" s="77"/>
      <c r="E149" s="77"/>
      <c r="F149" s="77"/>
      <c r="G149" s="77"/>
      <c r="H149" s="77"/>
      <c r="I149" s="77"/>
      <c r="J149" s="4"/>
      <c r="K149" s="4"/>
      <c r="L149" s="4"/>
    </row>
    <row r="150" spans="1:12" ht="27" customHeight="1" x14ac:dyDescent="0.25">
      <c r="A150" s="74"/>
      <c r="B150" s="76" t="s">
        <v>128</v>
      </c>
      <c r="C150" s="77"/>
      <c r="D150" s="77"/>
      <c r="E150" s="77"/>
      <c r="F150" s="77"/>
      <c r="G150" s="77"/>
      <c r="H150" s="77"/>
      <c r="I150" s="77"/>
      <c r="J150" s="4"/>
      <c r="K150" s="4"/>
      <c r="L150" s="4"/>
    </row>
    <row r="151" spans="1:12" ht="45" customHeight="1" x14ac:dyDescent="0.25">
      <c r="A151" s="74"/>
      <c r="B151" s="76" t="s">
        <v>129</v>
      </c>
      <c r="C151" s="77"/>
      <c r="D151" s="77"/>
      <c r="E151" s="77"/>
      <c r="F151" s="77"/>
      <c r="G151" s="77"/>
      <c r="H151" s="77"/>
      <c r="I151" s="77"/>
      <c r="J151" s="4"/>
      <c r="K151" s="4"/>
      <c r="L151" s="4"/>
    </row>
    <row r="152" spans="1:12" ht="30" customHeight="1" x14ac:dyDescent="0.25">
      <c r="A152" s="74"/>
      <c r="B152" s="76" t="s">
        <v>130</v>
      </c>
      <c r="C152" s="77"/>
      <c r="D152" s="77"/>
      <c r="E152" s="77"/>
      <c r="F152" s="77"/>
      <c r="G152" s="77"/>
      <c r="H152" s="77"/>
      <c r="I152" s="77"/>
      <c r="J152" s="4"/>
      <c r="K152" s="4"/>
      <c r="L152" s="4"/>
    </row>
    <row r="153" spans="1:12" ht="27" customHeight="1" x14ac:dyDescent="0.25">
      <c r="A153" s="81">
        <v>7.3</v>
      </c>
      <c r="B153" s="135" t="s">
        <v>453</v>
      </c>
      <c r="C153" s="140"/>
      <c r="D153" s="140"/>
      <c r="E153" s="140"/>
      <c r="F153" s="140"/>
      <c r="G153" s="140"/>
      <c r="H153" s="140"/>
      <c r="I153" s="140"/>
      <c r="J153" s="4"/>
      <c r="K153" s="4"/>
      <c r="L153" s="4"/>
    </row>
    <row r="154" spans="1:12" ht="31.5" customHeight="1" x14ac:dyDescent="0.25">
      <c r="A154" s="74"/>
      <c r="B154" s="75" t="s">
        <v>131</v>
      </c>
      <c r="C154" s="79">
        <v>0</v>
      </c>
      <c r="D154" s="79">
        <v>0.25</v>
      </c>
      <c r="E154" s="79">
        <v>0.5</v>
      </c>
      <c r="F154" s="79">
        <v>0.75</v>
      </c>
      <c r="G154" s="79">
        <v>1</v>
      </c>
      <c r="H154" s="80" t="s">
        <v>9</v>
      </c>
      <c r="I154" s="80" t="s">
        <v>109</v>
      </c>
      <c r="J154" s="4"/>
      <c r="K154" s="4"/>
      <c r="L154" s="4"/>
    </row>
    <row r="155" spans="1:12" ht="32.25" customHeight="1" x14ac:dyDescent="0.25">
      <c r="A155" s="74"/>
      <c r="B155" s="76" t="s">
        <v>132</v>
      </c>
      <c r="C155" s="77"/>
      <c r="D155" s="77"/>
      <c r="E155" s="77"/>
      <c r="F155" s="77"/>
      <c r="G155" s="77"/>
      <c r="H155" s="77"/>
      <c r="I155" s="77"/>
      <c r="J155" s="4"/>
      <c r="K155" s="4"/>
      <c r="L155" s="4"/>
    </row>
    <row r="156" spans="1:12" ht="32.25" customHeight="1" x14ac:dyDescent="0.25">
      <c r="A156" s="74"/>
      <c r="B156" s="76" t="s">
        <v>133</v>
      </c>
      <c r="C156" s="77"/>
      <c r="D156" s="77"/>
      <c r="E156" s="77"/>
      <c r="F156" s="77"/>
      <c r="G156" s="77"/>
      <c r="H156" s="77"/>
      <c r="I156" s="77"/>
      <c r="J156" s="4"/>
      <c r="K156" s="4"/>
      <c r="L156" s="4"/>
    </row>
    <row r="157" spans="1:12" ht="32.25" customHeight="1" x14ac:dyDescent="0.25">
      <c r="A157" s="74"/>
      <c r="B157" s="76" t="s">
        <v>134</v>
      </c>
      <c r="C157" s="77"/>
      <c r="D157" s="77"/>
      <c r="E157" s="77"/>
      <c r="F157" s="77"/>
      <c r="G157" s="77"/>
      <c r="H157" s="77"/>
      <c r="I157" s="77"/>
      <c r="J157" s="4"/>
      <c r="K157" s="4"/>
      <c r="L157" s="4"/>
    </row>
    <row r="158" spans="1:12" ht="32.25" customHeight="1" x14ac:dyDescent="0.25">
      <c r="A158" s="74"/>
      <c r="B158" s="76" t="s">
        <v>135</v>
      </c>
      <c r="C158" s="77"/>
      <c r="D158" s="77"/>
      <c r="E158" s="77"/>
      <c r="F158" s="77"/>
      <c r="G158" s="77"/>
      <c r="H158" s="77"/>
      <c r="I158" s="77"/>
      <c r="J158" s="4"/>
      <c r="K158" s="4"/>
      <c r="L158" s="4"/>
    </row>
    <row r="159" spans="1:12" ht="32.25" customHeight="1" x14ac:dyDescent="0.25">
      <c r="A159" s="74"/>
      <c r="B159" s="76" t="s">
        <v>136</v>
      </c>
      <c r="C159" s="77"/>
      <c r="D159" s="77"/>
      <c r="E159" s="77"/>
      <c r="F159" s="77"/>
      <c r="G159" s="77"/>
      <c r="H159" s="77"/>
      <c r="I159" s="77"/>
      <c r="J159" s="4"/>
      <c r="K159" s="4"/>
      <c r="L159" s="4"/>
    </row>
    <row r="160" spans="1:12" ht="21.75" customHeight="1" x14ac:dyDescent="0.25">
      <c r="A160" s="81">
        <v>7.5</v>
      </c>
      <c r="B160" s="135" t="s">
        <v>454</v>
      </c>
      <c r="C160" s="140"/>
      <c r="D160" s="140"/>
      <c r="E160" s="140"/>
      <c r="F160" s="140"/>
      <c r="G160" s="140"/>
      <c r="H160" s="140"/>
      <c r="I160" s="140"/>
      <c r="J160" s="4"/>
      <c r="K160" s="4"/>
      <c r="L160" s="4"/>
    </row>
    <row r="161" spans="1:12" ht="36" customHeight="1" x14ac:dyDescent="0.25">
      <c r="A161" s="82" t="s">
        <v>526</v>
      </c>
      <c r="B161" s="85" t="s">
        <v>525</v>
      </c>
      <c r="C161" s="79">
        <v>0</v>
      </c>
      <c r="D161" s="79">
        <v>0.25</v>
      </c>
      <c r="E161" s="79">
        <v>0.5</v>
      </c>
      <c r="F161" s="79">
        <v>0.75</v>
      </c>
      <c r="G161" s="79">
        <v>1</v>
      </c>
      <c r="H161" s="79" t="s">
        <v>9</v>
      </c>
      <c r="I161" s="79" t="s">
        <v>109</v>
      </c>
      <c r="J161" s="4"/>
      <c r="K161" s="4"/>
      <c r="L161" s="4"/>
    </row>
    <row r="162" spans="1:12" ht="36" customHeight="1" x14ac:dyDescent="0.25">
      <c r="A162" s="74"/>
      <c r="B162" s="76" t="s">
        <v>137</v>
      </c>
      <c r="C162" s="77"/>
      <c r="D162" s="77"/>
      <c r="E162" s="77"/>
      <c r="F162" s="77"/>
      <c r="G162" s="77"/>
      <c r="H162" s="77"/>
      <c r="I162" s="77"/>
      <c r="J162" s="4"/>
      <c r="K162" s="4"/>
      <c r="L162" s="4"/>
    </row>
    <row r="163" spans="1:12" ht="40.5" customHeight="1" x14ac:dyDescent="0.25">
      <c r="A163" s="74"/>
      <c r="B163" s="76" t="s">
        <v>138</v>
      </c>
      <c r="C163" s="77"/>
      <c r="D163" s="77"/>
      <c r="E163" s="77"/>
      <c r="F163" s="77"/>
      <c r="G163" s="77"/>
      <c r="H163" s="77"/>
      <c r="I163" s="77"/>
      <c r="J163" s="4"/>
      <c r="K163" s="4"/>
      <c r="L163" s="4"/>
    </row>
    <row r="164" spans="1:12" ht="27.75" customHeight="1" x14ac:dyDescent="0.25">
      <c r="A164" s="81" t="s">
        <v>365</v>
      </c>
      <c r="B164" s="135" t="s">
        <v>455</v>
      </c>
      <c r="C164" s="140"/>
      <c r="D164" s="140"/>
      <c r="E164" s="140"/>
      <c r="F164" s="140"/>
      <c r="G164" s="140"/>
      <c r="H164" s="140"/>
      <c r="I164" s="140"/>
      <c r="J164" s="4"/>
      <c r="K164" s="4"/>
      <c r="L164" s="4"/>
    </row>
    <row r="165" spans="1:12" ht="42" customHeight="1" x14ac:dyDescent="0.25">
      <c r="A165" s="74"/>
      <c r="B165" s="85" t="s">
        <v>139</v>
      </c>
      <c r="C165" s="79">
        <v>0</v>
      </c>
      <c r="D165" s="79">
        <v>0.25</v>
      </c>
      <c r="E165" s="79">
        <v>0.5</v>
      </c>
      <c r="F165" s="79">
        <v>0.75</v>
      </c>
      <c r="G165" s="79">
        <v>1</v>
      </c>
      <c r="H165" s="79" t="s">
        <v>9</v>
      </c>
      <c r="I165" s="79" t="s">
        <v>109</v>
      </c>
      <c r="J165" s="4"/>
      <c r="K165" s="4"/>
      <c r="L165" s="4"/>
    </row>
    <row r="166" spans="1:12" ht="42" customHeight="1" x14ac:dyDescent="0.25">
      <c r="A166" s="74"/>
      <c r="B166" s="76" t="s">
        <v>140</v>
      </c>
      <c r="C166" s="77"/>
      <c r="D166" s="77"/>
      <c r="E166" s="77"/>
      <c r="F166" s="77"/>
      <c r="G166" s="77"/>
      <c r="H166" s="77"/>
      <c r="I166" s="77"/>
      <c r="J166" s="4"/>
      <c r="K166" s="4"/>
      <c r="L166" s="4"/>
    </row>
    <row r="167" spans="1:12" ht="49.5" customHeight="1" x14ac:dyDescent="0.25">
      <c r="A167" s="74"/>
      <c r="B167" s="76" t="s">
        <v>141</v>
      </c>
      <c r="C167" s="77"/>
      <c r="D167" s="77"/>
      <c r="E167" s="77"/>
      <c r="F167" s="77"/>
      <c r="G167" s="77"/>
      <c r="H167" s="77"/>
      <c r="I167" s="77"/>
      <c r="J167" s="4"/>
      <c r="K167" s="4"/>
      <c r="L167" s="4"/>
    </row>
    <row r="168" spans="1:12" ht="42" customHeight="1" x14ac:dyDescent="0.25">
      <c r="A168" s="74"/>
      <c r="B168" s="76" t="s">
        <v>142</v>
      </c>
      <c r="C168" s="77"/>
      <c r="D168" s="77"/>
      <c r="E168" s="77"/>
      <c r="F168" s="77"/>
      <c r="G168" s="77"/>
      <c r="H168" s="77"/>
      <c r="I168" s="77"/>
      <c r="J168" s="4"/>
      <c r="K168" s="4"/>
      <c r="L168" s="4"/>
    </row>
    <row r="169" spans="1:12" ht="21.75" customHeight="1" x14ac:dyDescent="0.25">
      <c r="A169" s="81" t="s">
        <v>366</v>
      </c>
      <c r="B169" s="135" t="s">
        <v>456</v>
      </c>
      <c r="C169" s="140"/>
      <c r="D169" s="140"/>
      <c r="E169" s="140"/>
      <c r="F169" s="140"/>
      <c r="G169" s="140"/>
      <c r="H169" s="140"/>
      <c r="I169" s="140"/>
      <c r="J169" s="4"/>
      <c r="K169" s="4"/>
      <c r="L169" s="4"/>
    </row>
    <row r="170" spans="1:12" ht="50.25" customHeight="1" x14ac:dyDescent="0.25">
      <c r="A170" s="82" t="s">
        <v>458</v>
      </c>
      <c r="B170" s="85" t="s">
        <v>457</v>
      </c>
      <c r="C170" s="79">
        <v>0</v>
      </c>
      <c r="D170" s="79">
        <v>0.25</v>
      </c>
      <c r="E170" s="79">
        <v>0.5</v>
      </c>
      <c r="F170" s="79">
        <v>0.75</v>
      </c>
      <c r="G170" s="79">
        <v>1</v>
      </c>
      <c r="H170" s="79" t="s">
        <v>9</v>
      </c>
      <c r="I170" s="79" t="s">
        <v>109</v>
      </c>
      <c r="J170" s="4"/>
      <c r="K170" s="4"/>
      <c r="L170" s="4"/>
    </row>
    <row r="171" spans="1:12" ht="42" customHeight="1" x14ac:dyDescent="0.25">
      <c r="A171" s="74"/>
      <c r="B171" s="76" t="s">
        <v>143</v>
      </c>
      <c r="C171" s="77"/>
      <c r="D171" s="77"/>
      <c r="E171" s="77"/>
      <c r="F171" s="77"/>
      <c r="G171" s="77"/>
      <c r="H171" s="77"/>
      <c r="I171" s="77"/>
      <c r="J171" s="4"/>
      <c r="K171" s="4"/>
      <c r="L171" s="4"/>
    </row>
    <row r="172" spans="1:12" ht="47.25" customHeight="1" x14ac:dyDescent="0.25">
      <c r="A172" s="74"/>
      <c r="B172" s="76" t="s">
        <v>144</v>
      </c>
      <c r="C172" s="77"/>
      <c r="D172" s="77"/>
      <c r="E172" s="77"/>
      <c r="F172" s="77"/>
      <c r="G172" s="77"/>
      <c r="H172" s="77"/>
      <c r="I172" s="78"/>
      <c r="J172" s="4"/>
      <c r="K172" s="4"/>
      <c r="L172" s="4"/>
    </row>
    <row r="173" spans="1:12" ht="49.5" customHeight="1" x14ac:dyDescent="0.25">
      <c r="A173" s="82" t="s">
        <v>460</v>
      </c>
      <c r="B173" s="85" t="s">
        <v>459</v>
      </c>
      <c r="C173" s="79">
        <v>0</v>
      </c>
      <c r="D173" s="79">
        <v>0.25</v>
      </c>
      <c r="E173" s="79">
        <v>0.5</v>
      </c>
      <c r="F173" s="79">
        <v>0.75</v>
      </c>
      <c r="G173" s="79">
        <v>1</v>
      </c>
      <c r="H173" s="79" t="s">
        <v>9</v>
      </c>
      <c r="I173" s="79" t="s">
        <v>109</v>
      </c>
      <c r="J173" s="4"/>
      <c r="K173" s="4"/>
      <c r="L173" s="4"/>
    </row>
    <row r="174" spans="1:12" ht="30" customHeight="1" x14ac:dyDescent="0.25">
      <c r="A174" s="74"/>
      <c r="B174" s="76" t="s">
        <v>145</v>
      </c>
      <c r="C174" s="77"/>
      <c r="D174" s="77"/>
      <c r="E174" s="77"/>
      <c r="F174" s="77"/>
      <c r="G174" s="77"/>
      <c r="H174" s="77"/>
      <c r="I174" s="77"/>
      <c r="J174" s="4"/>
      <c r="K174" s="4"/>
      <c r="L174" s="4"/>
    </row>
    <row r="175" spans="1:12" ht="30" customHeight="1" x14ac:dyDescent="0.25">
      <c r="A175" s="74"/>
      <c r="B175" s="76" t="s">
        <v>146</v>
      </c>
      <c r="C175" s="77"/>
      <c r="D175" s="77"/>
      <c r="E175" s="77"/>
      <c r="F175" s="77"/>
      <c r="G175" s="77"/>
      <c r="H175" s="77"/>
      <c r="I175" s="77"/>
      <c r="J175" s="4"/>
      <c r="K175" s="4"/>
      <c r="L175" s="4"/>
    </row>
    <row r="176" spans="1:12" ht="30" customHeight="1" x14ac:dyDescent="0.25">
      <c r="A176" s="74"/>
      <c r="B176" s="86" t="s">
        <v>147</v>
      </c>
      <c r="C176" s="77"/>
      <c r="D176" s="77"/>
      <c r="E176" s="77"/>
      <c r="F176" s="77"/>
      <c r="G176" s="77"/>
      <c r="H176" s="77"/>
      <c r="I176" s="77"/>
      <c r="J176" s="4"/>
      <c r="K176" s="4"/>
      <c r="L176" s="4"/>
    </row>
    <row r="177" spans="1:12" ht="30" customHeight="1" x14ac:dyDescent="0.25">
      <c r="A177" s="74"/>
      <c r="B177" s="87" t="s">
        <v>148</v>
      </c>
      <c r="C177" s="77"/>
      <c r="D177" s="77"/>
      <c r="E177" s="77"/>
      <c r="F177" s="77"/>
      <c r="G177" s="77"/>
      <c r="H177" s="77"/>
      <c r="I177" s="77"/>
      <c r="J177" s="4"/>
      <c r="K177" s="4"/>
      <c r="L177" s="4"/>
    </row>
    <row r="178" spans="1:12" ht="51" customHeight="1" x14ac:dyDescent="0.25">
      <c r="A178" s="74"/>
      <c r="B178" s="76" t="s">
        <v>149</v>
      </c>
      <c r="C178" s="77"/>
      <c r="D178" s="77"/>
      <c r="E178" s="77"/>
      <c r="F178" s="77"/>
      <c r="G178" s="77"/>
      <c r="H178" s="77"/>
      <c r="I178" s="77"/>
      <c r="J178" s="4"/>
      <c r="K178" s="4"/>
    </row>
    <row r="179" spans="1:12" ht="51" customHeight="1" x14ac:dyDescent="0.25">
      <c r="A179" s="74"/>
      <c r="B179" s="76" t="s">
        <v>150</v>
      </c>
      <c r="C179" s="77"/>
      <c r="D179" s="77"/>
      <c r="E179" s="77"/>
      <c r="F179" s="77"/>
      <c r="G179" s="77"/>
      <c r="H179" s="77"/>
      <c r="I179" s="77"/>
      <c r="J179" s="4"/>
      <c r="K179" s="4"/>
    </row>
    <row r="180" spans="1:12" ht="22.5" customHeight="1" x14ac:dyDescent="0.2">
      <c r="A180" s="97" t="s">
        <v>407</v>
      </c>
      <c r="B180" s="141" t="s">
        <v>151</v>
      </c>
      <c r="C180" s="141"/>
      <c r="D180" s="141"/>
      <c r="E180" s="141"/>
      <c r="F180" s="141"/>
      <c r="G180" s="141"/>
      <c r="H180" s="141"/>
      <c r="I180" s="141"/>
    </row>
    <row r="181" spans="1:12" ht="26.25" customHeight="1" x14ac:dyDescent="0.25">
      <c r="A181" s="81">
        <v>8.1</v>
      </c>
      <c r="B181" s="133" t="s">
        <v>461</v>
      </c>
      <c r="C181" s="134"/>
      <c r="D181" s="134"/>
      <c r="E181" s="134"/>
      <c r="F181" s="134"/>
      <c r="G181" s="134"/>
      <c r="H181" s="134"/>
      <c r="I181" s="134"/>
    </row>
    <row r="182" spans="1:12" ht="25.5" customHeight="1" x14ac:dyDescent="0.2">
      <c r="A182" s="74"/>
      <c r="B182" s="85" t="s">
        <v>152</v>
      </c>
      <c r="C182" s="79">
        <v>0</v>
      </c>
      <c r="D182" s="79">
        <v>0.25</v>
      </c>
      <c r="E182" s="79">
        <v>0.5</v>
      </c>
      <c r="F182" s="79">
        <v>0.75</v>
      </c>
      <c r="G182" s="79">
        <v>1</v>
      </c>
      <c r="H182" s="79" t="s">
        <v>8</v>
      </c>
      <c r="I182" s="79" t="s">
        <v>17</v>
      </c>
    </row>
    <row r="183" spans="1:12" ht="32.25" customHeight="1" x14ac:dyDescent="0.2">
      <c r="A183" s="74"/>
      <c r="B183" s="56" t="s">
        <v>153</v>
      </c>
      <c r="C183" s="77"/>
      <c r="D183" s="77"/>
      <c r="E183" s="77"/>
      <c r="F183" s="77" t="s">
        <v>19</v>
      </c>
      <c r="G183" s="77"/>
      <c r="H183" s="77"/>
      <c r="I183" s="78"/>
    </row>
    <row r="184" spans="1:12" ht="32.25" customHeight="1" x14ac:dyDescent="0.2">
      <c r="A184" s="74"/>
      <c r="B184" s="57" t="s">
        <v>154</v>
      </c>
      <c r="C184" s="77"/>
      <c r="D184" s="77"/>
      <c r="E184" s="77"/>
      <c r="F184" s="77" t="s">
        <v>19</v>
      </c>
      <c r="G184" s="77"/>
      <c r="H184" s="77"/>
      <c r="I184" s="78"/>
    </row>
    <row r="185" spans="1:12" ht="32.25" customHeight="1" x14ac:dyDescent="0.2">
      <c r="A185" s="74"/>
      <c r="B185" s="57" t="s">
        <v>155</v>
      </c>
      <c r="C185" s="77"/>
      <c r="D185" s="77"/>
      <c r="E185" s="77"/>
      <c r="F185" s="77" t="s">
        <v>19</v>
      </c>
      <c r="G185" s="77"/>
      <c r="H185" s="77"/>
      <c r="I185" s="78"/>
    </row>
    <row r="186" spans="1:12" ht="38.25" customHeight="1" x14ac:dyDescent="0.2">
      <c r="A186" s="74"/>
      <c r="B186" s="57" t="s">
        <v>156</v>
      </c>
      <c r="C186" s="77"/>
      <c r="D186" s="77"/>
      <c r="E186" s="77"/>
      <c r="F186" s="77" t="s">
        <v>19</v>
      </c>
      <c r="G186" s="77"/>
      <c r="H186" s="77"/>
      <c r="I186" s="78"/>
    </row>
    <row r="187" spans="1:12" ht="39" customHeight="1" x14ac:dyDescent="0.2">
      <c r="A187" s="74"/>
      <c r="B187" s="58" t="s">
        <v>157</v>
      </c>
      <c r="C187" s="77"/>
      <c r="D187" s="77"/>
      <c r="E187" s="77"/>
      <c r="F187" s="77" t="s">
        <v>19</v>
      </c>
      <c r="G187" s="77"/>
      <c r="H187" s="77"/>
      <c r="I187" s="78"/>
    </row>
    <row r="188" spans="1:12" ht="30.75" customHeight="1" x14ac:dyDescent="0.2">
      <c r="A188" s="74"/>
      <c r="B188" s="58" t="s">
        <v>158</v>
      </c>
      <c r="C188" s="77"/>
      <c r="D188" s="77"/>
      <c r="E188" s="77"/>
      <c r="F188" s="77" t="s">
        <v>19</v>
      </c>
      <c r="G188" s="77"/>
      <c r="H188" s="77"/>
      <c r="I188" s="78"/>
    </row>
    <row r="189" spans="1:12" ht="59.25" customHeight="1" x14ac:dyDescent="0.2">
      <c r="A189" s="74"/>
      <c r="B189" s="58" t="s">
        <v>159</v>
      </c>
      <c r="C189" s="77"/>
      <c r="D189" s="77"/>
      <c r="E189" s="77"/>
      <c r="F189" s="77" t="s">
        <v>19</v>
      </c>
      <c r="G189" s="77"/>
      <c r="H189" s="77"/>
      <c r="I189" s="78"/>
    </row>
    <row r="190" spans="1:12" ht="60" customHeight="1" x14ac:dyDescent="0.2">
      <c r="A190" s="74"/>
      <c r="B190" s="58" t="s">
        <v>160</v>
      </c>
      <c r="C190" s="77"/>
      <c r="D190" s="77"/>
      <c r="E190" s="77"/>
      <c r="F190" s="77" t="s">
        <v>19</v>
      </c>
      <c r="G190" s="77"/>
      <c r="H190" s="77"/>
      <c r="I190" s="78"/>
    </row>
    <row r="191" spans="1:12" ht="25.5" customHeight="1" x14ac:dyDescent="0.2">
      <c r="A191" s="74"/>
      <c r="B191" s="58" t="s">
        <v>161</v>
      </c>
      <c r="C191" s="77"/>
      <c r="D191" s="77"/>
      <c r="E191" s="77"/>
      <c r="F191" s="77" t="s">
        <v>19</v>
      </c>
      <c r="G191" s="77"/>
      <c r="H191" s="77"/>
      <c r="I191" s="78"/>
    </row>
    <row r="192" spans="1:12" ht="53.25" customHeight="1" x14ac:dyDescent="0.2">
      <c r="A192" s="74"/>
      <c r="B192" s="58" t="s">
        <v>162</v>
      </c>
      <c r="C192" s="77"/>
      <c r="D192" s="77"/>
      <c r="E192" s="77"/>
      <c r="F192" s="77" t="s">
        <v>19</v>
      </c>
      <c r="G192" s="77"/>
      <c r="H192" s="77"/>
      <c r="I192" s="78"/>
    </row>
    <row r="193" spans="1:9" ht="38.25" customHeight="1" x14ac:dyDescent="0.2">
      <c r="A193" s="74"/>
      <c r="B193" s="58" t="s">
        <v>163</v>
      </c>
      <c r="C193" s="77"/>
      <c r="D193" s="77" t="s">
        <v>19</v>
      </c>
      <c r="E193" s="77"/>
      <c r="F193" s="77"/>
      <c r="G193" s="77"/>
      <c r="H193" s="77"/>
      <c r="I193" s="78"/>
    </row>
    <row r="194" spans="1:9" ht="33" customHeight="1" x14ac:dyDescent="0.25">
      <c r="A194" s="81">
        <v>8.1999999999999993</v>
      </c>
      <c r="B194" s="142" t="s">
        <v>462</v>
      </c>
      <c r="C194" s="143"/>
      <c r="D194" s="143"/>
      <c r="E194" s="143"/>
      <c r="F194" s="143"/>
      <c r="G194" s="143"/>
      <c r="H194" s="143"/>
      <c r="I194" s="143"/>
    </row>
    <row r="195" spans="1:9" ht="22.5" customHeight="1" x14ac:dyDescent="0.2">
      <c r="A195" s="82" t="s">
        <v>465</v>
      </c>
      <c r="B195" s="59" t="s">
        <v>464</v>
      </c>
      <c r="C195" s="79">
        <v>0</v>
      </c>
      <c r="D195" s="79">
        <v>0.25</v>
      </c>
      <c r="E195" s="79">
        <v>0.5</v>
      </c>
      <c r="F195" s="79">
        <v>0.75</v>
      </c>
      <c r="G195" s="79">
        <v>1</v>
      </c>
      <c r="H195" s="79" t="s">
        <v>8</v>
      </c>
      <c r="I195" s="79" t="s">
        <v>17</v>
      </c>
    </row>
    <row r="196" spans="1:9" ht="42" customHeight="1" x14ac:dyDescent="0.2">
      <c r="A196" s="74"/>
      <c r="B196" s="58" t="s">
        <v>164</v>
      </c>
      <c r="C196" s="77"/>
      <c r="D196" s="77"/>
      <c r="E196" s="77"/>
      <c r="F196" s="77"/>
      <c r="G196" s="77"/>
      <c r="H196" s="77"/>
      <c r="I196" s="77"/>
    </row>
    <row r="197" spans="1:9" ht="42" customHeight="1" x14ac:dyDescent="0.2">
      <c r="A197" s="74"/>
      <c r="B197" s="58" t="s">
        <v>165</v>
      </c>
      <c r="C197" s="77"/>
      <c r="D197" s="77"/>
      <c r="E197" s="77"/>
      <c r="F197" s="77"/>
      <c r="G197" s="77"/>
      <c r="H197" s="77"/>
      <c r="I197" s="77"/>
    </row>
    <row r="198" spans="1:9" ht="42" customHeight="1" x14ac:dyDescent="0.2">
      <c r="A198" s="74"/>
      <c r="B198" s="58" t="s">
        <v>166</v>
      </c>
      <c r="C198" s="77"/>
      <c r="D198" s="77"/>
      <c r="E198" s="77"/>
      <c r="F198" s="77"/>
      <c r="G198" s="77"/>
      <c r="H198" s="77"/>
      <c r="I198" s="77"/>
    </row>
    <row r="199" spans="1:9" ht="42" customHeight="1" x14ac:dyDescent="0.2">
      <c r="A199" s="74"/>
      <c r="B199" s="58" t="s">
        <v>167</v>
      </c>
      <c r="C199" s="77"/>
      <c r="D199" s="77"/>
      <c r="E199" s="77"/>
      <c r="F199" s="77"/>
      <c r="G199" s="77"/>
      <c r="H199" s="77"/>
      <c r="I199" s="77"/>
    </row>
    <row r="200" spans="1:9" ht="42" customHeight="1" x14ac:dyDescent="0.2">
      <c r="A200" s="74"/>
      <c r="B200" s="58" t="s">
        <v>168</v>
      </c>
      <c r="C200" s="77"/>
      <c r="D200" s="77"/>
      <c r="E200" s="77"/>
      <c r="F200" s="77"/>
      <c r="G200" s="77"/>
      <c r="H200" s="77"/>
      <c r="I200" s="77"/>
    </row>
    <row r="201" spans="1:9" ht="33.75" customHeight="1" x14ac:dyDescent="0.2">
      <c r="A201" s="74"/>
      <c r="B201" s="98" t="s">
        <v>463</v>
      </c>
      <c r="C201" s="79">
        <v>0</v>
      </c>
      <c r="D201" s="79">
        <v>0.25</v>
      </c>
      <c r="E201" s="79">
        <v>0.5</v>
      </c>
      <c r="F201" s="79">
        <v>0.75</v>
      </c>
      <c r="G201" s="79">
        <v>1</v>
      </c>
      <c r="H201" s="79" t="s">
        <v>8</v>
      </c>
      <c r="I201" s="79" t="s">
        <v>17</v>
      </c>
    </row>
    <row r="202" spans="1:9" ht="45" customHeight="1" x14ac:dyDescent="0.2">
      <c r="A202" s="74"/>
      <c r="B202" s="58" t="s">
        <v>169</v>
      </c>
      <c r="C202" s="77"/>
      <c r="D202" s="77"/>
      <c r="E202" s="77"/>
      <c r="F202" s="77"/>
      <c r="G202" s="77"/>
      <c r="H202" s="77"/>
      <c r="I202" s="77"/>
    </row>
    <row r="203" spans="1:9" ht="45" customHeight="1" x14ac:dyDescent="0.2">
      <c r="A203" s="74"/>
      <c r="B203" s="58" t="s">
        <v>170</v>
      </c>
      <c r="C203" s="77"/>
      <c r="D203" s="77"/>
      <c r="E203" s="77"/>
      <c r="F203" s="77"/>
      <c r="G203" s="77"/>
      <c r="H203" s="77"/>
      <c r="I203" s="77"/>
    </row>
    <row r="204" spans="1:9" ht="39" customHeight="1" x14ac:dyDescent="0.2">
      <c r="A204" s="74"/>
      <c r="B204" s="58" t="s">
        <v>171</v>
      </c>
      <c r="C204" s="77"/>
      <c r="D204" s="77"/>
      <c r="E204" s="77"/>
      <c r="F204" s="77"/>
      <c r="G204" s="77"/>
      <c r="H204" s="77"/>
      <c r="I204" s="77"/>
    </row>
    <row r="205" spans="1:9" ht="33.75" customHeight="1" x14ac:dyDescent="0.2">
      <c r="A205" s="82" t="s">
        <v>467</v>
      </c>
      <c r="B205" s="98" t="s">
        <v>466</v>
      </c>
      <c r="C205" s="79">
        <v>0</v>
      </c>
      <c r="D205" s="79">
        <v>0.25</v>
      </c>
      <c r="E205" s="79">
        <v>0.5</v>
      </c>
      <c r="F205" s="79">
        <v>0.75</v>
      </c>
      <c r="G205" s="79">
        <v>1</v>
      </c>
      <c r="H205" s="79" t="s">
        <v>8</v>
      </c>
      <c r="I205" s="79" t="s">
        <v>17</v>
      </c>
    </row>
    <row r="206" spans="1:9" ht="28.5" customHeight="1" x14ac:dyDescent="0.2">
      <c r="A206" s="82" t="s">
        <v>469</v>
      </c>
      <c r="B206" s="59" t="s">
        <v>468</v>
      </c>
      <c r="C206" s="77"/>
      <c r="D206" s="77"/>
      <c r="E206" s="77"/>
      <c r="F206" s="77"/>
      <c r="G206" s="77"/>
      <c r="H206" s="77"/>
      <c r="I206" s="77"/>
    </row>
    <row r="207" spans="1:9" ht="45" customHeight="1" x14ac:dyDescent="0.2">
      <c r="A207" s="74"/>
      <c r="B207" s="58" t="s">
        <v>172</v>
      </c>
      <c r="C207" s="77"/>
      <c r="D207" s="77"/>
      <c r="E207" s="77"/>
      <c r="F207" s="77"/>
      <c r="G207" s="77"/>
      <c r="H207" s="77"/>
      <c r="I207" s="77"/>
    </row>
    <row r="208" spans="1:9" ht="45" customHeight="1" x14ac:dyDescent="0.2">
      <c r="A208" s="74"/>
      <c r="B208" s="58" t="s">
        <v>173</v>
      </c>
      <c r="C208" s="77"/>
      <c r="D208" s="77"/>
      <c r="E208" s="77"/>
      <c r="F208" s="77"/>
      <c r="G208" s="77"/>
      <c r="H208" s="77"/>
      <c r="I208" s="77"/>
    </row>
    <row r="209" spans="1:9" ht="45" customHeight="1" x14ac:dyDescent="0.2">
      <c r="A209" s="74"/>
      <c r="B209" s="58" t="s">
        <v>174</v>
      </c>
      <c r="C209" s="77"/>
      <c r="D209" s="77"/>
      <c r="E209" s="77"/>
      <c r="F209" s="77"/>
      <c r="G209" s="77"/>
      <c r="H209" s="77"/>
      <c r="I209" s="77"/>
    </row>
    <row r="210" spans="1:9" ht="45" customHeight="1" x14ac:dyDescent="0.2">
      <c r="A210" s="74"/>
      <c r="B210" s="58" t="s">
        <v>175</v>
      </c>
      <c r="C210" s="77"/>
      <c r="D210" s="77"/>
      <c r="E210" s="77"/>
      <c r="F210" s="77"/>
      <c r="G210" s="77"/>
      <c r="H210" s="77"/>
      <c r="I210" s="77"/>
    </row>
    <row r="211" spans="1:9" ht="30" customHeight="1" x14ac:dyDescent="0.2">
      <c r="A211" s="74"/>
      <c r="B211" s="58" t="s">
        <v>176</v>
      </c>
      <c r="C211" s="77"/>
      <c r="D211" s="77"/>
      <c r="E211" s="77"/>
      <c r="F211" s="77"/>
      <c r="G211" s="77"/>
      <c r="H211" s="77"/>
      <c r="I211" s="77"/>
    </row>
    <row r="212" spans="1:9" ht="39" customHeight="1" x14ac:dyDescent="0.2">
      <c r="A212" s="74"/>
      <c r="B212" s="58" t="s">
        <v>177</v>
      </c>
      <c r="C212" s="77"/>
      <c r="D212" s="77"/>
      <c r="E212" s="77"/>
      <c r="F212" s="77"/>
      <c r="G212" s="77"/>
      <c r="H212" s="77"/>
      <c r="I212" s="77"/>
    </row>
    <row r="213" spans="1:9" ht="39" customHeight="1" x14ac:dyDescent="0.2">
      <c r="A213" s="74"/>
      <c r="B213" s="58" t="s">
        <v>178</v>
      </c>
      <c r="C213" s="77"/>
      <c r="D213" s="77"/>
      <c r="E213" s="77"/>
      <c r="F213" s="77"/>
      <c r="G213" s="77"/>
      <c r="H213" s="77"/>
      <c r="I213" s="77"/>
    </row>
    <row r="214" spans="1:9" ht="51" customHeight="1" x14ac:dyDescent="0.2">
      <c r="A214" s="74"/>
      <c r="B214" s="58" t="s">
        <v>179</v>
      </c>
      <c r="C214" s="77"/>
      <c r="D214" s="77"/>
      <c r="E214" s="77"/>
      <c r="F214" s="77"/>
      <c r="G214" s="77"/>
      <c r="H214" s="77"/>
      <c r="I214" s="77"/>
    </row>
    <row r="215" spans="1:9" ht="51" customHeight="1" x14ac:dyDescent="0.2">
      <c r="A215" s="74"/>
      <c r="B215" s="58" t="s">
        <v>180</v>
      </c>
      <c r="C215" s="77"/>
      <c r="D215" s="77"/>
      <c r="E215" s="77"/>
      <c r="F215" s="77"/>
      <c r="G215" s="77"/>
      <c r="H215" s="77"/>
      <c r="I215" s="77"/>
    </row>
    <row r="216" spans="1:9" ht="39.75" customHeight="1" x14ac:dyDescent="0.2">
      <c r="A216" s="82" t="s">
        <v>471</v>
      </c>
      <c r="B216" s="59" t="s">
        <v>470</v>
      </c>
      <c r="C216" s="79">
        <v>0</v>
      </c>
      <c r="D216" s="79">
        <v>0.25</v>
      </c>
      <c r="E216" s="79">
        <v>0.5</v>
      </c>
      <c r="F216" s="79">
        <v>0.75</v>
      </c>
      <c r="G216" s="79">
        <v>1</v>
      </c>
      <c r="H216" s="79" t="s">
        <v>8</v>
      </c>
      <c r="I216" s="79" t="s">
        <v>17</v>
      </c>
    </row>
    <row r="217" spans="1:9" ht="27.75" customHeight="1" x14ac:dyDescent="0.2">
      <c r="A217" s="74"/>
      <c r="B217" s="58" t="s">
        <v>181</v>
      </c>
      <c r="C217" s="77"/>
      <c r="D217" s="77"/>
      <c r="E217" s="77"/>
      <c r="F217" s="77"/>
      <c r="G217" s="77"/>
      <c r="H217" s="77"/>
      <c r="I217" s="77"/>
    </row>
    <row r="218" spans="1:9" ht="27.75" customHeight="1" x14ac:dyDescent="0.2">
      <c r="A218" s="74"/>
      <c r="B218" s="58" t="s">
        <v>182</v>
      </c>
      <c r="C218" s="77"/>
      <c r="D218" s="77"/>
      <c r="E218" s="77"/>
      <c r="F218" s="77"/>
      <c r="G218" s="77"/>
      <c r="H218" s="77"/>
      <c r="I218" s="78"/>
    </row>
    <row r="219" spans="1:9" ht="34.5" customHeight="1" x14ac:dyDescent="0.2">
      <c r="A219" s="82" t="s">
        <v>473</v>
      </c>
      <c r="B219" s="59" t="s">
        <v>472</v>
      </c>
      <c r="C219" s="79">
        <v>0</v>
      </c>
      <c r="D219" s="79">
        <v>0.25</v>
      </c>
      <c r="E219" s="79">
        <v>0.5</v>
      </c>
      <c r="F219" s="79">
        <v>0.75</v>
      </c>
      <c r="G219" s="79">
        <v>1</v>
      </c>
      <c r="H219" s="79" t="s">
        <v>8</v>
      </c>
      <c r="I219" s="79" t="s">
        <v>17</v>
      </c>
    </row>
    <row r="220" spans="1:9" ht="66.75" customHeight="1" x14ac:dyDescent="0.2">
      <c r="A220" s="74"/>
      <c r="B220" s="58" t="s">
        <v>183</v>
      </c>
      <c r="C220" s="77"/>
      <c r="D220" s="77"/>
      <c r="E220" s="77"/>
      <c r="F220" s="77"/>
      <c r="G220" s="77"/>
      <c r="H220" s="77"/>
      <c r="I220" s="78"/>
    </row>
    <row r="221" spans="1:9" ht="28.5" customHeight="1" x14ac:dyDescent="0.25">
      <c r="A221" s="81">
        <v>8.3000000000000007</v>
      </c>
      <c r="B221" s="133" t="s">
        <v>474</v>
      </c>
      <c r="C221" s="134"/>
      <c r="D221" s="134"/>
      <c r="E221" s="134"/>
      <c r="F221" s="134"/>
      <c r="G221" s="134"/>
      <c r="H221" s="134"/>
      <c r="I221" s="134"/>
    </row>
    <row r="222" spans="1:9" ht="28.5" customHeight="1" x14ac:dyDescent="0.2">
      <c r="A222" s="88" t="s">
        <v>476</v>
      </c>
      <c r="B222" s="59" t="s">
        <v>475</v>
      </c>
      <c r="C222" s="79">
        <v>0</v>
      </c>
      <c r="D222" s="79">
        <v>0.25</v>
      </c>
      <c r="E222" s="79">
        <v>0.5</v>
      </c>
      <c r="F222" s="79">
        <v>0.75</v>
      </c>
      <c r="G222" s="79">
        <v>1</v>
      </c>
      <c r="H222" s="79" t="s">
        <v>8</v>
      </c>
      <c r="I222" s="79" t="s">
        <v>17</v>
      </c>
    </row>
    <row r="223" spans="1:9" ht="54.75" customHeight="1" x14ac:dyDescent="0.2">
      <c r="A223" s="77"/>
      <c r="B223" s="58" t="s">
        <v>184</v>
      </c>
      <c r="C223" s="89"/>
      <c r="D223" s="89"/>
      <c r="E223" s="89"/>
      <c r="F223" s="89"/>
      <c r="G223" s="89"/>
      <c r="H223" s="90"/>
      <c r="I223" s="91"/>
    </row>
    <row r="224" spans="1:9" ht="32.25" customHeight="1" x14ac:dyDescent="0.2">
      <c r="A224" s="88" t="s">
        <v>478</v>
      </c>
      <c r="B224" s="59" t="s">
        <v>477</v>
      </c>
      <c r="C224" s="79">
        <v>0</v>
      </c>
      <c r="D224" s="79">
        <v>0.25</v>
      </c>
      <c r="E224" s="79">
        <v>0.5</v>
      </c>
      <c r="F224" s="79">
        <v>0.75</v>
      </c>
      <c r="G224" s="79">
        <v>1</v>
      </c>
      <c r="H224" s="79" t="s">
        <v>8</v>
      </c>
      <c r="I224" s="79" t="s">
        <v>17</v>
      </c>
    </row>
    <row r="225" spans="1:9" ht="30" customHeight="1" x14ac:dyDescent="0.2">
      <c r="A225" s="74"/>
      <c r="B225" s="58" t="s">
        <v>185</v>
      </c>
      <c r="C225" s="92"/>
      <c r="D225" s="92"/>
      <c r="E225" s="92"/>
      <c r="F225" s="92"/>
      <c r="G225" s="92"/>
      <c r="H225" s="93"/>
      <c r="I225" s="94"/>
    </row>
    <row r="226" spans="1:9" ht="30" customHeight="1" x14ac:dyDescent="0.2">
      <c r="A226" s="74"/>
      <c r="B226" s="58" t="s">
        <v>186</v>
      </c>
      <c r="C226" s="92"/>
      <c r="D226" s="92"/>
      <c r="E226" s="92"/>
      <c r="F226" s="92"/>
      <c r="G226" s="92"/>
      <c r="H226" s="93"/>
      <c r="I226" s="94"/>
    </row>
    <row r="227" spans="1:9" ht="30" customHeight="1" x14ac:dyDescent="0.2">
      <c r="A227" s="74"/>
      <c r="B227" s="58" t="s">
        <v>187</v>
      </c>
      <c r="C227" s="92"/>
      <c r="D227" s="92"/>
      <c r="E227" s="92"/>
      <c r="F227" s="92"/>
      <c r="G227" s="92"/>
      <c r="H227" s="93"/>
      <c r="I227" s="94"/>
    </row>
    <row r="228" spans="1:9" ht="30" customHeight="1" x14ac:dyDescent="0.2">
      <c r="A228" s="74"/>
      <c r="B228" s="58" t="s">
        <v>188</v>
      </c>
      <c r="C228" s="92"/>
      <c r="D228" s="92"/>
      <c r="E228" s="92"/>
      <c r="F228" s="92"/>
      <c r="G228" s="92"/>
      <c r="H228" s="93"/>
      <c r="I228" s="94"/>
    </row>
    <row r="229" spans="1:9" ht="54.75" customHeight="1" x14ac:dyDescent="0.2">
      <c r="A229" s="74"/>
      <c r="B229" s="58" t="s">
        <v>189</v>
      </c>
      <c r="C229" s="92"/>
      <c r="D229" s="92"/>
      <c r="E229" s="92"/>
      <c r="F229" s="92"/>
      <c r="G229" s="92"/>
      <c r="H229" s="93"/>
      <c r="I229" s="94"/>
    </row>
    <row r="230" spans="1:9" ht="30" customHeight="1" x14ac:dyDescent="0.2">
      <c r="A230" s="74"/>
      <c r="B230" s="58" t="s">
        <v>190</v>
      </c>
      <c r="C230" s="92"/>
      <c r="D230" s="92"/>
      <c r="E230" s="92"/>
      <c r="F230" s="92"/>
      <c r="G230" s="92"/>
      <c r="H230" s="93"/>
      <c r="I230" s="94"/>
    </row>
    <row r="231" spans="1:9" ht="30" customHeight="1" x14ac:dyDescent="0.2">
      <c r="A231" s="74"/>
      <c r="B231" s="58" t="s">
        <v>191</v>
      </c>
      <c r="C231" s="92"/>
      <c r="D231" s="92"/>
      <c r="E231" s="92"/>
      <c r="F231" s="92"/>
      <c r="G231" s="92"/>
      <c r="H231" s="93"/>
      <c r="I231" s="94"/>
    </row>
    <row r="232" spans="1:9" ht="15.75" customHeight="1" x14ac:dyDescent="0.2">
      <c r="A232" s="74"/>
      <c r="B232" s="58" t="s">
        <v>192</v>
      </c>
      <c r="C232" s="92"/>
      <c r="D232" s="92"/>
      <c r="E232" s="92"/>
      <c r="F232" s="92"/>
      <c r="G232" s="92"/>
      <c r="H232" s="93"/>
      <c r="I232" s="94"/>
    </row>
    <row r="233" spans="1:9" ht="30" customHeight="1" x14ac:dyDescent="0.2">
      <c r="A233" s="74"/>
      <c r="B233" s="58" t="s">
        <v>193</v>
      </c>
      <c r="C233" s="92"/>
      <c r="D233" s="92"/>
      <c r="E233" s="92"/>
      <c r="F233" s="92"/>
      <c r="G233" s="92"/>
      <c r="H233" s="93"/>
      <c r="I233" s="94"/>
    </row>
    <row r="234" spans="1:9" ht="30" customHeight="1" x14ac:dyDescent="0.2">
      <c r="A234" s="74"/>
      <c r="B234" s="58" t="s">
        <v>194</v>
      </c>
      <c r="C234" s="92"/>
      <c r="D234" s="92"/>
      <c r="E234" s="92"/>
      <c r="F234" s="92"/>
      <c r="G234" s="92"/>
      <c r="H234" s="93"/>
      <c r="I234" s="94"/>
    </row>
    <row r="235" spans="1:9" ht="36.75" customHeight="1" x14ac:dyDescent="0.2">
      <c r="A235" s="88" t="s">
        <v>480</v>
      </c>
      <c r="B235" s="59" t="s">
        <v>479</v>
      </c>
      <c r="C235" s="79">
        <v>0</v>
      </c>
      <c r="D235" s="79">
        <v>0.25</v>
      </c>
      <c r="E235" s="79">
        <v>0.5</v>
      </c>
      <c r="F235" s="79">
        <v>0.75</v>
      </c>
      <c r="G235" s="79">
        <v>1</v>
      </c>
      <c r="H235" s="79" t="s">
        <v>8</v>
      </c>
      <c r="I235" s="79" t="s">
        <v>17</v>
      </c>
    </row>
    <row r="236" spans="1:9" ht="26.25" customHeight="1" x14ac:dyDescent="0.2">
      <c r="A236" s="74"/>
      <c r="B236" s="58" t="s">
        <v>195</v>
      </c>
      <c r="C236" s="92"/>
      <c r="D236" s="92"/>
      <c r="E236" s="92"/>
      <c r="F236" s="92"/>
      <c r="G236" s="92"/>
      <c r="H236" s="93"/>
      <c r="I236" s="94"/>
    </row>
    <row r="237" spans="1:9" ht="30" customHeight="1" x14ac:dyDescent="0.2">
      <c r="A237" s="74"/>
      <c r="B237" s="58" t="s">
        <v>196</v>
      </c>
      <c r="C237" s="92"/>
      <c r="D237" s="92"/>
      <c r="E237" s="92"/>
      <c r="F237" s="92"/>
      <c r="G237" s="92"/>
      <c r="H237" s="93"/>
      <c r="I237" s="94"/>
    </row>
    <row r="238" spans="1:9" ht="15.75" customHeight="1" x14ac:dyDescent="0.2">
      <c r="A238" s="74"/>
      <c r="B238" s="58" t="s">
        <v>197</v>
      </c>
      <c r="C238" s="92"/>
      <c r="D238" s="92"/>
      <c r="E238" s="92"/>
      <c r="F238" s="92"/>
      <c r="G238" s="92"/>
      <c r="H238" s="93"/>
      <c r="I238" s="94"/>
    </row>
    <row r="239" spans="1:9" ht="30" customHeight="1" x14ac:dyDescent="0.2">
      <c r="A239" s="74"/>
      <c r="B239" s="58" t="s">
        <v>198</v>
      </c>
      <c r="C239" s="92"/>
      <c r="D239" s="92"/>
      <c r="E239" s="92"/>
      <c r="F239" s="92"/>
      <c r="G239" s="92"/>
      <c r="H239" s="93"/>
      <c r="I239" s="94"/>
    </row>
    <row r="240" spans="1:9" ht="30" customHeight="1" x14ac:dyDescent="0.2">
      <c r="A240" s="74"/>
      <c r="B240" s="58" t="s">
        <v>199</v>
      </c>
      <c r="C240" s="92"/>
      <c r="D240" s="92"/>
      <c r="E240" s="92"/>
      <c r="F240" s="92"/>
      <c r="G240" s="92"/>
      <c r="H240" s="93"/>
      <c r="I240" s="94"/>
    </row>
    <row r="241" spans="1:9" ht="30" customHeight="1" x14ac:dyDescent="0.2">
      <c r="A241" s="74"/>
      <c r="B241" s="58" t="s">
        <v>200</v>
      </c>
      <c r="C241" s="92"/>
      <c r="D241" s="92"/>
      <c r="E241" s="92"/>
      <c r="F241" s="92"/>
      <c r="G241" s="92"/>
      <c r="H241" s="93"/>
      <c r="I241" s="94"/>
    </row>
    <row r="242" spans="1:9" ht="15.75" customHeight="1" x14ac:dyDescent="0.2">
      <c r="A242" s="74"/>
      <c r="B242" s="58" t="s">
        <v>201</v>
      </c>
      <c r="C242" s="92"/>
      <c r="D242" s="92"/>
      <c r="E242" s="92"/>
      <c r="F242" s="92"/>
      <c r="G242" s="92"/>
      <c r="H242" s="93"/>
      <c r="I242" s="94"/>
    </row>
    <row r="243" spans="1:9" ht="30" customHeight="1" x14ac:dyDescent="0.2">
      <c r="A243" s="74"/>
      <c r="B243" s="58" t="s">
        <v>202</v>
      </c>
      <c r="C243" s="92"/>
      <c r="D243" s="92"/>
      <c r="E243" s="92"/>
      <c r="F243" s="92"/>
      <c r="G243" s="92"/>
      <c r="H243" s="93"/>
      <c r="I243" s="94"/>
    </row>
    <row r="244" spans="1:9" ht="46.5" customHeight="1" x14ac:dyDescent="0.2">
      <c r="A244" s="88" t="s">
        <v>482</v>
      </c>
      <c r="B244" s="59" t="s">
        <v>481</v>
      </c>
      <c r="C244" s="79">
        <v>0</v>
      </c>
      <c r="D244" s="79">
        <v>0.25</v>
      </c>
      <c r="E244" s="79">
        <v>0.5</v>
      </c>
      <c r="F244" s="79">
        <v>0.75</v>
      </c>
      <c r="G244" s="79">
        <v>1</v>
      </c>
      <c r="H244" s="79" t="s">
        <v>8</v>
      </c>
      <c r="I244" s="79" t="s">
        <v>17</v>
      </c>
    </row>
    <row r="245" spans="1:9" ht="15.75" customHeight="1" x14ac:dyDescent="0.2">
      <c r="A245" s="74"/>
      <c r="B245" s="58" t="s">
        <v>203</v>
      </c>
      <c r="C245" s="92"/>
      <c r="D245" s="92"/>
      <c r="E245" s="92"/>
      <c r="F245" s="92"/>
      <c r="G245" s="92"/>
      <c r="H245" s="93"/>
      <c r="I245" s="94"/>
    </row>
    <row r="246" spans="1:9" ht="30" customHeight="1" x14ac:dyDescent="0.2">
      <c r="A246" s="74"/>
      <c r="B246" s="58" t="s">
        <v>204</v>
      </c>
      <c r="C246" s="92"/>
      <c r="D246" s="92"/>
      <c r="E246" s="92"/>
      <c r="F246" s="92"/>
      <c r="G246" s="92"/>
      <c r="H246" s="93"/>
      <c r="I246" s="94"/>
    </row>
    <row r="247" spans="1:9" ht="30" customHeight="1" x14ac:dyDescent="0.2">
      <c r="A247" s="74"/>
      <c r="B247" s="58" t="s">
        <v>205</v>
      </c>
      <c r="C247" s="92"/>
      <c r="D247" s="92"/>
      <c r="E247" s="92"/>
      <c r="F247" s="92"/>
      <c r="G247" s="92"/>
      <c r="H247" s="93"/>
      <c r="I247" s="94"/>
    </row>
    <row r="248" spans="1:9" ht="45" customHeight="1" x14ac:dyDescent="0.2">
      <c r="A248" s="74"/>
      <c r="B248" s="58" t="s">
        <v>206</v>
      </c>
      <c r="C248" s="92"/>
      <c r="D248" s="92"/>
      <c r="E248" s="92"/>
      <c r="F248" s="92"/>
      <c r="G248" s="92"/>
      <c r="H248" s="93"/>
      <c r="I248" s="94"/>
    </row>
    <row r="249" spans="1:9" ht="45" customHeight="1" x14ac:dyDescent="0.2">
      <c r="A249" s="74"/>
      <c r="B249" s="58" t="s">
        <v>207</v>
      </c>
      <c r="C249" s="92"/>
      <c r="D249" s="92"/>
      <c r="E249" s="92"/>
      <c r="F249" s="92"/>
      <c r="G249" s="92"/>
      <c r="H249" s="93"/>
      <c r="I249" s="94"/>
    </row>
    <row r="250" spans="1:9" ht="15.75" customHeight="1" x14ac:dyDescent="0.2">
      <c r="A250" s="74"/>
      <c r="B250" s="58" t="s">
        <v>208</v>
      </c>
      <c r="C250" s="92"/>
      <c r="D250" s="92"/>
      <c r="E250" s="92"/>
      <c r="F250" s="92"/>
      <c r="G250" s="92"/>
      <c r="H250" s="93"/>
      <c r="I250" s="94"/>
    </row>
    <row r="251" spans="1:9" ht="46.5" customHeight="1" x14ac:dyDescent="0.2">
      <c r="A251" s="88" t="s">
        <v>484</v>
      </c>
      <c r="B251" s="59" t="s">
        <v>483</v>
      </c>
      <c r="C251" s="79">
        <v>0</v>
      </c>
      <c r="D251" s="79">
        <v>0.25</v>
      </c>
      <c r="E251" s="79">
        <v>0.5</v>
      </c>
      <c r="F251" s="79">
        <v>0.75</v>
      </c>
      <c r="G251" s="79">
        <v>1</v>
      </c>
      <c r="H251" s="79" t="s">
        <v>8</v>
      </c>
      <c r="I251" s="79" t="s">
        <v>17</v>
      </c>
    </row>
    <row r="252" spans="1:9" ht="15.75" customHeight="1" x14ac:dyDescent="0.2">
      <c r="A252" s="74"/>
      <c r="B252" s="58" t="s">
        <v>209</v>
      </c>
      <c r="C252" s="92"/>
      <c r="D252" s="92"/>
      <c r="E252" s="92"/>
      <c r="F252" s="92"/>
      <c r="G252" s="92"/>
      <c r="H252" s="93"/>
      <c r="I252" s="94"/>
    </row>
    <row r="253" spans="1:9" ht="30" customHeight="1" x14ac:dyDescent="0.2">
      <c r="A253" s="74"/>
      <c r="B253" s="58" t="s">
        <v>210</v>
      </c>
      <c r="C253" s="92"/>
      <c r="D253" s="92"/>
      <c r="E253" s="92"/>
      <c r="F253" s="92"/>
      <c r="G253" s="92"/>
      <c r="H253" s="93"/>
      <c r="I253" s="94"/>
    </row>
    <row r="254" spans="1:9" ht="30" customHeight="1" x14ac:dyDescent="0.2">
      <c r="A254" s="74"/>
      <c r="B254" s="58" t="s">
        <v>211</v>
      </c>
      <c r="C254" s="92"/>
      <c r="D254" s="92"/>
      <c r="E254" s="92"/>
      <c r="F254" s="92"/>
      <c r="G254" s="92"/>
      <c r="H254" s="93"/>
      <c r="I254" s="94"/>
    </row>
    <row r="255" spans="1:9" ht="30" customHeight="1" x14ac:dyDescent="0.2">
      <c r="A255" s="74"/>
      <c r="B255" s="58" t="s">
        <v>212</v>
      </c>
      <c r="C255" s="92"/>
      <c r="D255" s="92"/>
      <c r="E255" s="92"/>
      <c r="F255" s="92"/>
      <c r="G255" s="92"/>
      <c r="H255" s="93"/>
      <c r="I255" s="94"/>
    </row>
    <row r="256" spans="1:9" ht="30" customHeight="1" x14ac:dyDescent="0.2">
      <c r="A256" s="74"/>
      <c r="B256" s="58" t="s">
        <v>213</v>
      </c>
      <c r="C256" s="92"/>
      <c r="D256" s="92"/>
      <c r="E256" s="92"/>
      <c r="F256" s="92"/>
      <c r="G256" s="92"/>
      <c r="H256" s="93"/>
      <c r="I256" s="94"/>
    </row>
    <row r="257" spans="1:9" ht="31.5" customHeight="1" x14ac:dyDescent="0.2">
      <c r="A257" s="88" t="s">
        <v>486</v>
      </c>
      <c r="B257" s="59" t="s">
        <v>485</v>
      </c>
      <c r="C257" s="79">
        <v>0</v>
      </c>
      <c r="D257" s="79">
        <v>0.25</v>
      </c>
      <c r="E257" s="79">
        <v>0.5</v>
      </c>
      <c r="F257" s="79">
        <v>0.75</v>
      </c>
      <c r="G257" s="79">
        <v>1</v>
      </c>
      <c r="H257" s="79" t="s">
        <v>8</v>
      </c>
      <c r="I257" s="79" t="s">
        <v>17</v>
      </c>
    </row>
    <row r="258" spans="1:9" ht="45" customHeight="1" x14ac:dyDescent="0.2">
      <c r="A258" s="74"/>
      <c r="B258" s="58" t="s">
        <v>214</v>
      </c>
      <c r="C258" s="92"/>
      <c r="D258" s="92"/>
      <c r="E258" s="92"/>
      <c r="F258" s="92"/>
      <c r="G258" s="92"/>
      <c r="H258" s="93"/>
      <c r="I258" s="94"/>
    </row>
    <row r="259" spans="1:9" ht="30" customHeight="1" x14ac:dyDescent="0.2">
      <c r="A259" s="74"/>
      <c r="B259" s="58" t="s">
        <v>215</v>
      </c>
      <c r="C259" s="92"/>
      <c r="D259" s="92"/>
      <c r="E259" s="92"/>
      <c r="F259" s="92"/>
      <c r="G259" s="92"/>
      <c r="H259" s="93"/>
      <c r="I259" s="94"/>
    </row>
    <row r="260" spans="1:9" ht="15.75" customHeight="1" x14ac:dyDescent="0.2">
      <c r="A260" s="74"/>
      <c r="B260" s="58" t="s">
        <v>216</v>
      </c>
      <c r="C260" s="92"/>
      <c r="D260" s="92"/>
      <c r="E260" s="92"/>
      <c r="F260" s="92"/>
      <c r="G260" s="92"/>
      <c r="H260" s="93"/>
      <c r="I260" s="94"/>
    </row>
    <row r="261" spans="1:9" ht="30" customHeight="1" x14ac:dyDescent="0.2">
      <c r="A261" s="74"/>
      <c r="B261" s="58" t="s">
        <v>217</v>
      </c>
      <c r="C261" s="92"/>
      <c r="D261" s="92"/>
      <c r="E261" s="92"/>
      <c r="F261" s="92"/>
      <c r="G261" s="92"/>
      <c r="H261" s="93"/>
      <c r="I261" s="94"/>
    </row>
    <row r="262" spans="1:9" ht="30" customHeight="1" x14ac:dyDescent="0.2">
      <c r="A262" s="74"/>
      <c r="B262" s="58" t="s">
        <v>218</v>
      </c>
      <c r="C262" s="92"/>
      <c r="D262" s="92"/>
      <c r="E262" s="92"/>
      <c r="F262" s="92"/>
      <c r="G262" s="92"/>
      <c r="H262" s="93"/>
      <c r="I262" s="94"/>
    </row>
    <row r="263" spans="1:9" ht="40.5" customHeight="1" x14ac:dyDescent="0.25">
      <c r="A263" s="81">
        <v>8.4</v>
      </c>
      <c r="B263" s="142" t="s">
        <v>487</v>
      </c>
      <c r="C263" s="143"/>
      <c r="D263" s="143"/>
      <c r="E263" s="143"/>
      <c r="F263" s="143"/>
      <c r="G263" s="143"/>
      <c r="H263" s="143"/>
      <c r="I263" s="143"/>
    </row>
    <row r="264" spans="1:9" ht="25.5" customHeight="1" x14ac:dyDescent="0.2">
      <c r="A264" s="88" t="s">
        <v>489</v>
      </c>
      <c r="B264" s="95" t="s">
        <v>488</v>
      </c>
      <c r="C264" s="79">
        <v>0</v>
      </c>
      <c r="D264" s="79">
        <v>0.25</v>
      </c>
      <c r="E264" s="79">
        <v>0.5</v>
      </c>
      <c r="F264" s="79">
        <v>0.75</v>
      </c>
      <c r="G264" s="79">
        <v>1</v>
      </c>
      <c r="H264" s="79" t="s">
        <v>8</v>
      </c>
      <c r="I264" s="79" t="s">
        <v>17</v>
      </c>
    </row>
    <row r="265" spans="1:9" ht="41.25" customHeight="1" x14ac:dyDescent="0.2">
      <c r="A265" s="74"/>
      <c r="B265" s="58" t="s">
        <v>219</v>
      </c>
      <c r="C265" s="77"/>
      <c r="D265" s="77"/>
      <c r="E265" s="77"/>
      <c r="F265" s="77"/>
      <c r="G265" s="77"/>
      <c r="H265" s="77"/>
      <c r="I265" s="78"/>
    </row>
    <row r="266" spans="1:9" ht="70.5" customHeight="1" x14ac:dyDescent="0.2">
      <c r="A266" s="74"/>
      <c r="B266" s="58" t="s">
        <v>220</v>
      </c>
      <c r="C266" s="77"/>
      <c r="D266" s="77"/>
      <c r="E266" s="77"/>
      <c r="F266" s="77"/>
      <c r="G266" s="77"/>
      <c r="H266" s="77"/>
      <c r="I266" s="78"/>
    </row>
    <row r="267" spans="1:9" ht="67.5" customHeight="1" x14ac:dyDescent="0.2">
      <c r="A267" s="74"/>
      <c r="B267" s="58" t="s">
        <v>221</v>
      </c>
      <c r="C267" s="77"/>
      <c r="D267" s="77"/>
      <c r="E267" s="77"/>
      <c r="F267" s="77"/>
      <c r="G267" s="77"/>
      <c r="H267" s="77"/>
      <c r="I267" s="78"/>
    </row>
    <row r="268" spans="1:9" ht="69.75" customHeight="1" x14ac:dyDescent="0.2">
      <c r="A268" s="74"/>
      <c r="B268" s="58" t="s">
        <v>222</v>
      </c>
      <c r="C268" s="77"/>
      <c r="D268" s="77"/>
      <c r="E268" s="77"/>
      <c r="F268" s="77"/>
      <c r="G268" s="77"/>
      <c r="H268" s="77"/>
      <c r="I268" s="78"/>
    </row>
    <row r="269" spans="1:9" ht="66" customHeight="1" x14ac:dyDescent="0.2">
      <c r="A269" s="74"/>
      <c r="B269" s="58" t="s">
        <v>223</v>
      </c>
      <c r="C269" s="77"/>
      <c r="D269" s="77"/>
      <c r="E269" s="77"/>
      <c r="F269" s="77"/>
      <c r="G269" s="77"/>
      <c r="H269" s="77"/>
      <c r="I269" s="78"/>
    </row>
    <row r="270" spans="1:9" ht="41.25" customHeight="1" x14ac:dyDescent="0.2">
      <c r="A270" s="74"/>
      <c r="B270" s="58" t="s">
        <v>224</v>
      </c>
      <c r="C270" s="77"/>
      <c r="D270" s="77"/>
      <c r="E270" s="77"/>
      <c r="F270" s="77"/>
      <c r="G270" s="77"/>
      <c r="H270" s="77"/>
      <c r="I270" s="78"/>
    </row>
    <row r="271" spans="1:9" ht="27" customHeight="1" x14ac:dyDescent="0.2">
      <c r="A271" s="88" t="s">
        <v>491</v>
      </c>
      <c r="B271" s="95" t="s">
        <v>490</v>
      </c>
      <c r="C271" s="79">
        <v>0</v>
      </c>
      <c r="D271" s="79">
        <v>0.25</v>
      </c>
      <c r="E271" s="79">
        <v>0.5</v>
      </c>
      <c r="F271" s="79">
        <v>0.75</v>
      </c>
      <c r="G271" s="79">
        <v>1</v>
      </c>
      <c r="H271" s="79" t="s">
        <v>8</v>
      </c>
      <c r="I271" s="79" t="s">
        <v>17</v>
      </c>
    </row>
    <row r="272" spans="1:9" ht="66.75" customHeight="1" x14ac:dyDescent="0.2">
      <c r="A272" s="74"/>
      <c r="B272" s="58" t="s">
        <v>225</v>
      </c>
      <c r="C272" s="77"/>
      <c r="D272" s="77"/>
      <c r="E272" s="77"/>
      <c r="F272" s="77"/>
      <c r="G272" s="77"/>
      <c r="H272" s="77"/>
      <c r="I272" s="78"/>
    </row>
    <row r="273" spans="1:9" ht="39" customHeight="1" x14ac:dyDescent="0.2">
      <c r="A273" s="74"/>
      <c r="B273" s="58" t="s">
        <v>226</v>
      </c>
      <c r="C273" s="77"/>
      <c r="D273" s="77"/>
      <c r="E273" s="77"/>
      <c r="F273" s="77"/>
      <c r="G273" s="77"/>
      <c r="H273" s="77"/>
      <c r="I273" s="78"/>
    </row>
    <row r="274" spans="1:9" ht="36.75" customHeight="1" x14ac:dyDescent="0.2">
      <c r="A274" s="74"/>
      <c r="B274" s="58" t="s">
        <v>227</v>
      </c>
      <c r="C274" s="77"/>
      <c r="D274" s="77"/>
      <c r="E274" s="77"/>
      <c r="F274" s="77"/>
      <c r="G274" s="77"/>
      <c r="H274" s="77"/>
      <c r="I274" s="78"/>
    </row>
    <row r="275" spans="1:9" ht="63.75" customHeight="1" x14ac:dyDescent="0.2">
      <c r="A275" s="74"/>
      <c r="B275" s="58" t="s">
        <v>228</v>
      </c>
      <c r="C275" s="77"/>
      <c r="D275" s="77"/>
      <c r="E275" s="77"/>
      <c r="F275" s="77"/>
      <c r="G275" s="77"/>
      <c r="H275" s="77"/>
      <c r="I275" s="78"/>
    </row>
    <row r="276" spans="1:9" ht="35.25" customHeight="1" x14ac:dyDescent="0.2">
      <c r="A276" s="74"/>
      <c r="B276" s="58" t="s">
        <v>229</v>
      </c>
      <c r="C276" s="77"/>
      <c r="D276" s="77"/>
      <c r="E276" s="77"/>
      <c r="F276" s="77"/>
      <c r="G276" s="77"/>
      <c r="H276" s="77"/>
      <c r="I276" s="78"/>
    </row>
    <row r="277" spans="1:9" ht="48.75" customHeight="1" x14ac:dyDescent="0.2">
      <c r="A277" s="74"/>
      <c r="B277" s="58" t="s">
        <v>230</v>
      </c>
      <c r="C277" s="77"/>
      <c r="D277" s="77"/>
      <c r="E277" s="77"/>
      <c r="F277" s="77"/>
      <c r="G277" s="77"/>
      <c r="H277" s="77"/>
      <c r="I277" s="78"/>
    </row>
    <row r="278" spans="1:9" ht="28.5" customHeight="1" x14ac:dyDescent="0.2">
      <c r="A278" s="88" t="s">
        <v>493</v>
      </c>
      <c r="B278" s="96" t="s">
        <v>492</v>
      </c>
      <c r="C278" s="79">
        <v>0</v>
      </c>
      <c r="D278" s="79">
        <v>0.25</v>
      </c>
      <c r="E278" s="79">
        <v>0.5</v>
      </c>
      <c r="F278" s="79">
        <v>0.75</v>
      </c>
      <c r="G278" s="79">
        <v>1</v>
      </c>
      <c r="H278" s="79" t="s">
        <v>8</v>
      </c>
      <c r="I278" s="79" t="s">
        <v>17</v>
      </c>
    </row>
    <row r="279" spans="1:9" ht="39.75" customHeight="1" x14ac:dyDescent="0.2">
      <c r="A279" s="74"/>
      <c r="B279" s="58" t="s">
        <v>231</v>
      </c>
      <c r="C279" s="77"/>
      <c r="D279" s="77"/>
      <c r="E279" s="77"/>
      <c r="F279" s="77"/>
      <c r="G279" s="77"/>
      <c r="H279" s="77"/>
      <c r="I279" s="77"/>
    </row>
    <row r="280" spans="1:9" ht="39.75" customHeight="1" x14ac:dyDescent="0.2">
      <c r="A280" s="74"/>
      <c r="B280" s="58" t="s">
        <v>232</v>
      </c>
      <c r="C280" s="77"/>
      <c r="D280" s="77"/>
      <c r="E280" s="77"/>
      <c r="F280" s="77"/>
      <c r="G280" s="77"/>
      <c r="H280" s="77"/>
      <c r="I280" s="77"/>
    </row>
    <row r="281" spans="1:9" ht="39.75" customHeight="1" x14ac:dyDescent="0.2">
      <c r="A281" s="74"/>
      <c r="B281" s="58" t="s">
        <v>233</v>
      </c>
      <c r="C281" s="77"/>
      <c r="D281" s="77"/>
      <c r="E281" s="77"/>
      <c r="F281" s="77"/>
      <c r="G281" s="77"/>
      <c r="H281" s="77"/>
      <c r="I281" s="77"/>
    </row>
    <row r="282" spans="1:9" ht="39.75" customHeight="1" x14ac:dyDescent="0.2">
      <c r="A282" s="74"/>
      <c r="B282" s="58" t="s">
        <v>234</v>
      </c>
      <c r="C282" s="77"/>
      <c r="D282" s="77"/>
      <c r="E282" s="77"/>
      <c r="F282" s="77"/>
      <c r="G282" s="77"/>
      <c r="H282" s="77"/>
      <c r="I282" s="77"/>
    </row>
    <row r="283" spans="1:9" ht="39.75" customHeight="1" x14ac:dyDescent="0.2">
      <c r="A283" s="74"/>
      <c r="B283" s="58" t="s">
        <v>235</v>
      </c>
      <c r="C283" s="77"/>
      <c r="D283" s="77"/>
      <c r="E283" s="77"/>
      <c r="F283" s="77"/>
      <c r="G283" s="77"/>
      <c r="H283" s="77"/>
      <c r="I283" s="77"/>
    </row>
    <row r="284" spans="1:9" ht="39.75" customHeight="1" x14ac:dyDescent="0.2">
      <c r="A284" s="74"/>
      <c r="B284" s="58" t="s">
        <v>236</v>
      </c>
      <c r="C284" s="77"/>
      <c r="D284" s="77"/>
      <c r="E284" s="77"/>
      <c r="F284" s="77"/>
      <c r="G284" s="77"/>
      <c r="H284" s="77"/>
      <c r="I284" s="77"/>
    </row>
    <row r="285" spans="1:9" ht="39.75" customHeight="1" x14ac:dyDescent="0.2">
      <c r="A285" s="74"/>
      <c r="B285" s="58" t="s">
        <v>237</v>
      </c>
      <c r="C285" s="77"/>
      <c r="D285" s="77"/>
      <c r="E285" s="77"/>
      <c r="F285" s="77"/>
      <c r="G285" s="77"/>
      <c r="H285" s="77"/>
      <c r="I285" s="77"/>
    </row>
    <row r="286" spans="1:9" ht="57.75" customHeight="1" x14ac:dyDescent="0.2">
      <c r="A286" s="74"/>
      <c r="B286" s="58" t="s">
        <v>238</v>
      </c>
      <c r="C286" s="77"/>
      <c r="D286" s="77"/>
      <c r="E286" s="77"/>
      <c r="F286" s="77"/>
      <c r="G286" s="77"/>
      <c r="H286" s="77"/>
      <c r="I286" s="77"/>
    </row>
    <row r="287" spans="1:9" ht="57.75" customHeight="1" x14ac:dyDescent="0.2">
      <c r="A287" s="74"/>
      <c r="B287" s="58" t="s">
        <v>239</v>
      </c>
      <c r="C287" s="77"/>
      <c r="D287" s="77"/>
      <c r="E287" s="77"/>
      <c r="F287" s="77"/>
      <c r="G287" s="77"/>
      <c r="H287" s="77"/>
      <c r="I287" s="77"/>
    </row>
    <row r="288" spans="1:9" ht="31.5" customHeight="1" x14ac:dyDescent="0.2">
      <c r="A288" s="81">
        <v>8.5</v>
      </c>
      <c r="B288" s="133" t="s">
        <v>494</v>
      </c>
      <c r="C288" s="144"/>
      <c r="D288" s="144"/>
      <c r="E288" s="144"/>
      <c r="F288" s="144"/>
      <c r="G288" s="144"/>
      <c r="H288" s="144"/>
      <c r="I288" s="144"/>
    </row>
    <row r="289" spans="1:9" ht="30.75" customHeight="1" x14ac:dyDescent="0.2">
      <c r="A289" s="88" t="s">
        <v>496</v>
      </c>
      <c r="B289" s="59" t="s">
        <v>495</v>
      </c>
      <c r="C289" s="79">
        <v>0</v>
      </c>
      <c r="D289" s="79">
        <v>0.25</v>
      </c>
      <c r="E289" s="79">
        <v>0.5</v>
      </c>
      <c r="F289" s="79">
        <v>0.75</v>
      </c>
      <c r="G289" s="79">
        <v>1</v>
      </c>
      <c r="H289" s="79" t="s">
        <v>8</v>
      </c>
      <c r="I289" s="79" t="s">
        <v>17</v>
      </c>
    </row>
    <row r="290" spans="1:9" ht="36.75" customHeight="1" x14ac:dyDescent="0.2">
      <c r="A290" s="74"/>
      <c r="B290" s="58" t="s">
        <v>240</v>
      </c>
      <c r="C290" s="77"/>
      <c r="D290" s="77"/>
      <c r="E290" s="77"/>
      <c r="F290" s="77"/>
      <c r="G290" s="77"/>
      <c r="H290" s="77"/>
      <c r="I290" s="78"/>
    </row>
    <row r="291" spans="1:9" ht="60" customHeight="1" x14ac:dyDescent="0.2">
      <c r="A291" s="74"/>
      <c r="B291" s="58" t="s">
        <v>241</v>
      </c>
      <c r="C291" s="77"/>
      <c r="D291" s="77"/>
      <c r="E291" s="77"/>
      <c r="F291" s="77"/>
      <c r="G291" s="77"/>
      <c r="H291" s="77"/>
      <c r="I291" s="78"/>
    </row>
    <row r="292" spans="1:9" ht="45" customHeight="1" x14ac:dyDescent="0.2">
      <c r="A292" s="74"/>
      <c r="B292" s="58" t="s">
        <v>242</v>
      </c>
      <c r="C292" s="77"/>
      <c r="D292" s="77"/>
      <c r="E292" s="77"/>
      <c r="F292" s="77"/>
      <c r="G292" s="77"/>
      <c r="H292" s="77"/>
      <c r="I292" s="78"/>
    </row>
    <row r="293" spans="1:9" ht="39.75" customHeight="1" x14ac:dyDescent="0.2">
      <c r="A293" s="74"/>
      <c r="B293" s="58" t="s">
        <v>243</v>
      </c>
      <c r="C293" s="77"/>
      <c r="D293" s="77"/>
      <c r="E293" s="77"/>
      <c r="F293" s="77"/>
      <c r="G293" s="77"/>
      <c r="H293" s="77"/>
      <c r="I293" s="78"/>
    </row>
    <row r="294" spans="1:9" ht="69.75" customHeight="1" x14ac:dyDescent="0.2">
      <c r="A294" s="74"/>
      <c r="B294" s="58" t="s">
        <v>244</v>
      </c>
      <c r="C294" s="77"/>
      <c r="D294" s="77"/>
      <c r="E294" s="77"/>
      <c r="F294" s="77"/>
      <c r="G294" s="77"/>
      <c r="H294" s="77"/>
      <c r="I294" s="78"/>
    </row>
    <row r="295" spans="1:9" ht="35.25" customHeight="1" x14ac:dyDescent="0.2">
      <c r="A295" s="74"/>
      <c r="B295" s="58" t="s">
        <v>245</v>
      </c>
      <c r="C295" s="77"/>
      <c r="D295" s="77"/>
      <c r="E295" s="77"/>
      <c r="F295" s="77"/>
      <c r="G295" s="77"/>
      <c r="H295" s="77"/>
      <c r="I295" s="77"/>
    </row>
    <row r="296" spans="1:9" ht="36.75" customHeight="1" x14ac:dyDescent="0.2">
      <c r="A296" s="74"/>
      <c r="B296" s="58" t="s">
        <v>246</v>
      </c>
      <c r="C296" s="77"/>
      <c r="D296" s="77"/>
      <c r="E296" s="77"/>
      <c r="F296" s="77"/>
      <c r="G296" s="77"/>
      <c r="H296" s="77"/>
      <c r="I296" s="77"/>
    </row>
    <row r="297" spans="1:9" ht="84.75" customHeight="1" x14ac:dyDescent="0.2">
      <c r="A297" s="74"/>
      <c r="B297" s="58" t="s">
        <v>247</v>
      </c>
      <c r="C297" s="77"/>
      <c r="D297" s="77"/>
      <c r="E297" s="77"/>
      <c r="F297" s="77"/>
      <c r="G297" s="77"/>
      <c r="H297" s="77"/>
      <c r="I297" s="78"/>
    </row>
    <row r="298" spans="1:9" ht="35.25" customHeight="1" x14ac:dyDescent="0.2">
      <c r="A298" s="74"/>
      <c r="B298" s="58" t="s">
        <v>248</v>
      </c>
      <c r="C298" s="77"/>
      <c r="D298" s="77"/>
      <c r="E298" s="77"/>
      <c r="F298" s="77"/>
      <c r="G298" s="77"/>
      <c r="H298" s="77"/>
      <c r="I298" s="78"/>
    </row>
    <row r="299" spans="1:9" ht="41.25" customHeight="1" x14ac:dyDescent="0.2">
      <c r="A299" s="74"/>
      <c r="B299" s="58" t="s">
        <v>249</v>
      </c>
      <c r="C299" s="77"/>
      <c r="D299" s="77"/>
      <c r="E299" s="77"/>
      <c r="F299" s="77"/>
      <c r="G299" s="77"/>
      <c r="H299" s="77"/>
      <c r="I299" s="78"/>
    </row>
    <row r="300" spans="1:9" ht="31.5" customHeight="1" x14ac:dyDescent="0.2">
      <c r="A300" s="88" t="s">
        <v>498</v>
      </c>
      <c r="B300" s="59" t="s">
        <v>497</v>
      </c>
      <c r="C300" s="79">
        <v>0</v>
      </c>
      <c r="D300" s="79">
        <v>0.25</v>
      </c>
      <c r="E300" s="79">
        <v>0.5</v>
      </c>
      <c r="F300" s="79">
        <v>0.75</v>
      </c>
      <c r="G300" s="79">
        <v>1</v>
      </c>
      <c r="H300" s="79" t="s">
        <v>8</v>
      </c>
      <c r="I300" s="79" t="s">
        <v>17</v>
      </c>
    </row>
    <row r="301" spans="1:9" ht="52.5" customHeight="1" x14ac:dyDescent="0.2">
      <c r="A301" s="74"/>
      <c r="B301" s="58" t="s">
        <v>250</v>
      </c>
      <c r="C301" s="77"/>
      <c r="D301" s="77"/>
      <c r="E301" s="77"/>
      <c r="F301" s="77"/>
      <c r="G301" s="77"/>
      <c r="H301" s="77"/>
      <c r="I301" s="78"/>
    </row>
    <row r="302" spans="1:9" ht="51" customHeight="1" x14ac:dyDescent="0.2">
      <c r="A302" s="74"/>
      <c r="B302" s="58" t="s">
        <v>251</v>
      </c>
      <c r="C302" s="77"/>
      <c r="D302" s="77"/>
      <c r="E302" s="77"/>
      <c r="F302" s="77"/>
      <c r="G302" s="77"/>
      <c r="H302" s="77"/>
      <c r="I302" s="78"/>
    </row>
    <row r="303" spans="1:9" ht="51" customHeight="1" x14ac:dyDescent="0.2">
      <c r="A303" s="74"/>
      <c r="B303" s="58" t="s">
        <v>252</v>
      </c>
      <c r="C303" s="77"/>
      <c r="D303" s="77"/>
      <c r="E303" s="77"/>
      <c r="F303" s="77"/>
      <c r="G303" s="77"/>
      <c r="H303" s="77"/>
      <c r="I303" s="78"/>
    </row>
    <row r="304" spans="1:9" ht="35.25" customHeight="1" x14ac:dyDescent="0.2">
      <c r="A304" s="88" t="s">
        <v>500</v>
      </c>
      <c r="B304" s="59" t="s">
        <v>499</v>
      </c>
      <c r="C304" s="79">
        <v>0</v>
      </c>
      <c r="D304" s="79">
        <v>0.25</v>
      </c>
      <c r="E304" s="79">
        <v>0.5</v>
      </c>
      <c r="F304" s="79">
        <v>0.75</v>
      </c>
      <c r="G304" s="79">
        <v>1</v>
      </c>
      <c r="H304" s="79" t="s">
        <v>8</v>
      </c>
      <c r="I304" s="79" t="s">
        <v>17</v>
      </c>
    </row>
    <row r="305" spans="1:9" ht="54" customHeight="1" x14ac:dyDescent="0.2">
      <c r="A305" s="74"/>
      <c r="B305" s="58" t="s">
        <v>253</v>
      </c>
      <c r="C305" s="77"/>
      <c r="D305" s="77"/>
      <c r="E305" s="77"/>
      <c r="F305" s="77"/>
      <c r="G305" s="77"/>
      <c r="H305" s="77"/>
      <c r="I305" s="77"/>
    </row>
    <row r="306" spans="1:9" ht="66.75" customHeight="1" x14ac:dyDescent="0.2">
      <c r="A306" s="74"/>
      <c r="B306" s="58" t="s">
        <v>254</v>
      </c>
      <c r="C306" s="77"/>
      <c r="D306" s="77"/>
      <c r="E306" s="77"/>
      <c r="F306" s="77"/>
      <c r="G306" s="77"/>
      <c r="H306" s="77"/>
      <c r="I306" s="77"/>
    </row>
    <row r="307" spans="1:9" ht="36.75" customHeight="1" x14ac:dyDescent="0.2">
      <c r="A307" s="74"/>
      <c r="B307" s="58" t="s">
        <v>255</v>
      </c>
      <c r="C307" s="77"/>
      <c r="D307" s="77"/>
      <c r="E307" s="77"/>
      <c r="F307" s="77"/>
      <c r="G307" s="77"/>
      <c r="H307" s="77"/>
      <c r="I307" s="77"/>
    </row>
    <row r="308" spans="1:9" ht="21.75" customHeight="1" x14ac:dyDescent="0.2">
      <c r="A308" s="88" t="s">
        <v>502</v>
      </c>
      <c r="B308" s="59" t="s">
        <v>501</v>
      </c>
      <c r="C308" s="79">
        <v>0</v>
      </c>
      <c r="D308" s="79">
        <v>0.25</v>
      </c>
      <c r="E308" s="79">
        <v>0.5</v>
      </c>
      <c r="F308" s="79">
        <v>0.75</v>
      </c>
      <c r="G308" s="79">
        <v>1</v>
      </c>
      <c r="H308" s="79" t="s">
        <v>8</v>
      </c>
      <c r="I308" s="79" t="s">
        <v>17</v>
      </c>
    </row>
    <row r="309" spans="1:9" ht="45" customHeight="1" x14ac:dyDescent="0.2">
      <c r="A309" s="74"/>
      <c r="B309" s="58" t="s">
        <v>256</v>
      </c>
      <c r="C309" s="77"/>
      <c r="D309" s="77"/>
      <c r="E309" s="77"/>
      <c r="F309" s="77"/>
      <c r="G309" s="77"/>
      <c r="H309" s="77"/>
      <c r="I309" s="78"/>
    </row>
    <row r="310" spans="1:9" ht="24.75" customHeight="1" x14ac:dyDescent="0.2">
      <c r="A310" s="88" t="s">
        <v>504</v>
      </c>
      <c r="B310" s="59" t="s">
        <v>503</v>
      </c>
      <c r="C310" s="79">
        <v>0</v>
      </c>
      <c r="D310" s="79">
        <v>0.25</v>
      </c>
      <c r="E310" s="79">
        <v>0.5</v>
      </c>
      <c r="F310" s="79">
        <v>0.75</v>
      </c>
      <c r="G310" s="79">
        <v>1</v>
      </c>
      <c r="H310" s="79" t="s">
        <v>8</v>
      </c>
      <c r="I310" s="79" t="s">
        <v>17</v>
      </c>
    </row>
    <row r="311" spans="1:9" ht="38.25" customHeight="1" x14ac:dyDescent="0.2">
      <c r="A311" s="74"/>
      <c r="B311" s="58" t="s">
        <v>257</v>
      </c>
      <c r="C311" s="77"/>
      <c r="D311" s="77"/>
      <c r="E311" s="77"/>
      <c r="F311" s="77"/>
      <c r="G311" s="77"/>
      <c r="H311" s="77"/>
      <c r="I311" s="77"/>
    </row>
    <row r="312" spans="1:9" ht="60" customHeight="1" x14ac:dyDescent="0.2">
      <c r="A312" s="74"/>
      <c r="B312" s="58" t="s">
        <v>258</v>
      </c>
      <c r="C312" s="77"/>
      <c r="D312" s="77"/>
      <c r="E312" s="77"/>
      <c r="F312" s="77"/>
      <c r="G312" s="77"/>
      <c r="H312" s="77"/>
      <c r="I312" s="77"/>
    </row>
    <row r="313" spans="1:9" ht="65.25" customHeight="1" x14ac:dyDescent="0.2">
      <c r="A313" s="74"/>
      <c r="B313" s="58" t="s">
        <v>259</v>
      </c>
      <c r="C313" s="77"/>
      <c r="D313" s="77"/>
      <c r="E313" s="77"/>
      <c r="F313" s="77"/>
      <c r="G313" s="77"/>
      <c r="H313" s="77"/>
      <c r="I313" s="77"/>
    </row>
    <row r="314" spans="1:9" ht="51" customHeight="1" x14ac:dyDescent="0.2">
      <c r="A314" s="74"/>
      <c r="B314" s="58" t="s">
        <v>260</v>
      </c>
      <c r="C314" s="77"/>
      <c r="D314" s="77"/>
      <c r="E314" s="77"/>
      <c r="F314" s="77"/>
      <c r="G314" s="77"/>
      <c r="H314" s="77"/>
      <c r="I314" s="77"/>
    </row>
    <row r="315" spans="1:9" ht="54" customHeight="1" x14ac:dyDescent="0.2">
      <c r="A315" s="74"/>
      <c r="B315" s="58" t="s">
        <v>261</v>
      </c>
      <c r="C315" s="77"/>
      <c r="D315" s="77"/>
      <c r="E315" s="77"/>
      <c r="F315" s="77"/>
      <c r="G315" s="77"/>
      <c r="H315" s="77"/>
      <c r="I315" s="77"/>
    </row>
    <row r="316" spans="1:9" ht="27" customHeight="1" x14ac:dyDescent="0.2">
      <c r="A316" s="88" t="s">
        <v>506</v>
      </c>
      <c r="B316" s="59" t="s">
        <v>505</v>
      </c>
      <c r="C316" s="79">
        <v>0</v>
      </c>
      <c r="D316" s="79">
        <v>0.25</v>
      </c>
      <c r="E316" s="79">
        <v>0.5</v>
      </c>
      <c r="F316" s="79">
        <v>0.75</v>
      </c>
      <c r="G316" s="79">
        <v>1</v>
      </c>
      <c r="H316" s="79" t="s">
        <v>8</v>
      </c>
      <c r="I316" s="79" t="s">
        <v>17</v>
      </c>
    </row>
    <row r="317" spans="1:9" ht="59.25" customHeight="1" x14ac:dyDescent="0.2">
      <c r="A317" s="74"/>
      <c r="B317" s="58" t="s">
        <v>262</v>
      </c>
      <c r="C317" s="77"/>
      <c r="D317" s="77"/>
      <c r="E317" s="77"/>
      <c r="F317" s="77"/>
      <c r="G317" s="77"/>
      <c r="H317" s="77"/>
      <c r="I317" s="78"/>
    </row>
    <row r="318" spans="1:9" ht="60" customHeight="1" x14ac:dyDescent="0.2">
      <c r="A318" s="74"/>
      <c r="B318" s="58" t="s">
        <v>263</v>
      </c>
      <c r="C318" s="77"/>
      <c r="D318" s="77"/>
      <c r="E318" s="77"/>
      <c r="F318" s="77"/>
      <c r="G318" s="77"/>
      <c r="H318" s="77"/>
      <c r="I318" s="78"/>
    </row>
    <row r="319" spans="1:9" ht="28.5" customHeight="1" x14ac:dyDescent="0.2">
      <c r="A319" s="88">
        <v>8.6</v>
      </c>
      <c r="B319" s="59" t="s">
        <v>507</v>
      </c>
      <c r="C319" s="79">
        <v>0</v>
      </c>
      <c r="D319" s="79">
        <v>0.25</v>
      </c>
      <c r="E319" s="79">
        <v>0.5</v>
      </c>
      <c r="F319" s="79">
        <v>0.75</v>
      </c>
      <c r="G319" s="79">
        <v>1</v>
      </c>
      <c r="H319" s="79" t="s">
        <v>8</v>
      </c>
      <c r="I319" s="79" t="s">
        <v>17</v>
      </c>
    </row>
    <row r="320" spans="1:9" ht="57" customHeight="1" x14ac:dyDescent="0.2">
      <c r="A320" s="74"/>
      <c r="B320" s="58" t="s">
        <v>264</v>
      </c>
      <c r="C320" s="77"/>
      <c r="D320" s="77"/>
      <c r="E320" s="77"/>
      <c r="F320" s="77"/>
      <c r="G320" s="77"/>
      <c r="H320" s="77"/>
      <c r="I320" s="78"/>
    </row>
    <row r="321" spans="1:9" ht="66" customHeight="1" x14ac:dyDescent="0.2">
      <c r="A321" s="74"/>
      <c r="B321" s="58" t="s">
        <v>265</v>
      </c>
      <c r="C321" s="77"/>
      <c r="D321" s="77"/>
      <c r="E321" s="77"/>
      <c r="F321" s="77"/>
      <c r="G321" s="77"/>
      <c r="H321" s="77"/>
      <c r="I321" s="78"/>
    </row>
    <row r="322" spans="1:9" ht="39" customHeight="1" x14ac:dyDescent="0.2">
      <c r="A322" s="74"/>
      <c r="B322" s="58" t="s">
        <v>266</v>
      </c>
      <c r="C322" s="77"/>
      <c r="D322" s="77"/>
      <c r="E322" s="77"/>
      <c r="F322" s="77"/>
      <c r="G322" s="77"/>
      <c r="H322" s="77"/>
      <c r="I322" s="78"/>
    </row>
    <row r="323" spans="1:9" ht="27" customHeight="1" x14ac:dyDescent="0.2">
      <c r="A323" s="74"/>
      <c r="B323" s="58" t="s">
        <v>267</v>
      </c>
      <c r="C323" s="77"/>
      <c r="D323" s="77"/>
      <c r="E323" s="77"/>
      <c r="F323" s="77"/>
      <c r="G323" s="77"/>
      <c r="H323" s="77"/>
      <c r="I323" s="78"/>
    </row>
    <row r="324" spans="1:9" ht="27" customHeight="1" x14ac:dyDescent="0.2">
      <c r="A324" s="74"/>
      <c r="B324" s="58" t="s">
        <v>268</v>
      </c>
      <c r="C324" s="77"/>
      <c r="D324" s="77"/>
      <c r="E324" s="77"/>
      <c r="F324" s="77"/>
      <c r="G324" s="77"/>
      <c r="H324" s="77"/>
      <c r="I324" s="78"/>
    </row>
    <row r="325" spans="1:9" ht="27" customHeight="1" x14ac:dyDescent="0.2">
      <c r="A325" s="81">
        <v>8.6999999999999993</v>
      </c>
      <c r="B325" s="133" t="s">
        <v>510</v>
      </c>
      <c r="C325" s="144"/>
      <c r="D325" s="144"/>
      <c r="E325" s="144"/>
      <c r="F325" s="144"/>
      <c r="G325" s="144"/>
      <c r="H325" s="144"/>
      <c r="I325" s="144"/>
    </row>
    <row r="326" spans="1:9" ht="27" customHeight="1" x14ac:dyDescent="0.2">
      <c r="A326" s="88" t="s">
        <v>509</v>
      </c>
      <c r="B326" s="59" t="s">
        <v>508</v>
      </c>
      <c r="C326" s="79">
        <v>0</v>
      </c>
      <c r="D326" s="79">
        <v>0.25</v>
      </c>
      <c r="E326" s="79">
        <v>0.5</v>
      </c>
      <c r="F326" s="79">
        <v>0.75</v>
      </c>
      <c r="G326" s="79">
        <v>1</v>
      </c>
      <c r="H326" s="79" t="s">
        <v>8</v>
      </c>
      <c r="I326" s="79" t="s">
        <v>17</v>
      </c>
    </row>
    <row r="327" spans="1:9" ht="54" customHeight="1" x14ac:dyDescent="0.2">
      <c r="A327" s="74"/>
      <c r="B327" s="58" t="s">
        <v>269</v>
      </c>
      <c r="C327" s="77"/>
      <c r="D327" s="77"/>
      <c r="E327" s="77"/>
      <c r="F327" s="77"/>
      <c r="G327" s="77"/>
      <c r="H327" s="77"/>
      <c r="I327" s="78"/>
    </row>
    <row r="328" spans="1:9" ht="54" customHeight="1" x14ac:dyDescent="0.2">
      <c r="A328" s="74"/>
      <c r="B328" s="58" t="s">
        <v>270</v>
      </c>
      <c r="C328" s="77"/>
      <c r="D328" s="77"/>
      <c r="E328" s="77"/>
      <c r="F328" s="77"/>
      <c r="G328" s="77"/>
      <c r="H328" s="77"/>
      <c r="I328" s="78"/>
    </row>
    <row r="329" spans="1:9" ht="30.75" customHeight="1" x14ac:dyDescent="0.2">
      <c r="A329" s="74"/>
      <c r="B329" s="58" t="s">
        <v>271</v>
      </c>
      <c r="C329" s="77"/>
      <c r="D329" s="77"/>
      <c r="E329" s="77"/>
      <c r="F329" s="77"/>
      <c r="G329" s="77"/>
      <c r="H329" s="77"/>
      <c r="I329" s="78"/>
    </row>
    <row r="330" spans="1:9" ht="50.25" customHeight="1" x14ac:dyDescent="0.2">
      <c r="A330" s="74"/>
      <c r="B330" s="58" t="s">
        <v>272</v>
      </c>
      <c r="C330" s="77"/>
      <c r="D330" s="77"/>
      <c r="E330" s="77"/>
      <c r="F330" s="77"/>
      <c r="G330" s="77"/>
      <c r="H330" s="77"/>
      <c r="I330" s="78"/>
    </row>
    <row r="331" spans="1:9" ht="29.25" customHeight="1" x14ac:dyDescent="0.2">
      <c r="A331" s="74"/>
      <c r="B331" s="58" t="s">
        <v>273</v>
      </c>
      <c r="C331" s="77"/>
      <c r="D331" s="77"/>
      <c r="E331" s="77"/>
      <c r="F331" s="77"/>
      <c r="G331" s="77"/>
      <c r="H331" s="77"/>
      <c r="I331" s="78"/>
    </row>
    <row r="332" spans="1:9" ht="38.25" customHeight="1" x14ac:dyDescent="0.2">
      <c r="A332" s="74"/>
      <c r="B332" s="58" t="s">
        <v>274</v>
      </c>
      <c r="C332" s="77"/>
      <c r="D332" s="77"/>
      <c r="E332" s="77"/>
      <c r="F332" s="77"/>
      <c r="G332" s="77"/>
      <c r="H332" s="77"/>
      <c r="I332" s="78"/>
    </row>
    <row r="333" spans="1:9" ht="39.75" customHeight="1" x14ac:dyDescent="0.2">
      <c r="A333" s="74"/>
      <c r="B333" s="58" t="s">
        <v>275</v>
      </c>
      <c r="C333" s="77"/>
      <c r="D333" s="77"/>
      <c r="E333" s="77"/>
      <c r="F333" s="77"/>
      <c r="G333" s="77"/>
      <c r="H333" s="77"/>
      <c r="I333" s="78"/>
    </row>
    <row r="334" spans="1:9" ht="31.5" customHeight="1" x14ac:dyDescent="0.2">
      <c r="A334" s="88" t="s">
        <v>512</v>
      </c>
      <c r="B334" s="59" t="s">
        <v>511</v>
      </c>
      <c r="C334" s="79">
        <v>0</v>
      </c>
      <c r="D334" s="79">
        <v>0.25</v>
      </c>
      <c r="E334" s="79">
        <v>0.5</v>
      </c>
      <c r="F334" s="79">
        <v>0.75</v>
      </c>
      <c r="G334" s="79">
        <v>1</v>
      </c>
      <c r="H334" s="79" t="s">
        <v>8</v>
      </c>
      <c r="I334" s="79" t="s">
        <v>17</v>
      </c>
    </row>
    <row r="335" spans="1:9" ht="39" customHeight="1" x14ac:dyDescent="0.2">
      <c r="A335" s="74"/>
      <c r="B335" s="58" t="s">
        <v>276</v>
      </c>
      <c r="C335" s="77"/>
      <c r="D335" s="77"/>
      <c r="E335" s="77"/>
      <c r="F335" s="77"/>
      <c r="G335" s="77"/>
      <c r="H335" s="77"/>
      <c r="I335" s="78"/>
    </row>
    <row r="336" spans="1:9" ht="39" customHeight="1" x14ac:dyDescent="0.2">
      <c r="A336" s="74"/>
      <c r="B336" s="58" t="s">
        <v>277</v>
      </c>
      <c r="C336" s="77"/>
      <c r="D336" s="77"/>
      <c r="E336" s="77"/>
      <c r="F336" s="77"/>
      <c r="G336" s="77"/>
      <c r="H336" s="77"/>
      <c r="I336" s="78"/>
    </row>
    <row r="337" spans="1:9" ht="39" customHeight="1" x14ac:dyDescent="0.2">
      <c r="A337" s="74"/>
      <c r="B337" s="58" t="s">
        <v>278</v>
      </c>
      <c r="C337" s="77"/>
      <c r="D337" s="77"/>
      <c r="E337" s="77"/>
      <c r="F337" s="77"/>
      <c r="G337" s="77"/>
      <c r="H337" s="77"/>
      <c r="I337" s="78"/>
    </row>
    <row r="338" spans="1:9" ht="39" customHeight="1" x14ac:dyDescent="0.2">
      <c r="A338" s="74"/>
      <c r="B338" s="58" t="s">
        <v>279</v>
      </c>
      <c r="C338" s="77"/>
      <c r="D338" s="77"/>
      <c r="E338" s="77"/>
      <c r="F338" s="77"/>
      <c r="G338" s="77"/>
      <c r="H338" s="77"/>
      <c r="I338" s="78"/>
    </row>
    <row r="339" spans="1:9" ht="23.25" customHeight="1" x14ac:dyDescent="0.2">
      <c r="A339" s="97" t="s">
        <v>407</v>
      </c>
      <c r="B339" s="141" t="s">
        <v>280</v>
      </c>
      <c r="C339" s="141"/>
      <c r="D339" s="141"/>
      <c r="E339" s="141"/>
      <c r="F339" s="141"/>
      <c r="G339" s="141"/>
      <c r="H339" s="141"/>
      <c r="I339" s="141"/>
    </row>
    <row r="340" spans="1:9" ht="30" customHeight="1" x14ac:dyDescent="0.2">
      <c r="A340" s="81">
        <v>9.1</v>
      </c>
      <c r="B340" s="133" t="s">
        <v>513</v>
      </c>
      <c r="C340" s="144"/>
      <c r="D340" s="144"/>
      <c r="E340" s="144"/>
      <c r="F340" s="144"/>
      <c r="G340" s="144"/>
      <c r="H340" s="144"/>
      <c r="I340" s="144"/>
    </row>
    <row r="341" spans="1:9" ht="30" customHeight="1" x14ac:dyDescent="0.2">
      <c r="A341" s="88" t="s">
        <v>515</v>
      </c>
      <c r="B341" s="96" t="s">
        <v>514</v>
      </c>
      <c r="C341" s="79">
        <v>0</v>
      </c>
      <c r="D341" s="79">
        <v>0.25</v>
      </c>
      <c r="E341" s="79">
        <v>0.5</v>
      </c>
      <c r="F341" s="79">
        <v>0.75</v>
      </c>
      <c r="G341" s="79">
        <v>1</v>
      </c>
      <c r="H341" s="79" t="s">
        <v>8</v>
      </c>
      <c r="I341" s="79" t="s">
        <v>17</v>
      </c>
    </row>
    <row r="342" spans="1:9" ht="39" customHeight="1" x14ac:dyDescent="0.2">
      <c r="A342" s="74"/>
      <c r="B342" s="58" t="s">
        <v>281</v>
      </c>
      <c r="C342" s="77"/>
      <c r="D342" s="77"/>
      <c r="E342" s="77"/>
      <c r="F342" s="77"/>
      <c r="G342" s="77"/>
      <c r="H342" s="77"/>
      <c r="I342" s="77"/>
    </row>
    <row r="343" spans="1:9" ht="39" customHeight="1" x14ac:dyDescent="0.2">
      <c r="A343" s="74"/>
      <c r="B343" s="58" t="s">
        <v>282</v>
      </c>
      <c r="C343" s="77"/>
      <c r="D343" s="77"/>
      <c r="E343" s="77"/>
      <c r="F343" s="77"/>
      <c r="G343" s="77"/>
      <c r="H343" s="77"/>
      <c r="I343" s="77"/>
    </row>
    <row r="344" spans="1:9" ht="39" customHeight="1" x14ac:dyDescent="0.2">
      <c r="A344" s="74"/>
      <c r="B344" s="58" t="s">
        <v>283</v>
      </c>
      <c r="C344" s="77"/>
      <c r="D344" s="77"/>
      <c r="E344" s="77"/>
      <c r="F344" s="77"/>
      <c r="G344" s="77"/>
      <c r="H344" s="77"/>
      <c r="I344" s="77"/>
    </row>
    <row r="345" spans="1:9" ht="39" customHeight="1" x14ac:dyDescent="0.2">
      <c r="A345" s="74"/>
      <c r="B345" s="58" t="s">
        <v>284</v>
      </c>
      <c r="C345" s="77"/>
      <c r="D345" s="77"/>
      <c r="E345" s="77"/>
      <c r="F345" s="77"/>
      <c r="G345" s="77"/>
      <c r="H345" s="77"/>
      <c r="I345" s="77"/>
    </row>
    <row r="346" spans="1:9" ht="39" customHeight="1" x14ac:dyDescent="0.2">
      <c r="A346" s="74"/>
      <c r="B346" s="58" t="s">
        <v>285</v>
      </c>
      <c r="C346" s="77"/>
      <c r="D346" s="77"/>
      <c r="E346" s="77"/>
      <c r="F346" s="77"/>
      <c r="G346" s="77"/>
      <c r="H346" s="77"/>
      <c r="I346" s="77"/>
    </row>
    <row r="347" spans="1:9" ht="39" customHeight="1" x14ac:dyDescent="0.2">
      <c r="A347" s="74"/>
      <c r="B347" s="58" t="s">
        <v>286</v>
      </c>
      <c r="C347" s="77"/>
      <c r="D347" s="77"/>
      <c r="E347" s="77"/>
      <c r="F347" s="77"/>
      <c r="G347" s="77"/>
      <c r="H347" s="77"/>
      <c r="I347" s="77"/>
    </row>
    <row r="348" spans="1:9" ht="33.75" customHeight="1" x14ac:dyDescent="0.2">
      <c r="A348" s="88" t="s">
        <v>517</v>
      </c>
      <c r="B348" s="96" t="s">
        <v>516</v>
      </c>
      <c r="C348" s="79">
        <v>0</v>
      </c>
      <c r="D348" s="79">
        <v>0.25</v>
      </c>
      <c r="E348" s="79">
        <v>0.5</v>
      </c>
      <c r="F348" s="79">
        <v>0.75</v>
      </c>
      <c r="G348" s="79">
        <v>1</v>
      </c>
      <c r="H348" s="79" t="s">
        <v>8</v>
      </c>
      <c r="I348" s="79" t="s">
        <v>17</v>
      </c>
    </row>
    <row r="349" spans="1:9" ht="53.25" customHeight="1" x14ac:dyDescent="0.2">
      <c r="A349" s="74"/>
      <c r="B349" s="58" t="s">
        <v>287</v>
      </c>
      <c r="C349" s="77"/>
      <c r="D349" s="77"/>
      <c r="E349" s="77"/>
      <c r="F349" s="77"/>
      <c r="G349" s="77"/>
      <c r="H349" s="77"/>
      <c r="I349" s="77"/>
    </row>
    <row r="350" spans="1:9" ht="39" customHeight="1" x14ac:dyDescent="0.2">
      <c r="A350" s="74"/>
      <c r="B350" s="58" t="s">
        <v>288</v>
      </c>
      <c r="C350" s="77"/>
      <c r="D350" s="77"/>
      <c r="E350" s="77"/>
      <c r="F350" s="77"/>
      <c r="G350" s="77"/>
      <c r="H350" s="77"/>
      <c r="I350" s="77"/>
    </row>
    <row r="351" spans="1:9" ht="39" customHeight="1" x14ac:dyDescent="0.2">
      <c r="A351" s="88" t="s">
        <v>519</v>
      </c>
      <c r="B351" s="96" t="s">
        <v>518</v>
      </c>
      <c r="C351" s="79">
        <v>0</v>
      </c>
      <c r="D351" s="79">
        <v>0.25</v>
      </c>
      <c r="E351" s="79">
        <v>0.5</v>
      </c>
      <c r="F351" s="79">
        <v>0.75</v>
      </c>
      <c r="G351" s="79">
        <v>1</v>
      </c>
      <c r="H351" s="79" t="s">
        <v>8</v>
      </c>
      <c r="I351" s="79" t="s">
        <v>17</v>
      </c>
    </row>
    <row r="352" spans="1:9" ht="39" customHeight="1" x14ac:dyDescent="0.2">
      <c r="A352" s="74"/>
      <c r="B352" s="58" t="s">
        <v>289</v>
      </c>
      <c r="C352" s="77"/>
      <c r="D352" s="77"/>
      <c r="E352" s="77"/>
      <c r="F352" s="77"/>
      <c r="G352" s="77"/>
      <c r="H352" s="77"/>
      <c r="I352" s="77"/>
    </row>
    <row r="353" spans="1:9" ht="39" customHeight="1" x14ac:dyDescent="0.2">
      <c r="A353" s="74"/>
      <c r="B353" s="58" t="s">
        <v>290</v>
      </c>
      <c r="C353" s="77"/>
      <c r="D353" s="77"/>
      <c r="E353" s="77"/>
      <c r="F353" s="77"/>
      <c r="G353" s="77"/>
      <c r="H353" s="77"/>
      <c r="I353" s="77"/>
    </row>
    <row r="354" spans="1:9" ht="39" customHeight="1" x14ac:dyDescent="0.2">
      <c r="A354" s="74"/>
      <c r="B354" s="58" t="s">
        <v>291</v>
      </c>
      <c r="C354" s="77"/>
      <c r="D354" s="77"/>
      <c r="E354" s="77"/>
      <c r="F354" s="77"/>
      <c r="G354" s="77"/>
      <c r="H354" s="77"/>
      <c r="I354" s="77"/>
    </row>
    <row r="355" spans="1:9" ht="39" customHeight="1" x14ac:dyDescent="0.2">
      <c r="A355" s="74"/>
      <c r="B355" s="58" t="s">
        <v>292</v>
      </c>
      <c r="C355" s="77"/>
      <c r="D355" s="77"/>
      <c r="E355" s="77"/>
      <c r="F355" s="77"/>
      <c r="G355" s="77"/>
      <c r="H355" s="77"/>
      <c r="I355" s="77"/>
    </row>
    <row r="356" spans="1:9" ht="39" customHeight="1" x14ac:dyDescent="0.2">
      <c r="A356" s="74"/>
      <c r="B356" s="58" t="s">
        <v>293</v>
      </c>
      <c r="C356" s="77"/>
      <c r="D356" s="77"/>
      <c r="E356" s="77"/>
      <c r="F356" s="77"/>
      <c r="G356" s="77"/>
      <c r="H356" s="77"/>
      <c r="I356" s="77"/>
    </row>
    <row r="357" spans="1:9" ht="39" customHeight="1" x14ac:dyDescent="0.2">
      <c r="A357" s="74"/>
      <c r="B357" s="58" t="s">
        <v>294</v>
      </c>
      <c r="C357" s="77"/>
      <c r="D357" s="77"/>
      <c r="E357" s="77"/>
      <c r="F357" s="77"/>
      <c r="G357" s="77"/>
      <c r="H357" s="77"/>
      <c r="I357" s="77"/>
    </row>
    <row r="358" spans="1:9" ht="39" customHeight="1" x14ac:dyDescent="0.2">
      <c r="A358" s="74"/>
      <c r="B358" s="58" t="s">
        <v>295</v>
      </c>
      <c r="C358" s="77"/>
      <c r="D358" s="77"/>
      <c r="E358" s="77"/>
      <c r="F358" s="77"/>
      <c r="G358" s="77"/>
      <c r="H358" s="77"/>
      <c r="I358" s="77"/>
    </row>
    <row r="359" spans="1:9" ht="39" customHeight="1" x14ac:dyDescent="0.2">
      <c r="A359" s="74"/>
      <c r="B359" s="58" t="s">
        <v>296</v>
      </c>
      <c r="C359" s="77"/>
      <c r="D359" s="77"/>
      <c r="E359" s="77"/>
      <c r="F359" s="77"/>
      <c r="G359" s="77"/>
      <c r="H359" s="77"/>
      <c r="I359" s="77"/>
    </row>
    <row r="360" spans="1:9" ht="24" customHeight="1" x14ac:dyDescent="0.2">
      <c r="A360" s="81">
        <v>9.1999999999999993</v>
      </c>
      <c r="B360" s="133" t="s">
        <v>520</v>
      </c>
      <c r="C360" s="144"/>
      <c r="D360" s="144"/>
      <c r="E360" s="144"/>
      <c r="F360" s="144"/>
      <c r="G360" s="144"/>
      <c r="H360" s="144"/>
      <c r="I360" s="144"/>
    </row>
    <row r="361" spans="1:9" ht="27" customHeight="1" x14ac:dyDescent="0.2">
      <c r="A361" s="88" t="s">
        <v>521</v>
      </c>
      <c r="B361" s="95" t="s">
        <v>508</v>
      </c>
      <c r="C361" s="79">
        <v>0</v>
      </c>
      <c r="D361" s="79">
        <v>0.25</v>
      </c>
      <c r="E361" s="79">
        <v>0.5</v>
      </c>
      <c r="F361" s="79">
        <v>0.75</v>
      </c>
      <c r="G361" s="79">
        <v>1</v>
      </c>
      <c r="H361" s="79" t="s">
        <v>8</v>
      </c>
      <c r="I361" s="79" t="s">
        <v>17</v>
      </c>
    </row>
    <row r="362" spans="1:9" ht="39" customHeight="1" x14ac:dyDescent="0.2">
      <c r="A362" s="74"/>
      <c r="B362" s="58" t="s">
        <v>297</v>
      </c>
      <c r="C362" s="77"/>
      <c r="D362" s="77"/>
      <c r="E362" s="77"/>
      <c r="F362" s="77"/>
      <c r="G362" s="77"/>
      <c r="H362" s="77"/>
      <c r="I362" s="77"/>
    </row>
    <row r="363" spans="1:9" ht="39" customHeight="1" x14ac:dyDescent="0.2">
      <c r="A363" s="74"/>
      <c r="B363" s="58" t="s">
        <v>298</v>
      </c>
      <c r="C363" s="77"/>
      <c r="D363" s="77"/>
      <c r="E363" s="77"/>
      <c r="F363" s="77"/>
      <c r="G363" s="77"/>
      <c r="H363" s="77"/>
      <c r="I363" s="77"/>
    </row>
    <row r="364" spans="1:9" ht="39" customHeight="1" x14ac:dyDescent="0.2">
      <c r="A364" s="74"/>
      <c r="B364" s="58" t="s">
        <v>299</v>
      </c>
      <c r="C364" s="77"/>
      <c r="D364" s="77"/>
      <c r="E364" s="77"/>
      <c r="F364" s="77"/>
      <c r="G364" s="77"/>
      <c r="H364" s="77"/>
      <c r="I364" s="77"/>
    </row>
    <row r="365" spans="1:9" ht="39" customHeight="1" x14ac:dyDescent="0.2">
      <c r="A365" s="74"/>
      <c r="B365" s="58" t="s">
        <v>300</v>
      </c>
      <c r="C365" s="77"/>
      <c r="D365" s="77"/>
      <c r="E365" s="77"/>
      <c r="F365" s="77"/>
      <c r="G365" s="77"/>
      <c r="H365" s="77"/>
      <c r="I365" s="77"/>
    </row>
    <row r="366" spans="1:9" ht="27" customHeight="1" x14ac:dyDescent="0.2">
      <c r="A366" s="88" t="s">
        <v>522</v>
      </c>
      <c r="B366" s="95" t="s">
        <v>121</v>
      </c>
      <c r="C366" s="79">
        <v>0</v>
      </c>
      <c r="D366" s="79">
        <v>0.25</v>
      </c>
      <c r="E366" s="79">
        <v>0.5</v>
      </c>
      <c r="F366" s="79">
        <v>0.75</v>
      </c>
      <c r="G366" s="79">
        <v>1</v>
      </c>
      <c r="H366" s="79" t="s">
        <v>8</v>
      </c>
      <c r="I366" s="79" t="s">
        <v>17</v>
      </c>
    </row>
    <row r="367" spans="1:9" ht="102" customHeight="1" x14ac:dyDescent="0.2">
      <c r="A367" s="74"/>
      <c r="B367" s="58" t="s">
        <v>301</v>
      </c>
      <c r="C367" s="77"/>
      <c r="D367" s="77"/>
      <c r="E367" s="77"/>
      <c r="F367" s="77"/>
      <c r="G367" s="77"/>
      <c r="H367" s="77"/>
      <c r="I367" s="77"/>
    </row>
    <row r="368" spans="1:9" ht="26.25" customHeight="1" x14ac:dyDescent="0.2">
      <c r="A368" s="74"/>
      <c r="B368" s="58" t="s">
        <v>302</v>
      </c>
      <c r="C368" s="77"/>
      <c r="D368" s="77"/>
      <c r="E368" s="77"/>
      <c r="F368" s="77"/>
      <c r="G368" s="77"/>
      <c r="H368" s="77"/>
      <c r="I368" s="77"/>
    </row>
    <row r="369" spans="1:9" ht="53.25" customHeight="1" x14ac:dyDescent="0.2">
      <c r="A369" s="74"/>
      <c r="B369" s="58" t="s">
        <v>303</v>
      </c>
      <c r="C369" s="77"/>
      <c r="D369" s="77"/>
      <c r="E369" s="77"/>
      <c r="F369" s="77"/>
      <c r="G369" s="77"/>
      <c r="H369" s="77"/>
      <c r="I369" s="77"/>
    </row>
    <row r="370" spans="1:9" ht="42" customHeight="1" x14ac:dyDescent="0.2">
      <c r="A370" s="74"/>
      <c r="B370" s="58" t="s">
        <v>304</v>
      </c>
      <c r="C370" s="77"/>
      <c r="D370" s="77"/>
      <c r="E370" s="77"/>
      <c r="F370" s="77"/>
      <c r="G370" s="77"/>
      <c r="H370" s="77"/>
      <c r="I370" s="77"/>
    </row>
    <row r="371" spans="1:9" ht="39" customHeight="1" x14ac:dyDescent="0.2">
      <c r="A371" s="74"/>
      <c r="B371" s="58" t="s">
        <v>305</v>
      </c>
      <c r="C371" s="77"/>
      <c r="D371" s="77"/>
      <c r="E371" s="77"/>
      <c r="F371" s="77"/>
      <c r="G371" s="77"/>
      <c r="H371" s="77"/>
      <c r="I371" s="77"/>
    </row>
    <row r="372" spans="1:9" ht="51.75" customHeight="1" x14ac:dyDescent="0.2">
      <c r="A372" s="74"/>
      <c r="B372" s="58" t="s">
        <v>306</v>
      </c>
      <c r="C372" s="77"/>
      <c r="D372" s="77"/>
      <c r="E372" s="77"/>
      <c r="F372" s="77"/>
      <c r="G372" s="77"/>
      <c r="H372" s="77"/>
      <c r="I372" s="77"/>
    </row>
    <row r="373" spans="1:9" ht="24" customHeight="1" x14ac:dyDescent="0.2">
      <c r="A373" s="81">
        <v>9.3000000000000007</v>
      </c>
      <c r="B373" s="133" t="s">
        <v>523</v>
      </c>
      <c r="C373" s="144"/>
      <c r="D373" s="144"/>
      <c r="E373" s="144"/>
      <c r="F373" s="144"/>
      <c r="G373" s="144"/>
      <c r="H373" s="144"/>
      <c r="I373" s="144"/>
    </row>
    <row r="374" spans="1:9" ht="24" customHeight="1" x14ac:dyDescent="0.2">
      <c r="A374" s="88" t="s">
        <v>527</v>
      </c>
      <c r="B374" s="59" t="s">
        <v>488</v>
      </c>
      <c r="C374" s="79">
        <v>0</v>
      </c>
      <c r="D374" s="79">
        <v>0.25</v>
      </c>
      <c r="E374" s="79">
        <v>0.5</v>
      </c>
      <c r="F374" s="79">
        <v>0.75</v>
      </c>
      <c r="G374" s="79">
        <v>1</v>
      </c>
      <c r="H374" s="79" t="s">
        <v>8</v>
      </c>
      <c r="I374" s="79" t="s">
        <v>17</v>
      </c>
    </row>
    <row r="375" spans="1:9" ht="69" customHeight="1" x14ac:dyDescent="0.2">
      <c r="A375" s="74"/>
      <c r="B375" s="58" t="s">
        <v>307</v>
      </c>
      <c r="C375" s="77"/>
      <c r="D375" s="77"/>
      <c r="E375" s="77"/>
      <c r="F375" s="77"/>
      <c r="G375" s="77"/>
      <c r="H375" s="77"/>
      <c r="I375" s="77"/>
    </row>
    <row r="376" spans="1:9" ht="41.25" customHeight="1" x14ac:dyDescent="0.2">
      <c r="A376" s="88" t="s">
        <v>529</v>
      </c>
      <c r="B376" s="59" t="s">
        <v>528</v>
      </c>
      <c r="C376" s="79">
        <v>0</v>
      </c>
      <c r="D376" s="79">
        <v>0.25</v>
      </c>
      <c r="E376" s="79">
        <v>0.5</v>
      </c>
      <c r="F376" s="79">
        <v>0.75</v>
      </c>
      <c r="G376" s="79">
        <v>1</v>
      </c>
      <c r="H376" s="79" t="s">
        <v>8</v>
      </c>
      <c r="I376" s="79" t="s">
        <v>17</v>
      </c>
    </row>
    <row r="377" spans="1:9" ht="36" customHeight="1" x14ac:dyDescent="0.2">
      <c r="A377" s="74"/>
      <c r="B377" s="58" t="s">
        <v>308</v>
      </c>
      <c r="C377" s="77"/>
      <c r="D377" s="77"/>
      <c r="E377" s="77"/>
      <c r="F377" s="77"/>
      <c r="G377" s="77"/>
      <c r="H377" s="77"/>
      <c r="I377" s="77"/>
    </row>
    <row r="378" spans="1:9" ht="37.5" customHeight="1" x14ac:dyDescent="0.2">
      <c r="A378" s="74"/>
      <c r="B378" s="58" t="s">
        <v>309</v>
      </c>
      <c r="C378" s="77"/>
      <c r="D378" s="77"/>
      <c r="E378" s="77"/>
      <c r="F378" s="77"/>
      <c r="G378" s="77"/>
      <c r="H378" s="77"/>
      <c r="I378" s="77"/>
    </row>
    <row r="379" spans="1:9" ht="35.25" customHeight="1" x14ac:dyDescent="0.2">
      <c r="A379" s="74"/>
      <c r="B379" s="58" t="s">
        <v>310</v>
      </c>
      <c r="C379" s="77"/>
      <c r="D379" s="77"/>
      <c r="E379" s="77"/>
      <c r="F379" s="77"/>
      <c r="G379" s="77"/>
      <c r="H379" s="77"/>
      <c r="I379" s="77"/>
    </row>
    <row r="380" spans="1:9" ht="29.25" customHeight="1" x14ac:dyDescent="0.2">
      <c r="A380" s="74"/>
      <c r="B380" s="58" t="s">
        <v>311</v>
      </c>
      <c r="C380" s="77"/>
      <c r="D380" s="77"/>
      <c r="E380" s="77"/>
      <c r="F380" s="77"/>
      <c r="G380" s="77"/>
      <c r="H380" s="77"/>
      <c r="I380" s="77"/>
    </row>
    <row r="381" spans="1:9" ht="39.75" customHeight="1" x14ac:dyDescent="0.2">
      <c r="A381" s="74"/>
      <c r="B381" s="58" t="s">
        <v>312</v>
      </c>
      <c r="C381" s="77"/>
      <c r="D381" s="77"/>
      <c r="E381" s="77"/>
      <c r="F381" s="77"/>
      <c r="G381" s="77"/>
      <c r="H381" s="77"/>
      <c r="I381" s="77"/>
    </row>
    <row r="382" spans="1:9" ht="35.25" customHeight="1" x14ac:dyDescent="0.2">
      <c r="A382" s="74"/>
      <c r="B382" s="58" t="s">
        <v>313</v>
      </c>
      <c r="C382" s="77"/>
      <c r="D382" s="77"/>
      <c r="E382" s="77"/>
      <c r="F382" s="77"/>
      <c r="G382" s="77"/>
      <c r="H382" s="77"/>
      <c r="I382" s="77"/>
    </row>
    <row r="383" spans="1:9" ht="39.75" customHeight="1" x14ac:dyDescent="0.2">
      <c r="A383" s="88" t="s">
        <v>531</v>
      </c>
      <c r="B383" s="59" t="s">
        <v>530</v>
      </c>
      <c r="C383" s="79">
        <v>0</v>
      </c>
      <c r="D383" s="79">
        <v>0.25</v>
      </c>
      <c r="E383" s="79">
        <v>0.5</v>
      </c>
      <c r="F383" s="79">
        <v>0.75</v>
      </c>
      <c r="G383" s="79">
        <v>1</v>
      </c>
      <c r="H383" s="79" t="s">
        <v>8</v>
      </c>
      <c r="I383" s="79" t="s">
        <v>17</v>
      </c>
    </row>
    <row r="384" spans="1:9" ht="29.25" customHeight="1" x14ac:dyDescent="0.2">
      <c r="A384" s="74"/>
      <c r="B384" s="58" t="s">
        <v>314</v>
      </c>
      <c r="C384" s="77"/>
      <c r="D384" s="77"/>
      <c r="E384" s="77"/>
      <c r="F384" s="77"/>
      <c r="G384" s="77"/>
      <c r="H384" s="77"/>
      <c r="I384" s="77"/>
    </row>
    <row r="385" spans="1:9" ht="36" customHeight="1" x14ac:dyDescent="0.2">
      <c r="A385" s="74"/>
      <c r="B385" s="58" t="s">
        <v>315</v>
      </c>
      <c r="C385" s="77"/>
      <c r="D385" s="77"/>
      <c r="E385" s="77"/>
      <c r="F385" s="77"/>
      <c r="G385" s="77"/>
      <c r="H385" s="77"/>
      <c r="I385" s="77"/>
    </row>
    <row r="386" spans="1:9" ht="30" customHeight="1" x14ac:dyDescent="0.2">
      <c r="A386" s="74"/>
      <c r="B386" s="58" t="s">
        <v>316</v>
      </c>
      <c r="C386" s="77"/>
      <c r="D386" s="77"/>
      <c r="E386" s="77"/>
      <c r="F386" s="77"/>
      <c r="G386" s="77"/>
      <c r="H386" s="77"/>
      <c r="I386" s="77"/>
    </row>
    <row r="387" spans="1:9" ht="50.25" customHeight="1" x14ac:dyDescent="0.2">
      <c r="A387" s="74"/>
      <c r="B387" s="58" t="s">
        <v>317</v>
      </c>
      <c r="C387" s="77"/>
      <c r="D387" s="77"/>
      <c r="E387" s="77"/>
      <c r="F387" s="77"/>
      <c r="G387" s="77"/>
      <c r="H387" s="77"/>
      <c r="I387" s="77"/>
    </row>
    <row r="388" spans="1:9" ht="22.5" customHeight="1" x14ac:dyDescent="0.2">
      <c r="A388" s="97" t="s">
        <v>407</v>
      </c>
      <c r="B388" s="141" t="s">
        <v>318</v>
      </c>
      <c r="C388" s="141"/>
      <c r="D388" s="141"/>
      <c r="E388" s="141"/>
      <c r="F388" s="141"/>
      <c r="G388" s="141"/>
      <c r="H388" s="141"/>
      <c r="I388" s="141"/>
    </row>
    <row r="389" spans="1:9" ht="27" customHeight="1" x14ac:dyDescent="0.2">
      <c r="A389" s="88">
        <v>10.1</v>
      </c>
      <c r="B389" s="98" t="s">
        <v>524</v>
      </c>
      <c r="C389" s="79">
        <v>0</v>
      </c>
      <c r="D389" s="79">
        <v>0.25</v>
      </c>
      <c r="E389" s="79">
        <v>0.5</v>
      </c>
      <c r="F389" s="79">
        <v>0.75</v>
      </c>
      <c r="G389" s="79">
        <v>1</v>
      </c>
      <c r="H389" s="79" t="s">
        <v>8</v>
      </c>
      <c r="I389" s="79" t="s">
        <v>17</v>
      </c>
    </row>
    <row r="390" spans="1:9" ht="54" customHeight="1" x14ac:dyDescent="0.2">
      <c r="A390" s="74"/>
      <c r="B390" s="58" t="s">
        <v>319</v>
      </c>
      <c r="C390" s="77"/>
      <c r="D390" s="77"/>
      <c r="E390" s="77"/>
      <c r="F390" s="77"/>
      <c r="G390" s="77"/>
      <c r="H390" s="77"/>
      <c r="I390" s="77"/>
    </row>
    <row r="391" spans="1:9" ht="54" customHeight="1" x14ac:dyDescent="0.2">
      <c r="A391" s="74"/>
      <c r="B391" s="58" t="s">
        <v>320</v>
      </c>
      <c r="C391" s="77"/>
      <c r="D391" s="77"/>
      <c r="E391" s="77"/>
      <c r="F391" s="77"/>
      <c r="G391" s="77"/>
      <c r="H391" s="77"/>
      <c r="I391" s="77"/>
    </row>
    <row r="392" spans="1:9" ht="36" customHeight="1" x14ac:dyDescent="0.2">
      <c r="A392" s="74"/>
      <c r="B392" s="58" t="s">
        <v>321</v>
      </c>
      <c r="C392" s="77"/>
      <c r="D392" s="77"/>
      <c r="E392" s="77"/>
      <c r="F392" s="77"/>
      <c r="G392" s="77"/>
      <c r="H392" s="77"/>
      <c r="I392" s="77"/>
    </row>
    <row r="393" spans="1:9" ht="27.75" customHeight="1" x14ac:dyDescent="0.2">
      <c r="A393" s="74"/>
      <c r="B393" s="58" t="s">
        <v>322</v>
      </c>
      <c r="C393" s="77"/>
      <c r="D393" s="77"/>
      <c r="E393" s="77"/>
      <c r="F393" s="77"/>
      <c r="G393" s="77"/>
      <c r="H393" s="77"/>
      <c r="I393" s="77"/>
    </row>
    <row r="394" spans="1:9" ht="22.5" customHeight="1" x14ac:dyDescent="0.2">
      <c r="A394" s="88">
        <v>10.199999999999999</v>
      </c>
      <c r="B394" s="133" t="s">
        <v>532</v>
      </c>
      <c r="C394" s="144"/>
      <c r="D394" s="144"/>
      <c r="E394" s="144"/>
      <c r="F394" s="144"/>
      <c r="G394" s="144"/>
      <c r="H394" s="144"/>
      <c r="I394" s="144"/>
    </row>
    <row r="395" spans="1:9" ht="49.5" customHeight="1" x14ac:dyDescent="0.2">
      <c r="A395" s="88" t="s">
        <v>534</v>
      </c>
      <c r="B395" s="59" t="s">
        <v>533</v>
      </c>
      <c r="C395" s="79">
        <v>0</v>
      </c>
      <c r="D395" s="79">
        <v>0.25</v>
      </c>
      <c r="E395" s="79">
        <v>0.5</v>
      </c>
      <c r="F395" s="79">
        <v>0.75</v>
      </c>
      <c r="G395" s="79">
        <v>1</v>
      </c>
      <c r="H395" s="79" t="s">
        <v>8</v>
      </c>
      <c r="I395" s="79" t="s">
        <v>17</v>
      </c>
    </row>
    <row r="396" spans="1:9" ht="39.75" customHeight="1" x14ac:dyDescent="0.2">
      <c r="A396" s="74"/>
      <c r="B396" s="58" t="s">
        <v>323</v>
      </c>
      <c r="C396" s="77"/>
      <c r="D396" s="77"/>
      <c r="E396" s="77"/>
      <c r="F396" s="77"/>
      <c r="G396" s="77"/>
      <c r="H396" s="77"/>
      <c r="I396" s="77"/>
    </row>
    <row r="397" spans="1:9" ht="38.25" customHeight="1" x14ac:dyDescent="0.2">
      <c r="A397" s="74"/>
      <c r="B397" s="58" t="s">
        <v>324</v>
      </c>
      <c r="C397" s="77"/>
      <c r="D397" s="77"/>
      <c r="E397" s="77"/>
      <c r="F397" s="77"/>
      <c r="G397" s="77"/>
      <c r="H397" s="77"/>
      <c r="I397" s="77"/>
    </row>
    <row r="398" spans="1:9" ht="56.25" customHeight="1" x14ac:dyDescent="0.2">
      <c r="A398" s="74"/>
      <c r="B398" s="58" t="s">
        <v>325</v>
      </c>
      <c r="C398" s="77"/>
      <c r="D398" s="77"/>
      <c r="E398" s="77"/>
      <c r="F398" s="77"/>
      <c r="G398" s="77"/>
      <c r="H398" s="77"/>
      <c r="I398" s="77"/>
    </row>
    <row r="399" spans="1:9" ht="59.25" customHeight="1" x14ac:dyDescent="0.2">
      <c r="A399" s="74"/>
      <c r="B399" s="58" t="s">
        <v>326</v>
      </c>
      <c r="C399" s="77"/>
      <c r="D399" s="77"/>
      <c r="E399" s="77"/>
      <c r="F399" s="77"/>
      <c r="G399" s="77"/>
      <c r="H399" s="77"/>
      <c r="I399" s="77"/>
    </row>
    <row r="400" spans="1:9" ht="68.25" customHeight="1" x14ac:dyDescent="0.2">
      <c r="A400" s="74"/>
      <c r="B400" s="58" t="s">
        <v>327</v>
      </c>
      <c r="C400" s="77"/>
      <c r="D400" s="77"/>
      <c r="E400" s="77"/>
      <c r="F400" s="77"/>
      <c r="G400" s="77"/>
      <c r="H400" s="77"/>
      <c r="I400" s="77"/>
    </row>
    <row r="401" spans="1:9" ht="27.75" customHeight="1" x14ac:dyDescent="0.2">
      <c r="A401" s="74"/>
      <c r="B401" s="58" t="s">
        <v>328</v>
      </c>
      <c r="C401" s="77"/>
      <c r="D401" s="77"/>
      <c r="E401" s="77"/>
      <c r="F401" s="77"/>
      <c r="G401" s="77"/>
      <c r="H401" s="77"/>
      <c r="I401" s="77"/>
    </row>
    <row r="402" spans="1:9" ht="24.75" customHeight="1" x14ac:dyDescent="0.2">
      <c r="A402" s="74"/>
      <c r="B402" s="58" t="s">
        <v>329</v>
      </c>
      <c r="C402" s="77"/>
      <c r="D402" s="77"/>
      <c r="E402" s="77"/>
      <c r="F402" s="77"/>
      <c r="G402" s="77"/>
      <c r="H402" s="77"/>
      <c r="I402" s="77"/>
    </row>
    <row r="403" spans="1:9" ht="38.25" customHeight="1" x14ac:dyDescent="0.2">
      <c r="A403" s="74"/>
      <c r="B403" s="58" t="s">
        <v>330</v>
      </c>
      <c r="C403" s="77"/>
      <c r="D403" s="77"/>
      <c r="E403" s="77"/>
      <c r="F403" s="77"/>
      <c r="G403" s="77"/>
      <c r="H403" s="77"/>
      <c r="I403" s="77"/>
    </row>
    <row r="404" spans="1:9" ht="21.75" customHeight="1" x14ac:dyDescent="0.2">
      <c r="A404" s="74"/>
      <c r="B404" s="58" t="s">
        <v>331</v>
      </c>
      <c r="C404" s="77"/>
      <c r="D404" s="77"/>
      <c r="E404" s="77"/>
      <c r="F404" s="77"/>
      <c r="G404" s="77"/>
      <c r="H404" s="77"/>
      <c r="I404" s="77"/>
    </row>
    <row r="405" spans="1:9" ht="39.75" customHeight="1" x14ac:dyDescent="0.2">
      <c r="A405" s="74"/>
      <c r="B405" s="58" t="s">
        <v>332</v>
      </c>
      <c r="C405" s="77"/>
      <c r="D405" s="77"/>
      <c r="E405" s="77"/>
      <c r="F405" s="77"/>
      <c r="G405" s="77"/>
      <c r="H405" s="77"/>
      <c r="I405" s="77"/>
    </row>
    <row r="406" spans="1:9" ht="40.5" customHeight="1" x14ac:dyDescent="0.2">
      <c r="A406" s="88" t="s">
        <v>536</v>
      </c>
      <c r="B406" s="98" t="s">
        <v>535</v>
      </c>
      <c r="C406" s="79">
        <v>0</v>
      </c>
      <c r="D406" s="79">
        <v>0.25</v>
      </c>
      <c r="E406" s="79">
        <v>0.5</v>
      </c>
      <c r="F406" s="79">
        <v>0.75</v>
      </c>
      <c r="G406" s="79">
        <v>1</v>
      </c>
      <c r="H406" s="79" t="s">
        <v>8</v>
      </c>
      <c r="I406" s="79" t="s">
        <v>17</v>
      </c>
    </row>
    <row r="407" spans="1:9" ht="36.75" customHeight="1" x14ac:dyDescent="0.2">
      <c r="A407" s="74"/>
      <c r="B407" s="58" t="s">
        <v>333</v>
      </c>
      <c r="C407" s="77"/>
      <c r="D407" s="77"/>
      <c r="E407" s="77"/>
      <c r="F407" s="77"/>
      <c r="G407" s="77"/>
      <c r="H407" s="77"/>
      <c r="I407" s="77"/>
    </row>
    <row r="408" spans="1:9" ht="27.75" customHeight="1" x14ac:dyDescent="0.2">
      <c r="A408" s="74"/>
      <c r="B408" s="58" t="s">
        <v>334</v>
      </c>
      <c r="C408" s="77"/>
      <c r="D408" s="77"/>
      <c r="E408" s="77"/>
      <c r="F408" s="77"/>
      <c r="G408" s="77"/>
      <c r="H408" s="77"/>
      <c r="I408" s="77"/>
    </row>
    <row r="409" spans="1:9" ht="27.75" customHeight="1" x14ac:dyDescent="0.2">
      <c r="A409" s="88">
        <v>10.3</v>
      </c>
      <c r="B409" s="59" t="s">
        <v>537</v>
      </c>
      <c r="C409" s="79">
        <v>0</v>
      </c>
      <c r="D409" s="79">
        <v>0.25</v>
      </c>
      <c r="E409" s="79">
        <v>0.5</v>
      </c>
      <c r="F409" s="79">
        <v>0.75</v>
      </c>
      <c r="G409" s="79">
        <v>1</v>
      </c>
      <c r="H409" s="79" t="s">
        <v>8</v>
      </c>
      <c r="I409" s="79" t="s">
        <v>17</v>
      </c>
    </row>
    <row r="410" spans="1:9" ht="39" customHeight="1" x14ac:dyDescent="0.2">
      <c r="A410" s="74"/>
      <c r="B410" s="58" t="s">
        <v>335</v>
      </c>
      <c r="C410" s="77"/>
      <c r="D410" s="77"/>
      <c r="E410" s="77"/>
      <c r="F410" s="77"/>
      <c r="G410" s="77"/>
      <c r="H410" s="77"/>
      <c r="I410" s="77"/>
    </row>
    <row r="411" spans="1:9" ht="69.75" customHeight="1" x14ac:dyDescent="0.2">
      <c r="A411" s="74"/>
      <c r="B411" s="58" t="s">
        <v>336</v>
      </c>
      <c r="C411" s="77"/>
      <c r="D411" s="77"/>
      <c r="E411" s="77"/>
      <c r="F411" s="77"/>
      <c r="G411" s="77"/>
      <c r="H411" s="77"/>
      <c r="I411" s="77"/>
    </row>
  </sheetData>
  <mergeCells count="42">
    <mergeCell ref="B373:I373"/>
    <mergeCell ref="B388:I388"/>
    <mergeCell ref="B394:I394"/>
    <mergeCell ref="B288:I288"/>
    <mergeCell ref="B325:I325"/>
    <mergeCell ref="B339:I339"/>
    <mergeCell ref="B340:I340"/>
    <mergeCell ref="B360:I360"/>
    <mergeCell ref="B169:I169"/>
    <mergeCell ref="B180:I180"/>
    <mergeCell ref="B181:I181"/>
    <mergeCell ref="B194:I194"/>
    <mergeCell ref="B263:I263"/>
    <mergeCell ref="B221:I221"/>
    <mergeCell ref="B141:I141"/>
    <mergeCell ref="B147:I147"/>
    <mergeCell ref="B153:I153"/>
    <mergeCell ref="B160:I160"/>
    <mergeCell ref="B164:I164"/>
    <mergeCell ref="B90:I90"/>
    <mergeCell ref="B78:I78"/>
    <mergeCell ref="B108:I108"/>
    <mergeCell ref="B114:I114"/>
    <mergeCell ref="B115:I115"/>
    <mergeCell ref="B41:I41"/>
    <mergeCell ref="B40:I40"/>
    <mergeCell ref="B59:I59"/>
    <mergeCell ref="B70:I70"/>
    <mergeCell ref="B79:I79"/>
    <mergeCell ref="B8:I8"/>
    <mergeCell ref="B9:I9"/>
    <mergeCell ref="B13:I13"/>
    <mergeCell ref="B18:I18"/>
    <mergeCell ref="B25:I25"/>
    <mergeCell ref="C4:I4"/>
    <mergeCell ref="A4:B4"/>
    <mergeCell ref="A5:I7"/>
    <mergeCell ref="A1:I1"/>
    <mergeCell ref="A2:B2"/>
    <mergeCell ref="A3:B3"/>
    <mergeCell ref="C2:I2"/>
    <mergeCell ref="C3:I3"/>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A83"/>
  <sheetViews>
    <sheetView topLeftCell="G64" zoomScale="80" zoomScaleNormal="80" workbookViewId="0">
      <selection activeCell="K80" sqref="K80"/>
    </sheetView>
  </sheetViews>
  <sheetFormatPr baseColWidth="10" defaultRowHeight="15" x14ac:dyDescent="0.25"/>
  <cols>
    <col min="1" max="1" width="4.5703125" style="69" customWidth="1"/>
    <col min="2" max="2" width="11.5703125" style="69" customWidth="1"/>
    <col min="3" max="8" width="9.5703125" style="69" customWidth="1"/>
    <col min="9" max="9" width="12.7109375" style="69" customWidth="1"/>
    <col min="10" max="10" width="7.7109375" style="69" customWidth="1"/>
    <col min="11" max="11" width="39.7109375" style="69" customWidth="1"/>
    <col min="12" max="12" width="20.42578125" style="69" customWidth="1"/>
    <col min="13" max="13" width="29.7109375" style="69" customWidth="1"/>
    <col min="14" max="14" width="5.42578125" style="69" bestFit="1" customWidth="1"/>
    <col min="15" max="15" width="6.28515625" style="69" customWidth="1"/>
    <col min="16" max="21" width="11.42578125" style="69" customWidth="1"/>
    <col min="22" max="22" width="17.7109375" style="69" bestFit="1" customWidth="1"/>
    <col min="23" max="26" width="11.42578125" style="69" customWidth="1"/>
    <col min="27" max="27" width="17.140625" style="69" customWidth="1"/>
    <col min="28" max="255" width="11.42578125" style="69" customWidth="1"/>
    <col min="256" max="256" width="4.5703125" style="69" customWidth="1"/>
    <col min="257" max="257" width="10" style="69" bestFit="1" customWidth="1"/>
    <col min="258" max="263" width="9.5703125" style="69" customWidth="1"/>
    <col min="264" max="265" width="11.42578125" style="69" customWidth="1"/>
    <col min="266" max="266" width="54.85546875" style="69" customWidth="1"/>
    <col min="267" max="267" width="20.28515625" style="69" customWidth="1"/>
    <col min="268" max="268" width="13.85546875" style="69" customWidth="1"/>
    <col min="269" max="269" width="15.85546875" style="69" customWidth="1"/>
    <col min="270" max="270" width="5.42578125" style="69" bestFit="1" customWidth="1"/>
    <col min="271" max="271" width="6.28515625" style="69" customWidth="1"/>
    <col min="272" max="511" width="11.42578125" style="69" customWidth="1"/>
    <col min="512" max="512" width="4.5703125" style="69" customWidth="1"/>
    <col min="513" max="513" width="10" style="69" bestFit="1" customWidth="1"/>
    <col min="514" max="519" width="9.5703125" style="69" customWidth="1"/>
    <col min="520" max="521" width="11.42578125" style="69" customWidth="1"/>
    <col min="522" max="522" width="54.85546875" style="69" customWidth="1"/>
    <col min="523" max="523" width="20.28515625" style="69" customWidth="1"/>
    <col min="524" max="524" width="13.85546875" style="69" customWidth="1"/>
    <col min="525" max="525" width="15.85546875" style="69" customWidth="1"/>
    <col min="526" max="526" width="5.42578125" style="69" bestFit="1" customWidth="1"/>
    <col min="527" max="527" width="6.28515625" style="69" customWidth="1"/>
    <col min="528" max="767" width="11.42578125" style="69" customWidth="1"/>
    <col min="768" max="768" width="4.5703125" style="69" customWidth="1"/>
    <col min="769" max="769" width="10" style="69" bestFit="1" customWidth="1"/>
    <col min="770" max="775" width="9.5703125" style="69" customWidth="1"/>
    <col min="776" max="777" width="11.42578125" style="69" customWidth="1"/>
    <col min="778" max="778" width="54.85546875" style="69" customWidth="1"/>
    <col min="779" max="779" width="20.28515625" style="69" customWidth="1"/>
    <col min="780" max="780" width="13.85546875" style="69" customWidth="1"/>
    <col min="781" max="781" width="15.85546875" style="69" customWidth="1"/>
    <col min="782" max="782" width="5.42578125" style="69" bestFit="1" customWidth="1"/>
    <col min="783" max="783" width="6.28515625" style="69" customWidth="1"/>
    <col min="784" max="1023" width="11.42578125" style="69" customWidth="1"/>
    <col min="1024" max="1024" width="4.5703125" style="69" customWidth="1"/>
    <col min="1025" max="1025" width="10" style="69" bestFit="1" customWidth="1"/>
    <col min="1026" max="1031" width="9.5703125" style="69" customWidth="1"/>
    <col min="1032" max="1033" width="11.42578125" style="69" customWidth="1"/>
    <col min="1034" max="1034" width="54.85546875" style="69" customWidth="1"/>
    <col min="1035" max="1035" width="20.28515625" style="69" customWidth="1"/>
    <col min="1036" max="1036" width="13.85546875" style="69" customWidth="1"/>
    <col min="1037" max="1037" width="15.85546875" style="69" customWidth="1"/>
    <col min="1038" max="1038" width="5.42578125" style="69" bestFit="1" customWidth="1"/>
    <col min="1039" max="1039" width="6.28515625" style="69" customWidth="1"/>
    <col min="1040" max="1279" width="11.42578125" style="69" customWidth="1"/>
    <col min="1280" max="1280" width="4.5703125" style="69" customWidth="1"/>
    <col min="1281" max="1281" width="10" style="69" bestFit="1" customWidth="1"/>
    <col min="1282" max="1287" width="9.5703125" style="69" customWidth="1"/>
    <col min="1288" max="1289" width="11.42578125" style="69" customWidth="1"/>
    <col min="1290" max="1290" width="54.85546875" style="69" customWidth="1"/>
    <col min="1291" max="1291" width="20.28515625" style="69" customWidth="1"/>
    <col min="1292" max="1292" width="13.85546875" style="69" customWidth="1"/>
    <col min="1293" max="1293" width="15.85546875" style="69" customWidth="1"/>
    <col min="1294" max="1294" width="5.42578125" style="69" bestFit="1" customWidth="1"/>
    <col min="1295" max="1295" width="6.28515625" style="69" customWidth="1"/>
    <col min="1296" max="1535" width="11.42578125" style="69" customWidth="1"/>
    <col min="1536" max="1536" width="4.5703125" style="69" customWidth="1"/>
    <col min="1537" max="1537" width="10" style="69" bestFit="1" customWidth="1"/>
    <col min="1538" max="1543" width="9.5703125" style="69" customWidth="1"/>
    <col min="1544" max="1545" width="11.42578125" style="69" customWidth="1"/>
    <col min="1546" max="1546" width="54.85546875" style="69" customWidth="1"/>
    <col min="1547" max="1547" width="20.28515625" style="69" customWidth="1"/>
    <col min="1548" max="1548" width="13.85546875" style="69" customWidth="1"/>
    <col min="1549" max="1549" width="15.85546875" style="69" customWidth="1"/>
    <col min="1550" max="1550" width="5.42578125" style="69" bestFit="1" customWidth="1"/>
    <col min="1551" max="1551" width="6.28515625" style="69" customWidth="1"/>
    <col min="1552" max="1791" width="11.42578125" style="69" customWidth="1"/>
    <col min="1792" max="1792" width="4.5703125" style="69" customWidth="1"/>
    <col min="1793" max="1793" width="10" style="69" bestFit="1" customWidth="1"/>
    <col min="1794" max="1799" width="9.5703125" style="69" customWidth="1"/>
    <col min="1800" max="1801" width="11.42578125" style="69" customWidth="1"/>
    <col min="1802" max="1802" width="54.85546875" style="69" customWidth="1"/>
    <col min="1803" max="1803" width="20.28515625" style="69" customWidth="1"/>
    <col min="1804" max="1804" width="13.85546875" style="69" customWidth="1"/>
    <col min="1805" max="1805" width="15.85546875" style="69" customWidth="1"/>
    <col min="1806" max="1806" width="5.42578125" style="69" bestFit="1" customWidth="1"/>
    <col min="1807" max="1807" width="6.28515625" style="69" customWidth="1"/>
    <col min="1808" max="2047" width="11.42578125" style="69" customWidth="1"/>
    <col min="2048" max="2048" width="4.5703125" style="69" customWidth="1"/>
    <col min="2049" max="2049" width="10" style="69" bestFit="1" customWidth="1"/>
    <col min="2050" max="2055" width="9.5703125" style="69" customWidth="1"/>
    <col min="2056" max="2057" width="11.42578125" style="69" customWidth="1"/>
    <col min="2058" max="2058" width="54.85546875" style="69" customWidth="1"/>
    <col min="2059" max="2059" width="20.28515625" style="69" customWidth="1"/>
    <col min="2060" max="2060" width="13.85546875" style="69" customWidth="1"/>
    <col min="2061" max="2061" width="15.85546875" style="69" customWidth="1"/>
    <col min="2062" max="2062" width="5.42578125" style="69" bestFit="1" customWidth="1"/>
    <col min="2063" max="2063" width="6.28515625" style="69" customWidth="1"/>
    <col min="2064" max="2303" width="11.42578125" style="69" customWidth="1"/>
    <col min="2304" max="2304" width="4.5703125" style="69" customWidth="1"/>
    <col min="2305" max="2305" width="10" style="69" bestFit="1" customWidth="1"/>
    <col min="2306" max="2311" width="9.5703125" style="69" customWidth="1"/>
    <col min="2312" max="2313" width="11.42578125" style="69" customWidth="1"/>
    <col min="2314" max="2314" width="54.85546875" style="69" customWidth="1"/>
    <col min="2315" max="2315" width="20.28515625" style="69" customWidth="1"/>
    <col min="2316" max="2316" width="13.85546875" style="69" customWidth="1"/>
    <col min="2317" max="2317" width="15.85546875" style="69" customWidth="1"/>
    <col min="2318" max="2318" width="5.42578125" style="69" bestFit="1" customWidth="1"/>
    <col min="2319" max="2319" width="6.28515625" style="69" customWidth="1"/>
    <col min="2320" max="2559" width="11.42578125" style="69" customWidth="1"/>
    <col min="2560" max="2560" width="4.5703125" style="69" customWidth="1"/>
    <col min="2561" max="2561" width="10" style="69" bestFit="1" customWidth="1"/>
    <col min="2562" max="2567" width="9.5703125" style="69" customWidth="1"/>
    <col min="2568" max="2569" width="11.42578125" style="69" customWidth="1"/>
    <col min="2570" max="2570" width="54.85546875" style="69" customWidth="1"/>
    <col min="2571" max="2571" width="20.28515625" style="69" customWidth="1"/>
    <col min="2572" max="2572" width="13.85546875" style="69" customWidth="1"/>
    <col min="2573" max="2573" width="15.85546875" style="69" customWidth="1"/>
    <col min="2574" max="2574" width="5.42578125" style="69" bestFit="1" customWidth="1"/>
    <col min="2575" max="2575" width="6.28515625" style="69" customWidth="1"/>
    <col min="2576" max="2815" width="11.42578125" style="69" customWidth="1"/>
    <col min="2816" max="2816" width="4.5703125" style="69" customWidth="1"/>
    <col min="2817" max="2817" width="10" style="69" bestFit="1" customWidth="1"/>
    <col min="2818" max="2823" width="9.5703125" style="69" customWidth="1"/>
    <col min="2824" max="2825" width="11.42578125" style="69" customWidth="1"/>
    <col min="2826" max="2826" width="54.85546875" style="69" customWidth="1"/>
    <col min="2827" max="2827" width="20.28515625" style="69" customWidth="1"/>
    <col min="2828" max="2828" width="13.85546875" style="69" customWidth="1"/>
    <col min="2829" max="2829" width="15.85546875" style="69" customWidth="1"/>
    <col min="2830" max="2830" width="5.42578125" style="69" bestFit="1" customWidth="1"/>
    <col min="2831" max="2831" width="6.28515625" style="69" customWidth="1"/>
    <col min="2832" max="3071" width="11.42578125" style="69" customWidth="1"/>
    <col min="3072" max="3072" width="4.5703125" style="69" customWidth="1"/>
    <col min="3073" max="3073" width="10" style="69" bestFit="1" customWidth="1"/>
    <col min="3074" max="3079" width="9.5703125" style="69" customWidth="1"/>
    <col min="3080" max="3081" width="11.42578125" style="69" customWidth="1"/>
    <col min="3082" max="3082" width="54.85546875" style="69" customWidth="1"/>
    <col min="3083" max="3083" width="20.28515625" style="69" customWidth="1"/>
    <col min="3084" max="3084" width="13.85546875" style="69" customWidth="1"/>
    <col min="3085" max="3085" width="15.85546875" style="69" customWidth="1"/>
    <col min="3086" max="3086" width="5.42578125" style="69" bestFit="1" customWidth="1"/>
    <col min="3087" max="3087" width="6.28515625" style="69" customWidth="1"/>
    <col min="3088" max="3327" width="11.42578125" style="69" customWidth="1"/>
    <col min="3328" max="3328" width="4.5703125" style="69" customWidth="1"/>
    <col min="3329" max="3329" width="10" style="69" bestFit="1" customWidth="1"/>
    <col min="3330" max="3335" width="9.5703125" style="69" customWidth="1"/>
    <col min="3336" max="3337" width="11.42578125" style="69" customWidth="1"/>
    <col min="3338" max="3338" width="54.85546875" style="69" customWidth="1"/>
    <col min="3339" max="3339" width="20.28515625" style="69" customWidth="1"/>
    <col min="3340" max="3340" width="13.85546875" style="69" customWidth="1"/>
    <col min="3341" max="3341" width="15.85546875" style="69" customWidth="1"/>
    <col min="3342" max="3342" width="5.42578125" style="69" bestFit="1" customWidth="1"/>
    <col min="3343" max="3343" width="6.28515625" style="69" customWidth="1"/>
    <col min="3344" max="3583" width="11.42578125" style="69" customWidth="1"/>
    <col min="3584" max="3584" width="4.5703125" style="69" customWidth="1"/>
    <col min="3585" max="3585" width="10" style="69" bestFit="1" customWidth="1"/>
    <col min="3586" max="3591" width="9.5703125" style="69" customWidth="1"/>
    <col min="3592" max="3593" width="11.42578125" style="69" customWidth="1"/>
    <col min="3594" max="3594" width="54.85546875" style="69" customWidth="1"/>
    <col min="3595" max="3595" width="20.28515625" style="69" customWidth="1"/>
    <col min="3596" max="3596" width="13.85546875" style="69" customWidth="1"/>
    <col min="3597" max="3597" width="15.85546875" style="69" customWidth="1"/>
    <col min="3598" max="3598" width="5.42578125" style="69" bestFit="1" customWidth="1"/>
    <col min="3599" max="3599" width="6.28515625" style="69" customWidth="1"/>
    <col min="3600" max="3839" width="11.42578125" style="69" customWidth="1"/>
    <col min="3840" max="3840" width="4.5703125" style="69" customWidth="1"/>
    <col min="3841" max="3841" width="10" style="69" bestFit="1" customWidth="1"/>
    <col min="3842" max="3847" width="9.5703125" style="69" customWidth="1"/>
    <col min="3848" max="3849" width="11.42578125" style="69" customWidth="1"/>
    <col min="3850" max="3850" width="54.85546875" style="69" customWidth="1"/>
    <col min="3851" max="3851" width="20.28515625" style="69" customWidth="1"/>
    <col min="3852" max="3852" width="13.85546875" style="69" customWidth="1"/>
    <col min="3853" max="3853" width="15.85546875" style="69" customWidth="1"/>
    <col min="3854" max="3854" width="5.42578125" style="69" bestFit="1" customWidth="1"/>
    <col min="3855" max="3855" width="6.28515625" style="69" customWidth="1"/>
    <col min="3856" max="4095" width="11.42578125" style="69" customWidth="1"/>
    <col min="4096" max="4096" width="4.5703125" style="69" customWidth="1"/>
    <col min="4097" max="4097" width="10" style="69" bestFit="1" customWidth="1"/>
    <col min="4098" max="4103" width="9.5703125" style="69" customWidth="1"/>
    <col min="4104" max="4105" width="11.42578125" style="69" customWidth="1"/>
    <col min="4106" max="4106" width="54.85546875" style="69" customWidth="1"/>
    <col min="4107" max="4107" width="20.28515625" style="69" customWidth="1"/>
    <col min="4108" max="4108" width="13.85546875" style="69" customWidth="1"/>
    <col min="4109" max="4109" width="15.85546875" style="69" customWidth="1"/>
    <col min="4110" max="4110" width="5.42578125" style="69" bestFit="1" customWidth="1"/>
    <col min="4111" max="4111" width="6.28515625" style="69" customWidth="1"/>
    <col min="4112" max="4351" width="11.42578125" style="69" customWidth="1"/>
    <col min="4352" max="4352" width="4.5703125" style="69" customWidth="1"/>
    <col min="4353" max="4353" width="10" style="69" bestFit="1" customWidth="1"/>
    <col min="4354" max="4359" width="9.5703125" style="69" customWidth="1"/>
    <col min="4360" max="4361" width="11.42578125" style="69" customWidth="1"/>
    <col min="4362" max="4362" width="54.85546875" style="69" customWidth="1"/>
    <col min="4363" max="4363" width="20.28515625" style="69" customWidth="1"/>
    <col min="4364" max="4364" width="13.85546875" style="69" customWidth="1"/>
    <col min="4365" max="4365" width="15.85546875" style="69" customWidth="1"/>
    <col min="4366" max="4366" width="5.42578125" style="69" bestFit="1" customWidth="1"/>
    <col min="4367" max="4367" width="6.28515625" style="69" customWidth="1"/>
    <col min="4368" max="4607" width="11.42578125" style="69" customWidth="1"/>
    <col min="4608" max="4608" width="4.5703125" style="69" customWidth="1"/>
    <col min="4609" max="4609" width="10" style="69" bestFit="1" customWidth="1"/>
    <col min="4610" max="4615" width="9.5703125" style="69" customWidth="1"/>
    <col min="4616" max="4617" width="11.42578125" style="69" customWidth="1"/>
    <col min="4618" max="4618" width="54.85546875" style="69" customWidth="1"/>
    <col min="4619" max="4619" width="20.28515625" style="69" customWidth="1"/>
    <col min="4620" max="4620" width="13.85546875" style="69" customWidth="1"/>
    <col min="4621" max="4621" width="15.85546875" style="69" customWidth="1"/>
    <col min="4622" max="4622" width="5.42578125" style="69" bestFit="1" customWidth="1"/>
    <col min="4623" max="4623" width="6.28515625" style="69" customWidth="1"/>
    <col min="4624" max="4863" width="11.42578125" style="69" customWidth="1"/>
    <col min="4864" max="4864" width="4.5703125" style="69" customWidth="1"/>
    <col min="4865" max="4865" width="10" style="69" bestFit="1" customWidth="1"/>
    <col min="4866" max="4871" width="9.5703125" style="69" customWidth="1"/>
    <col min="4872" max="4873" width="11.42578125" style="69" customWidth="1"/>
    <col min="4874" max="4874" width="54.85546875" style="69" customWidth="1"/>
    <col min="4875" max="4875" width="20.28515625" style="69" customWidth="1"/>
    <col min="4876" max="4876" width="13.85546875" style="69" customWidth="1"/>
    <col min="4877" max="4877" width="15.85546875" style="69" customWidth="1"/>
    <col min="4878" max="4878" width="5.42578125" style="69" bestFit="1" customWidth="1"/>
    <col min="4879" max="4879" width="6.28515625" style="69" customWidth="1"/>
    <col min="4880" max="5119" width="11.42578125" style="69" customWidth="1"/>
    <col min="5120" max="5120" width="4.5703125" style="69" customWidth="1"/>
    <col min="5121" max="5121" width="10" style="69" bestFit="1" customWidth="1"/>
    <col min="5122" max="5127" width="9.5703125" style="69" customWidth="1"/>
    <col min="5128" max="5129" width="11.42578125" style="69" customWidth="1"/>
    <col min="5130" max="5130" width="54.85546875" style="69" customWidth="1"/>
    <col min="5131" max="5131" width="20.28515625" style="69" customWidth="1"/>
    <col min="5132" max="5132" width="13.85546875" style="69" customWidth="1"/>
    <col min="5133" max="5133" width="15.85546875" style="69" customWidth="1"/>
    <col min="5134" max="5134" width="5.42578125" style="69" bestFit="1" customWidth="1"/>
    <col min="5135" max="5135" width="6.28515625" style="69" customWidth="1"/>
    <col min="5136" max="5375" width="11.42578125" style="69" customWidth="1"/>
    <col min="5376" max="5376" width="4.5703125" style="69" customWidth="1"/>
    <col min="5377" max="5377" width="10" style="69" bestFit="1" customWidth="1"/>
    <col min="5378" max="5383" width="9.5703125" style="69" customWidth="1"/>
    <col min="5384" max="5385" width="11.42578125" style="69" customWidth="1"/>
    <col min="5386" max="5386" width="54.85546875" style="69" customWidth="1"/>
    <col min="5387" max="5387" width="20.28515625" style="69" customWidth="1"/>
    <col min="5388" max="5388" width="13.85546875" style="69" customWidth="1"/>
    <col min="5389" max="5389" width="15.85546875" style="69" customWidth="1"/>
    <col min="5390" max="5390" width="5.42578125" style="69" bestFit="1" customWidth="1"/>
    <col min="5391" max="5391" width="6.28515625" style="69" customWidth="1"/>
    <col min="5392" max="5631" width="11.42578125" style="69" customWidth="1"/>
    <col min="5632" max="5632" width="4.5703125" style="69" customWidth="1"/>
    <col min="5633" max="5633" width="10" style="69" bestFit="1" customWidth="1"/>
    <col min="5634" max="5639" width="9.5703125" style="69" customWidth="1"/>
    <col min="5640" max="5641" width="11.42578125" style="69" customWidth="1"/>
    <col min="5642" max="5642" width="54.85546875" style="69" customWidth="1"/>
    <col min="5643" max="5643" width="20.28515625" style="69" customWidth="1"/>
    <col min="5644" max="5644" width="13.85546875" style="69" customWidth="1"/>
    <col min="5645" max="5645" width="15.85546875" style="69" customWidth="1"/>
    <col min="5646" max="5646" width="5.42578125" style="69" bestFit="1" customWidth="1"/>
    <col min="5647" max="5647" width="6.28515625" style="69" customWidth="1"/>
    <col min="5648" max="5887" width="11.42578125" style="69" customWidth="1"/>
    <col min="5888" max="5888" width="4.5703125" style="69" customWidth="1"/>
    <col min="5889" max="5889" width="10" style="69" bestFit="1" customWidth="1"/>
    <col min="5890" max="5895" width="9.5703125" style="69" customWidth="1"/>
    <col min="5896" max="5897" width="11.42578125" style="69" customWidth="1"/>
    <col min="5898" max="5898" width="54.85546875" style="69" customWidth="1"/>
    <col min="5899" max="5899" width="20.28515625" style="69" customWidth="1"/>
    <col min="5900" max="5900" width="13.85546875" style="69" customWidth="1"/>
    <col min="5901" max="5901" width="15.85546875" style="69" customWidth="1"/>
    <col min="5902" max="5902" width="5.42578125" style="69" bestFit="1" customWidth="1"/>
    <col min="5903" max="5903" width="6.28515625" style="69" customWidth="1"/>
    <col min="5904" max="6143" width="11.42578125" style="69" customWidth="1"/>
    <col min="6144" max="6144" width="4.5703125" style="69" customWidth="1"/>
    <col min="6145" max="6145" width="10" style="69" bestFit="1" customWidth="1"/>
    <col min="6146" max="6151" width="9.5703125" style="69" customWidth="1"/>
    <col min="6152" max="6153" width="11.42578125" style="69" customWidth="1"/>
    <col min="6154" max="6154" width="54.85546875" style="69" customWidth="1"/>
    <col min="6155" max="6155" width="20.28515625" style="69" customWidth="1"/>
    <col min="6156" max="6156" width="13.85546875" style="69" customWidth="1"/>
    <col min="6157" max="6157" width="15.85546875" style="69" customWidth="1"/>
    <col min="6158" max="6158" width="5.42578125" style="69" bestFit="1" customWidth="1"/>
    <col min="6159" max="6159" width="6.28515625" style="69" customWidth="1"/>
    <col min="6160" max="6399" width="11.42578125" style="69" customWidth="1"/>
    <col min="6400" max="6400" width="4.5703125" style="69" customWidth="1"/>
    <col min="6401" max="6401" width="10" style="69" bestFit="1" customWidth="1"/>
    <col min="6402" max="6407" width="9.5703125" style="69" customWidth="1"/>
    <col min="6408" max="6409" width="11.42578125" style="69" customWidth="1"/>
    <col min="6410" max="6410" width="54.85546875" style="69" customWidth="1"/>
    <col min="6411" max="6411" width="20.28515625" style="69" customWidth="1"/>
    <col min="6412" max="6412" width="13.85546875" style="69" customWidth="1"/>
    <col min="6413" max="6413" width="15.85546875" style="69" customWidth="1"/>
    <col min="6414" max="6414" width="5.42578125" style="69" bestFit="1" customWidth="1"/>
    <col min="6415" max="6415" width="6.28515625" style="69" customWidth="1"/>
    <col min="6416" max="6655" width="11.42578125" style="69" customWidth="1"/>
    <col min="6656" max="6656" width="4.5703125" style="69" customWidth="1"/>
    <col min="6657" max="6657" width="10" style="69" bestFit="1" customWidth="1"/>
    <col min="6658" max="6663" width="9.5703125" style="69" customWidth="1"/>
    <col min="6664" max="6665" width="11.42578125" style="69" customWidth="1"/>
    <col min="6666" max="6666" width="54.85546875" style="69" customWidth="1"/>
    <col min="6667" max="6667" width="20.28515625" style="69" customWidth="1"/>
    <col min="6668" max="6668" width="13.85546875" style="69" customWidth="1"/>
    <col min="6669" max="6669" width="15.85546875" style="69" customWidth="1"/>
    <col min="6670" max="6670" width="5.42578125" style="69" bestFit="1" customWidth="1"/>
    <col min="6671" max="6671" width="6.28515625" style="69" customWidth="1"/>
    <col min="6672" max="6911" width="11.42578125" style="69" customWidth="1"/>
    <col min="6912" max="6912" width="4.5703125" style="69" customWidth="1"/>
    <col min="6913" max="6913" width="10" style="69" bestFit="1" customWidth="1"/>
    <col min="6914" max="6919" width="9.5703125" style="69" customWidth="1"/>
    <col min="6920" max="6921" width="11.42578125" style="69" customWidth="1"/>
    <col min="6922" max="6922" width="54.85546875" style="69" customWidth="1"/>
    <col min="6923" max="6923" width="20.28515625" style="69" customWidth="1"/>
    <col min="6924" max="6924" width="13.85546875" style="69" customWidth="1"/>
    <col min="6925" max="6925" width="15.85546875" style="69" customWidth="1"/>
    <col min="6926" max="6926" width="5.42578125" style="69" bestFit="1" customWidth="1"/>
    <col min="6927" max="6927" width="6.28515625" style="69" customWidth="1"/>
    <col min="6928" max="7167" width="11.42578125" style="69" customWidth="1"/>
    <col min="7168" max="7168" width="4.5703125" style="69" customWidth="1"/>
    <col min="7169" max="7169" width="10" style="69" bestFit="1" customWidth="1"/>
    <col min="7170" max="7175" width="9.5703125" style="69" customWidth="1"/>
    <col min="7176" max="7177" width="11.42578125" style="69" customWidth="1"/>
    <col min="7178" max="7178" width="54.85546875" style="69" customWidth="1"/>
    <col min="7179" max="7179" width="20.28515625" style="69" customWidth="1"/>
    <col min="7180" max="7180" width="13.85546875" style="69" customWidth="1"/>
    <col min="7181" max="7181" width="15.85546875" style="69" customWidth="1"/>
    <col min="7182" max="7182" width="5.42578125" style="69" bestFit="1" customWidth="1"/>
    <col min="7183" max="7183" width="6.28515625" style="69" customWidth="1"/>
    <col min="7184" max="7423" width="11.42578125" style="69" customWidth="1"/>
    <col min="7424" max="7424" width="4.5703125" style="69" customWidth="1"/>
    <col min="7425" max="7425" width="10" style="69" bestFit="1" customWidth="1"/>
    <col min="7426" max="7431" width="9.5703125" style="69" customWidth="1"/>
    <col min="7432" max="7433" width="11.42578125" style="69" customWidth="1"/>
    <col min="7434" max="7434" width="54.85546875" style="69" customWidth="1"/>
    <col min="7435" max="7435" width="20.28515625" style="69" customWidth="1"/>
    <col min="7436" max="7436" width="13.85546875" style="69" customWidth="1"/>
    <col min="7437" max="7437" width="15.85546875" style="69" customWidth="1"/>
    <col min="7438" max="7438" width="5.42578125" style="69" bestFit="1" customWidth="1"/>
    <col min="7439" max="7439" width="6.28515625" style="69" customWidth="1"/>
    <col min="7440" max="7679" width="11.42578125" style="69" customWidth="1"/>
    <col min="7680" max="7680" width="4.5703125" style="69" customWidth="1"/>
    <col min="7681" max="7681" width="10" style="69" bestFit="1" customWidth="1"/>
    <col min="7682" max="7687" width="9.5703125" style="69" customWidth="1"/>
    <col min="7688" max="7689" width="11.42578125" style="69" customWidth="1"/>
    <col min="7690" max="7690" width="54.85546875" style="69" customWidth="1"/>
    <col min="7691" max="7691" width="20.28515625" style="69" customWidth="1"/>
    <col min="7692" max="7692" width="13.85546875" style="69" customWidth="1"/>
    <col min="7693" max="7693" width="15.85546875" style="69" customWidth="1"/>
    <col min="7694" max="7694" width="5.42578125" style="69" bestFit="1" customWidth="1"/>
    <col min="7695" max="7695" width="6.28515625" style="69" customWidth="1"/>
    <col min="7696" max="7935" width="11.42578125" style="69" customWidth="1"/>
    <col min="7936" max="7936" width="4.5703125" style="69" customWidth="1"/>
    <col min="7937" max="7937" width="10" style="69" bestFit="1" customWidth="1"/>
    <col min="7938" max="7943" width="9.5703125" style="69" customWidth="1"/>
    <col min="7944" max="7945" width="11.42578125" style="69" customWidth="1"/>
    <col min="7946" max="7946" width="54.85546875" style="69" customWidth="1"/>
    <col min="7947" max="7947" width="20.28515625" style="69" customWidth="1"/>
    <col min="7948" max="7948" width="13.85546875" style="69" customWidth="1"/>
    <col min="7949" max="7949" width="15.85546875" style="69" customWidth="1"/>
    <col min="7950" max="7950" width="5.42578125" style="69" bestFit="1" customWidth="1"/>
    <col min="7951" max="7951" width="6.28515625" style="69" customWidth="1"/>
    <col min="7952" max="8191" width="11.42578125" style="69" customWidth="1"/>
    <col min="8192" max="8192" width="4.5703125" style="69" customWidth="1"/>
    <col min="8193" max="8193" width="10" style="69" bestFit="1" customWidth="1"/>
    <col min="8194" max="8199" width="9.5703125" style="69" customWidth="1"/>
    <col min="8200" max="8201" width="11.42578125" style="69" customWidth="1"/>
    <col min="8202" max="8202" width="54.85546875" style="69" customWidth="1"/>
    <col min="8203" max="8203" width="20.28515625" style="69" customWidth="1"/>
    <col min="8204" max="8204" width="13.85546875" style="69" customWidth="1"/>
    <col min="8205" max="8205" width="15.85546875" style="69" customWidth="1"/>
    <col min="8206" max="8206" width="5.42578125" style="69" bestFit="1" customWidth="1"/>
    <col min="8207" max="8207" width="6.28515625" style="69" customWidth="1"/>
    <col min="8208" max="8447" width="11.42578125" style="69" customWidth="1"/>
    <col min="8448" max="8448" width="4.5703125" style="69" customWidth="1"/>
    <col min="8449" max="8449" width="10" style="69" bestFit="1" customWidth="1"/>
    <col min="8450" max="8455" width="9.5703125" style="69" customWidth="1"/>
    <col min="8456" max="8457" width="11.42578125" style="69" customWidth="1"/>
    <col min="8458" max="8458" width="54.85546875" style="69" customWidth="1"/>
    <col min="8459" max="8459" width="20.28515625" style="69" customWidth="1"/>
    <col min="8460" max="8460" width="13.85546875" style="69" customWidth="1"/>
    <col min="8461" max="8461" width="15.85546875" style="69" customWidth="1"/>
    <col min="8462" max="8462" width="5.42578125" style="69" bestFit="1" customWidth="1"/>
    <col min="8463" max="8463" width="6.28515625" style="69" customWidth="1"/>
    <col min="8464" max="8703" width="11.42578125" style="69" customWidth="1"/>
    <col min="8704" max="8704" width="4.5703125" style="69" customWidth="1"/>
    <col min="8705" max="8705" width="10" style="69" bestFit="1" customWidth="1"/>
    <col min="8706" max="8711" width="9.5703125" style="69" customWidth="1"/>
    <col min="8712" max="8713" width="11.42578125" style="69" customWidth="1"/>
    <col min="8714" max="8714" width="54.85546875" style="69" customWidth="1"/>
    <col min="8715" max="8715" width="20.28515625" style="69" customWidth="1"/>
    <col min="8716" max="8716" width="13.85546875" style="69" customWidth="1"/>
    <col min="8717" max="8717" width="15.85546875" style="69" customWidth="1"/>
    <col min="8718" max="8718" width="5.42578125" style="69" bestFit="1" customWidth="1"/>
    <col min="8719" max="8719" width="6.28515625" style="69" customWidth="1"/>
    <col min="8720" max="8959" width="11.42578125" style="69" customWidth="1"/>
    <col min="8960" max="8960" width="4.5703125" style="69" customWidth="1"/>
    <col min="8961" max="8961" width="10" style="69" bestFit="1" customWidth="1"/>
    <col min="8962" max="8967" width="9.5703125" style="69" customWidth="1"/>
    <col min="8968" max="8969" width="11.42578125" style="69" customWidth="1"/>
    <col min="8970" max="8970" width="54.85546875" style="69" customWidth="1"/>
    <col min="8971" max="8971" width="20.28515625" style="69" customWidth="1"/>
    <col min="8972" max="8972" width="13.85546875" style="69" customWidth="1"/>
    <col min="8973" max="8973" width="15.85546875" style="69" customWidth="1"/>
    <col min="8974" max="8974" width="5.42578125" style="69" bestFit="1" customWidth="1"/>
    <col min="8975" max="8975" width="6.28515625" style="69" customWidth="1"/>
    <col min="8976" max="9215" width="11.42578125" style="69" customWidth="1"/>
    <col min="9216" max="9216" width="4.5703125" style="69" customWidth="1"/>
    <col min="9217" max="9217" width="10" style="69" bestFit="1" customWidth="1"/>
    <col min="9218" max="9223" width="9.5703125" style="69" customWidth="1"/>
    <col min="9224" max="9225" width="11.42578125" style="69" customWidth="1"/>
    <col min="9226" max="9226" width="54.85546875" style="69" customWidth="1"/>
    <col min="9227" max="9227" width="20.28515625" style="69" customWidth="1"/>
    <col min="9228" max="9228" width="13.85546875" style="69" customWidth="1"/>
    <col min="9229" max="9229" width="15.85546875" style="69" customWidth="1"/>
    <col min="9230" max="9230" width="5.42578125" style="69" bestFit="1" customWidth="1"/>
    <col min="9231" max="9231" width="6.28515625" style="69" customWidth="1"/>
    <col min="9232" max="9471" width="11.42578125" style="69" customWidth="1"/>
    <col min="9472" max="9472" width="4.5703125" style="69" customWidth="1"/>
    <col min="9473" max="9473" width="10" style="69" bestFit="1" customWidth="1"/>
    <col min="9474" max="9479" width="9.5703125" style="69" customWidth="1"/>
    <col min="9480" max="9481" width="11.42578125" style="69" customWidth="1"/>
    <col min="9482" max="9482" width="54.85546875" style="69" customWidth="1"/>
    <col min="9483" max="9483" width="20.28515625" style="69" customWidth="1"/>
    <col min="9484" max="9484" width="13.85546875" style="69" customWidth="1"/>
    <col min="9485" max="9485" width="15.85546875" style="69" customWidth="1"/>
    <col min="9486" max="9486" width="5.42578125" style="69" bestFit="1" customWidth="1"/>
    <col min="9487" max="9487" width="6.28515625" style="69" customWidth="1"/>
    <col min="9488" max="9727" width="11.42578125" style="69" customWidth="1"/>
    <col min="9728" max="9728" width="4.5703125" style="69" customWidth="1"/>
    <col min="9729" max="9729" width="10" style="69" bestFit="1" customWidth="1"/>
    <col min="9730" max="9735" width="9.5703125" style="69" customWidth="1"/>
    <col min="9736" max="9737" width="11.42578125" style="69" customWidth="1"/>
    <col min="9738" max="9738" width="54.85546875" style="69" customWidth="1"/>
    <col min="9739" max="9739" width="20.28515625" style="69" customWidth="1"/>
    <col min="9740" max="9740" width="13.85546875" style="69" customWidth="1"/>
    <col min="9741" max="9741" width="15.85546875" style="69" customWidth="1"/>
    <col min="9742" max="9742" width="5.42578125" style="69" bestFit="1" customWidth="1"/>
    <col min="9743" max="9743" width="6.28515625" style="69" customWidth="1"/>
    <col min="9744" max="9983" width="11.42578125" style="69" customWidth="1"/>
    <col min="9984" max="9984" width="4.5703125" style="69" customWidth="1"/>
    <col min="9985" max="9985" width="10" style="69" bestFit="1" customWidth="1"/>
    <col min="9986" max="9991" width="9.5703125" style="69" customWidth="1"/>
    <col min="9992" max="9993" width="11.42578125" style="69" customWidth="1"/>
    <col min="9994" max="9994" width="54.85546875" style="69" customWidth="1"/>
    <col min="9995" max="9995" width="20.28515625" style="69" customWidth="1"/>
    <col min="9996" max="9996" width="13.85546875" style="69" customWidth="1"/>
    <col min="9997" max="9997" width="15.85546875" style="69" customWidth="1"/>
    <col min="9998" max="9998" width="5.42578125" style="69" bestFit="1" customWidth="1"/>
    <col min="9999" max="9999" width="6.28515625" style="69" customWidth="1"/>
    <col min="10000" max="10239" width="11.42578125" style="69" customWidth="1"/>
    <col min="10240" max="10240" width="4.5703125" style="69" customWidth="1"/>
    <col min="10241" max="10241" width="10" style="69" bestFit="1" customWidth="1"/>
    <col min="10242" max="10247" width="9.5703125" style="69" customWidth="1"/>
    <col min="10248" max="10249" width="11.42578125" style="69" customWidth="1"/>
    <col min="10250" max="10250" width="54.85546875" style="69" customWidth="1"/>
    <col min="10251" max="10251" width="20.28515625" style="69" customWidth="1"/>
    <col min="10252" max="10252" width="13.85546875" style="69" customWidth="1"/>
    <col min="10253" max="10253" width="15.85546875" style="69" customWidth="1"/>
    <col min="10254" max="10254" width="5.42578125" style="69" bestFit="1" customWidth="1"/>
    <col min="10255" max="10255" width="6.28515625" style="69" customWidth="1"/>
    <col min="10256" max="10495" width="11.42578125" style="69" customWidth="1"/>
    <col min="10496" max="10496" width="4.5703125" style="69" customWidth="1"/>
    <col min="10497" max="10497" width="10" style="69" bestFit="1" customWidth="1"/>
    <col min="10498" max="10503" width="9.5703125" style="69" customWidth="1"/>
    <col min="10504" max="10505" width="11.42578125" style="69" customWidth="1"/>
    <col min="10506" max="10506" width="54.85546875" style="69" customWidth="1"/>
    <col min="10507" max="10507" width="20.28515625" style="69" customWidth="1"/>
    <col min="10508" max="10508" width="13.85546875" style="69" customWidth="1"/>
    <col min="10509" max="10509" width="15.85546875" style="69" customWidth="1"/>
    <col min="10510" max="10510" width="5.42578125" style="69" bestFit="1" customWidth="1"/>
    <col min="10511" max="10511" width="6.28515625" style="69" customWidth="1"/>
    <col min="10512" max="10751" width="11.42578125" style="69" customWidth="1"/>
    <col min="10752" max="10752" width="4.5703125" style="69" customWidth="1"/>
    <col min="10753" max="10753" width="10" style="69" bestFit="1" customWidth="1"/>
    <col min="10754" max="10759" width="9.5703125" style="69" customWidth="1"/>
    <col min="10760" max="10761" width="11.42578125" style="69" customWidth="1"/>
    <col min="10762" max="10762" width="54.85546875" style="69" customWidth="1"/>
    <col min="10763" max="10763" width="20.28515625" style="69" customWidth="1"/>
    <col min="10764" max="10764" width="13.85546875" style="69" customWidth="1"/>
    <col min="10765" max="10765" width="15.85546875" style="69" customWidth="1"/>
    <col min="10766" max="10766" width="5.42578125" style="69" bestFit="1" customWidth="1"/>
    <col min="10767" max="10767" width="6.28515625" style="69" customWidth="1"/>
    <col min="10768" max="11007" width="11.42578125" style="69" customWidth="1"/>
    <col min="11008" max="11008" width="4.5703125" style="69" customWidth="1"/>
    <col min="11009" max="11009" width="10" style="69" bestFit="1" customWidth="1"/>
    <col min="11010" max="11015" width="9.5703125" style="69" customWidth="1"/>
    <col min="11016" max="11017" width="11.42578125" style="69" customWidth="1"/>
    <col min="11018" max="11018" width="54.85546875" style="69" customWidth="1"/>
    <col min="11019" max="11019" width="20.28515625" style="69" customWidth="1"/>
    <col min="11020" max="11020" width="13.85546875" style="69" customWidth="1"/>
    <col min="11021" max="11021" width="15.85546875" style="69" customWidth="1"/>
    <col min="11022" max="11022" width="5.42578125" style="69" bestFit="1" customWidth="1"/>
    <col min="11023" max="11023" width="6.28515625" style="69" customWidth="1"/>
    <col min="11024" max="11263" width="11.42578125" style="69" customWidth="1"/>
    <col min="11264" max="11264" width="4.5703125" style="69" customWidth="1"/>
    <col min="11265" max="11265" width="10" style="69" bestFit="1" customWidth="1"/>
    <col min="11266" max="11271" width="9.5703125" style="69" customWidth="1"/>
    <col min="11272" max="11273" width="11.42578125" style="69" customWidth="1"/>
    <col min="11274" max="11274" width="54.85546875" style="69" customWidth="1"/>
    <col min="11275" max="11275" width="20.28515625" style="69" customWidth="1"/>
    <col min="11276" max="11276" width="13.85546875" style="69" customWidth="1"/>
    <col min="11277" max="11277" width="15.85546875" style="69" customWidth="1"/>
    <col min="11278" max="11278" width="5.42578125" style="69" bestFit="1" customWidth="1"/>
    <col min="11279" max="11279" width="6.28515625" style="69" customWidth="1"/>
    <col min="11280" max="11519" width="11.42578125" style="69" customWidth="1"/>
    <col min="11520" max="11520" width="4.5703125" style="69" customWidth="1"/>
    <col min="11521" max="11521" width="10" style="69" bestFit="1" customWidth="1"/>
    <col min="11522" max="11527" width="9.5703125" style="69" customWidth="1"/>
    <col min="11528" max="11529" width="11.42578125" style="69" customWidth="1"/>
    <col min="11530" max="11530" width="54.85546875" style="69" customWidth="1"/>
    <col min="11531" max="11531" width="20.28515625" style="69" customWidth="1"/>
    <col min="11532" max="11532" width="13.85546875" style="69" customWidth="1"/>
    <col min="11533" max="11533" width="15.85546875" style="69" customWidth="1"/>
    <col min="11534" max="11534" width="5.42578125" style="69" bestFit="1" customWidth="1"/>
    <col min="11535" max="11535" width="6.28515625" style="69" customWidth="1"/>
    <col min="11536" max="11775" width="11.42578125" style="69" customWidth="1"/>
    <col min="11776" max="11776" width="4.5703125" style="69" customWidth="1"/>
    <col min="11777" max="11777" width="10" style="69" bestFit="1" customWidth="1"/>
    <col min="11778" max="11783" width="9.5703125" style="69" customWidth="1"/>
    <col min="11784" max="11785" width="11.42578125" style="69" customWidth="1"/>
    <col min="11786" max="11786" width="54.85546875" style="69" customWidth="1"/>
    <col min="11787" max="11787" width="20.28515625" style="69" customWidth="1"/>
    <col min="11788" max="11788" width="13.85546875" style="69" customWidth="1"/>
    <col min="11789" max="11789" width="15.85546875" style="69" customWidth="1"/>
    <col min="11790" max="11790" width="5.42578125" style="69" bestFit="1" customWidth="1"/>
    <col min="11791" max="11791" width="6.28515625" style="69" customWidth="1"/>
    <col min="11792" max="12031" width="11.42578125" style="69" customWidth="1"/>
    <col min="12032" max="12032" width="4.5703125" style="69" customWidth="1"/>
    <col min="12033" max="12033" width="10" style="69" bestFit="1" customWidth="1"/>
    <col min="12034" max="12039" width="9.5703125" style="69" customWidth="1"/>
    <col min="12040" max="12041" width="11.42578125" style="69" customWidth="1"/>
    <col min="12042" max="12042" width="54.85546875" style="69" customWidth="1"/>
    <col min="12043" max="12043" width="20.28515625" style="69" customWidth="1"/>
    <col min="12044" max="12044" width="13.85546875" style="69" customWidth="1"/>
    <col min="12045" max="12045" width="15.85546875" style="69" customWidth="1"/>
    <col min="12046" max="12046" width="5.42578125" style="69" bestFit="1" customWidth="1"/>
    <col min="12047" max="12047" width="6.28515625" style="69" customWidth="1"/>
    <col min="12048" max="12287" width="11.42578125" style="69" customWidth="1"/>
    <col min="12288" max="12288" width="4.5703125" style="69" customWidth="1"/>
    <col min="12289" max="12289" width="10" style="69" bestFit="1" customWidth="1"/>
    <col min="12290" max="12295" width="9.5703125" style="69" customWidth="1"/>
    <col min="12296" max="12297" width="11.42578125" style="69" customWidth="1"/>
    <col min="12298" max="12298" width="54.85546875" style="69" customWidth="1"/>
    <col min="12299" max="12299" width="20.28515625" style="69" customWidth="1"/>
    <col min="12300" max="12300" width="13.85546875" style="69" customWidth="1"/>
    <col min="12301" max="12301" width="15.85546875" style="69" customWidth="1"/>
    <col min="12302" max="12302" width="5.42578125" style="69" bestFit="1" customWidth="1"/>
    <col min="12303" max="12303" width="6.28515625" style="69" customWidth="1"/>
    <col min="12304" max="12543" width="11.42578125" style="69" customWidth="1"/>
    <col min="12544" max="12544" width="4.5703125" style="69" customWidth="1"/>
    <col min="12545" max="12545" width="10" style="69" bestFit="1" customWidth="1"/>
    <col min="12546" max="12551" width="9.5703125" style="69" customWidth="1"/>
    <col min="12552" max="12553" width="11.42578125" style="69" customWidth="1"/>
    <col min="12554" max="12554" width="54.85546875" style="69" customWidth="1"/>
    <col min="12555" max="12555" width="20.28515625" style="69" customWidth="1"/>
    <col min="12556" max="12556" width="13.85546875" style="69" customWidth="1"/>
    <col min="12557" max="12557" width="15.85546875" style="69" customWidth="1"/>
    <col min="12558" max="12558" width="5.42578125" style="69" bestFit="1" customWidth="1"/>
    <col min="12559" max="12559" width="6.28515625" style="69" customWidth="1"/>
    <col min="12560" max="12799" width="11.42578125" style="69" customWidth="1"/>
    <col min="12800" max="12800" width="4.5703125" style="69" customWidth="1"/>
    <col min="12801" max="12801" width="10" style="69" bestFit="1" customWidth="1"/>
    <col min="12802" max="12807" width="9.5703125" style="69" customWidth="1"/>
    <col min="12808" max="12809" width="11.42578125" style="69" customWidth="1"/>
    <col min="12810" max="12810" width="54.85546875" style="69" customWidth="1"/>
    <col min="12811" max="12811" width="20.28515625" style="69" customWidth="1"/>
    <col min="12812" max="12812" width="13.85546875" style="69" customWidth="1"/>
    <col min="12813" max="12813" width="15.85546875" style="69" customWidth="1"/>
    <col min="12814" max="12814" width="5.42578125" style="69" bestFit="1" customWidth="1"/>
    <col min="12815" max="12815" width="6.28515625" style="69" customWidth="1"/>
    <col min="12816" max="13055" width="11.42578125" style="69" customWidth="1"/>
    <col min="13056" max="13056" width="4.5703125" style="69" customWidth="1"/>
    <col min="13057" max="13057" width="10" style="69" bestFit="1" customWidth="1"/>
    <col min="13058" max="13063" width="9.5703125" style="69" customWidth="1"/>
    <col min="13064" max="13065" width="11.42578125" style="69" customWidth="1"/>
    <col min="13066" max="13066" width="54.85546875" style="69" customWidth="1"/>
    <col min="13067" max="13067" width="20.28515625" style="69" customWidth="1"/>
    <col min="13068" max="13068" width="13.85546875" style="69" customWidth="1"/>
    <col min="13069" max="13069" width="15.85546875" style="69" customWidth="1"/>
    <col min="13070" max="13070" width="5.42578125" style="69" bestFit="1" customWidth="1"/>
    <col min="13071" max="13071" width="6.28515625" style="69" customWidth="1"/>
    <col min="13072" max="13311" width="11.42578125" style="69" customWidth="1"/>
    <col min="13312" max="13312" width="4.5703125" style="69" customWidth="1"/>
    <col min="13313" max="13313" width="10" style="69" bestFit="1" customWidth="1"/>
    <col min="13314" max="13319" width="9.5703125" style="69" customWidth="1"/>
    <col min="13320" max="13321" width="11.42578125" style="69" customWidth="1"/>
    <col min="13322" max="13322" width="54.85546875" style="69" customWidth="1"/>
    <col min="13323" max="13323" width="20.28515625" style="69" customWidth="1"/>
    <col min="13324" max="13324" width="13.85546875" style="69" customWidth="1"/>
    <col min="13325" max="13325" width="15.85546875" style="69" customWidth="1"/>
    <col min="13326" max="13326" width="5.42578125" style="69" bestFit="1" customWidth="1"/>
    <col min="13327" max="13327" width="6.28515625" style="69" customWidth="1"/>
    <col min="13328" max="13567" width="11.42578125" style="69" customWidth="1"/>
    <col min="13568" max="13568" width="4.5703125" style="69" customWidth="1"/>
    <col min="13569" max="13569" width="10" style="69" bestFit="1" customWidth="1"/>
    <col min="13570" max="13575" width="9.5703125" style="69" customWidth="1"/>
    <col min="13576" max="13577" width="11.42578125" style="69" customWidth="1"/>
    <col min="13578" max="13578" width="54.85546875" style="69" customWidth="1"/>
    <col min="13579" max="13579" width="20.28515625" style="69" customWidth="1"/>
    <col min="13580" max="13580" width="13.85546875" style="69" customWidth="1"/>
    <col min="13581" max="13581" width="15.85546875" style="69" customWidth="1"/>
    <col min="13582" max="13582" width="5.42578125" style="69" bestFit="1" customWidth="1"/>
    <col min="13583" max="13583" width="6.28515625" style="69" customWidth="1"/>
    <col min="13584" max="13823" width="11.42578125" style="69" customWidth="1"/>
    <col min="13824" max="13824" width="4.5703125" style="69" customWidth="1"/>
    <col min="13825" max="13825" width="10" style="69" bestFit="1" customWidth="1"/>
    <col min="13826" max="13831" width="9.5703125" style="69" customWidth="1"/>
    <col min="13832" max="13833" width="11.42578125" style="69" customWidth="1"/>
    <col min="13834" max="13834" width="54.85546875" style="69" customWidth="1"/>
    <col min="13835" max="13835" width="20.28515625" style="69" customWidth="1"/>
    <col min="13836" max="13836" width="13.85546875" style="69" customWidth="1"/>
    <col min="13837" max="13837" width="15.85546875" style="69" customWidth="1"/>
    <col min="13838" max="13838" width="5.42578125" style="69" bestFit="1" customWidth="1"/>
    <col min="13839" max="13839" width="6.28515625" style="69" customWidth="1"/>
    <col min="13840" max="14079" width="11.42578125" style="69" customWidth="1"/>
    <col min="14080" max="14080" width="4.5703125" style="69" customWidth="1"/>
    <col min="14081" max="14081" width="10" style="69" bestFit="1" customWidth="1"/>
    <col min="14082" max="14087" width="9.5703125" style="69" customWidth="1"/>
    <col min="14088" max="14089" width="11.42578125" style="69" customWidth="1"/>
    <col min="14090" max="14090" width="54.85546875" style="69" customWidth="1"/>
    <col min="14091" max="14091" width="20.28515625" style="69" customWidth="1"/>
    <col min="14092" max="14092" width="13.85546875" style="69" customWidth="1"/>
    <col min="14093" max="14093" width="15.85546875" style="69" customWidth="1"/>
    <col min="14094" max="14094" width="5.42578125" style="69" bestFit="1" customWidth="1"/>
    <col min="14095" max="14095" width="6.28515625" style="69" customWidth="1"/>
    <col min="14096" max="14335" width="11.42578125" style="69" customWidth="1"/>
    <col min="14336" max="14336" width="4.5703125" style="69" customWidth="1"/>
    <col min="14337" max="14337" width="10" style="69" bestFit="1" customWidth="1"/>
    <col min="14338" max="14343" width="9.5703125" style="69" customWidth="1"/>
    <col min="14344" max="14345" width="11.42578125" style="69" customWidth="1"/>
    <col min="14346" max="14346" width="54.85546875" style="69" customWidth="1"/>
    <col min="14347" max="14347" width="20.28515625" style="69" customWidth="1"/>
    <col min="14348" max="14348" width="13.85546875" style="69" customWidth="1"/>
    <col min="14349" max="14349" width="15.85546875" style="69" customWidth="1"/>
    <col min="14350" max="14350" width="5.42578125" style="69" bestFit="1" customWidth="1"/>
    <col min="14351" max="14351" width="6.28515625" style="69" customWidth="1"/>
    <col min="14352" max="14591" width="11.42578125" style="69" customWidth="1"/>
    <col min="14592" max="14592" width="4.5703125" style="69" customWidth="1"/>
    <col min="14593" max="14593" width="10" style="69" bestFit="1" customWidth="1"/>
    <col min="14594" max="14599" width="9.5703125" style="69" customWidth="1"/>
    <col min="14600" max="14601" width="11.42578125" style="69" customWidth="1"/>
    <col min="14602" max="14602" width="54.85546875" style="69" customWidth="1"/>
    <col min="14603" max="14603" width="20.28515625" style="69" customWidth="1"/>
    <col min="14604" max="14604" width="13.85546875" style="69" customWidth="1"/>
    <col min="14605" max="14605" width="15.85546875" style="69" customWidth="1"/>
    <col min="14606" max="14606" width="5.42578125" style="69" bestFit="1" customWidth="1"/>
    <col min="14607" max="14607" width="6.28515625" style="69" customWidth="1"/>
    <col min="14608" max="14847" width="11.42578125" style="69" customWidth="1"/>
    <col min="14848" max="14848" width="4.5703125" style="69" customWidth="1"/>
    <col min="14849" max="14849" width="10" style="69" bestFit="1" customWidth="1"/>
    <col min="14850" max="14855" width="9.5703125" style="69" customWidth="1"/>
    <col min="14856" max="14857" width="11.42578125" style="69" customWidth="1"/>
    <col min="14858" max="14858" width="54.85546875" style="69" customWidth="1"/>
    <col min="14859" max="14859" width="20.28515625" style="69" customWidth="1"/>
    <col min="14860" max="14860" width="13.85546875" style="69" customWidth="1"/>
    <col min="14861" max="14861" width="15.85546875" style="69" customWidth="1"/>
    <col min="14862" max="14862" width="5.42578125" style="69" bestFit="1" customWidth="1"/>
    <col min="14863" max="14863" width="6.28515625" style="69" customWidth="1"/>
    <col min="14864" max="15103" width="11.42578125" style="69" customWidth="1"/>
    <col min="15104" max="15104" width="4.5703125" style="69" customWidth="1"/>
    <col min="15105" max="15105" width="10" style="69" bestFit="1" customWidth="1"/>
    <col min="15106" max="15111" width="9.5703125" style="69" customWidth="1"/>
    <col min="15112" max="15113" width="11.42578125" style="69" customWidth="1"/>
    <col min="15114" max="15114" width="54.85546875" style="69" customWidth="1"/>
    <col min="15115" max="15115" width="20.28515625" style="69" customWidth="1"/>
    <col min="15116" max="15116" width="13.85546875" style="69" customWidth="1"/>
    <col min="15117" max="15117" width="15.85546875" style="69" customWidth="1"/>
    <col min="15118" max="15118" width="5.42578125" style="69" bestFit="1" customWidth="1"/>
    <col min="15119" max="15119" width="6.28515625" style="69" customWidth="1"/>
    <col min="15120" max="15359" width="11.42578125" style="69" customWidth="1"/>
    <col min="15360" max="15360" width="4.5703125" style="69" customWidth="1"/>
    <col min="15361" max="15361" width="10" style="69" bestFit="1" customWidth="1"/>
    <col min="15362" max="15367" width="9.5703125" style="69" customWidth="1"/>
    <col min="15368" max="15369" width="11.42578125" style="69" customWidth="1"/>
    <col min="15370" max="15370" width="54.85546875" style="69" customWidth="1"/>
    <col min="15371" max="15371" width="20.28515625" style="69" customWidth="1"/>
    <col min="15372" max="15372" width="13.85546875" style="69" customWidth="1"/>
    <col min="15373" max="15373" width="15.85546875" style="69" customWidth="1"/>
    <col min="15374" max="15374" width="5.42578125" style="69" bestFit="1" customWidth="1"/>
    <col min="15375" max="15375" width="6.28515625" style="69" customWidth="1"/>
    <col min="15376" max="15615" width="11.42578125" style="69" customWidth="1"/>
    <col min="15616" max="15616" width="4.5703125" style="69" customWidth="1"/>
    <col min="15617" max="15617" width="10" style="69" bestFit="1" customWidth="1"/>
    <col min="15618" max="15623" width="9.5703125" style="69" customWidth="1"/>
    <col min="15624" max="15625" width="11.42578125" style="69" customWidth="1"/>
    <col min="15626" max="15626" width="54.85546875" style="69" customWidth="1"/>
    <col min="15627" max="15627" width="20.28515625" style="69" customWidth="1"/>
    <col min="15628" max="15628" width="13.85546875" style="69" customWidth="1"/>
    <col min="15629" max="15629" width="15.85546875" style="69" customWidth="1"/>
    <col min="15630" max="15630" width="5.42578125" style="69" bestFit="1" customWidth="1"/>
    <col min="15631" max="15631" width="6.28515625" style="69" customWidth="1"/>
    <col min="15632" max="15871" width="11.42578125" style="69" customWidth="1"/>
    <col min="15872" max="15872" width="4.5703125" style="69" customWidth="1"/>
    <col min="15873" max="15873" width="10" style="69" bestFit="1" customWidth="1"/>
    <col min="15874" max="15879" width="9.5703125" style="69" customWidth="1"/>
    <col min="15880" max="15881" width="11.42578125" style="69" customWidth="1"/>
    <col min="15882" max="15882" width="54.85546875" style="69" customWidth="1"/>
    <col min="15883" max="15883" width="20.28515625" style="69" customWidth="1"/>
    <col min="15884" max="15884" width="13.85546875" style="69" customWidth="1"/>
    <col min="15885" max="15885" width="15.85546875" style="69" customWidth="1"/>
    <col min="15886" max="15886" width="5.42578125" style="69" bestFit="1" customWidth="1"/>
    <col min="15887" max="15887" width="6.28515625" style="69" customWidth="1"/>
    <col min="15888" max="16127" width="11.42578125" style="69" customWidth="1"/>
    <col min="16128" max="16128" width="4.5703125" style="69" customWidth="1"/>
    <col min="16129" max="16129" width="10" style="69" bestFit="1" customWidth="1"/>
    <col min="16130" max="16135" width="9.5703125" style="69" customWidth="1"/>
    <col min="16136" max="16137" width="11.42578125" style="69" customWidth="1"/>
    <col min="16138" max="16138" width="54.85546875" style="69" customWidth="1"/>
    <col min="16139" max="16139" width="20.28515625" style="69" customWidth="1"/>
    <col min="16140" max="16140" width="13.85546875" style="69" customWidth="1"/>
    <col min="16141" max="16141" width="15.85546875" style="69" customWidth="1"/>
    <col min="16142" max="16142" width="5.42578125" style="69" bestFit="1" customWidth="1"/>
    <col min="16143" max="16143" width="6.28515625" style="69" customWidth="1"/>
    <col min="16144" max="16383" width="11.42578125" style="69" customWidth="1"/>
    <col min="16384" max="16384" width="11.42578125" style="69"/>
  </cols>
  <sheetData>
    <row r="2" spans="1:27" ht="24" thickBot="1" x14ac:dyDescent="0.4">
      <c r="B2" s="153" t="s">
        <v>337</v>
      </c>
      <c r="C2" s="153"/>
      <c r="D2" s="153"/>
      <c r="E2" s="153"/>
      <c r="F2" s="153"/>
      <c r="G2" s="153"/>
      <c r="H2" s="153"/>
      <c r="I2" s="153"/>
      <c r="J2" s="153"/>
      <c r="K2" s="153"/>
      <c r="L2" s="153"/>
      <c r="M2" s="153"/>
    </row>
    <row r="3" spans="1:27" ht="21.75" thickBot="1" x14ac:dyDescent="0.4">
      <c r="B3" s="154" t="s">
        <v>540</v>
      </c>
      <c r="C3" s="146"/>
      <c r="D3" s="146"/>
      <c r="E3" s="146"/>
      <c r="F3" s="146"/>
      <c r="G3" s="146"/>
      <c r="H3" s="146"/>
      <c r="I3" s="146"/>
      <c r="J3" s="155"/>
      <c r="K3" s="146"/>
      <c r="L3" s="146"/>
      <c r="M3" s="146"/>
    </row>
    <row r="4" spans="1:27" ht="24" customHeight="1" thickBot="1" x14ac:dyDescent="0.3">
      <c r="B4" s="72"/>
      <c r="C4" s="72"/>
      <c r="D4" s="72"/>
      <c r="E4" s="72"/>
      <c r="F4" s="72"/>
      <c r="G4" s="72"/>
      <c r="H4" s="72"/>
      <c r="I4" s="72"/>
      <c r="J4" s="72"/>
      <c r="K4" s="72"/>
      <c r="L4" s="72"/>
      <c r="M4" s="72"/>
    </row>
    <row r="5" spans="1:27" ht="15.75" customHeight="1" thickBot="1" x14ac:dyDescent="0.3">
      <c r="A5" s="5"/>
      <c r="B5" s="145" t="s">
        <v>338</v>
      </c>
      <c r="C5" s="146"/>
      <c r="D5" s="146"/>
      <c r="E5" s="146"/>
      <c r="F5" s="146"/>
      <c r="G5" s="146"/>
      <c r="H5" s="146"/>
      <c r="I5" s="124"/>
      <c r="K5" s="145" t="s">
        <v>339</v>
      </c>
      <c r="L5" s="146"/>
      <c r="M5" s="119" t="s">
        <v>542</v>
      </c>
      <c r="N5" s="69" t="s">
        <v>557</v>
      </c>
      <c r="O5" s="69" t="s">
        <v>558</v>
      </c>
      <c r="P5" s="69" t="s">
        <v>559</v>
      </c>
      <c r="AA5" s="40">
        <f>MAX(L6:L12)</f>
        <v>0.70454545454545459</v>
      </c>
    </row>
    <row r="6" spans="1:27" ht="15.75" customHeight="1" thickBot="1" x14ac:dyDescent="0.3">
      <c r="A6" s="5"/>
      <c r="B6" s="114" t="s">
        <v>340</v>
      </c>
      <c r="C6" s="100">
        <v>0</v>
      </c>
      <c r="D6" s="100">
        <v>0.25</v>
      </c>
      <c r="E6" s="100">
        <v>0.5</v>
      </c>
      <c r="F6" s="100">
        <v>0.75</v>
      </c>
      <c r="G6" s="100">
        <v>1</v>
      </c>
      <c r="H6" s="100" t="s">
        <v>8</v>
      </c>
      <c r="I6" s="101" t="s">
        <v>341</v>
      </c>
      <c r="J6" s="70"/>
      <c r="K6" s="10" t="str">
        <f>B5</f>
        <v>4. CONTEXTO DE LA ORGANIZACIÓN</v>
      </c>
      <c r="L6" s="67">
        <f>B13</f>
        <v>0.11363636363636363</v>
      </c>
      <c r="M6" s="102"/>
      <c r="N6" s="196">
        <v>0.9</v>
      </c>
      <c r="O6" s="196">
        <v>0.65</v>
      </c>
      <c r="P6" s="40">
        <f>+L6</f>
        <v>0.11363636363636363</v>
      </c>
      <c r="Q6" s="196"/>
      <c r="AA6" s="40">
        <f>MIN(L6:L12)</f>
        <v>0</v>
      </c>
    </row>
    <row r="7" spans="1:27" ht="15.75" x14ac:dyDescent="0.25">
      <c r="A7" s="5"/>
      <c r="B7" s="47" t="s">
        <v>342</v>
      </c>
      <c r="C7" s="10">
        <f>COUNTA(REQUISITOS!C11:C12)</f>
        <v>2</v>
      </c>
      <c r="D7" s="11">
        <f>COUNTA(REQUISITOS!D11:D12)</f>
        <v>0</v>
      </c>
      <c r="E7" s="11">
        <f>COUNTA(REQUISITOS!E11:E12)</f>
        <v>0</v>
      </c>
      <c r="F7" s="11">
        <f>COUNTA(REQUISITOS!F11:F12)</f>
        <v>0</v>
      </c>
      <c r="G7" s="11">
        <f>COUNTA(REQUISITOS!G11:G12)</f>
        <v>0</v>
      </c>
      <c r="H7" s="11">
        <f>COUNTA(REQUISITOS!H11:H12)</f>
        <v>0</v>
      </c>
      <c r="I7" s="49">
        <f>SUM(C7:H7)</f>
        <v>2</v>
      </c>
      <c r="J7" s="6"/>
      <c r="K7" s="12" t="str">
        <f>B15</f>
        <v>5. LIDERAZGO</v>
      </c>
      <c r="L7" s="13">
        <f>B22</f>
        <v>0</v>
      </c>
      <c r="M7" s="102"/>
      <c r="N7" s="196">
        <v>0.9</v>
      </c>
      <c r="O7" s="196">
        <v>0.65</v>
      </c>
      <c r="P7" s="40">
        <f t="shared" ref="P7:P12" si="0">+L7</f>
        <v>0</v>
      </c>
      <c r="Q7" s="196"/>
    </row>
    <row r="8" spans="1:27" ht="15.75" x14ac:dyDescent="0.25">
      <c r="A8" s="5"/>
      <c r="B8" s="43" t="s">
        <v>343</v>
      </c>
      <c r="C8" s="50">
        <f>COUNTA(REQUISITOS!C15:C17)</f>
        <v>1</v>
      </c>
      <c r="D8" s="35">
        <f>COUNTA(REQUISITOS!D15:D17)</f>
        <v>2</v>
      </c>
      <c r="E8" s="35">
        <f>COUNTA(REQUISITOS!E15:E17)</f>
        <v>0</v>
      </c>
      <c r="F8" s="35">
        <f>COUNTA(REQUISITOS!F15:F17)</f>
        <v>0</v>
      </c>
      <c r="G8" s="35">
        <f>COUNTA(REQUISITOS!G15:G17)</f>
        <v>0</v>
      </c>
      <c r="H8" s="35">
        <f>COUNTA(REQUISITOS!H15:H17)</f>
        <v>0</v>
      </c>
      <c r="I8" s="45">
        <f>SUM(C8:H8)</f>
        <v>3</v>
      </c>
      <c r="J8" s="6"/>
      <c r="K8" s="12" t="str">
        <f>B24</f>
        <v>6. PLANIFICACIÓN</v>
      </c>
      <c r="L8" s="13">
        <f>B31</f>
        <v>0</v>
      </c>
      <c r="M8" s="102"/>
      <c r="N8" s="196">
        <v>0.9</v>
      </c>
      <c r="O8" s="196">
        <v>0.65</v>
      </c>
      <c r="P8" s="40">
        <f t="shared" si="0"/>
        <v>0</v>
      </c>
      <c r="AA8" s="72" t="str">
        <f>IF(L6 &gt;= AA5,K6,IF(L7 &gt;= AA5,K7,IF(L8 &gt;= AA5,K8,IF(L9 &gt;= AA5,K9,IF(L10 &gt;= AA5,K10,IF(L11 &gt;= AA5,K11,IF(L12 &gt;= AA5,K12,"Algo está mal en la formula, revisela")))))))</f>
        <v>8. OPERACIÓN</v>
      </c>
    </row>
    <row r="9" spans="1:27" ht="15.75" x14ac:dyDescent="0.25">
      <c r="A9" s="5"/>
      <c r="B9" s="43" t="s">
        <v>344</v>
      </c>
      <c r="C9" s="50">
        <f>COUNTA(REQUISITOS!C20:C24)</f>
        <v>5</v>
      </c>
      <c r="D9" s="35">
        <f>COUNTA(REQUISITOS!D20:D24)</f>
        <v>0</v>
      </c>
      <c r="E9" s="35">
        <f>COUNTA(REQUISITOS!E20:E24)</f>
        <v>0</v>
      </c>
      <c r="F9" s="35">
        <f>COUNTA(REQUISITOS!F20:F24)</f>
        <v>0</v>
      </c>
      <c r="G9" s="35">
        <f>COUNTA(REQUISITOS!G20:G24)</f>
        <v>0</v>
      </c>
      <c r="H9" s="35">
        <f>COUNTA(REQUISITOS!H20:H24)</f>
        <v>0</v>
      </c>
      <c r="I9" s="45">
        <f>SUM(C9:H9)</f>
        <v>5</v>
      </c>
      <c r="J9" s="6"/>
      <c r="K9" s="12" t="str">
        <f>B33</f>
        <v>7. SOPORTE</v>
      </c>
      <c r="L9" s="13">
        <f>B44</f>
        <v>0.20238095238095238</v>
      </c>
      <c r="M9" s="102"/>
      <c r="N9" s="196">
        <v>0.9</v>
      </c>
      <c r="O9" s="196">
        <v>0.65</v>
      </c>
      <c r="P9" s="40">
        <f t="shared" si="0"/>
        <v>0.20238095238095238</v>
      </c>
      <c r="AA9" s="72" t="str">
        <f>IF(L6 &lt;= AA6,K6,IF(L7 &lt;= AA6,K7,IF(L8 &lt;= AA6,K8,IF(L9 &lt;= AA6,K9,IF(L10 &lt;= AA6,K10,IF(L11 &lt;= AA6,K11,IF(L12 &lt;= AA6,K12,"Algo está mal en la formula, revisela")))))))</f>
        <v>5. LIDERAZGO</v>
      </c>
    </row>
    <row r="10" spans="1:27" ht="15.75" customHeight="1" thickBot="1" x14ac:dyDescent="0.3">
      <c r="A10" s="5"/>
      <c r="B10" s="54" t="s">
        <v>345</v>
      </c>
      <c r="C10" s="51">
        <f>COUNTA(REQUISITOS!C27:C36,REQUISITOS!C38:C39)</f>
        <v>0</v>
      </c>
      <c r="D10" s="41">
        <f>COUNTA(REQUISITOS!D27:D36,REQUISITOS!D38:D39)</f>
        <v>0</v>
      </c>
      <c r="E10" s="41">
        <f>COUNTA(REQUISITOS!E27:E36,REQUISITOS!E38:E39)</f>
        <v>0</v>
      </c>
      <c r="F10" s="41">
        <f>COUNTA(REQUISITOS!F27:F36,REQUISITOS!F38:F39)</f>
        <v>1</v>
      </c>
      <c r="G10" s="41">
        <f>COUNTA(REQUISITOS!G27:G36,REQUISITOS!G38:G39)</f>
        <v>0</v>
      </c>
      <c r="H10" s="41">
        <f>COUNTA(REQUISITOS!H38:H39,REQUISITOS!H27:H36)</f>
        <v>0</v>
      </c>
      <c r="I10" s="46">
        <f>SUM(C10:H10)</f>
        <v>1</v>
      </c>
      <c r="J10" s="6"/>
      <c r="K10" s="12" t="str">
        <f>B46</f>
        <v>8. OPERACIÓN</v>
      </c>
      <c r="L10" s="13">
        <f>B57</f>
        <v>0.70454545454545459</v>
      </c>
      <c r="M10" s="102"/>
      <c r="N10" s="196">
        <v>0.9</v>
      </c>
      <c r="O10" s="196">
        <v>0.65</v>
      </c>
      <c r="P10" s="40">
        <f t="shared" si="0"/>
        <v>0.70454545454545459</v>
      </c>
    </row>
    <row r="11" spans="1:27" ht="15.75" customHeight="1" thickBot="1" x14ac:dyDescent="0.3">
      <c r="A11" s="14"/>
      <c r="B11" s="25" t="s">
        <v>341</v>
      </c>
      <c r="C11" s="26">
        <f t="shared" ref="C11:H11" si="1">SUM(C7:C10)</f>
        <v>8</v>
      </c>
      <c r="D11" s="26">
        <f t="shared" si="1"/>
        <v>2</v>
      </c>
      <c r="E11" s="26">
        <f t="shared" si="1"/>
        <v>0</v>
      </c>
      <c r="F11" s="26">
        <f t="shared" si="1"/>
        <v>1</v>
      </c>
      <c r="G11" s="26">
        <f t="shared" si="1"/>
        <v>0</v>
      </c>
      <c r="H11" s="26">
        <f t="shared" si="1"/>
        <v>0</v>
      </c>
      <c r="I11" s="27">
        <f>SUM(I7:I10)-H11</f>
        <v>11</v>
      </c>
      <c r="J11" s="6"/>
      <c r="K11" s="12" t="str">
        <f>B59</f>
        <v>9. EVALUACIÓN DEL DESEMPEÑO</v>
      </c>
      <c r="L11" s="13">
        <f>B66</f>
        <v>0</v>
      </c>
      <c r="M11" s="102"/>
      <c r="N11" s="196">
        <v>0.9</v>
      </c>
      <c r="O11" s="196">
        <v>0.65</v>
      </c>
      <c r="P11" s="40">
        <f t="shared" si="0"/>
        <v>0</v>
      </c>
    </row>
    <row r="12" spans="1:27" ht="15.75" customHeight="1" thickBot="1" x14ac:dyDescent="0.3">
      <c r="A12" s="5"/>
      <c r="B12" s="150" t="s">
        <v>346</v>
      </c>
      <c r="C12" s="151"/>
      <c r="D12" s="151"/>
      <c r="E12" s="151"/>
      <c r="F12" s="151"/>
      <c r="G12" s="151"/>
      <c r="H12" s="151"/>
      <c r="I12" s="152"/>
      <c r="K12" s="18" t="str">
        <f>B68</f>
        <v>10. MEJORA</v>
      </c>
      <c r="L12" s="19">
        <f>B75</f>
        <v>0</v>
      </c>
      <c r="M12" s="120"/>
      <c r="N12" s="196">
        <v>0.9</v>
      </c>
      <c r="O12" s="196">
        <v>0.65</v>
      </c>
      <c r="P12" s="40">
        <f t="shared" si="0"/>
        <v>0</v>
      </c>
    </row>
    <row r="13" spans="1:27" ht="15.75" customHeight="1" thickBot="1" x14ac:dyDescent="0.3">
      <c r="A13" s="5"/>
      <c r="B13" s="145">
        <f>IF(I11=0,0,(C11*C6)+(D11*D6)+(E11*E6)+(F11*F6)+(G11*G6))/I11</f>
        <v>0.11363636363636363</v>
      </c>
      <c r="C13" s="146"/>
      <c r="D13" s="146"/>
      <c r="E13" s="146"/>
      <c r="F13" s="146"/>
      <c r="G13" s="146"/>
      <c r="H13" s="146"/>
      <c r="I13" s="124"/>
    </row>
    <row r="14" spans="1:27" ht="15.75" customHeight="1" thickBot="1" x14ac:dyDescent="0.3">
      <c r="A14" s="5"/>
      <c r="B14" s="20"/>
      <c r="C14" s="21"/>
      <c r="D14" s="6"/>
      <c r="E14" s="6"/>
      <c r="F14" s="6"/>
      <c r="G14" s="6"/>
      <c r="H14" s="6"/>
    </row>
    <row r="15" spans="1:27" ht="15.75" customHeight="1" thickBot="1" x14ac:dyDescent="0.3">
      <c r="A15" s="5"/>
      <c r="B15" s="145" t="s">
        <v>347</v>
      </c>
      <c r="C15" s="146"/>
      <c r="D15" s="146"/>
      <c r="E15" s="146"/>
      <c r="F15" s="146"/>
      <c r="G15" s="146"/>
      <c r="H15" s="146"/>
      <c r="I15" s="124"/>
    </row>
    <row r="16" spans="1:27" ht="15.75" customHeight="1" thickBot="1" x14ac:dyDescent="0.3">
      <c r="A16" s="5"/>
      <c r="B16" s="113" t="s">
        <v>340</v>
      </c>
      <c r="C16" s="100">
        <v>0</v>
      </c>
      <c r="D16" s="100">
        <v>0.25</v>
      </c>
      <c r="E16" s="100">
        <v>0.5</v>
      </c>
      <c r="F16" s="100">
        <v>0.75</v>
      </c>
      <c r="G16" s="100">
        <v>1</v>
      </c>
      <c r="H16" s="100" t="s">
        <v>8</v>
      </c>
      <c r="I16" s="100" t="s">
        <v>341</v>
      </c>
    </row>
    <row r="17" spans="1:10" x14ac:dyDescent="0.25">
      <c r="A17" s="22"/>
      <c r="B17" s="53" t="s">
        <v>348</v>
      </c>
      <c r="C17" s="10">
        <f>COUNTIF(REQUISITOS!C43:C58,"X")</f>
        <v>0</v>
      </c>
      <c r="D17" s="10">
        <f>COUNTIF(REQUISITOS!D43:D58,"X")</f>
        <v>0</v>
      </c>
      <c r="E17" s="10">
        <f>COUNTIF(REQUISITOS!E43:E58,"X")</f>
        <v>0</v>
      </c>
      <c r="F17" s="10">
        <f>COUNTIF(REQUISITOS!F43:F58,"X")</f>
        <v>0</v>
      </c>
      <c r="G17" s="10">
        <f>COUNTIF(REQUISITOS!G43:G58,"X")</f>
        <v>0</v>
      </c>
      <c r="H17" s="10">
        <f>COUNTIF(REQUISITOS!H43:H58,"X")</f>
        <v>0</v>
      </c>
      <c r="I17" s="49">
        <f>SUM(C17:H17)</f>
        <v>0</v>
      </c>
      <c r="J17" s="23"/>
    </row>
    <row r="18" spans="1:10" x14ac:dyDescent="0.25">
      <c r="A18" s="5"/>
      <c r="B18" s="43" t="s">
        <v>349</v>
      </c>
      <c r="C18" s="50">
        <f>COUNTIF(REQUISITOS!C61:C69,"X")</f>
        <v>0</v>
      </c>
      <c r="D18" s="50">
        <f>COUNTIF(REQUISITOS!D61:D69,"X")</f>
        <v>0</v>
      </c>
      <c r="E18" s="50">
        <f>COUNTIF(REQUISITOS!E61:E69,"X")</f>
        <v>0</v>
      </c>
      <c r="F18" s="50">
        <f>COUNTIF(REQUISITOS!F61:F69,"X")</f>
        <v>0</v>
      </c>
      <c r="G18" s="50">
        <f>COUNTIF(REQUISITOS!G61:G69,"X")</f>
        <v>0</v>
      </c>
      <c r="H18" s="50">
        <f>COUNTIF(REQUISITOS!H61:H69,"X")</f>
        <v>0</v>
      </c>
      <c r="I18" s="45">
        <f>SUM(C18:H18)</f>
        <v>0</v>
      </c>
    </row>
    <row r="19" spans="1:10" ht="15.75" customHeight="1" thickBot="1" x14ac:dyDescent="0.3">
      <c r="A19" s="5"/>
      <c r="B19" s="43" t="s">
        <v>350</v>
      </c>
      <c r="C19" s="51">
        <f>COUNTIF(REQUISITOS!C72:C77,"X")</f>
        <v>0</v>
      </c>
      <c r="D19" s="51">
        <f>COUNTIF(REQUISITOS!D72:D77,"X")</f>
        <v>0</v>
      </c>
      <c r="E19" s="51">
        <f>COUNTIF(REQUISITOS!E72:E77,"X")</f>
        <v>0</v>
      </c>
      <c r="F19" s="51">
        <f>COUNTIF(REQUISITOS!F72:F77,"X")</f>
        <v>0</v>
      </c>
      <c r="G19" s="51">
        <f>COUNTIF(REQUISITOS!G72:G77,"X")</f>
        <v>0</v>
      </c>
      <c r="H19" s="51">
        <f>COUNTIF(REQUISITOS!H72:H77,"X")</f>
        <v>0</v>
      </c>
      <c r="I19" s="46">
        <f>SUM(C19:H19)</f>
        <v>0</v>
      </c>
    </row>
    <row r="20" spans="1:10" ht="15.75" customHeight="1" thickBot="1" x14ac:dyDescent="0.3">
      <c r="A20" s="5"/>
      <c r="B20" s="15" t="s">
        <v>341</v>
      </c>
      <c r="C20" s="52">
        <f t="shared" ref="C20:H20" si="2">SUM(C17:C19)</f>
        <v>0</v>
      </c>
      <c r="D20" s="52">
        <f t="shared" si="2"/>
        <v>0</v>
      </c>
      <c r="E20" s="52">
        <f t="shared" si="2"/>
        <v>0</v>
      </c>
      <c r="F20" s="52">
        <f t="shared" si="2"/>
        <v>0</v>
      </c>
      <c r="G20" s="52">
        <f t="shared" si="2"/>
        <v>0</v>
      </c>
      <c r="H20" s="52">
        <f t="shared" si="2"/>
        <v>0</v>
      </c>
      <c r="I20" s="52">
        <f>SUM(I17:I19)-H20</f>
        <v>0</v>
      </c>
    </row>
    <row r="21" spans="1:10" ht="15.75" customHeight="1" thickBot="1" x14ac:dyDescent="0.3">
      <c r="A21" s="5"/>
      <c r="B21" s="150" t="s">
        <v>346</v>
      </c>
      <c r="C21" s="151"/>
      <c r="D21" s="151"/>
      <c r="E21" s="151"/>
      <c r="F21" s="151"/>
      <c r="G21" s="151"/>
      <c r="H21" s="151"/>
      <c r="I21" s="152"/>
    </row>
    <row r="22" spans="1:10" ht="15.75" customHeight="1" thickBot="1" x14ac:dyDescent="0.3">
      <c r="A22" s="22"/>
      <c r="B22" s="145">
        <f>IF(I20=0,0,(C20*C16+D20*D16+E20*E16+F20*F16+G20*G16)/I20)</f>
        <v>0</v>
      </c>
      <c r="C22" s="146"/>
      <c r="D22" s="146"/>
      <c r="E22" s="146"/>
      <c r="F22" s="146"/>
      <c r="G22" s="146"/>
      <c r="H22" s="146"/>
      <c r="I22" s="124"/>
    </row>
    <row r="23" spans="1:10" ht="15.75" customHeight="1" thickBot="1" x14ac:dyDescent="0.3">
      <c r="A23" s="5"/>
      <c r="B23" s="24"/>
      <c r="C23" s="21"/>
      <c r="D23" s="6"/>
      <c r="E23" s="6"/>
      <c r="F23" s="6"/>
      <c r="G23" s="6"/>
      <c r="H23" s="6"/>
    </row>
    <row r="24" spans="1:10" ht="15.75" customHeight="1" thickBot="1" x14ac:dyDescent="0.3">
      <c r="A24" s="5"/>
      <c r="B24" s="145" t="s">
        <v>351</v>
      </c>
      <c r="C24" s="146"/>
      <c r="D24" s="146"/>
      <c r="E24" s="146"/>
      <c r="F24" s="146"/>
      <c r="G24" s="146"/>
      <c r="H24" s="146"/>
      <c r="I24" s="124"/>
    </row>
    <row r="25" spans="1:10" ht="15.75" customHeight="1" thickBot="1" x14ac:dyDescent="0.3">
      <c r="A25" s="5"/>
      <c r="B25" s="114" t="s">
        <v>340</v>
      </c>
      <c r="C25" s="100">
        <v>0</v>
      </c>
      <c r="D25" s="100">
        <v>0.25</v>
      </c>
      <c r="E25" s="100">
        <v>0.5</v>
      </c>
      <c r="F25" s="100">
        <v>0.75</v>
      </c>
      <c r="G25" s="100">
        <v>1</v>
      </c>
      <c r="H25" s="100" t="s">
        <v>8</v>
      </c>
      <c r="I25" s="100" t="s">
        <v>341</v>
      </c>
    </row>
    <row r="26" spans="1:10" x14ac:dyDescent="0.25">
      <c r="A26" s="5"/>
      <c r="B26" s="47" t="s">
        <v>352</v>
      </c>
      <c r="C26" s="55">
        <f>COUNTIF(REQUISITOS!C81:C89,"X")</f>
        <v>0</v>
      </c>
      <c r="D26" s="55">
        <f>COUNTIF(REQUISITOS!D81:D89,"X")</f>
        <v>0</v>
      </c>
      <c r="E26" s="55">
        <f>COUNTIF(REQUISITOS!E81:E89,"X")</f>
        <v>0</v>
      </c>
      <c r="F26" s="55">
        <f>COUNTIF(REQUISITOS!F81:F89,"X")</f>
        <v>0</v>
      </c>
      <c r="G26" s="55">
        <f>COUNTIF(REQUISITOS!G81:G89,"X")</f>
        <v>0</v>
      </c>
      <c r="H26" s="55">
        <f>COUNTIF(REQUISITOS!H81:H89,"X")</f>
        <v>0</v>
      </c>
      <c r="I26" s="44">
        <f>SUM(C26:H26)</f>
        <v>0</v>
      </c>
    </row>
    <row r="27" spans="1:10" x14ac:dyDescent="0.25">
      <c r="A27" s="5"/>
      <c r="B27" s="43" t="s">
        <v>353</v>
      </c>
      <c r="C27" s="50">
        <f>COUNTIF(REQUISITOS!C92:C107,"X")</f>
        <v>0</v>
      </c>
      <c r="D27" s="50">
        <f>COUNTIF(REQUISITOS!D92:D107,"X")</f>
        <v>0</v>
      </c>
      <c r="E27" s="50">
        <f>COUNTIF(REQUISITOS!E92:E107,"X")</f>
        <v>0</v>
      </c>
      <c r="F27" s="50">
        <f>COUNTIF(REQUISITOS!F92:F107,"X")</f>
        <v>0</v>
      </c>
      <c r="G27" s="50">
        <f>COUNTIF(REQUISITOS!G92:G107,"X")</f>
        <v>0</v>
      </c>
      <c r="H27" s="50">
        <f>COUNTIF(REQUISITOS!H92:H107,"X")</f>
        <v>0</v>
      </c>
      <c r="I27" s="45">
        <f>SUM(C27:H27)</f>
        <v>0</v>
      </c>
    </row>
    <row r="28" spans="1:10" ht="15.75" customHeight="1" thickBot="1" x14ac:dyDescent="0.3">
      <c r="A28" s="5"/>
      <c r="B28" s="54" t="s">
        <v>354</v>
      </c>
      <c r="C28" s="61">
        <f>COUNTIF(REQUISITOS!C110:C113,"X")</f>
        <v>0</v>
      </c>
      <c r="D28" s="61">
        <f>COUNTIF(REQUISITOS!D110:D113,"X")</f>
        <v>0</v>
      </c>
      <c r="E28" s="61">
        <f>COUNTIF(REQUISITOS!E110:E113,"X")</f>
        <v>0</v>
      </c>
      <c r="F28" s="61">
        <f>COUNTIF(REQUISITOS!F110:F113,"X")</f>
        <v>0</v>
      </c>
      <c r="G28" s="61">
        <f>COUNTIF(REQUISITOS!G110:G113,"X")</f>
        <v>0</v>
      </c>
      <c r="H28" s="61">
        <f>COUNTIF(REQUISITOS!H110:H113,"X")</f>
        <v>0</v>
      </c>
      <c r="I28" s="62">
        <f>SUM(C28:H28)</f>
        <v>0</v>
      </c>
    </row>
    <row r="29" spans="1:10" ht="15.75" customHeight="1" thickBot="1" x14ac:dyDescent="0.3">
      <c r="A29" s="5"/>
      <c r="B29" s="25" t="s">
        <v>341</v>
      </c>
      <c r="C29" s="26">
        <f t="shared" ref="C29:H29" si="3">SUM(C26:C28)</f>
        <v>0</v>
      </c>
      <c r="D29" s="26">
        <f t="shared" si="3"/>
        <v>0</v>
      </c>
      <c r="E29" s="26">
        <f t="shared" si="3"/>
        <v>0</v>
      </c>
      <c r="F29" s="26">
        <f t="shared" si="3"/>
        <v>0</v>
      </c>
      <c r="G29" s="26">
        <f t="shared" si="3"/>
        <v>0</v>
      </c>
      <c r="H29" s="26">
        <f t="shared" si="3"/>
        <v>0</v>
      </c>
      <c r="I29" s="27">
        <f>SUM(I26:I28)-H29</f>
        <v>0</v>
      </c>
    </row>
    <row r="30" spans="1:10" ht="15.75" customHeight="1" thickBot="1" x14ac:dyDescent="0.3">
      <c r="A30" s="5"/>
      <c r="B30" s="150" t="s">
        <v>346</v>
      </c>
      <c r="C30" s="151"/>
      <c r="D30" s="151"/>
      <c r="E30" s="151"/>
      <c r="F30" s="151"/>
      <c r="G30" s="151"/>
      <c r="H30" s="151"/>
      <c r="I30" s="152"/>
    </row>
    <row r="31" spans="1:10" ht="15.75" customHeight="1" thickBot="1" x14ac:dyDescent="0.3">
      <c r="A31" s="5"/>
      <c r="B31" s="145">
        <f>IF(I29=0,0,(C29*C25+D29*D25+E29*E25+F29*F25+G29*G25)/I29)</f>
        <v>0</v>
      </c>
      <c r="C31" s="146"/>
      <c r="D31" s="146"/>
      <c r="E31" s="146"/>
      <c r="F31" s="146"/>
      <c r="G31" s="146"/>
      <c r="H31" s="146"/>
      <c r="I31" s="124"/>
    </row>
    <row r="32" spans="1:10" ht="16.5" customHeight="1" thickBot="1" x14ac:dyDescent="0.3">
      <c r="A32" s="5"/>
      <c r="B32" s="28"/>
      <c r="C32" s="28"/>
    </row>
    <row r="33" spans="1:23" ht="15.75" customHeight="1" thickBot="1" x14ac:dyDescent="0.3">
      <c r="A33" s="5"/>
      <c r="B33" s="145" t="s">
        <v>355</v>
      </c>
      <c r="C33" s="146"/>
      <c r="D33" s="146"/>
      <c r="E33" s="146"/>
      <c r="F33" s="146"/>
      <c r="G33" s="146"/>
      <c r="H33" s="146"/>
      <c r="I33" s="124"/>
    </row>
    <row r="34" spans="1:23" ht="15.75" customHeight="1" thickBot="1" x14ac:dyDescent="0.3">
      <c r="A34" s="5"/>
      <c r="B34" s="114" t="s">
        <v>340</v>
      </c>
      <c r="C34" s="100">
        <v>0</v>
      </c>
      <c r="D34" s="100">
        <v>0.25</v>
      </c>
      <c r="E34" s="100">
        <v>0.5</v>
      </c>
      <c r="F34" s="100">
        <v>0.75</v>
      </c>
      <c r="G34" s="100">
        <v>1</v>
      </c>
      <c r="H34" s="100" t="s">
        <v>8</v>
      </c>
      <c r="I34" s="100" t="s">
        <v>341</v>
      </c>
    </row>
    <row r="35" spans="1:23" ht="15.75" customHeight="1" thickBot="1" x14ac:dyDescent="0.3">
      <c r="A35" s="5"/>
      <c r="B35" s="47" t="s">
        <v>356</v>
      </c>
      <c r="C35" s="10">
        <f>COUNTIF(REQUISITOS!C117:C140,"X")</f>
        <v>6</v>
      </c>
      <c r="D35" s="10">
        <f>COUNTIF(REQUISITOS!D117:D140,"X")</f>
        <v>7</v>
      </c>
      <c r="E35" s="10">
        <f>COUNTIF(REQUISITOS!E117:E140,"X")</f>
        <v>2</v>
      </c>
      <c r="F35" s="10">
        <f>COUNTIF(REQUISITOS!F117:F140,"X")</f>
        <v>2</v>
      </c>
      <c r="G35" s="10">
        <f>COUNTIF(REQUISITOS!G117:G140,"X")</f>
        <v>0</v>
      </c>
      <c r="H35" s="60">
        <f>COUNTIF(REQUISITOS!H117:H140,"X")</f>
        <v>0</v>
      </c>
      <c r="I35" s="49">
        <f t="shared" ref="I35:I41" si="4">SUM(C35:H35)</f>
        <v>17</v>
      </c>
      <c r="K35" s="145" t="s">
        <v>357</v>
      </c>
      <c r="L35" s="146"/>
    </row>
    <row r="36" spans="1:23" x14ac:dyDescent="0.25">
      <c r="A36" s="5"/>
      <c r="B36" s="43" t="s">
        <v>358</v>
      </c>
      <c r="C36" s="50">
        <f>COUNTIF(REQUISITOS!C143:C146,"X")</f>
        <v>4</v>
      </c>
      <c r="D36" s="50">
        <f>COUNTIF(REQUISITOS!D143:D146,"X")</f>
        <v>0</v>
      </c>
      <c r="E36" s="50">
        <f>COUNTIF(REQUISITOS!E143:E146,"X")</f>
        <v>0</v>
      </c>
      <c r="F36" s="50">
        <f>COUNTIF(REQUISITOS!F143:F146,"X")</f>
        <v>0</v>
      </c>
      <c r="G36" s="50">
        <f>COUNTIF(REQUISITOS!G143:G146,"X")</f>
        <v>0</v>
      </c>
      <c r="H36" s="50">
        <f>COUNTIF(REQUISITOS!H143:H146,"X")</f>
        <v>0</v>
      </c>
      <c r="I36" s="45">
        <f t="shared" si="4"/>
        <v>4</v>
      </c>
      <c r="K36" s="29" t="s">
        <v>359</v>
      </c>
      <c r="L36" s="67">
        <f>B82</f>
        <v>0.30813953488372092</v>
      </c>
    </row>
    <row r="37" spans="1:23" x14ac:dyDescent="0.25">
      <c r="A37" s="5"/>
      <c r="B37" s="43" t="s">
        <v>360</v>
      </c>
      <c r="C37" s="50">
        <f>COUNTIF(REQUISITOS!C149:C152,"X")</f>
        <v>0</v>
      </c>
      <c r="D37" s="50">
        <f>COUNTIF(REQUISITOS!D149:D152,"X")</f>
        <v>0</v>
      </c>
      <c r="E37" s="50">
        <f>COUNTIF(REQUISITOS!E149:E152,"X")</f>
        <v>0</v>
      </c>
      <c r="F37" s="50">
        <f>COUNTIF(REQUISITOS!F149:F152,"X")</f>
        <v>0</v>
      </c>
      <c r="G37" s="50">
        <f>COUNTIF(REQUISITOS!G149:G152,"X")</f>
        <v>0</v>
      </c>
      <c r="H37" s="50">
        <f>COUNTIF(REQUISITOS!H149:H152,"X")</f>
        <v>0</v>
      </c>
      <c r="I37" s="45">
        <f t="shared" si="4"/>
        <v>0</v>
      </c>
      <c r="K37" s="30" t="s">
        <v>361</v>
      </c>
      <c r="L37" s="31">
        <v>1</v>
      </c>
    </row>
    <row r="38" spans="1:23" ht="15.75" customHeight="1" thickBot="1" x14ac:dyDescent="0.3">
      <c r="A38" s="5"/>
      <c r="B38" s="43" t="s">
        <v>362</v>
      </c>
      <c r="C38" s="50">
        <f>COUNTIF(REQUISITOS!C155:C159,"X")</f>
        <v>0</v>
      </c>
      <c r="D38" s="50">
        <f>COUNTIF(REQUISITOS!D155:D159,"X")</f>
        <v>0</v>
      </c>
      <c r="E38" s="50">
        <f>COUNTIF(REQUISITOS!E155:E159,"X")</f>
        <v>0</v>
      </c>
      <c r="F38" s="50">
        <f>COUNTIF(REQUISITOS!F155:F159,"X")</f>
        <v>0</v>
      </c>
      <c r="G38" s="50">
        <f>COUNTIF(REQUISITOS!G155:G159,"X")</f>
        <v>0</v>
      </c>
      <c r="H38" s="50">
        <f>COUNTIF(REQUISITOS!H155:H159,"X")</f>
        <v>0</v>
      </c>
      <c r="I38" s="45">
        <f t="shared" si="4"/>
        <v>0</v>
      </c>
      <c r="K38" s="32" t="s">
        <v>363</v>
      </c>
      <c r="L38" s="33">
        <f>L37-L36</f>
        <v>0.69186046511627908</v>
      </c>
      <c r="M38" s="66"/>
    </row>
    <row r="39" spans="1:23" x14ac:dyDescent="0.25">
      <c r="A39" s="22"/>
      <c r="B39" s="48" t="s">
        <v>364</v>
      </c>
      <c r="C39" s="50">
        <f>COUNTIF(REQUISITOS!C162:C163,"X")</f>
        <v>0</v>
      </c>
      <c r="D39" s="50">
        <f>COUNTIF(REQUISITOS!D162:D163,"X")</f>
        <v>0</v>
      </c>
      <c r="E39" s="50">
        <f>COUNTIF(REQUISITOS!E162:E163,"X")</f>
        <v>0</v>
      </c>
      <c r="F39" s="50">
        <f>COUNTIF(REQUISITOS!F162:F163,"X")</f>
        <v>0</v>
      </c>
      <c r="G39" s="50">
        <f>COUNTIF(REQUISITOS!G162:G163,"X")</f>
        <v>0</v>
      </c>
      <c r="H39" s="50">
        <f>COUNTIF(REQUISITOS!H162:H163,"X")</f>
        <v>0</v>
      </c>
      <c r="I39" s="45">
        <f t="shared" si="4"/>
        <v>0</v>
      </c>
    </row>
    <row r="40" spans="1:23" x14ac:dyDescent="0.25">
      <c r="A40" s="5"/>
      <c r="B40" s="48" t="s">
        <v>365</v>
      </c>
      <c r="C40" s="50">
        <f>COUNTIF(REQUISITOS!C166:C168,"X")</f>
        <v>0</v>
      </c>
      <c r="D40" s="50">
        <f>COUNTIF(REQUISITOS!D166:D168,"X")</f>
        <v>0</v>
      </c>
      <c r="E40" s="50">
        <f>COUNTIF(REQUISITOS!E166:E168,"X")</f>
        <v>0</v>
      </c>
      <c r="F40" s="50">
        <f>COUNTIF(REQUISITOS!F166:F168,"X")</f>
        <v>0</v>
      </c>
      <c r="G40" s="50">
        <f>COUNTIF(REQUISITOS!G166:G168,"X")</f>
        <v>0</v>
      </c>
      <c r="H40" s="50">
        <f>COUNTIF(REQUISITOS!H166:H168,"X")</f>
        <v>0</v>
      </c>
      <c r="I40" s="45">
        <f t="shared" si="4"/>
        <v>0</v>
      </c>
    </row>
    <row r="41" spans="1:23" ht="15.75" customHeight="1" thickBot="1" x14ac:dyDescent="0.3">
      <c r="A41" s="5"/>
      <c r="B41" s="48" t="s">
        <v>366</v>
      </c>
      <c r="C41" s="51">
        <f>COUNTIF(REQUISITOS!C171:C179,"X")</f>
        <v>0</v>
      </c>
      <c r="D41" s="51">
        <f>COUNTIF(REQUISITOS!D171:D179,"X")</f>
        <v>0</v>
      </c>
      <c r="E41" s="51">
        <f>COUNTIF(REQUISITOS!E171:E179,"X")</f>
        <v>0</v>
      </c>
      <c r="F41" s="51">
        <f>COUNTIF(REQUISITOS!F171:F179,"X")</f>
        <v>0</v>
      </c>
      <c r="G41" s="51">
        <f>COUNTIF(REQUISITOS!G171:G179,"X")</f>
        <v>0</v>
      </c>
      <c r="H41" s="51">
        <f>COUNTIF(REQUISITOS!H171:H179,"X")</f>
        <v>0</v>
      </c>
      <c r="I41" s="46">
        <f t="shared" si="4"/>
        <v>0</v>
      </c>
    </row>
    <row r="42" spans="1:23" ht="15.75" customHeight="1" thickBot="1" x14ac:dyDescent="0.3">
      <c r="A42" s="5"/>
      <c r="B42" s="15" t="s">
        <v>341</v>
      </c>
      <c r="C42" s="26">
        <f t="shared" ref="C42:H42" si="5">SUM(C35:C41)</f>
        <v>10</v>
      </c>
      <c r="D42" s="26">
        <f t="shared" si="5"/>
        <v>7</v>
      </c>
      <c r="E42" s="26">
        <f t="shared" si="5"/>
        <v>2</v>
      </c>
      <c r="F42" s="26">
        <f t="shared" si="5"/>
        <v>2</v>
      </c>
      <c r="G42" s="26">
        <f t="shared" si="5"/>
        <v>0</v>
      </c>
      <c r="H42" s="26">
        <f t="shared" si="5"/>
        <v>0</v>
      </c>
      <c r="I42" s="27">
        <f>SUM(I35:I41)-H42</f>
        <v>21</v>
      </c>
      <c r="J42" s="6"/>
    </row>
    <row r="43" spans="1:23" ht="15.75" customHeight="1" thickBot="1" x14ac:dyDescent="0.3">
      <c r="A43" s="5"/>
      <c r="B43" s="150" t="s">
        <v>346</v>
      </c>
      <c r="C43" s="151"/>
      <c r="D43" s="151"/>
      <c r="E43" s="151"/>
      <c r="F43" s="151"/>
      <c r="G43" s="151"/>
      <c r="H43" s="151"/>
      <c r="I43" s="152"/>
    </row>
    <row r="44" spans="1:23" ht="15.75" customHeight="1" thickBot="1" x14ac:dyDescent="0.3">
      <c r="A44" s="5"/>
      <c r="B44" s="145">
        <f>IF(I42=0,0,(C42*C34+D42*D34+E42*E34+F42*F34+G42*G34)/I42)</f>
        <v>0.20238095238095238</v>
      </c>
      <c r="C44" s="146"/>
      <c r="D44" s="146"/>
      <c r="E44" s="146"/>
      <c r="F44" s="146"/>
      <c r="G44" s="146"/>
      <c r="H44" s="146"/>
      <c r="I44" s="124"/>
    </row>
    <row r="45" spans="1:23" ht="16.5" customHeight="1" thickBot="1" x14ac:dyDescent="0.3">
      <c r="A45" s="5"/>
      <c r="B45" s="28"/>
      <c r="C45" s="28"/>
      <c r="V45" s="69" t="s">
        <v>556</v>
      </c>
      <c r="W45" s="40">
        <f>+L36</f>
        <v>0.30813953488372092</v>
      </c>
    </row>
    <row r="46" spans="1:23" ht="15.75" customHeight="1" thickBot="1" x14ac:dyDescent="0.3">
      <c r="A46" s="5"/>
      <c r="B46" s="147" t="s">
        <v>367</v>
      </c>
      <c r="C46" s="148"/>
      <c r="D46" s="148"/>
      <c r="E46" s="148"/>
      <c r="F46" s="148"/>
      <c r="G46" s="148"/>
      <c r="H46" s="148"/>
      <c r="I46" s="149"/>
      <c r="V46" s="69" t="s">
        <v>555</v>
      </c>
      <c r="W46" s="197">
        <f>+L37-L36</f>
        <v>0.69186046511627908</v>
      </c>
    </row>
    <row r="47" spans="1:23" ht="15.75" customHeight="1" thickBot="1" x14ac:dyDescent="0.3">
      <c r="A47" s="5"/>
      <c r="B47" s="114" t="s">
        <v>340</v>
      </c>
      <c r="C47" s="100">
        <v>0</v>
      </c>
      <c r="D47" s="100">
        <v>0.25</v>
      </c>
      <c r="E47" s="100">
        <v>0.5</v>
      </c>
      <c r="F47" s="100">
        <v>0.75</v>
      </c>
      <c r="G47" s="100">
        <v>1</v>
      </c>
      <c r="H47" s="100" t="s">
        <v>8</v>
      </c>
      <c r="I47" s="100" t="s">
        <v>341</v>
      </c>
    </row>
    <row r="48" spans="1:23" x14ac:dyDescent="0.25">
      <c r="B48" s="47" t="s">
        <v>368</v>
      </c>
      <c r="C48" s="10">
        <f>COUNTIF(REQUISITOS!C183:C193,"X")</f>
        <v>0</v>
      </c>
      <c r="D48" s="11">
        <f>COUNTIF(REQUISITOS!D183:D193,"X")</f>
        <v>1</v>
      </c>
      <c r="E48" s="11">
        <f>COUNTIF(REQUISITOS!E183:E193,"X")</f>
        <v>0</v>
      </c>
      <c r="F48" s="11">
        <f>COUNTIF(REQUISITOS!F183:F193,"X")</f>
        <v>10</v>
      </c>
      <c r="G48" s="11">
        <f>COUNTIF(REQUISITOS!G183:G193,"X")</f>
        <v>0</v>
      </c>
      <c r="H48" s="11">
        <f>COUNTIF(REQUISITOS!H183:H193,"X")</f>
        <v>0</v>
      </c>
      <c r="I48" s="34">
        <f t="shared" ref="I48:I54" si="6">SUM(C48:H48)</f>
        <v>11</v>
      </c>
    </row>
    <row r="49" spans="2:27" x14ac:dyDescent="0.25">
      <c r="B49" s="43" t="s">
        <v>369</v>
      </c>
      <c r="C49" s="50">
        <f>COUNTIF(REQUISITOS!C196:C220,"X")</f>
        <v>0</v>
      </c>
      <c r="D49" s="35">
        <f>COUNTIF(REQUISITOS!D196:D220,"X")</f>
        <v>0</v>
      </c>
      <c r="E49" s="35">
        <f>COUNTIF(REQUISITOS!E196:E220,"X")</f>
        <v>0</v>
      </c>
      <c r="F49" s="35">
        <f>COUNTIF(REQUISITOS!F196:F220,"X")</f>
        <v>0</v>
      </c>
      <c r="G49" s="35">
        <f>COUNTIF(REQUISITOS!G196:G220,"X")</f>
        <v>0</v>
      </c>
      <c r="H49" s="35">
        <f>COUNTIF(REQUISITOS!H196:H220,"X")</f>
        <v>0</v>
      </c>
      <c r="I49" s="36">
        <f t="shared" si="6"/>
        <v>0</v>
      </c>
    </row>
    <row r="50" spans="2:27" x14ac:dyDescent="0.25">
      <c r="B50" s="43" t="s">
        <v>370</v>
      </c>
      <c r="C50" s="50">
        <f>COUNTIF(REQUISITOS!C223:C262,"X")</f>
        <v>0</v>
      </c>
      <c r="D50" s="50">
        <f>COUNTIF(REQUISITOS!D223:D262,"X")</f>
        <v>0</v>
      </c>
      <c r="E50" s="50">
        <f>COUNTIF(REQUISITOS!E223:E262,"X")</f>
        <v>0</v>
      </c>
      <c r="F50" s="50">
        <f>COUNTIF(REQUISITOS!F223:F262,"X")</f>
        <v>0</v>
      </c>
      <c r="G50" s="50">
        <f>COUNTIF(REQUISITOS!G223:G262,"X")</f>
        <v>0</v>
      </c>
      <c r="H50" s="50">
        <f>COUNTIF(REQUISITOS!H223:H262,"X")</f>
        <v>0</v>
      </c>
      <c r="I50" s="36">
        <f t="shared" si="6"/>
        <v>0</v>
      </c>
    </row>
    <row r="51" spans="2:27" x14ac:dyDescent="0.25">
      <c r="B51" s="43" t="s">
        <v>371</v>
      </c>
      <c r="C51" s="50">
        <f>COUNTIF(REQUISITOS!C265:C287,"X")</f>
        <v>0</v>
      </c>
      <c r="D51" s="50">
        <f>COUNTIF(REQUISITOS!D265:D287,"X")</f>
        <v>0</v>
      </c>
      <c r="E51" s="50">
        <f>COUNTIF(REQUISITOS!E265:E287,"X")</f>
        <v>0</v>
      </c>
      <c r="F51" s="50">
        <f>COUNTIF(REQUISITOS!F265:F287,"X")</f>
        <v>0</v>
      </c>
      <c r="G51" s="50">
        <f>COUNTIF(REQUISITOS!G265:G287,"X")</f>
        <v>0</v>
      </c>
      <c r="H51" s="50">
        <f>COUNTIF(REQUISITOS!H265:H287,"X")</f>
        <v>0</v>
      </c>
      <c r="I51" s="36">
        <f t="shared" si="6"/>
        <v>0</v>
      </c>
    </row>
    <row r="52" spans="2:27" x14ac:dyDescent="0.25">
      <c r="B52" s="43" t="s">
        <v>372</v>
      </c>
      <c r="C52" s="50">
        <f>COUNTIF(REQUISITOS!C290:C318,"X")</f>
        <v>0</v>
      </c>
      <c r="D52" s="50">
        <f>COUNTIF(REQUISITOS!D290:D318,"X")</f>
        <v>0</v>
      </c>
      <c r="E52" s="50">
        <f>COUNTIF(REQUISITOS!E290:E318,"X")</f>
        <v>0</v>
      </c>
      <c r="F52" s="50">
        <f>COUNTIF(REQUISITOS!F290:F318,"X")</f>
        <v>0</v>
      </c>
      <c r="G52" s="50">
        <f>COUNTIF(REQUISITOS!G290:G318,"X")</f>
        <v>0</v>
      </c>
      <c r="H52" s="50">
        <f>COUNTIF(REQUISITOS!H290:H318,"X")</f>
        <v>0</v>
      </c>
      <c r="I52" s="36">
        <f t="shared" si="6"/>
        <v>0</v>
      </c>
    </row>
    <row r="53" spans="2:27" x14ac:dyDescent="0.25">
      <c r="B53" s="43" t="s">
        <v>373</v>
      </c>
      <c r="C53" s="50">
        <f>COUNTIF(REQUISITOS!C320:C324,"X")</f>
        <v>0</v>
      </c>
      <c r="D53" s="50">
        <f>COUNTIF(REQUISITOS!D320:D324,"X")</f>
        <v>0</v>
      </c>
      <c r="E53" s="50">
        <f>COUNTIF(REQUISITOS!E320:E324,"X")</f>
        <v>0</v>
      </c>
      <c r="F53" s="50">
        <f>COUNTIF(REQUISITOS!F320:F324,"X")</f>
        <v>0</v>
      </c>
      <c r="G53" s="50">
        <f>COUNTIF(REQUISITOS!G320:G324,"X")</f>
        <v>0</v>
      </c>
      <c r="H53" s="50">
        <f>COUNTIF(REQUISITOS!H320:H324,"X")</f>
        <v>0</v>
      </c>
      <c r="I53" s="36">
        <f t="shared" si="6"/>
        <v>0</v>
      </c>
    </row>
    <row r="54" spans="2:27" ht="15.75" customHeight="1" thickBot="1" x14ac:dyDescent="0.3">
      <c r="B54" s="43" t="s">
        <v>374</v>
      </c>
      <c r="C54" s="50">
        <f>COUNTIF(REQUISITOS!C327:C338,"X")</f>
        <v>0</v>
      </c>
      <c r="D54" s="50">
        <f>COUNTIF(REQUISITOS!D327:D338,"X")</f>
        <v>0</v>
      </c>
      <c r="E54" s="50">
        <f>COUNTIF(REQUISITOS!E327:E338,"X")</f>
        <v>0</v>
      </c>
      <c r="F54" s="50">
        <f>COUNTIF(REQUISITOS!F327:F338,"X")</f>
        <v>0</v>
      </c>
      <c r="G54" s="50">
        <f>COUNTIF(REQUISITOS!G327:G338,"X")</f>
        <v>0</v>
      </c>
      <c r="H54" s="50">
        <f>COUNTIF(REQUISITOS!H327:H338,"X")</f>
        <v>0</v>
      </c>
      <c r="I54" s="36">
        <f t="shared" si="6"/>
        <v>0</v>
      </c>
    </row>
    <row r="55" spans="2:27" ht="15.75" customHeight="1" thickBot="1" x14ac:dyDescent="0.3">
      <c r="B55" s="15" t="s">
        <v>341</v>
      </c>
      <c r="C55" s="26">
        <f t="shared" ref="C55:H55" si="7">SUM(C48:C54)</f>
        <v>0</v>
      </c>
      <c r="D55" s="26">
        <f t="shared" si="7"/>
        <v>1</v>
      </c>
      <c r="E55" s="26">
        <f t="shared" si="7"/>
        <v>0</v>
      </c>
      <c r="F55" s="26">
        <f t="shared" si="7"/>
        <v>10</v>
      </c>
      <c r="G55" s="26">
        <f t="shared" si="7"/>
        <v>0</v>
      </c>
      <c r="H55" s="26">
        <f t="shared" si="7"/>
        <v>0</v>
      </c>
      <c r="I55" s="27">
        <f>SUM(I48:I54)-H55</f>
        <v>11</v>
      </c>
    </row>
    <row r="56" spans="2:27" ht="15.75" customHeight="1" thickBot="1" x14ac:dyDescent="0.3">
      <c r="B56" s="150" t="s">
        <v>346</v>
      </c>
      <c r="C56" s="151"/>
      <c r="D56" s="151"/>
      <c r="E56" s="151"/>
      <c r="F56" s="151"/>
      <c r="G56" s="151"/>
      <c r="H56" s="151"/>
      <c r="I56" s="152"/>
      <c r="J56" s="6"/>
    </row>
    <row r="57" spans="2:27" ht="15.75" customHeight="1" thickBot="1" x14ac:dyDescent="0.3">
      <c r="B57" s="145">
        <f>IF(I55=0,0,(C55*C47+D55*D47+E55*E47+F55*F47+G55*G47)/I55)</f>
        <v>0.70454545454545459</v>
      </c>
      <c r="C57" s="146"/>
      <c r="D57" s="146"/>
      <c r="E57" s="146"/>
      <c r="F57" s="146"/>
      <c r="G57" s="146"/>
      <c r="H57" s="146"/>
      <c r="I57" s="124"/>
    </row>
    <row r="58" spans="2:27" ht="15.75" customHeight="1" thickBot="1" x14ac:dyDescent="0.3"/>
    <row r="59" spans="2:27" ht="15.75" customHeight="1" thickBot="1" x14ac:dyDescent="0.3">
      <c r="B59" s="145" t="s">
        <v>375</v>
      </c>
      <c r="C59" s="146"/>
      <c r="D59" s="146"/>
      <c r="E59" s="146"/>
      <c r="F59" s="146"/>
      <c r="G59" s="146"/>
      <c r="H59" s="146"/>
      <c r="I59" s="124"/>
      <c r="J59" s="6"/>
    </row>
    <row r="60" spans="2:27" ht="16.5" customHeight="1" thickBot="1" x14ac:dyDescent="0.3">
      <c r="B60" s="114" t="s">
        <v>340</v>
      </c>
      <c r="C60" s="100">
        <v>0</v>
      </c>
      <c r="D60" s="100">
        <v>0.25</v>
      </c>
      <c r="E60" s="100">
        <v>0.5</v>
      </c>
      <c r="F60" s="100">
        <v>0.75</v>
      </c>
      <c r="G60" s="100">
        <v>1</v>
      </c>
      <c r="H60" s="100" t="s">
        <v>8</v>
      </c>
      <c r="I60" s="100" t="s">
        <v>341</v>
      </c>
      <c r="K60" s="156" t="s">
        <v>376</v>
      </c>
      <c r="L60" s="157"/>
      <c r="M60" s="157"/>
      <c r="N60" s="158"/>
    </row>
    <row r="61" spans="2:27" ht="17.25" customHeight="1" x14ac:dyDescent="0.25">
      <c r="B61" s="47" t="s">
        <v>377</v>
      </c>
      <c r="C61" s="50">
        <f>COUNTIF(REQUISITOS!C342:C359,"X")</f>
        <v>0</v>
      </c>
      <c r="D61" s="50">
        <f>COUNTIF(REQUISITOS!D342:D359,"X")</f>
        <v>0</v>
      </c>
      <c r="E61" s="50">
        <f>COUNTIF(REQUISITOS!E342:E359,"X")</f>
        <v>0</v>
      </c>
      <c r="F61" s="50">
        <f>COUNTIF(REQUISITOS!F342:F359,"X")</f>
        <v>0</v>
      </c>
      <c r="G61" s="50">
        <f>COUNTIF(REQUISITOS!G342:G359,"X")</f>
        <v>0</v>
      </c>
      <c r="H61" s="50">
        <f>COUNTIF(REQUISITOS!H342:H359,"X")</f>
        <v>0</v>
      </c>
      <c r="I61" s="34">
        <f>SUM(C61:H61)</f>
        <v>0</v>
      </c>
      <c r="K61" s="159" t="str">
        <f>CONCATENATE(AA62,TEXT(L36,"0.00%"),AA63,TEXT(L38,"0.00%"),AA64)</f>
        <v>Según el diagnóstico realizado y análisis de la situación actual de la empresa conforme a los requisitos de la norma ISO 9001:2015 se ha obtenido los siguientes resultados: La tabla "TOTAL DE IMPLEMENTACIÓN SGC" muestra que se ha obtenido un porcentaje de implementación de 30.81% con respecto a los 296 "DEBES" que la norma contempla en su totalidad dentro de cada uno de sus requisitos, asi mismo la imagen "PORCENTAJE DE IMPLEMENTACIÓN DEL SGC" muestra que existe una brecha de implementación de 69.19% para el cumplimiento del 100% de la norma.</v>
      </c>
      <c r="L61" s="160"/>
      <c r="M61" s="160"/>
      <c r="N61" s="161"/>
      <c r="O61" s="99"/>
      <c r="P61" s="99"/>
    </row>
    <row r="62" spans="2:27" ht="15" customHeight="1" x14ac:dyDescent="0.25">
      <c r="B62" s="43" t="s">
        <v>378</v>
      </c>
      <c r="C62" s="50">
        <f>COUNTIF(REQUISITOS!C362:C372,"X")</f>
        <v>0</v>
      </c>
      <c r="D62" s="50">
        <f>COUNTIF(REQUISITOS!D362:D372,"X")</f>
        <v>0</v>
      </c>
      <c r="E62" s="50">
        <f>COUNTIF(REQUISITOS!E362:E372,"X")</f>
        <v>0</v>
      </c>
      <c r="F62" s="50">
        <f>COUNTIF(REQUISITOS!F362:F372,"X")</f>
        <v>0</v>
      </c>
      <c r="G62" s="50">
        <f>COUNTIF(REQUISITOS!G362:G372,"X")</f>
        <v>0</v>
      </c>
      <c r="H62" s="50">
        <f>COUNTIF(REQUISITOS!H362:H372,"X")</f>
        <v>0</v>
      </c>
      <c r="I62" s="36">
        <f>SUM(C62:H62)</f>
        <v>0</v>
      </c>
      <c r="K62" s="162"/>
      <c r="L62" s="163"/>
      <c r="M62" s="163"/>
      <c r="N62" s="164"/>
      <c r="O62" s="99"/>
      <c r="P62" s="99"/>
      <c r="AA62" s="69" t="s">
        <v>379</v>
      </c>
    </row>
    <row r="63" spans="2:27" ht="15.75" customHeight="1" thickBot="1" x14ac:dyDescent="0.3">
      <c r="B63" s="43" t="s">
        <v>380</v>
      </c>
      <c r="C63" s="50">
        <f>COUNTIF(REQUISITOS!C375:C387,"X")</f>
        <v>0</v>
      </c>
      <c r="D63" s="50">
        <f>COUNTIF(REQUISITOS!D375:D387,"X")</f>
        <v>0</v>
      </c>
      <c r="E63" s="50">
        <f>COUNTIF(REQUISITOS!E375:E387,"X")</f>
        <v>0</v>
      </c>
      <c r="F63" s="50">
        <f>COUNTIF(REQUISITOS!F375:F387,"X")</f>
        <v>0</v>
      </c>
      <c r="G63" s="50">
        <f>COUNTIF(REQUISITOS!G375:G387,"X")</f>
        <v>0</v>
      </c>
      <c r="H63" s="50">
        <f>COUNTIF(REQUISITOS!H375:H387,"X")</f>
        <v>0</v>
      </c>
      <c r="I63" s="42">
        <f>SUM(C63:H63)</f>
        <v>0</v>
      </c>
      <c r="K63" s="162"/>
      <c r="L63" s="163"/>
      <c r="M63" s="163"/>
      <c r="N63" s="164"/>
      <c r="O63" s="99"/>
      <c r="P63" s="99"/>
      <c r="AA63" s="69" t="s">
        <v>381</v>
      </c>
    </row>
    <row r="64" spans="2:27" ht="15.75" customHeight="1" thickBot="1" x14ac:dyDescent="0.3">
      <c r="B64" s="15" t="s">
        <v>341</v>
      </c>
      <c r="C64" s="16">
        <f t="shared" ref="C64:H64" si="8">SUM(C61:C63)</f>
        <v>0</v>
      </c>
      <c r="D64" s="16">
        <f t="shared" si="8"/>
        <v>0</v>
      </c>
      <c r="E64" s="16">
        <f t="shared" si="8"/>
        <v>0</v>
      </c>
      <c r="F64" s="16">
        <f t="shared" si="8"/>
        <v>0</v>
      </c>
      <c r="G64" s="16">
        <f t="shared" si="8"/>
        <v>0</v>
      </c>
      <c r="H64" s="16">
        <f t="shared" si="8"/>
        <v>0</v>
      </c>
      <c r="I64" s="17">
        <f>SUM(I61:I63)-H64</f>
        <v>0</v>
      </c>
      <c r="K64" s="162"/>
      <c r="L64" s="163"/>
      <c r="M64" s="163"/>
      <c r="N64" s="164"/>
      <c r="O64" s="99"/>
      <c r="P64" s="99"/>
      <c r="AA64" s="69" t="s">
        <v>382</v>
      </c>
    </row>
    <row r="65" spans="2:27" ht="15.75" customHeight="1" thickBot="1" x14ac:dyDescent="0.3">
      <c r="B65" s="150" t="s">
        <v>346</v>
      </c>
      <c r="C65" s="151"/>
      <c r="D65" s="151"/>
      <c r="E65" s="151"/>
      <c r="F65" s="151"/>
      <c r="G65" s="151"/>
      <c r="H65" s="151"/>
      <c r="I65" s="152"/>
      <c r="K65" s="162"/>
      <c r="L65" s="163"/>
      <c r="M65" s="163"/>
      <c r="N65" s="164"/>
      <c r="O65" s="99"/>
      <c r="P65" s="99"/>
    </row>
    <row r="66" spans="2:27" ht="15.75" customHeight="1" thickBot="1" x14ac:dyDescent="0.3">
      <c r="B66" s="145">
        <f>IF(I64=0,0,(C64*C60+D64*D60+E64*E60+F64*F60+G64*G60)/I64)</f>
        <v>0</v>
      </c>
      <c r="C66" s="146"/>
      <c r="D66" s="146"/>
      <c r="E66" s="146"/>
      <c r="F66" s="146"/>
      <c r="G66" s="146"/>
      <c r="H66" s="146"/>
      <c r="I66" s="124"/>
      <c r="K66" s="162"/>
      <c r="L66" s="163"/>
      <c r="M66" s="163"/>
      <c r="N66" s="164"/>
      <c r="O66" s="99"/>
      <c r="P66" s="99"/>
    </row>
    <row r="67" spans="2:27" ht="15.75" customHeight="1" thickBot="1" x14ac:dyDescent="0.3">
      <c r="K67" s="165"/>
      <c r="L67" s="166"/>
      <c r="M67" s="166"/>
      <c r="N67" s="167"/>
      <c r="O67" s="99"/>
      <c r="P67" s="99"/>
    </row>
    <row r="68" spans="2:27" ht="15.75" customHeight="1" thickBot="1" x14ac:dyDescent="0.3">
      <c r="B68" s="145" t="s">
        <v>383</v>
      </c>
      <c r="C68" s="146"/>
      <c r="D68" s="146"/>
      <c r="E68" s="146"/>
      <c r="F68" s="146"/>
      <c r="G68" s="146"/>
      <c r="H68" s="146"/>
      <c r="I68" s="124"/>
      <c r="K68" s="168" t="str">
        <f>CONCATENATE("Como se muestra en la tabla 'Porcentaje de implementación por cláusula' e imagen 'Porcentaje de implementación por cláusula' se puede observar que el máximo de implementación se encuentra en la cláusula ",AA8," con un ",TEXT(MAX(L6:L12),"0.00%")," con respecto a los 'DEBES' que se contemplan en los requisitos que la norma establece para dicha cláusula. También se observa que existe un mínimo de implementación en la cláusula ",AA9," con un porcentaje de ",TEXT(MIN(L6:L12),"0.00%"),"de implementación con respecto a los 'DEBES' que se contemplan en los requisitos que la norma establece para dicha cláusula.")</f>
        <v>Como se muestra en la tabla 'Porcentaje de implementación por cláusula' e imagen 'Porcentaje de implementación por cláusula' se puede observar que el máximo de implementación se encuentra en la cláusula 8. OPERACIÓN con un 70.45% con respecto a los 'DEBES' que se contemplan en los requisitos que la norma establece para dicha cláusula. También se observa que existe un mínimo de implementación en la cláusula 5. LIDERAZGO con un porcentaje de 0.00%de implementación con respecto a los 'DEBES' que se contemplan en los requisitos que la norma establece para dicha cláusula.</v>
      </c>
      <c r="L68" s="169"/>
      <c r="M68" s="169"/>
      <c r="N68" s="169"/>
      <c r="O68" s="169"/>
      <c r="P68" s="169"/>
    </row>
    <row r="69" spans="2:27" ht="15.75" customHeight="1" thickBot="1" x14ac:dyDescent="0.3">
      <c r="B69" s="114" t="s">
        <v>340</v>
      </c>
      <c r="C69" s="100">
        <v>0</v>
      </c>
      <c r="D69" s="100">
        <v>0.25</v>
      </c>
      <c r="E69" s="100">
        <v>0.5</v>
      </c>
      <c r="F69" s="100">
        <v>0.75</v>
      </c>
      <c r="G69" s="100">
        <v>1</v>
      </c>
      <c r="H69" s="100" t="s">
        <v>8</v>
      </c>
      <c r="I69" s="100" t="s">
        <v>341</v>
      </c>
      <c r="K69" s="169"/>
      <c r="L69" s="169"/>
      <c r="M69" s="169"/>
      <c r="N69" s="169"/>
      <c r="O69" s="169"/>
      <c r="P69" s="169"/>
      <c r="AA69" s="68"/>
    </row>
    <row r="70" spans="2:27" ht="15" customHeight="1" x14ac:dyDescent="0.25">
      <c r="B70" s="47" t="s">
        <v>384</v>
      </c>
      <c r="C70" s="10">
        <f>COUNTIF(REQUISITOS!C390:C393,"X")</f>
        <v>0</v>
      </c>
      <c r="D70" s="11">
        <f>COUNTIF(REQUISITOS!D390:D393,"X")</f>
        <v>0</v>
      </c>
      <c r="E70" s="11">
        <f>COUNTIF(REQUISITOS!E390:E393,"X")</f>
        <v>0</v>
      </c>
      <c r="F70" s="11">
        <f>COUNTIF(REQUISITOS!F390:F393,"X")</f>
        <v>0</v>
      </c>
      <c r="G70" s="11">
        <f>COUNTIF(REQUISITOS!G390:G393,"X")</f>
        <v>0</v>
      </c>
      <c r="H70" s="11">
        <f>COUNTIF(REQUISITOS!H390:H393,"X")</f>
        <v>0</v>
      </c>
      <c r="I70" s="34">
        <f>SUM(C70:H70)</f>
        <v>0</v>
      </c>
      <c r="K70" s="169"/>
      <c r="L70" s="169"/>
      <c r="M70" s="169"/>
      <c r="N70" s="169"/>
      <c r="O70" s="169"/>
      <c r="P70" s="169"/>
    </row>
    <row r="71" spans="2:27" ht="15" customHeight="1" x14ac:dyDescent="0.25">
      <c r="B71" s="43" t="s">
        <v>385</v>
      </c>
      <c r="C71" s="50">
        <f>COUNTIF(REQUISITOS!C396:C411,"X")</f>
        <v>0</v>
      </c>
      <c r="D71" s="35">
        <f>COUNTIF(REQUISITOS!D396:D411,"X")</f>
        <v>0</v>
      </c>
      <c r="E71" s="35">
        <f>COUNTIF(REQUISITOS!E396:E411,"X")</f>
        <v>0</v>
      </c>
      <c r="F71" s="35">
        <f>COUNTIF(REQUISITOS!F396:F411,"X")</f>
        <v>0</v>
      </c>
      <c r="G71" s="35">
        <f>COUNTIF(REQUISITOS!G396:G411,"X")</f>
        <v>0</v>
      </c>
      <c r="H71" s="35">
        <f>COUNTIF(REQUISITOS!H396:H411,"X")</f>
        <v>0</v>
      </c>
      <c r="I71" s="36">
        <f>SUM(C71:H71)</f>
        <v>0</v>
      </c>
      <c r="K71" s="169"/>
      <c r="L71" s="169"/>
      <c r="M71" s="169"/>
      <c r="N71" s="169"/>
      <c r="O71" s="169"/>
      <c r="P71" s="169"/>
    </row>
    <row r="72" spans="2:27" ht="15.75" customHeight="1" thickBot="1" x14ac:dyDescent="0.3">
      <c r="B72" s="64" t="s">
        <v>386</v>
      </c>
      <c r="C72" s="51">
        <f>COUNTIF(REQUISITOS!C410:C411,"X")</f>
        <v>0</v>
      </c>
      <c r="D72" s="41">
        <f>COUNTIF(REQUISITOS!D410:D411,"X")</f>
        <v>0</v>
      </c>
      <c r="E72" s="41">
        <f>COUNTIF(REQUISITOS!E410:E411,"X")</f>
        <v>0</v>
      </c>
      <c r="F72" s="41">
        <f>COUNTIF(REQUISITOS!F410:F411,"X")</f>
        <v>0</v>
      </c>
      <c r="G72" s="41">
        <f>COUNTIF(REQUISITOS!G410:G411,"X")</f>
        <v>0</v>
      </c>
      <c r="H72" s="41">
        <f>COUNTIF(REQUISITOS!H410:H411,"X")</f>
        <v>0</v>
      </c>
      <c r="I72" s="42">
        <f>SUM(C72:H72)</f>
        <v>0</v>
      </c>
      <c r="K72" s="169"/>
      <c r="L72" s="169"/>
      <c r="M72" s="169"/>
      <c r="N72" s="169"/>
      <c r="O72" s="169"/>
      <c r="P72" s="169"/>
    </row>
    <row r="73" spans="2:27" ht="15.75" customHeight="1" thickBot="1" x14ac:dyDescent="0.3">
      <c r="B73" s="15" t="s">
        <v>341</v>
      </c>
      <c r="C73" s="26">
        <f t="shared" ref="C73:H73" si="9">SUM(C70:C72)</f>
        <v>0</v>
      </c>
      <c r="D73" s="26">
        <f t="shared" si="9"/>
        <v>0</v>
      </c>
      <c r="E73" s="26">
        <f t="shared" si="9"/>
        <v>0</v>
      </c>
      <c r="F73" s="26">
        <f t="shared" si="9"/>
        <v>0</v>
      </c>
      <c r="G73" s="26">
        <f t="shared" si="9"/>
        <v>0</v>
      </c>
      <c r="H73" s="26">
        <f t="shared" si="9"/>
        <v>0</v>
      </c>
      <c r="I73" s="27">
        <f>SUM(I70:I72)-H73</f>
        <v>0</v>
      </c>
      <c r="K73" s="169"/>
      <c r="L73" s="169"/>
      <c r="M73" s="169"/>
      <c r="N73" s="169"/>
      <c r="O73" s="169"/>
      <c r="P73" s="169"/>
    </row>
    <row r="74" spans="2:27" ht="15.75" customHeight="1" thickBot="1" x14ac:dyDescent="0.3">
      <c r="B74" s="150" t="s">
        <v>346</v>
      </c>
      <c r="C74" s="151"/>
      <c r="D74" s="151"/>
      <c r="E74" s="151"/>
      <c r="F74" s="151"/>
      <c r="G74" s="151"/>
      <c r="H74" s="151"/>
      <c r="I74" s="152"/>
      <c r="K74" s="169"/>
      <c r="L74" s="169"/>
      <c r="M74" s="169"/>
      <c r="N74" s="169"/>
      <c r="O74" s="169"/>
      <c r="P74" s="169"/>
    </row>
    <row r="75" spans="2:27" ht="15.75" customHeight="1" thickBot="1" x14ac:dyDescent="0.3">
      <c r="B75" s="145">
        <f>IF(I73=0,0,(C73*C69+D73*D69+E73*E69+F73*F69+G73*G69)/I73)</f>
        <v>0</v>
      </c>
      <c r="C75" s="146"/>
      <c r="D75" s="146"/>
      <c r="E75" s="146"/>
      <c r="F75" s="146"/>
      <c r="G75" s="146"/>
      <c r="H75" s="146"/>
      <c r="I75" s="124"/>
      <c r="K75" s="169"/>
      <c r="L75" s="169"/>
      <c r="M75" s="169"/>
      <c r="N75" s="169"/>
      <c r="O75" s="169"/>
      <c r="P75" s="169"/>
    </row>
    <row r="76" spans="2:27" ht="15" customHeight="1" x14ac:dyDescent="0.25">
      <c r="K76" s="169"/>
      <c r="L76" s="169"/>
      <c r="M76" s="169"/>
      <c r="N76" s="169"/>
      <c r="O76" s="169"/>
      <c r="P76" s="169"/>
    </row>
    <row r="77" spans="2:27" ht="15.75" customHeight="1" thickBot="1" x14ac:dyDescent="0.3">
      <c r="K77" s="169"/>
      <c r="L77" s="169"/>
      <c r="M77" s="169"/>
      <c r="N77" s="169"/>
      <c r="O77" s="169"/>
      <c r="P77" s="169"/>
    </row>
    <row r="78" spans="2:27" ht="15.75" customHeight="1" thickBot="1" x14ac:dyDescent="0.3">
      <c r="B78" s="145" t="s">
        <v>387</v>
      </c>
      <c r="C78" s="146"/>
      <c r="D78" s="146"/>
      <c r="E78" s="146"/>
      <c r="F78" s="146"/>
      <c r="G78" s="146"/>
      <c r="H78" s="146"/>
      <c r="I78" s="124"/>
      <c r="K78" s="169"/>
      <c r="L78" s="169"/>
      <c r="M78" s="169"/>
      <c r="N78" s="169"/>
      <c r="O78" s="169"/>
      <c r="P78" s="169"/>
    </row>
    <row r="79" spans="2:27" s="70" customFormat="1" ht="16.5" customHeight="1" thickBot="1" x14ac:dyDescent="0.3">
      <c r="B79" s="114" t="s">
        <v>388</v>
      </c>
      <c r="C79" s="100">
        <v>0</v>
      </c>
      <c r="D79" s="100">
        <v>0.25</v>
      </c>
      <c r="E79" s="100">
        <v>0.5</v>
      </c>
      <c r="F79" s="100">
        <v>0.75</v>
      </c>
      <c r="G79" s="100">
        <v>1</v>
      </c>
      <c r="H79" s="100" t="s">
        <v>8</v>
      </c>
      <c r="I79" s="100" t="s">
        <v>389</v>
      </c>
      <c r="K79" s="65"/>
      <c r="L79" s="69"/>
    </row>
    <row r="80" spans="2:27" ht="15.75" customHeight="1" thickBot="1" x14ac:dyDescent="0.3">
      <c r="B80" s="37" t="s">
        <v>390</v>
      </c>
      <c r="C80" s="38">
        <f>SUM(C11,C20,C29,C42,C55,C64,C73)</f>
        <v>18</v>
      </c>
      <c r="D80" s="38">
        <f>SUM(D11,D20,D29,D42,D55,D64,D73)</f>
        <v>10</v>
      </c>
      <c r="E80" s="38">
        <f t="shared" ref="E80:H80" si="10">SUM(E11,E20,E29,E42,E55,E64,E73)</f>
        <v>2</v>
      </c>
      <c r="F80" s="38">
        <f t="shared" si="10"/>
        <v>13</v>
      </c>
      <c r="G80" s="38">
        <f t="shared" si="10"/>
        <v>0</v>
      </c>
      <c r="H80" s="38">
        <f t="shared" si="10"/>
        <v>0</v>
      </c>
      <c r="I80" s="39">
        <f>SUM(C80:G80)</f>
        <v>43</v>
      </c>
    </row>
    <row r="81" spans="2:12" ht="15.75" customHeight="1" thickBot="1" x14ac:dyDescent="0.3">
      <c r="B81" s="150" t="s">
        <v>346</v>
      </c>
      <c r="C81" s="151"/>
      <c r="D81" s="151"/>
      <c r="E81" s="151"/>
      <c r="F81" s="151"/>
      <c r="G81" s="151"/>
      <c r="H81" s="151"/>
      <c r="I81" s="152"/>
    </row>
    <row r="82" spans="2:12" ht="15.75" customHeight="1" thickBot="1" x14ac:dyDescent="0.3">
      <c r="B82" s="145">
        <f>IF(I80=0,0,(C80*C79+D80*D79+E80*E79+F80*F79+G80*G79)/I80)</f>
        <v>0.30813953488372092</v>
      </c>
      <c r="C82" s="146"/>
      <c r="D82" s="146"/>
      <c r="E82" s="146"/>
      <c r="F82" s="146"/>
      <c r="G82" s="146"/>
      <c r="H82" s="146"/>
      <c r="I82" s="124"/>
      <c r="K82" s="70"/>
      <c r="L82" s="70"/>
    </row>
    <row r="83" spans="2:12" x14ac:dyDescent="0.25">
      <c r="D83" s="40"/>
      <c r="E83" s="63"/>
    </row>
  </sheetData>
  <mergeCells count="32">
    <mergeCell ref="K60:N60"/>
    <mergeCell ref="K61:N67"/>
    <mergeCell ref="K68:P78"/>
    <mergeCell ref="B24:I24"/>
    <mergeCell ref="B30:I30"/>
    <mergeCell ref="B31:I31"/>
    <mergeCell ref="B33:I33"/>
    <mergeCell ref="B44:I44"/>
    <mergeCell ref="B43:I43"/>
    <mergeCell ref="B2:M2"/>
    <mergeCell ref="B15:I15"/>
    <mergeCell ref="B21:I21"/>
    <mergeCell ref="B22:I22"/>
    <mergeCell ref="K35:L35"/>
    <mergeCell ref="B5:I5"/>
    <mergeCell ref="K5:L5"/>
    <mergeCell ref="B12:I12"/>
    <mergeCell ref="B13:I13"/>
    <mergeCell ref="B3:I3"/>
    <mergeCell ref="J3:M3"/>
    <mergeCell ref="B82:I82"/>
    <mergeCell ref="B46:I46"/>
    <mergeCell ref="B56:I56"/>
    <mergeCell ref="B57:I57"/>
    <mergeCell ref="B59:I59"/>
    <mergeCell ref="B65:I65"/>
    <mergeCell ref="B66:I66"/>
    <mergeCell ref="B68:I68"/>
    <mergeCell ref="B74:I74"/>
    <mergeCell ref="B75:I75"/>
    <mergeCell ref="B78:I78"/>
    <mergeCell ref="B81:I81"/>
  </mergeCells>
  <conditionalFormatting sqref="L6:L12">
    <cfRule type="cellIs" dxfId="4" priority="1" operator="between">
      <formula>0.5</formula>
      <formula>0.74</formula>
    </cfRule>
    <cfRule type="cellIs" dxfId="3" priority="2" operator="between">
      <formula>0.75</formula>
      <formula>1</formula>
    </cfRule>
    <cfRule type="cellIs" dxfId="2" priority="3" operator="between">
      <formula>0.5</formula>
      <formula>0.75</formula>
    </cfRule>
    <cfRule type="cellIs" dxfId="1" priority="4" operator="between">
      <formula>0.25</formula>
      <formula>0.5</formula>
    </cfRule>
    <cfRule type="cellIs" dxfId="0" priority="5" operator="between">
      <formula>0</formula>
      <formula>0.24</formula>
    </cfRule>
  </conditionalFormatting>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AD40"/>
  <sheetViews>
    <sheetView topLeftCell="A16" zoomScale="70" zoomScaleNormal="70" workbookViewId="0">
      <selection activeCell="B21" sqref="B21:B25"/>
    </sheetView>
  </sheetViews>
  <sheetFormatPr baseColWidth="10" defaultColWidth="11.42578125" defaultRowHeight="15" x14ac:dyDescent="0.25"/>
  <cols>
    <col min="1" max="1" width="11.42578125" style="69" customWidth="1"/>
    <col min="2" max="2" width="11.5703125" style="69" customWidth="1"/>
    <col min="3" max="3" width="10.28515625" style="69" customWidth="1"/>
    <col min="4" max="7" width="11.5703125" style="69" customWidth="1"/>
    <col min="8" max="8" width="8.28515625" style="69" customWidth="1"/>
    <col min="9" max="9" width="12.28515625" style="69" customWidth="1"/>
    <col min="10" max="10" width="3.85546875" style="69" customWidth="1"/>
    <col min="11" max="11" width="11.42578125" style="69" customWidth="1"/>
    <col min="12" max="16384" width="11.42578125" style="69"/>
  </cols>
  <sheetData>
    <row r="3" spans="2:30" ht="18.75" thickBot="1" x14ac:dyDescent="0.3">
      <c r="B3" s="173" t="s">
        <v>337</v>
      </c>
      <c r="C3" s="169"/>
      <c r="D3" s="169"/>
      <c r="E3" s="169"/>
      <c r="F3" s="169"/>
      <c r="G3" s="169"/>
      <c r="H3" s="169"/>
      <c r="I3" s="169"/>
      <c r="J3" s="169"/>
      <c r="K3" s="169"/>
      <c r="L3" s="169"/>
      <c r="M3" s="169"/>
      <c r="N3" s="169"/>
      <c r="O3" s="169"/>
      <c r="P3" s="169"/>
    </row>
    <row r="4" spans="2:30" ht="21.75" thickBot="1" x14ac:dyDescent="0.4">
      <c r="B4" s="154" t="s">
        <v>553</v>
      </c>
      <c r="C4" s="177"/>
      <c r="D4" s="177"/>
      <c r="E4" s="177"/>
      <c r="F4" s="177"/>
      <c r="G4" s="177"/>
      <c r="H4" s="178"/>
      <c r="I4" s="155">
        <f>'ANÁLISIS DATOS GLOBAL'!M6</f>
        <v>0</v>
      </c>
      <c r="J4" s="146"/>
      <c r="K4" s="146"/>
      <c r="L4" s="146"/>
      <c r="M4" s="146"/>
      <c r="N4" s="146"/>
      <c r="O4" s="146"/>
      <c r="P4" s="124"/>
    </row>
    <row r="5" spans="2:30" ht="15.75" customHeight="1" thickBot="1" x14ac:dyDescent="0.3">
      <c r="I5" s="70"/>
      <c r="J5" s="70"/>
      <c r="K5" s="70"/>
      <c r="L5" s="70"/>
      <c r="M5" s="70"/>
    </row>
    <row r="6" spans="2:30" ht="15.75" customHeight="1" thickBot="1" x14ac:dyDescent="0.3">
      <c r="B6" s="145" t="s">
        <v>338</v>
      </c>
      <c r="C6" s="146"/>
      <c r="D6" s="146"/>
      <c r="E6" s="146"/>
      <c r="F6" s="146"/>
      <c r="G6" s="146"/>
      <c r="H6" s="146"/>
      <c r="I6" s="124"/>
    </row>
    <row r="7" spans="2:30" ht="49.5" customHeight="1" thickBot="1" x14ac:dyDescent="0.3">
      <c r="B7" s="115"/>
      <c r="C7" s="115" t="s">
        <v>391</v>
      </c>
      <c r="D7" s="115" t="s">
        <v>392</v>
      </c>
      <c r="E7" s="115" t="s">
        <v>393</v>
      </c>
      <c r="F7" s="115" t="s">
        <v>394</v>
      </c>
      <c r="G7" s="115" t="s">
        <v>395</v>
      </c>
      <c r="H7" s="115" t="s">
        <v>9</v>
      </c>
      <c r="I7" s="115"/>
    </row>
    <row r="8" spans="2:30" ht="15.75" customHeight="1" thickBot="1" x14ac:dyDescent="0.3">
      <c r="B8" s="117" t="s">
        <v>340</v>
      </c>
      <c r="C8" s="7">
        <v>0</v>
      </c>
      <c r="D8" s="7">
        <v>0.25</v>
      </c>
      <c r="E8" s="7">
        <v>0.5</v>
      </c>
      <c r="F8" s="7">
        <v>0.75</v>
      </c>
      <c r="G8" s="7">
        <v>1</v>
      </c>
      <c r="H8" s="8" t="s">
        <v>8</v>
      </c>
      <c r="I8" s="9" t="s">
        <v>341</v>
      </c>
      <c r="AB8" s="69">
        <f>MAX(I9:I12)</f>
        <v>5</v>
      </c>
      <c r="AC8" s="69" t="str">
        <f>TEXT(AB8/SUM(I9:I12),"0.00%")</f>
        <v>45.45%</v>
      </c>
      <c r="AD8" s="69" t="str">
        <f>IF(I9 &gt;= AB8,B9,IF(I10 &gt;= AB8,B10,IF(I11 &gt;= AB8,B11,IF(I12 &gt;= AB8,B12,"Algo está mal en la formula, revisela"))))</f>
        <v>4.3</v>
      </c>
    </row>
    <row r="9" spans="2:30" ht="15.75" customHeight="1" x14ac:dyDescent="0.25">
      <c r="B9" s="47" t="s">
        <v>342</v>
      </c>
      <c r="C9" s="10">
        <f>COUNTIF(REQUISITOS!$C$11:$C$12,"X")</f>
        <v>2</v>
      </c>
      <c r="D9" s="11">
        <f>COUNTIF(REQUISITOS!D11:D12,"X")</f>
        <v>0</v>
      </c>
      <c r="E9" s="11">
        <f>COUNTIF(REQUISITOS!E11:E12,"X")</f>
        <v>0</v>
      </c>
      <c r="F9" s="11">
        <f>COUNTIF(REQUISITOS!F11:F12,"X")</f>
        <v>0</v>
      </c>
      <c r="G9" s="11">
        <f>COUNTIF(REQUISITOS!G11:G12,"X")</f>
        <v>0</v>
      </c>
      <c r="H9" s="11">
        <f>COUNTIF(REQUISITOS!H11:H12,"X")</f>
        <v>0</v>
      </c>
      <c r="I9" s="49">
        <f>SUM(C9:G9)</f>
        <v>2</v>
      </c>
      <c r="AB9" s="69">
        <f>MIN(I9:I12)</f>
        <v>1</v>
      </c>
      <c r="AC9" s="68" t="str">
        <f>TEXT(AB9/SUM(I9:I12),"0.00%")</f>
        <v>9.09%</v>
      </c>
      <c r="AD9" s="69" t="str">
        <f>IF(I9 &lt;= AB9,B9,IF(I10 &lt;= AB9,B10,IF(I11 &lt;= AB9,B11,IF(I12 &lt;= AB9,B12,"Algo está mal en la formula, revisela"))))</f>
        <v>4.4</v>
      </c>
    </row>
    <row r="10" spans="2:30" ht="15.75" customHeight="1" x14ac:dyDescent="0.25">
      <c r="B10" s="43" t="s">
        <v>343</v>
      </c>
      <c r="C10" s="50">
        <f>COUNTIF(REQUISITOS!C15:C17,"X")</f>
        <v>1</v>
      </c>
      <c r="D10" s="35">
        <f>COUNTIF(REQUISITOS!D15:D17,"X")</f>
        <v>2</v>
      </c>
      <c r="E10" s="35">
        <f>COUNTIF(REQUISITOS!E15:E17,"X")</f>
        <v>0</v>
      </c>
      <c r="F10" s="35">
        <f>COUNTIF(REQUISITOS!F15:F17,"X")</f>
        <v>0</v>
      </c>
      <c r="G10" s="35">
        <f>COUNTIF(REQUISITOS!G15:G17,"X")</f>
        <v>0</v>
      </c>
      <c r="H10" s="35">
        <v>0</v>
      </c>
      <c r="I10" s="45">
        <f>SUM(C10:H10)</f>
        <v>3</v>
      </c>
      <c r="AB10" s="6"/>
      <c r="AC10" s="68"/>
    </row>
    <row r="11" spans="2:30" ht="15.75" customHeight="1" x14ac:dyDescent="0.25">
      <c r="B11" s="43" t="s">
        <v>344</v>
      </c>
      <c r="C11" s="50">
        <f>COUNTIF(REQUISITOS!C20:C24,"X")</f>
        <v>5</v>
      </c>
      <c r="D11" s="35">
        <f>COUNTIF(REQUISITOS!D20:D24,"X")</f>
        <v>0</v>
      </c>
      <c r="E11" s="35">
        <f>COUNTIF(REQUISITOS!E20:E24,"X")</f>
        <v>0</v>
      </c>
      <c r="F11" s="35">
        <f>COUNTIF(REQUISITOS!F20:F24,"X")</f>
        <v>0</v>
      </c>
      <c r="G11" s="35">
        <f>COUNTIF(REQUISITOS!G20:G24,"X")</f>
        <v>0</v>
      </c>
      <c r="H11" s="35">
        <v>0</v>
      </c>
      <c r="I11" s="45">
        <f>SUM(C11:H11)</f>
        <v>5</v>
      </c>
      <c r="AC11" s="68">
        <f>SUM(C13:G13)</f>
        <v>11</v>
      </c>
    </row>
    <row r="12" spans="2:30" ht="15.75" customHeight="1" x14ac:dyDescent="0.25">
      <c r="B12" s="43" t="s">
        <v>345</v>
      </c>
      <c r="C12" s="50">
        <f>COUNTIF(REQUISITOS!C27:C39,"X")</f>
        <v>0</v>
      </c>
      <c r="D12" s="35">
        <f>COUNTIF(REQUISITOS!D27:D39,"X")</f>
        <v>0</v>
      </c>
      <c r="E12" s="35">
        <f>COUNTIF(REQUISITOS!E27:E39,"X")</f>
        <v>0</v>
      </c>
      <c r="F12" s="35">
        <f>COUNTIF(REQUISITOS!F27:F39,"X")</f>
        <v>1</v>
      </c>
      <c r="G12" s="35">
        <f>COUNTIF(REQUISITOS!G27:G39,"X")</f>
        <v>0</v>
      </c>
      <c r="H12" s="35">
        <f>COUNTIF(REQUISITOS!H27:H39,"X")</f>
        <v>0</v>
      </c>
      <c r="I12" s="45">
        <f>SUM(C12:H12)</f>
        <v>1</v>
      </c>
      <c r="AB12" s="71"/>
      <c r="AC12" s="68" t="str">
        <f>TEXT(C13/AC11,"0.00%")</f>
        <v>72.73%</v>
      </c>
    </row>
    <row r="13" spans="2:30" ht="15.75" customHeight="1" thickBot="1" x14ac:dyDescent="0.3">
      <c r="B13" s="54" t="s">
        <v>341</v>
      </c>
      <c r="C13" s="51">
        <f t="shared" ref="C13:H13" si="0">SUM(C9:C12)</f>
        <v>8</v>
      </c>
      <c r="D13" s="116">
        <f t="shared" si="0"/>
        <v>2</v>
      </c>
      <c r="E13" s="116">
        <f t="shared" si="0"/>
        <v>0</v>
      </c>
      <c r="F13" s="116">
        <f t="shared" si="0"/>
        <v>1</v>
      </c>
      <c r="G13" s="116">
        <f t="shared" si="0"/>
        <v>0</v>
      </c>
      <c r="H13" s="116">
        <f t="shared" si="0"/>
        <v>0</v>
      </c>
      <c r="I13" s="42">
        <f>SUM(I9:I12)-H13</f>
        <v>11</v>
      </c>
      <c r="AB13" s="71"/>
      <c r="AC13" s="68" t="str">
        <f>TEXT(D13/AC11,"0.00%")</f>
        <v>18.18%</v>
      </c>
    </row>
    <row r="14" spans="2:30" ht="15.75" customHeight="1" thickBot="1" x14ac:dyDescent="0.3">
      <c r="B14" s="174" t="s">
        <v>396</v>
      </c>
      <c r="C14" s="175"/>
      <c r="D14" s="175"/>
      <c r="E14" s="175"/>
      <c r="F14" s="175"/>
      <c r="G14" s="175"/>
      <c r="H14" s="175"/>
      <c r="I14" s="176"/>
      <c r="AC14" s="69" t="str">
        <f>TEXT(E13/AC11,"0.00%")</f>
        <v>0.00%</v>
      </c>
    </row>
    <row r="15" spans="2:30" ht="15.75" customHeight="1" thickBot="1" x14ac:dyDescent="0.3">
      <c r="B15" s="145">
        <f>IF(I13=0,0,(C13*C8+D13*D8+E13*E8+F13*F8+G13*G8)/I13)</f>
        <v>0.11363636363636363</v>
      </c>
      <c r="C15" s="146"/>
      <c r="D15" s="146"/>
      <c r="E15" s="146"/>
      <c r="F15" s="146"/>
      <c r="G15" s="146"/>
      <c r="H15" s="146"/>
      <c r="I15" s="124"/>
      <c r="AC15" s="69" t="str">
        <f>TEXT(F13/AC11,"0.00%")</f>
        <v>9.09%</v>
      </c>
    </row>
    <row r="17" spans="2:20" ht="15.75" thickBot="1" x14ac:dyDescent="0.3">
      <c r="C17" s="73"/>
      <c r="D17" s="73"/>
      <c r="E17" s="73"/>
      <c r="F17" s="73"/>
      <c r="G17" s="73"/>
      <c r="H17" s="73"/>
    </row>
    <row r="18" spans="2:20" ht="18.75" thickBot="1" x14ac:dyDescent="0.3">
      <c r="B18" s="179" t="s">
        <v>554</v>
      </c>
      <c r="C18" s="180"/>
      <c r="D18" s="180"/>
      <c r="E18" s="180"/>
      <c r="F18" s="180"/>
      <c r="G18" s="180"/>
      <c r="H18" s="180"/>
      <c r="I18" s="181"/>
    </row>
    <row r="19" spans="2:20" ht="226.5" customHeight="1" thickBot="1" x14ac:dyDescent="0.3">
      <c r="B19" s="170" t="str">
        <f>"Según se muestra en la tabla CONTEXTO DE LA ORGANIZACIÓN el porcentaje de implementación alcanzado es de "&amp;TEXT(B15,"0.00%")&amp;" con respecto a los 22 DEBES que se contemplan en los requisitos que la norma establece para dicha cláusula."&amp;CHAR(10)&amp;CHAR(10)&amp;"La imagen Porcentaje de representatividad - Requisitos de Contexto de la organización muestra que el requisito "&amp;AD8&amp;" SGC y sus procesos tiene un "&amp;AC8&amp;" de representatividad en la implementación de la cláusula de Contexto de la Organización mientras que el requisito "&amp;AD9&amp;" Comprensión de la Organización y su contexto tiene un "&amp;AC9&amp;" de representatividad en cuanto a la implementación del total de la cláusula antes mencionada."&amp;CHAR(10)&amp;CHAR(10)&amp;"El "&amp;TEXT(AC12,"0.00%")&amp;" de los DEBES se encuentra en "&amp;C7&amp;", un "&amp;AC13&amp;" se encuentra "&amp;D7&amp;", mientras que un "&amp;AC14&amp;" se encuentra "&amp;E7&amp;""</f>
        <v>Según se muestra en la tabla CONTEXTO DE LA ORGANIZACIÓN el porcentaje de implementación alcanzado es de 11.36% con respecto a los 22 DEBES que se contemplan en los requisitos que la norma establece para dicha cláusula.
La imagen Porcentaje de representatividad - Requisitos de Contexto de la organización muestra que el requisito 4.3 SGC y sus procesos tiene un 45.45% de representatividad en la implementación de la cláusula de Contexto de la Organización mientras que el requisito 4.4 Comprensión de la Organización y su contexto tiene un 9.09% de representatividad en cuanto a la implementación del total de la cláusula antes mencionada.
El 72.73% de los DEBES se encuentra en 0% -No documentado / No existente, un 18.18% se encuentra 25% - Aplicado / No documentado, mientras que un 0.00% se encuentra 50%  - Documentado / No aplicado</v>
      </c>
      <c r="C19" s="171"/>
      <c r="D19" s="171"/>
      <c r="E19" s="171"/>
      <c r="F19" s="171"/>
      <c r="G19" s="171"/>
      <c r="H19" s="171"/>
      <c r="I19" s="172"/>
    </row>
    <row r="23" spans="2:20" ht="15.75" customHeight="1" x14ac:dyDescent="0.25">
      <c r="L23" s="65"/>
      <c r="M23" s="65"/>
      <c r="N23" s="65"/>
      <c r="O23" s="65"/>
      <c r="P23" s="65"/>
    </row>
    <row r="24" spans="2:20" ht="15.75" customHeight="1" x14ac:dyDescent="0.25">
      <c r="K24" s="65"/>
      <c r="L24" s="65"/>
      <c r="M24" s="65"/>
      <c r="N24" s="65"/>
      <c r="O24" s="65"/>
      <c r="P24" s="65"/>
    </row>
    <row r="25" spans="2:20" ht="77.25" customHeight="1" x14ac:dyDescent="0.25">
      <c r="L25" s="99"/>
      <c r="M25" s="99"/>
      <c r="N25" s="99"/>
      <c r="O25" s="99"/>
      <c r="P25" s="99"/>
      <c r="Q25" s="99"/>
      <c r="R25" s="99"/>
      <c r="S25" s="99"/>
      <c r="T25" s="99"/>
    </row>
    <row r="26" spans="2:20" ht="15.75" customHeight="1" x14ac:dyDescent="0.25">
      <c r="K26" s="99"/>
      <c r="L26" s="99"/>
      <c r="M26" s="99"/>
      <c r="N26" s="99"/>
      <c r="O26" s="99"/>
      <c r="P26" s="99"/>
      <c r="Q26" s="99"/>
      <c r="R26" s="99"/>
      <c r="S26" s="99"/>
      <c r="T26" s="99"/>
    </row>
    <row r="27" spans="2:20" ht="15.75" customHeight="1" x14ac:dyDescent="0.25">
      <c r="K27" s="99"/>
      <c r="L27" s="99"/>
      <c r="M27" s="99"/>
      <c r="N27" s="99"/>
      <c r="O27" s="99"/>
      <c r="P27" s="99"/>
      <c r="Q27" s="99"/>
      <c r="R27" s="99"/>
      <c r="S27" s="99"/>
      <c r="T27" s="99"/>
    </row>
    <row r="28" spans="2:20" ht="15.75" customHeight="1" x14ac:dyDescent="0.25">
      <c r="K28" s="99"/>
      <c r="L28" s="99"/>
      <c r="M28" s="99"/>
      <c r="N28" s="99"/>
      <c r="O28" s="99"/>
      <c r="P28" s="99"/>
      <c r="Q28" s="99"/>
      <c r="R28" s="99"/>
      <c r="S28" s="99"/>
      <c r="T28" s="99"/>
    </row>
    <row r="29" spans="2:20" ht="15.75" customHeight="1" x14ac:dyDescent="0.25">
      <c r="K29" s="99"/>
      <c r="L29" s="99"/>
      <c r="M29" s="99"/>
      <c r="N29" s="99"/>
      <c r="O29" s="99"/>
      <c r="P29" s="99"/>
      <c r="Q29" s="99"/>
      <c r="R29" s="99"/>
      <c r="S29" s="99"/>
      <c r="T29" s="99"/>
    </row>
    <row r="30" spans="2:20" ht="15" customHeight="1" x14ac:dyDescent="0.25">
      <c r="K30" s="99"/>
      <c r="L30" s="99"/>
      <c r="M30" s="99"/>
      <c r="N30" s="99"/>
      <c r="O30" s="99"/>
      <c r="P30" s="99"/>
      <c r="Q30" s="99"/>
      <c r="R30" s="99"/>
      <c r="S30" s="99"/>
      <c r="T30" s="99"/>
    </row>
    <row r="31" spans="2:20" ht="15" customHeight="1" x14ac:dyDescent="0.25">
      <c r="K31" s="99"/>
      <c r="L31" s="99"/>
      <c r="M31" s="99"/>
      <c r="N31" s="99"/>
      <c r="O31" s="99"/>
      <c r="P31" s="99"/>
      <c r="Q31" s="99"/>
      <c r="R31" s="99"/>
      <c r="S31" s="99"/>
      <c r="T31" s="99"/>
    </row>
    <row r="32" spans="2:20" ht="15" customHeight="1" x14ac:dyDescent="0.25">
      <c r="K32" s="99"/>
      <c r="L32" s="99"/>
      <c r="M32" s="99"/>
      <c r="N32" s="99"/>
      <c r="O32" s="99"/>
      <c r="P32" s="99"/>
      <c r="Q32" s="99"/>
      <c r="R32" s="99"/>
      <c r="S32" s="99"/>
      <c r="T32" s="99"/>
    </row>
    <row r="33" spans="11:20" ht="15" customHeight="1" x14ac:dyDescent="0.25">
      <c r="K33" s="99"/>
      <c r="L33" s="99"/>
      <c r="M33" s="99"/>
      <c r="N33" s="99"/>
      <c r="O33" s="99"/>
      <c r="P33" s="99"/>
      <c r="Q33" s="99"/>
      <c r="R33" s="99"/>
      <c r="S33" s="99"/>
      <c r="T33" s="99"/>
    </row>
    <row r="34" spans="11:20" ht="15" customHeight="1" x14ac:dyDescent="0.25">
      <c r="K34" s="99"/>
      <c r="L34" s="99"/>
      <c r="M34" s="99"/>
      <c r="N34" s="99"/>
      <c r="O34" s="99"/>
      <c r="P34" s="99"/>
      <c r="Q34" s="99"/>
      <c r="R34" s="99"/>
      <c r="S34" s="99"/>
      <c r="T34" s="99"/>
    </row>
    <row r="35" spans="11:20" ht="15" customHeight="1" x14ac:dyDescent="0.25">
      <c r="K35" s="99"/>
      <c r="L35" s="99"/>
      <c r="M35" s="99"/>
      <c r="N35" s="99"/>
      <c r="O35" s="99"/>
      <c r="P35" s="99"/>
      <c r="Q35" s="99"/>
      <c r="R35" s="99"/>
      <c r="S35" s="99"/>
      <c r="T35" s="99"/>
    </row>
    <row r="36" spans="11:20" ht="15" customHeight="1" x14ac:dyDescent="0.25">
      <c r="K36" s="99"/>
      <c r="L36" s="99"/>
      <c r="M36" s="99"/>
      <c r="N36" s="99"/>
      <c r="O36" s="99"/>
      <c r="P36" s="99"/>
      <c r="Q36" s="99"/>
      <c r="R36" s="99"/>
      <c r="S36" s="99"/>
      <c r="T36" s="99"/>
    </row>
    <row r="37" spans="11:20" ht="15" customHeight="1" x14ac:dyDescent="0.25">
      <c r="K37" s="99"/>
      <c r="L37" s="99"/>
      <c r="M37" s="99"/>
      <c r="N37" s="99"/>
      <c r="O37" s="99"/>
      <c r="P37" s="99"/>
      <c r="Q37" s="99"/>
      <c r="R37" s="99"/>
      <c r="S37" s="99"/>
      <c r="T37" s="99"/>
    </row>
    <row r="38" spans="11:20" ht="15" customHeight="1" x14ac:dyDescent="0.25">
      <c r="K38" s="99"/>
      <c r="L38" s="99"/>
      <c r="M38" s="99"/>
      <c r="N38" s="99"/>
      <c r="O38" s="99"/>
      <c r="P38" s="99"/>
      <c r="Q38" s="99"/>
      <c r="R38" s="99"/>
      <c r="S38" s="99"/>
      <c r="T38" s="99"/>
    </row>
    <row r="39" spans="11:20" ht="15" customHeight="1" x14ac:dyDescent="0.25">
      <c r="K39" s="99"/>
      <c r="L39" s="99"/>
      <c r="M39" s="99"/>
      <c r="N39" s="99"/>
      <c r="O39" s="99"/>
      <c r="P39" s="99"/>
      <c r="Q39" s="99"/>
      <c r="R39" s="99"/>
      <c r="S39" s="99"/>
      <c r="T39" s="99"/>
    </row>
    <row r="40" spans="11:20" ht="15" customHeight="1" x14ac:dyDescent="0.25">
      <c r="K40" s="99"/>
      <c r="L40" s="99"/>
      <c r="M40" s="99"/>
      <c r="N40" s="99"/>
      <c r="O40" s="99"/>
      <c r="P40" s="99"/>
      <c r="Q40" s="99"/>
      <c r="R40" s="99"/>
      <c r="S40" s="99"/>
      <c r="T40" s="99"/>
    </row>
  </sheetData>
  <mergeCells count="8">
    <mergeCell ref="B19:I19"/>
    <mergeCell ref="B15:I15"/>
    <mergeCell ref="B3:P3"/>
    <mergeCell ref="B6:I6"/>
    <mergeCell ref="B14:I14"/>
    <mergeCell ref="I4:P4"/>
    <mergeCell ref="B4:H4"/>
    <mergeCell ref="B18:I18"/>
  </mergeCell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AD40"/>
  <sheetViews>
    <sheetView zoomScale="70" zoomScaleNormal="70" workbookViewId="0">
      <selection activeCell="B18" sqref="B18:I27"/>
    </sheetView>
  </sheetViews>
  <sheetFormatPr baseColWidth="10" defaultColWidth="11.42578125" defaultRowHeight="15" x14ac:dyDescent="0.25"/>
  <cols>
    <col min="1" max="1" width="11.42578125" style="69" customWidth="1"/>
    <col min="2" max="9" width="11.5703125" style="69" customWidth="1"/>
    <col min="10" max="10" width="11.42578125" style="69" customWidth="1"/>
    <col min="11" max="16384" width="11.42578125" style="69"/>
  </cols>
  <sheetData>
    <row r="3" spans="2:30" ht="18.75" thickBot="1" x14ac:dyDescent="0.3">
      <c r="B3" s="173" t="s">
        <v>337</v>
      </c>
      <c r="C3" s="169"/>
      <c r="D3" s="169"/>
      <c r="E3" s="169"/>
      <c r="F3" s="169"/>
      <c r="G3" s="169"/>
      <c r="H3" s="169"/>
      <c r="I3" s="169"/>
      <c r="J3" s="169"/>
      <c r="K3" s="169"/>
      <c r="L3" s="169"/>
      <c r="M3" s="169"/>
      <c r="N3" s="169"/>
      <c r="O3" s="169"/>
      <c r="P3" s="169"/>
    </row>
    <row r="4" spans="2:30" ht="21.75" thickBot="1" x14ac:dyDescent="0.4">
      <c r="B4" s="154" t="s">
        <v>553</v>
      </c>
      <c r="C4" s="177"/>
      <c r="D4" s="177"/>
      <c r="E4" s="177"/>
      <c r="F4" s="177"/>
      <c r="G4" s="177"/>
      <c r="H4" s="178"/>
      <c r="I4" s="155">
        <f>'ANÁLISIS DATOS GLOBAL'!M7</f>
        <v>0</v>
      </c>
      <c r="J4" s="146"/>
      <c r="K4" s="146"/>
      <c r="L4" s="146"/>
      <c r="M4" s="146"/>
      <c r="N4" s="146"/>
      <c r="O4" s="146"/>
      <c r="P4" s="124"/>
    </row>
    <row r="5" spans="2:30" ht="15.75" thickBot="1" x14ac:dyDescent="0.3">
      <c r="B5" s="72" t="s">
        <v>397</v>
      </c>
      <c r="C5" s="72"/>
      <c r="D5" s="72"/>
      <c r="E5" s="72"/>
      <c r="F5" s="72"/>
      <c r="G5" s="72"/>
      <c r="H5" s="72"/>
      <c r="I5" s="72"/>
      <c r="J5" s="72"/>
      <c r="K5" s="72"/>
      <c r="L5" s="72"/>
      <c r="M5" s="72"/>
    </row>
    <row r="6" spans="2:30" ht="15.75" customHeight="1" thickBot="1" x14ac:dyDescent="0.3">
      <c r="B6" s="145" t="s">
        <v>347</v>
      </c>
      <c r="C6" s="146"/>
      <c r="D6" s="146"/>
      <c r="E6" s="146"/>
      <c r="F6" s="146"/>
      <c r="G6" s="146"/>
      <c r="H6" s="146"/>
      <c r="I6" s="124"/>
    </row>
    <row r="7" spans="2:30" ht="57" customHeight="1" thickBot="1" x14ac:dyDescent="0.3">
      <c r="B7" s="115"/>
      <c r="C7" s="115" t="s">
        <v>391</v>
      </c>
      <c r="D7" s="115" t="s">
        <v>392</v>
      </c>
      <c r="E7" s="115" t="s">
        <v>393</v>
      </c>
      <c r="F7" s="115" t="s">
        <v>394</v>
      </c>
      <c r="G7" s="115" t="s">
        <v>395</v>
      </c>
      <c r="H7" s="115" t="s">
        <v>9</v>
      </c>
      <c r="I7" s="115"/>
    </row>
    <row r="8" spans="2:30" ht="15.75" customHeight="1" thickBot="1" x14ac:dyDescent="0.3">
      <c r="B8" s="7" t="s">
        <v>340</v>
      </c>
      <c r="C8" s="7">
        <v>0</v>
      </c>
      <c r="D8" s="7">
        <v>0.25</v>
      </c>
      <c r="E8" s="7">
        <v>0.5</v>
      </c>
      <c r="F8" s="7">
        <v>0.75</v>
      </c>
      <c r="G8" s="7">
        <v>1</v>
      </c>
      <c r="H8" s="8" t="s">
        <v>8</v>
      </c>
      <c r="I8" s="9" t="s">
        <v>341</v>
      </c>
      <c r="AB8" s="69">
        <f>MAX(I9:I11)</f>
        <v>0</v>
      </c>
      <c r="AC8" s="69" t="e">
        <f>TEXT(AB8/SUM(I9:I11),"0.00%")</f>
        <v>#DIV/0!</v>
      </c>
      <c r="AD8" s="69" t="str">
        <f>IF(I9 &gt;= AB8,B9,IF(I10 &gt;= AB8,B10,IF(I11 &gt;= AB8,B11,"Algo está mal en la formula, revisela")))</f>
        <v>5.1</v>
      </c>
    </row>
    <row r="9" spans="2:30" ht="15.75" customHeight="1" thickBot="1" x14ac:dyDescent="0.3">
      <c r="B9" s="53" t="s">
        <v>348</v>
      </c>
      <c r="C9" s="10">
        <f>COUNTIF(REQUISITOS!C43:C58,"X")</f>
        <v>0</v>
      </c>
      <c r="D9" s="10">
        <f>COUNTIF(REQUISITOS!D43:D58,"X")</f>
        <v>0</v>
      </c>
      <c r="E9" s="10">
        <f>COUNTIF(REQUISITOS!E43:E58,"X")</f>
        <v>0</v>
      </c>
      <c r="F9" s="10">
        <f>COUNTIF(REQUISITOS!F43:F58,"X")</f>
        <v>0</v>
      </c>
      <c r="G9" s="10">
        <f>COUNTIF(REQUISITOS!G43:G58,"X")</f>
        <v>0</v>
      </c>
      <c r="H9" s="10">
        <f>COUNTIF(REQUISITOS!H43:H58,"X")</f>
        <v>0</v>
      </c>
      <c r="I9" s="49">
        <f>SUM(C9:H9)</f>
        <v>0</v>
      </c>
      <c r="AB9" s="69">
        <f>MIN(I9:I11)</f>
        <v>0</v>
      </c>
      <c r="AC9" s="69" t="e">
        <f>TEXT(AB9/SUM(I9:I11),"0.00%")</f>
        <v>#DIV/0!</v>
      </c>
      <c r="AD9" s="69" t="str">
        <f>IF(I9 &lt;= AB9,B9,IF(I10 &lt;= AB9,B10,IF(I11 &lt;= AB9,B11,"Algo está mal en la formula, revisela")))</f>
        <v>5.1</v>
      </c>
    </row>
    <row r="10" spans="2:30" ht="15.75" customHeight="1" thickBot="1" x14ac:dyDescent="0.3">
      <c r="B10" s="43" t="s">
        <v>349</v>
      </c>
      <c r="C10" s="10">
        <f>COUNTIF(REQUISITOS!C61:C69,"X")</f>
        <v>0</v>
      </c>
      <c r="D10" s="10">
        <f>COUNTIF(REQUISITOS!D61:D69,"X")</f>
        <v>0</v>
      </c>
      <c r="E10" s="10">
        <f>COUNTIF(REQUISITOS!E61:E69,"X")</f>
        <v>0</v>
      </c>
      <c r="F10" s="10">
        <f>COUNTIF(REQUISITOS!F61:F69,"X")</f>
        <v>0</v>
      </c>
      <c r="G10" s="10">
        <f>COUNTIF(REQUISITOS!G61:G69,"X")</f>
        <v>0</v>
      </c>
      <c r="H10" s="10">
        <f>COUNTIF(REQUISITOS!H61:H69,"X")</f>
        <v>0</v>
      </c>
      <c r="I10" s="45">
        <f>SUM(C10:H10)</f>
        <v>0</v>
      </c>
    </row>
    <row r="11" spans="2:30" ht="15.75" customHeight="1" thickBot="1" x14ac:dyDescent="0.3">
      <c r="B11" s="43" t="s">
        <v>350</v>
      </c>
      <c r="C11" s="10">
        <f>COUNTIF(REQUISITOS!C72:C77,"X")</f>
        <v>0</v>
      </c>
      <c r="D11" s="10">
        <f>COUNTIF(REQUISITOS!D72:D77,"X")</f>
        <v>0</v>
      </c>
      <c r="E11" s="10">
        <f>COUNTIF(REQUISITOS!E72:E77,"X")</f>
        <v>0</v>
      </c>
      <c r="F11" s="10">
        <f>COUNTIF(REQUISITOS!F72:F77,"X")</f>
        <v>0</v>
      </c>
      <c r="G11" s="10">
        <f>COUNTIF(REQUISITOS!G72:G77,"X")</f>
        <v>0</v>
      </c>
      <c r="H11" s="10">
        <f>COUNTIF(REQUISITOS!H72:H77,"X")</f>
        <v>0</v>
      </c>
      <c r="I11" s="46">
        <f>SUM(C11:H11)</f>
        <v>0</v>
      </c>
      <c r="AC11" s="69">
        <f>SUM(C12:G12)</f>
        <v>0</v>
      </c>
    </row>
    <row r="12" spans="2:30" ht="15.75" customHeight="1" thickBot="1" x14ac:dyDescent="0.3">
      <c r="B12" s="15" t="s">
        <v>341</v>
      </c>
      <c r="C12" s="52">
        <f t="shared" ref="C12:H12" si="0">SUM(C9:C11)</f>
        <v>0</v>
      </c>
      <c r="D12" s="52">
        <f t="shared" si="0"/>
        <v>0</v>
      </c>
      <c r="E12" s="52">
        <f t="shared" si="0"/>
        <v>0</v>
      </c>
      <c r="F12" s="52">
        <f t="shared" si="0"/>
        <v>0</v>
      </c>
      <c r="G12" s="52">
        <f t="shared" si="0"/>
        <v>0</v>
      </c>
      <c r="H12" s="52">
        <f t="shared" si="0"/>
        <v>0</v>
      </c>
      <c r="I12" s="52">
        <f>SUM(I9:I11)-H12</f>
        <v>0</v>
      </c>
      <c r="AC12" s="69" t="e">
        <f>TEXT(C12/AC11,"0.00%")</f>
        <v>#DIV/0!</v>
      </c>
    </row>
    <row r="13" spans="2:30" ht="15.75" customHeight="1" thickBot="1" x14ac:dyDescent="0.3">
      <c r="B13" s="174" t="s">
        <v>398</v>
      </c>
      <c r="C13" s="175"/>
      <c r="D13" s="175"/>
      <c r="E13" s="175"/>
      <c r="F13" s="175"/>
      <c r="G13" s="175"/>
      <c r="H13" s="175"/>
      <c r="I13" s="176"/>
      <c r="AC13" s="69" t="e">
        <f>TEXT(D12/AC11,"0.00%")</f>
        <v>#DIV/0!</v>
      </c>
    </row>
    <row r="14" spans="2:30" ht="15.75" customHeight="1" thickBot="1" x14ac:dyDescent="0.3">
      <c r="B14" s="145">
        <f>IF(I12=0,0,(C12*C8+D12*D8+E12*E8+F12*F8+G12*G8)/I12)</f>
        <v>0</v>
      </c>
      <c r="C14" s="146"/>
      <c r="D14" s="146"/>
      <c r="E14" s="146"/>
      <c r="F14" s="146"/>
      <c r="G14" s="146"/>
      <c r="H14" s="146"/>
      <c r="I14" s="124"/>
      <c r="AC14" s="69" t="e">
        <f>TEXT(E12/AC11,"0.00%")</f>
        <v>#DIV/0!</v>
      </c>
    </row>
    <row r="15" spans="2:30" x14ac:dyDescent="0.25">
      <c r="AC15" s="69" t="e">
        <f>TEXT(F12/AC11,"0.00%")</f>
        <v>#DIV/0!</v>
      </c>
    </row>
    <row r="16" spans="2:30" ht="15.75" thickBot="1" x14ac:dyDescent="0.3"/>
    <row r="17" spans="2:19" ht="15.75" thickBot="1" x14ac:dyDescent="0.3">
      <c r="B17" s="145" t="s">
        <v>554</v>
      </c>
      <c r="C17" s="146"/>
      <c r="D17" s="146"/>
      <c r="E17" s="146"/>
      <c r="F17" s="146"/>
      <c r="G17" s="146"/>
      <c r="H17" s="146"/>
      <c r="I17" s="124"/>
    </row>
    <row r="18" spans="2:19" ht="15.75" customHeight="1" x14ac:dyDescent="0.25">
      <c r="B18" s="182" t="e">
        <f>"Según se muestra en la tabla LIDERAZGO el porcentaje de implementación alcanzado es de " &amp;TEXT(B14,"0.00%")&amp; " con respecto a los 29  DEBES que se contemplan en los requisitos que la norma establece para dicha cláusula. "&amp;CHAR(10)&amp;CHAR(10)&amp;"La imagen Porcentaje de representatividad - Requisitos de liderazgo muestra que el requisito "&amp;AD8&amp;" Liderazgo y compromiso tiene un "&amp;AC8&amp;" de representatividad en la implementación de la cláusula de Liderazgo, mientras que el requisito "&amp;AD9&amp;" Roles, responsabilidades y autoridades en la organnización tiene un "&amp;AC9&amp;" de representatividad en cuanto a la implementación del total de la cláusula antes mencionada."&amp;CHAR(10)&amp;CHAR(10)&amp;"El "&amp;AC12&amp;" de los DEBES se encuentra "&amp;C7&amp;", " &amp;AC13&amp; " se encuentra " &amp;D7&amp; ", un " &amp;AC14&amp; " se encuentra " &amp;E7&amp; ", mientras que un " &amp;AC15&amp; " se encuentra " &amp;F7</f>
        <v>#DIV/0!</v>
      </c>
      <c r="C18" s="183"/>
      <c r="D18" s="183"/>
      <c r="E18" s="183"/>
      <c r="F18" s="183"/>
      <c r="G18" s="183"/>
      <c r="H18" s="183"/>
      <c r="I18" s="184"/>
    </row>
    <row r="19" spans="2:19" x14ac:dyDescent="0.25">
      <c r="B19" s="185"/>
      <c r="C19" s="186"/>
      <c r="D19" s="186"/>
      <c r="E19" s="186"/>
      <c r="F19" s="186"/>
      <c r="G19" s="186"/>
      <c r="H19" s="186"/>
      <c r="I19" s="187"/>
    </row>
    <row r="20" spans="2:19" x14ac:dyDescent="0.25">
      <c r="B20" s="185"/>
      <c r="C20" s="186"/>
      <c r="D20" s="186"/>
      <c r="E20" s="186"/>
      <c r="F20" s="186"/>
      <c r="G20" s="186"/>
      <c r="H20" s="186"/>
      <c r="I20" s="187"/>
    </row>
    <row r="21" spans="2:19" x14ac:dyDescent="0.25">
      <c r="B21" s="185"/>
      <c r="C21" s="186"/>
      <c r="D21" s="186"/>
      <c r="E21" s="186"/>
      <c r="F21" s="186"/>
      <c r="G21" s="186"/>
      <c r="H21" s="186"/>
      <c r="I21" s="187"/>
    </row>
    <row r="22" spans="2:19" x14ac:dyDescent="0.25">
      <c r="B22" s="185"/>
      <c r="C22" s="186"/>
      <c r="D22" s="186"/>
      <c r="E22" s="186"/>
      <c r="F22" s="186"/>
      <c r="G22" s="186"/>
      <c r="H22" s="186"/>
      <c r="I22" s="187"/>
    </row>
    <row r="23" spans="2:19" ht="15.75" customHeight="1" x14ac:dyDescent="0.25">
      <c r="B23" s="185"/>
      <c r="C23" s="186"/>
      <c r="D23" s="186"/>
      <c r="E23" s="186"/>
      <c r="F23" s="186"/>
      <c r="G23" s="186"/>
      <c r="H23" s="186"/>
      <c r="I23" s="187"/>
      <c r="K23" s="65"/>
      <c r="L23" s="65"/>
      <c r="M23" s="65"/>
      <c r="N23" s="65"/>
      <c r="O23" s="65"/>
    </row>
    <row r="24" spans="2:19" ht="15.75" customHeight="1" x14ac:dyDescent="0.25">
      <c r="B24" s="185"/>
      <c r="C24" s="186"/>
      <c r="D24" s="186"/>
      <c r="E24" s="186"/>
      <c r="F24" s="186"/>
      <c r="G24" s="186"/>
      <c r="H24" s="186"/>
      <c r="I24" s="187"/>
      <c r="J24" s="65"/>
      <c r="K24" s="65"/>
      <c r="L24" s="65"/>
      <c r="M24" s="65"/>
      <c r="N24" s="65"/>
      <c r="O24" s="65"/>
    </row>
    <row r="25" spans="2:19" ht="15" customHeight="1" x14ac:dyDescent="0.25">
      <c r="B25" s="185"/>
      <c r="C25" s="186"/>
      <c r="D25" s="186"/>
      <c r="E25" s="186"/>
      <c r="F25" s="186"/>
      <c r="G25" s="186"/>
      <c r="H25" s="186"/>
      <c r="I25" s="187"/>
      <c r="K25" s="99"/>
      <c r="L25" s="99"/>
      <c r="M25" s="99"/>
      <c r="N25" s="99"/>
      <c r="O25" s="99"/>
      <c r="P25" s="99"/>
      <c r="Q25" s="99"/>
      <c r="R25" s="99"/>
      <c r="S25" s="99"/>
    </row>
    <row r="26" spans="2:19" ht="15" customHeight="1" x14ac:dyDescent="0.25">
      <c r="B26" s="185"/>
      <c r="C26" s="186"/>
      <c r="D26" s="186"/>
      <c r="E26" s="186"/>
      <c r="F26" s="186"/>
      <c r="G26" s="186"/>
      <c r="H26" s="186"/>
      <c r="I26" s="187"/>
      <c r="J26" s="99"/>
      <c r="K26" s="99"/>
      <c r="L26" s="99"/>
      <c r="M26" s="99"/>
      <c r="N26" s="99"/>
      <c r="O26" s="99"/>
      <c r="P26" s="99"/>
      <c r="Q26" s="99"/>
      <c r="R26" s="99"/>
      <c r="S26" s="99"/>
    </row>
    <row r="27" spans="2:19" ht="15" customHeight="1" thickBot="1" x14ac:dyDescent="0.3">
      <c r="B27" s="188"/>
      <c r="C27" s="189"/>
      <c r="D27" s="189"/>
      <c r="E27" s="189"/>
      <c r="F27" s="189"/>
      <c r="G27" s="189"/>
      <c r="H27" s="189"/>
      <c r="I27" s="190"/>
      <c r="J27" s="99"/>
      <c r="K27" s="99"/>
      <c r="L27" s="99"/>
      <c r="M27" s="99"/>
      <c r="N27" s="99"/>
      <c r="O27" s="99"/>
      <c r="P27" s="99"/>
      <c r="Q27" s="99"/>
      <c r="R27" s="99"/>
      <c r="S27" s="99"/>
    </row>
    <row r="28" spans="2:19" ht="15" customHeight="1" x14ac:dyDescent="0.25">
      <c r="J28" s="99"/>
      <c r="K28" s="99"/>
      <c r="L28" s="99"/>
      <c r="M28" s="99"/>
      <c r="N28" s="99"/>
      <c r="O28" s="99"/>
      <c r="P28" s="99"/>
      <c r="Q28" s="99"/>
      <c r="R28" s="99"/>
      <c r="S28" s="99"/>
    </row>
    <row r="29" spans="2:19" ht="15" customHeight="1" x14ac:dyDescent="0.25">
      <c r="J29" s="99"/>
      <c r="K29" s="99"/>
      <c r="L29" s="99"/>
      <c r="M29" s="99"/>
      <c r="N29" s="99"/>
      <c r="O29" s="99"/>
      <c r="P29" s="99"/>
      <c r="Q29" s="99"/>
      <c r="R29" s="99"/>
      <c r="S29" s="99"/>
    </row>
    <row r="30" spans="2:19" ht="15" customHeight="1" x14ac:dyDescent="0.25">
      <c r="J30" s="99"/>
      <c r="K30" s="99"/>
      <c r="L30" s="99"/>
      <c r="M30" s="99"/>
      <c r="N30" s="99"/>
      <c r="O30" s="99"/>
      <c r="P30" s="99"/>
      <c r="Q30" s="99"/>
      <c r="R30" s="99"/>
      <c r="S30" s="99"/>
    </row>
    <row r="31" spans="2:19" ht="15" customHeight="1" x14ac:dyDescent="0.25">
      <c r="J31" s="99"/>
      <c r="K31" s="99"/>
      <c r="L31" s="99"/>
      <c r="M31" s="99"/>
      <c r="N31" s="99"/>
      <c r="O31" s="99"/>
      <c r="P31" s="99"/>
      <c r="Q31" s="99"/>
      <c r="R31" s="99"/>
      <c r="S31" s="99"/>
    </row>
    <row r="32" spans="2:19" ht="15" customHeight="1" x14ac:dyDescent="0.25">
      <c r="J32" s="99"/>
      <c r="K32" s="99"/>
      <c r="L32" s="99"/>
      <c r="M32" s="99"/>
      <c r="N32" s="99"/>
      <c r="O32" s="99"/>
      <c r="P32" s="99"/>
      <c r="Q32" s="99"/>
      <c r="R32" s="99"/>
      <c r="S32" s="99"/>
    </row>
    <row r="33" spans="10:19" ht="15" customHeight="1" x14ac:dyDescent="0.25">
      <c r="J33" s="99"/>
      <c r="K33" s="99"/>
      <c r="L33" s="99"/>
      <c r="M33" s="99"/>
      <c r="N33" s="99"/>
      <c r="O33" s="99"/>
      <c r="P33" s="99"/>
      <c r="Q33" s="99"/>
      <c r="R33" s="99"/>
      <c r="S33" s="99"/>
    </row>
    <row r="34" spans="10:19" ht="15" customHeight="1" x14ac:dyDescent="0.25">
      <c r="J34" s="99"/>
      <c r="K34" s="99"/>
      <c r="L34" s="99"/>
      <c r="M34" s="99"/>
      <c r="N34" s="99"/>
      <c r="O34" s="99"/>
      <c r="P34" s="99"/>
      <c r="Q34" s="99"/>
      <c r="R34" s="99"/>
      <c r="S34" s="99"/>
    </row>
    <row r="35" spans="10:19" ht="15" customHeight="1" x14ac:dyDescent="0.25">
      <c r="J35" s="99"/>
      <c r="K35" s="99"/>
      <c r="L35" s="99"/>
      <c r="M35" s="99"/>
      <c r="N35" s="99"/>
      <c r="O35" s="99"/>
      <c r="P35" s="99"/>
      <c r="Q35" s="99"/>
      <c r="R35" s="99"/>
      <c r="S35" s="99"/>
    </row>
    <row r="36" spans="10:19" ht="15" customHeight="1" x14ac:dyDescent="0.25">
      <c r="J36" s="99"/>
      <c r="K36" s="99"/>
      <c r="L36" s="99"/>
      <c r="M36" s="99"/>
      <c r="N36" s="99"/>
      <c r="O36" s="99"/>
      <c r="P36" s="99"/>
      <c r="Q36" s="99"/>
      <c r="R36" s="99"/>
      <c r="S36" s="99"/>
    </row>
    <row r="37" spans="10:19" ht="15" customHeight="1" x14ac:dyDescent="0.25">
      <c r="J37" s="99"/>
      <c r="K37" s="99"/>
      <c r="L37" s="99"/>
      <c r="M37" s="99"/>
      <c r="N37" s="99"/>
      <c r="O37" s="99"/>
      <c r="P37" s="99"/>
      <c r="Q37" s="99"/>
      <c r="R37" s="99"/>
      <c r="S37" s="99"/>
    </row>
    <row r="38" spans="10:19" ht="15" customHeight="1" x14ac:dyDescent="0.25">
      <c r="J38" s="99"/>
      <c r="K38" s="99"/>
      <c r="L38" s="99"/>
      <c r="M38" s="99"/>
      <c r="N38" s="99"/>
      <c r="O38" s="99"/>
      <c r="P38" s="99"/>
      <c r="Q38" s="99"/>
      <c r="R38" s="99"/>
      <c r="S38" s="99"/>
    </row>
    <row r="39" spans="10:19" ht="15" customHeight="1" x14ac:dyDescent="0.25">
      <c r="J39" s="99"/>
      <c r="K39" s="99"/>
      <c r="L39" s="99"/>
      <c r="M39" s="99"/>
      <c r="N39" s="99"/>
      <c r="O39" s="99"/>
      <c r="P39" s="99"/>
      <c r="Q39" s="99"/>
      <c r="R39" s="99"/>
      <c r="S39" s="99"/>
    </row>
    <row r="40" spans="10:19" ht="15" customHeight="1" x14ac:dyDescent="0.25">
      <c r="J40" s="99"/>
      <c r="K40" s="99"/>
      <c r="L40" s="99"/>
      <c r="M40" s="99"/>
      <c r="N40" s="99"/>
      <c r="O40" s="99"/>
      <c r="P40" s="99"/>
      <c r="Q40" s="99"/>
      <c r="R40" s="99"/>
      <c r="S40" s="99"/>
    </row>
  </sheetData>
  <mergeCells count="8">
    <mergeCell ref="B3:P3"/>
    <mergeCell ref="B4:H4"/>
    <mergeCell ref="I4:P4"/>
    <mergeCell ref="B17:I17"/>
    <mergeCell ref="B18:I27"/>
    <mergeCell ref="B6:I6"/>
    <mergeCell ref="B13:I13"/>
    <mergeCell ref="B14:I1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AD41"/>
  <sheetViews>
    <sheetView zoomScale="70" zoomScaleNormal="70" workbookViewId="0">
      <selection activeCell="B15" sqref="B15"/>
    </sheetView>
  </sheetViews>
  <sheetFormatPr baseColWidth="10" defaultColWidth="11.42578125" defaultRowHeight="15" x14ac:dyDescent="0.25"/>
  <cols>
    <col min="1" max="1" width="11.42578125" style="69" customWidth="1"/>
    <col min="2" max="9" width="11.5703125" style="69" customWidth="1"/>
    <col min="10" max="10" width="11.42578125" style="69" customWidth="1"/>
    <col min="11" max="16384" width="11.42578125" style="69"/>
  </cols>
  <sheetData>
    <row r="3" spans="2:30" ht="18.75" thickBot="1" x14ac:dyDescent="0.3">
      <c r="B3" s="173" t="s">
        <v>337</v>
      </c>
      <c r="C3" s="169"/>
      <c r="D3" s="169"/>
      <c r="E3" s="169"/>
      <c r="F3" s="169"/>
      <c r="G3" s="169"/>
      <c r="H3" s="169"/>
      <c r="I3" s="169"/>
      <c r="J3" s="169"/>
      <c r="K3" s="169"/>
      <c r="L3" s="169"/>
      <c r="M3" s="169"/>
      <c r="N3" s="169"/>
      <c r="O3" s="169"/>
      <c r="P3" s="169"/>
    </row>
    <row r="4" spans="2:30" ht="21.75" thickBot="1" x14ac:dyDescent="0.4">
      <c r="B4" s="154" t="s">
        <v>553</v>
      </c>
      <c r="C4" s="177"/>
      <c r="D4" s="177"/>
      <c r="E4" s="177"/>
      <c r="F4" s="177"/>
      <c r="G4" s="177"/>
      <c r="H4" s="178"/>
      <c r="I4" s="155">
        <f>'ANÁLISIS DATOS GLOBAL'!M8</f>
        <v>0</v>
      </c>
      <c r="J4" s="146"/>
      <c r="K4" s="146"/>
      <c r="L4" s="146"/>
      <c r="M4" s="146"/>
      <c r="N4" s="146"/>
      <c r="O4" s="146"/>
      <c r="P4" s="124"/>
    </row>
    <row r="5" spans="2:30" ht="15.75" thickBot="1" x14ac:dyDescent="0.3">
      <c r="B5" s="72" t="s">
        <v>397</v>
      </c>
      <c r="C5" s="72"/>
      <c r="D5" s="72"/>
      <c r="E5" s="72"/>
      <c r="F5" s="72"/>
      <c r="G5" s="72"/>
      <c r="H5" s="72"/>
      <c r="I5" s="72"/>
      <c r="J5" s="72"/>
      <c r="K5" s="72"/>
      <c r="L5" s="72"/>
      <c r="M5" s="72"/>
    </row>
    <row r="6" spans="2:30" ht="15.75" customHeight="1" thickBot="1" x14ac:dyDescent="0.3">
      <c r="B6" s="145" t="s">
        <v>399</v>
      </c>
      <c r="C6" s="146"/>
      <c r="D6" s="146"/>
      <c r="E6" s="146"/>
      <c r="F6" s="146"/>
      <c r="G6" s="146"/>
      <c r="H6" s="146"/>
      <c r="I6" s="124"/>
    </row>
    <row r="7" spans="2:30" ht="51" customHeight="1" thickBot="1" x14ac:dyDescent="0.3">
      <c r="B7" s="115"/>
      <c r="C7" s="115" t="s">
        <v>391</v>
      </c>
      <c r="D7" s="115" t="s">
        <v>392</v>
      </c>
      <c r="E7" s="115" t="s">
        <v>393</v>
      </c>
      <c r="F7" s="115" t="s">
        <v>394</v>
      </c>
      <c r="G7" s="115" t="s">
        <v>395</v>
      </c>
      <c r="H7" s="115" t="s">
        <v>9</v>
      </c>
      <c r="I7" s="115"/>
    </row>
    <row r="8" spans="2:30" ht="16.5" customHeight="1" thickBot="1" x14ac:dyDescent="0.3">
      <c r="B8" s="7" t="s">
        <v>340</v>
      </c>
      <c r="C8" s="7">
        <v>0</v>
      </c>
      <c r="D8" s="7">
        <v>0.25</v>
      </c>
      <c r="E8" s="7">
        <v>0.5</v>
      </c>
      <c r="F8" s="7">
        <v>0.75</v>
      </c>
      <c r="G8" s="7">
        <v>1</v>
      </c>
      <c r="H8" s="8" t="s">
        <v>8</v>
      </c>
      <c r="I8" s="9" t="s">
        <v>341</v>
      </c>
      <c r="AB8" s="6">
        <f>MAX(I9:I11)</f>
        <v>0</v>
      </c>
      <c r="AC8" s="69" t="e">
        <f>TEXT(AB8/SUM(I9:I11),"0.00%")</f>
        <v>#DIV/0!</v>
      </c>
      <c r="AD8" s="69" t="str">
        <f>IF(I9 &gt;= AB8,B9,IF(I10 &gt;= AB8,B10,IF(I11 &gt;= AB8,B11,"Algo está mal en la formula, revisela")))</f>
        <v>6.1</v>
      </c>
    </row>
    <row r="9" spans="2:30" ht="15.75" customHeight="1" thickBot="1" x14ac:dyDescent="0.3">
      <c r="B9" s="47" t="s">
        <v>352</v>
      </c>
      <c r="C9" s="55">
        <f>COUNTIF(REQUISITOS!C81:C89,"X")</f>
        <v>0</v>
      </c>
      <c r="D9" s="55">
        <f>COUNTIF(REQUISITOS!D81:D89,"X")</f>
        <v>0</v>
      </c>
      <c r="E9" s="55">
        <f>COUNTIF(REQUISITOS!E81:E89,"X")</f>
        <v>0</v>
      </c>
      <c r="F9" s="55">
        <f>COUNTIF(REQUISITOS!F81:F89,"X")</f>
        <v>0</v>
      </c>
      <c r="G9" s="55">
        <f>COUNTIF(REQUISITOS!G81:G89,"X")</f>
        <v>0</v>
      </c>
      <c r="H9" s="55">
        <f>COUNTIF(REQUISITOS!H81:H89,"X")</f>
        <v>0</v>
      </c>
      <c r="I9" s="44">
        <f>SUM(C9:H9)</f>
        <v>0</v>
      </c>
      <c r="AB9" s="6">
        <f>MIN(I9:I11)</f>
        <v>0</v>
      </c>
      <c r="AC9" s="69" t="e">
        <f>TEXT(AB9/SUM(I9:I11),"0.00%")</f>
        <v>#DIV/0!</v>
      </c>
      <c r="AD9" s="69" t="str">
        <f>IF(I9 &lt;= AB9,B9,IF(I10 &lt;= AB9,B10,IF(I11 &lt;= AB9,B11,"Algo está mal en la formula, revisela")))</f>
        <v>6.1</v>
      </c>
    </row>
    <row r="10" spans="2:30" ht="15.75" customHeight="1" thickBot="1" x14ac:dyDescent="0.3">
      <c r="B10" s="43" t="s">
        <v>353</v>
      </c>
      <c r="C10" s="55">
        <f>COUNTIF(REQUISITOS!C92:C107,"X")</f>
        <v>0</v>
      </c>
      <c r="D10" s="55">
        <f>COUNTIF(REQUISITOS!D92:D107,"X")</f>
        <v>0</v>
      </c>
      <c r="E10" s="55">
        <f>COUNTIF(REQUISITOS!E92:E107,"X")</f>
        <v>0</v>
      </c>
      <c r="F10" s="55">
        <f>COUNTIF(REQUISITOS!F92:F107,"X")</f>
        <v>0</v>
      </c>
      <c r="G10" s="55">
        <f>COUNTIF(REQUISITOS!G92:G107,"X")</f>
        <v>0</v>
      </c>
      <c r="H10" s="55">
        <f>COUNTIF(REQUISITOS!H92:H107,"X")</f>
        <v>0</v>
      </c>
      <c r="I10" s="45">
        <f>SUM(C10:H10)</f>
        <v>0</v>
      </c>
    </row>
    <row r="11" spans="2:30" ht="15.75" customHeight="1" thickBot="1" x14ac:dyDescent="0.3">
      <c r="B11" s="54" t="s">
        <v>354</v>
      </c>
      <c r="C11" s="55">
        <f>COUNTIF(REQUISITOS!C110:C113,"X")</f>
        <v>0</v>
      </c>
      <c r="D11" s="55">
        <f>COUNTIF(REQUISITOS!D110:D113,"X")</f>
        <v>0</v>
      </c>
      <c r="E11" s="55">
        <f>COUNTIF(REQUISITOS!E110:E113,"X")</f>
        <v>0</v>
      </c>
      <c r="F11" s="55">
        <f>COUNTIF(REQUISITOS!F110:F113,"X")</f>
        <v>0</v>
      </c>
      <c r="G11" s="55">
        <f>COUNTIF(REQUISITOS!G110:G113,"X")</f>
        <v>0</v>
      </c>
      <c r="H11" s="55">
        <f>COUNTIF(REQUISITOS!H110:H113,"X")</f>
        <v>0</v>
      </c>
      <c r="I11" s="55">
        <f>SUM(C11:H11)</f>
        <v>0</v>
      </c>
      <c r="AC11" s="69">
        <f>SUM(C12:G12)</f>
        <v>0</v>
      </c>
    </row>
    <row r="12" spans="2:30" ht="15.75" customHeight="1" thickBot="1" x14ac:dyDescent="0.3">
      <c r="B12" s="25" t="s">
        <v>341</v>
      </c>
      <c r="C12" s="55">
        <f t="shared" ref="C12:H12" si="0">SUM(C9:C11)</f>
        <v>0</v>
      </c>
      <c r="D12" s="55">
        <f t="shared" si="0"/>
        <v>0</v>
      </c>
      <c r="E12" s="55">
        <f t="shared" si="0"/>
        <v>0</v>
      </c>
      <c r="F12" s="55">
        <f t="shared" si="0"/>
        <v>0</v>
      </c>
      <c r="G12" s="55">
        <f t="shared" si="0"/>
        <v>0</v>
      </c>
      <c r="H12" s="55">
        <f t="shared" si="0"/>
        <v>0</v>
      </c>
      <c r="I12" s="55">
        <f>SUM(I9:I11)-H12</f>
        <v>0</v>
      </c>
      <c r="AC12" s="69" t="e">
        <f>TEXT(C12/AC11,"0.00%")</f>
        <v>#DIV/0!</v>
      </c>
    </row>
    <row r="13" spans="2:30" ht="15.75" customHeight="1" thickBot="1" x14ac:dyDescent="0.3">
      <c r="B13" s="192" t="s">
        <v>400</v>
      </c>
      <c r="C13" s="146"/>
      <c r="D13" s="146"/>
      <c r="E13" s="146"/>
      <c r="F13" s="146"/>
      <c r="G13" s="146"/>
      <c r="H13" s="146"/>
      <c r="I13" s="124"/>
      <c r="AC13" s="69" t="e">
        <f>TEXT(D12/AC11,"0.00%")</f>
        <v>#DIV/0!</v>
      </c>
    </row>
    <row r="14" spans="2:30" ht="15.75" customHeight="1" thickBot="1" x14ac:dyDescent="0.3">
      <c r="B14" s="191">
        <f>IF(I12=0,0,(C12*C8+D12*D8+E12*E8+F12*F8+G12*G8)/I12)</f>
        <v>0</v>
      </c>
      <c r="C14" s="146"/>
      <c r="D14" s="146"/>
      <c r="E14" s="146"/>
      <c r="F14" s="146"/>
      <c r="G14" s="146"/>
      <c r="H14" s="146"/>
      <c r="I14" s="124"/>
      <c r="AC14" s="69" t="e">
        <f>TEXT(E12/AC11,"0.00%")</f>
        <v>#DIV/0!</v>
      </c>
    </row>
    <row r="15" spans="2:30" ht="15.75" thickBot="1" x14ac:dyDescent="0.3">
      <c r="AC15" s="69" t="e">
        <f>TEXT(F12/AC11,"0.00%")</f>
        <v>#DIV/0!</v>
      </c>
    </row>
    <row r="16" spans="2:30" ht="15.75" thickBot="1" x14ac:dyDescent="0.3">
      <c r="B16" s="145" t="s">
        <v>554</v>
      </c>
      <c r="C16" s="146"/>
      <c r="D16" s="146"/>
      <c r="E16" s="146"/>
      <c r="F16" s="146"/>
      <c r="G16" s="146"/>
      <c r="H16" s="146"/>
      <c r="I16" s="124"/>
    </row>
    <row r="17" spans="2:20" ht="15.75" customHeight="1" x14ac:dyDescent="0.25">
      <c r="B17" s="182" t="e">
        <f>"Según se muestra en la Tabla PLANIFICACIÓN el porcentaje de implementación alcanzado es de " &amp;TEXT(B14,"0.00%")&amp; " con respecto a los 26 DEBES que se contemplan en los requisitos que la norma establece para dicha cláusula." &amp;CHAR(10)&amp;CHAR(10)&amp; "La imagen Porcentaje de representatividad - Requisitos de Planificación muestra que el requisito " &amp;AD8&amp; " tiene un " &amp;AC8&amp; " de representatividad, siendo este el requisito con mayor representatividad en esta cláusula, mientras que el requisito " &amp;AD9&amp; " tiene un " &amp;AC9&amp; " de representatividad." &amp;CHAR(10)&amp;CHAR(10)&amp; "El " &amp;AC12&amp; " de los DEBES se encuentra " &amp;C7&amp; ", " &amp;AC13&amp; " se encuentra " &amp;D7&amp; ", " &amp;AC14&amp; " se encuentra " &amp;E7&amp; ", un "&amp;AC14&amp;" se encuentra " &amp;G7&amp; ", mientras que un "&amp;AC15&amp;" se encuentra " &amp;F7</f>
        <v>#DIV/0!</v>
      </c>
      <c r="C17" s="183"/>
      <c r="D17" s="183"/>
      <c r="E17" s="183"/>
      <c r="F17" s="183"/>
      <c r="G17" s="183"/>
      <c r="H17" s="183"/>
      <c r="I17" s="184"/>
    </row>
    <row r="18" spans="2:20" x14ac:dyDescent="0.25">
      <c r="B18" s="185"/>
      <c r="C18" s="186"/>
      <c r="D18" s="186"/>
      <c r="E18" s="186"/>
      <c r="F18" s="186"/>
      <c r="G18" s="186"/>
      <c r="H18" s="186"/>
      <c r="I18" s="187"/>
    </row>
    <row r="19" spans="2:20" x14ac:dyDescent="0.25">
      <c r="B19" s="185"/>
      <c r="C19" s="186"/>
      <c r="D19" s="186"/>
      <c r="E19" s="186"/>
      <c r="F19" s="186"/>
      <c r="G19" s="186"/>
      <c r="H19" s="186"/>
      <c r="I19" s="187"/>
    </row>
    <row r="20" spans="2:20" x14ac:dyDescent="0.25">
      <c r="B20" s="185"/>
      <c r="C20" s="186"/>
      <c r="D20" s="186"/>
      <c r="E20" s="186"/>
      <c r="F20" s="186"/>
      <c r="G20" s="186"/>
      <c r="H20" s="186"/>
      <c r="I20" s="187"/>
    </row>
    <row r="21" spans="2:20" x14ac:dyDescent="0.25">
      <c r="B21" s="185"/>
      <c r="C21" s="186"/>
      <c r="D21" s="186"/>
      <c r="E21" s="186"/>
      <c r="F21" s="186"/>
      <c r="G21" s="186"/>
      <c r="H21" s="186"/>
      <c r="I21" s="187"/>
    </row>
    <row r="22" spans="2:20" x14ac:dyDescent="0.25">
      <c r="B22" s="185"/>
      <c r="C22" s="186"/>
      <c r="D22" s="186"/>
      <c r="E22" s="186"/>
      <c r="F22" s="186"/>
      <c r="G22" s="186"/>
      <c r="H22" s="186"/>
      <c r="I22" s="187"/>
    </row>
    <row r="23" spans="2:20" ht="15.75" customHeight="1" x14ac:dyDescent="0.25">
      <c r="B23" s="185"/>
      <c r="C23" s="186"/>
      <c r="D23" s="186"/>
      <c r="E23" s="186"/>
      <c r="F23" s="186"/>
      <c r="G23" s="186"/>
      <c r="H23" s="186"/>
      <c r="I23" s="187"/>
      <c r="K23" s="65"/>
    </row>
    <row r="24" spans="2:20" x14ac:dyDescent="0.25">
      <c r="B24" s="185"/>
      <c r="C24" s="186"/>
      <c r="D24" s="186"/>
      <c r="E24" s="186"/>
      <c r="F24" s="186"/>
      <c r="G24" s="186"/>
      <c r="H24" s="186"/>
      <c r="I24" s="187"/>
    </row>
    <row r="25" spans="2:20" ht="15" customHeight="1" x14ac:dyDescent="0.25">
      <c r="B25" s="185"/>
      <c r="C25" s="186"/>
      <c r="D25" s="186"/>
      <c r="E25" s="186"/>
      <c r="F25" s="186"/>
      <c r="G25" s="186"/>
      <c r="H25" s="186"/>
      <c r="I25" s="187"/>
      <c r="L25" s="99"/>
      <c r="M25" s="99"/>
      <c r="N25" s="99"/>
      <c r="O25" s="99"/>
      <c r="P25" s="99"/>
      <c r="Q25" s="99"/>
      <c r="R25" s="99"/>
      <c r="S25" s="99"/>
      <c r="T25" s="99"/>
    </row>
    <row r="26" spans="2:20" x14ac:dyDescent="0.25">
      <c r="B26" s="185"/>
      <c r="C26" s="186"/>
      <c r="D26" s="186"/>
      <c r="E26" s="186"/>
      <c r="F26" s="186"/>
      <c r="G26" s="186"/>
      <c r="H26" s="186"/>
      <c r="I26" s="187"/>
      <c r="K26" s="99"/>
      <c r="L26" s="99"/>
      <c r="M26" s="99"/>
      <c r="N26" s="99"/>
      <c r="O26" s="99"/>
      <c r="P26" s="99"/>
      <c r="Q26" s="99"/>
      <c r="R26" s="99"/>
      <c r="S26" s="99"/>
      <c r="T26" s="99"/>
    </row>
    <row r="27" spans="2:20" ht="15.75" thickBot="1" x14ac:dyDescent="0.3">
      <c r="B27" s="188"/>
      <c r="C27" s="189"/>
      <c r="D27" s="189"/>
      <c r="E27" s="189"/>
      <c r="F27" s="189"/>
      <c r="G27" s="189"/>
      <c r="H27" s="189"/>
      <c r="I27" s="190"/>
      <c r="K27" s="99"/>
      <c r="L27" s="99"/>
      <c r="M27" s="99"/>
      <c r="N27" s="99"/>
      <c r="O27" s="99"/>
      <c r="P27" s="99"/>
      <c r="Q27" s="99"/>
      <c r="R27" s="99"/>
      <c r="S27" s="99"/>
      <c r="T27" s="99"/>
    </row>
    <row r="28" spans="2:20" x14ac:dyDescent="0.25">
      <c r="K28" s="99"/>
      <c r="L28" s="99"/>
      <c r="M28" s="99"/>
      <c r="N28" s="99"/>
      <c r="O28" s="99"/>
      <c r="P28" s="99"/>
      <c r="Q28" s="99"/>
      <c r="R28" s="99"/>
      <c r="S28" s="99"/>
      <c r="T28" s="99"/>
    </row>
    <row r="29" spans="2:20" x14ac:dyDescent="0.25">
      <c r="K29" s="99"/>
      <c r="L29" s="99"/>
      <c r="M29" s="99"/>
      <c r="N29" s="99"/>
      <c r="O29" s="99"/>
      <c r="P29" s="99"/>
      <c r="Q29" s="99"/>
      <c r="R29" s="99"/>
      <c r="S29" s="99"/>
      <c r="T29" s="99"/>
    </row>
    <row r="30" spans="2:20" x14ac:dyDescent="0.25">
      <c r="K30" s="99"/>
      <c r="L30" s="99"/>
      <c r="M30" s="99"/>
      <c r="N30" s="99"/>
      <c r="O30" s="99"/>
      <c r="P30" s="99"/>
      <c r="Q30" s="99"/>
      <c r="R30" s="99"/>
      <c r="S30" s="99"/>
      <c r="T30" s="99"/>
    </row>
    <row r="31" spans="2:20" x14ac:dyDescent="0.25">
      <c r="K31" s="99"/>
      <c r="L31" s="99"/>
      <c r="M31" s="99"/>
      <c r="N31" s="99"/>
      <c r="O31" s="99"/>
      <c r="P31" s="99"/>
      <c r="Q31" s="99"/>
      <c r="R31" s="99"/>
      <c r="S31" s="99"/>
      <c r="T31" s="99"/>
    </row>
    <row r="32" spans="2:20" x14ac:dyDescent="0.25">
      <c r="K32" s="99"/>
      <c r="L32" s="99"/>
      <c r="M32" s="99"/>
      <c r="N32" s="99"/>
      <c r="O32" s="99"/>
      <c r="P32" s="99"/>
      <c r="Q32" s="99"/>
      <c r="R32" s="99"/>
      <c r="S32" s="99"/>
      <c r="T32" s="99"/>
    </row>
    <row r="33" spans="11:20" x14ac:dyDescent="0.25">
      <c r="K33" s="99"/>
      <c r="L33" s="99"/>
      <c r="M33" s="99"/>
      <c r="N33" s="99"/>
      <c r="O33" s="99"/>
      <c r="P33" s="99"/>
      <c r="Q33" s="99"/>
      <c r="R33" s="99"/>
      <c r="S33" s="99"/>
      <c r="T33" s="99"/>
    </row>
    <row r="34" spans="11:20" x14ac:dyDescent="0.25">
      <c r="K34" s="99"/>
      <c r="L34" s="99"/>
      <c r="M34" s="99"/>
      <c r="N34" s="99"/>
      <c r="O34" s="99"/>
      <c r="P34" s="99"/>
      <c r="Q34" s="99"/>
      <c r="R34" s="99"/>
      <c r="S34" s="99"/>
      <c r="T34" s="99"/>
    </row>
    <row r="35" spans="11:20" x14ac:dyDescent="0.25">
      <c r="K35" s="99"/>
      <c r="L35" s="99"/>
      <c r="M35" s="99"/>
      <c r="N35" s="99"/>
      <c r="O35" s="99"/>
      <c r="P35" s="99"/>
      <c r="Q35" s="99"/>
      <c r="R35" s="99"/>
      <c r="S35" s="99"/>
      <c r="T35" s="99"/>
    </row>
    <row r="36" spans="11:20" x14ac:dyDescent="0.25">
      <c r="K36" s="99"/>
      <c r="L36" s="99"/>
      <c r="M36" s="99"/>
      <c r="N36" s="99"/>
      <c r="O36" s="99"/>
      <c r="P36" s="99"/>
      <c r="Q36" s="99"/>
      <c r="R36" s="99"/>
      <c r="S36" s="99"/>
      <c r="T36" s="99"/>
    </row>
    <row r="37" spans="11:20" x14ac:dyDescent="0.25">
      <c r="K37" s="99"/>
      <c r="L37" s="99"/>
      <c r="M37" s="99"/>
      <c r="N37" s="99"/>
      <c r="O37" s="99"/>
      <c r="P37" s="99"/>
      <c r="Q37" s="99"/>
      <c r="R37" s="99"/>
      <c r="S37" s="99"/>
      <c r="T37" s="99"/>
    </row>
    <row r="38" spans="11:20" x14ac:dyDescent="0.25">
      <c r="K38" s="99"/>
      <c r="L38" s="99"/>
      <c r="M38" s="99"/>
      <c r="N38" s="99"/>
      <c r="O38" s="99"/>
      <c r="P38" s="99"/>
      <c r="Q38" s="99"/>
      <c r="R38" s="99"/>
      <c r="S38" s="99"/>
      <c r="T38" s="99"/>
    </row>
    <row r="39" spans="11:20" x14ac:dyDescent="0.25">
      <c r="K39" s="99"/>
      <c r="L39" s="99"/>
      <c r="M39" s="99"/>
      <c r="N39" s="99"/>
      <c r="O39" s="99"/>
      <c r="P39" s="99"/>
      <c r="Q39" s="99"/>
      <c r="R39" s="99"/>
      <c r="S39" s="99"/>
      <c r="T39" s="99"/>
    </row>
    <row r="40" spans="11:20" x14ac:dyDescent="0.25">
      <c r="K40" s="99"/>
      <c r="L40" s="99"/>
      <c r="M40" s="99"/>
      <c r="N40" s="99"/>
      <c r="O40" s="99"/>
      <c r="P40" s="99"/>
      <c r="Q40" s="99"/>
      <c r="R40" s="99"/>
      <c r="S40" s="99"/>
      <c r="T40" s="99"/>
    </row>
    <row r="41" spans="11:20" x14ac:dyDescent="0.25">
      <c r="K41" s="99"/>
      <c r="L41" s="99"/>
      <c r="M41" s="99"/>
      <c r="N41" s="99"/>
      <c r="O41" s="99"/>
      <c r="P41" s="99"/>
      <c r="Q41" s="99"/>
      <c r="R41" s="99"/>
      <c r="S41" s="99"/>
      <c r="T41" s="99"/>
    </row>
  </sheetData>
  <mergeCells count="8">
    <mergeCell ref="B16:I16"/>
    <mergeCell ref="B17:I27"/>
    <mergeCell ref="B3:P3"/>
    <mergeCell ref="B6:I6"/>
    <mergeCell ref="B14:I14"/>
    <mergeCell ref="B13:I13"/>
    <mergeCell ref="B4:H4"/>
    <mergeCell ref="I4:P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AD46"/>
  <sheetViews>
    <sheetView zoomScale="70" zoomScaleNormal="70" workbookViewId="0">
      <selection activeCell="B16" sqref="B16:I16"/>
    </sheetView>
  </sheetViews>
  <sheetFormatPr baseColWidth="10" defaultColWidth="11.42578125" defaultRowHeight="15" x14ac:dyDescent="0.25"/>
  <cols>
    <col min="1" max="1" width="11.42578125" style="69" customWidth="1"/>
    <col min="2" max="16384" width="11.42578125" style="69"/>
  </cols>
  <sheetData>
    <row r="2" spans="2:30" ht="15.75" thickBot="1" x14ac:dyDescent="0.3"/>
    <row r="3" spans="2:30" ht="18.75" thickBot="1" x14ac:dyDescent="0.3">
      <c r="B3" s="179" t="s">
        <v>337</v>
      </c>
      <c r="C3" s="180"/>
      <c r="D3" s="180"/>
      <c r="E3" s="180"/>
      <c r="F3" s="180"/>
      <c r="G3" s="180"/>
      <c r="H3" s="180"/>
      <c r="I3" s="180"/>
      <c r="J3" s="180"/>
      <c r="K3" s="180"/>
      <c r="L3" s="180"/>
      <c r="M3" s="180"/>
      <c r="N3" s="180"/>
      <c r="O3" s="180"/>
      <c r="P3" s="181"/>
    </row>
    <row r="4" spans="2:30" ht="21.75" thickBot="1" x14ac:dyDescent="0.4">
      <c r="B4" s="154" t="s">
        <v>553</v>
      </c>
      <c r="C4" s="177"/>
      <c r="D4" s="177"/>
      <c r="E4" s="177"/>
      <c r="F4" s="177"/>
      <c r="G4" s="177"/>
      <c r="H4" s="178"/>
      <c r="I4" s="155">
        <f>'ANÁLISIS DATOS GLOBAL'!M9</f>
        <v>0</v>
      </c>
      <c r="J4" s="146"/>
      <c r="K4" s="146"/>
      <c r="L4" s="146"/>
      <c r="M4" s="146"/>
      <c r="N4" s="146"/>
      <c r="O4" s="146"/>
      <c r="P4" s="124"/>
    </row>
    <row r="5" spans="2:30" ht="15.75" thickBot="1" x14ac:dyDescent="0.3">
      <c r="B5" s="72" t="s">
        <v>397</v>
      </c>
      <c r="C5" s="72"/>
      <c r="D5" s="72"/>
      <c r="E5" s="72"/>
      <c r="F5" s="72"/>
      <c r="G5" s="72"/>
      <c r="H5" s="72"/>
      <c r="I5" s="72"/>
      <c r="J5" s="72"/>
      <c r="K5" s="72"/>
      <c r="L5" s="72"/>
      <c r="M5" s="72"/>
    </row>
    <row r="6" spans="2:30" ht="15.75" customHeight="1" thickBot="1" x14ac:dyDescent="0.3">
      <c r="B6" s="145" t="s">
        <v>401</v>
      </c>
      <c r="C6" s="146"/>
      <c r="D6" s="146"/>
      <c r="E6" s="146"/>
      <c r="F6" s="146"/>
      <c r="G6" s="146"/>
      <c r="H6" s="146"/>
      <c r="I6" s="124"/>
    </row>
    <row r="7" spans="2:30" ht="51.75" customHeight="1" thickBot="1" x14ac:dyDescent="0.3">
      <c r="B7" s="115"/>
      <c r="C7" s="115" t="s">
        <v>391</v>
      </c>
      <c r="D7" s="115" t="s">
        <v>392</v>
      </c>
      <c r="E7" s="115" t="s">
        <v>393</v>
      </c>
      <c r="F7" s="115" t="s">
        <v>394</v>
      </c>
      <c r="G7" s="115" t="s">
        <v>395</v>
      </c>
      <c r="H7" s="115" t="s">
        <v>9</v>
      </c>
      <c r="I7" s="115"/>
    </row>
    <row r="8" spans="2:30" ht="15.75" customHeight="1" thickBot="1" x14ac:dyDescent="0.3">
      <c r="B8" s="7" t="s">
        <v>340</v>
      </c>
      <c r="C8" s="7">
        <v>0</v>
      </c>
      <c r="D8" s="7">
        <v>0.25</v>
      </c>
      <c r="E8" s="7">
        <v>0.5</v>
      </c>
      <c r="F8" s="7">
        <v>0.75</v>
      </c>
      <c r="G8" s="7">
        <v>1</v>
      </c>
      <c r="H8" s="8" t="s">
        <v>8</v>
      </c>
      <c r="I8" s="9" t="s">
        <v>341</v>
      </c>
      <c r="AB8" s="69">
        <f>MAX(I9:I13)</f>
        <v>17</v>
      </c>
      <c r="AC8" s="69" t="str">
        <f>TEXT(AB8/SUM(I9:I13),"0.00%")</f>
        <v>80.95%</v>
      </c>
      <c r="AD8" s="69" t="str">
        <f>IF(I9 &gt;= AB8,B9,IF(I10 &gt;= AB8,B10,IF(I11 &gt;= AB8,B11,IF(I12 &gt;= AB8,B12,IF(I13 &gt;= AB8,B13,"Algo está mal en la formula, revisela")))))</f>
        <v>7.1</v>
      </c>
    </row>
    <row r="9" spans="2:30" ht="15.75" customHeight="1" thickBot="1" x14ac:dyDescent="0.3">
      <c r="B9" s="47" t="s">
        <v>356</v>
      </c>
      <c r="C9" s="10">
        <f>COUNTIF(REQUISITOS!C117:C140,"X")</f>
        <v>6</v>
      </c>
      <c r="D9" s="10">
        <f>COUNTIF(REQUISITOS!D117:D140,"X")</f>
        <v>7</v>
      </c>
      <c r="E9" s="10">
        <f>COUNTIF(REQUISITOS!E117:E140,"X")</f>
        <v>2</v>
      </c>
      <c r="F9" s="10">
        <f>COUNTIF(REQUISITOS!F117:F140,"X")</f>
        <v>2</v>
      </c>
      <c r="G9" s="10">
        <f>COUNTIF(REQUISITOS!G117:G140,"X")</f>
        <v>0</v>
      </c>
      <c r="H9" s="10">
        <f>COUNTIF(REQUISITOS!H117:H140,"X")</f>
        <v>0</v>
      </c>
      <c r="I9" s="49">
        <f>SUM(C9:H9)</f>
        <v>17</v>
      </c>
      <c r="AB9" s="69">
        <f>MIN(I9:I13)</f>
        <v>0</v>
      </c>
      <c r="AC9" s="69" t="str">
        <f>TEXT(AB9/SUM(I9:I13),"0.00%")</f>
        <v>0.00%</v>
      </c>
      <c r="AD9" s="69" t="str">
        <f>IF(I9 &lt;= AB9,B9,IF(I10 &lt;= AB9,B10,IF(I11 &lt;= AB9,B11,IF(I12 &lt;= AB9,B12,IF(I13 &lt;= AB9,B13,"Algo está mal en la formula, revisela")))))</f>
        <v>7.3</v>
      </c>
    </row>
    <row r="10" spans="2:30" ht="15.75" customHeight="1" thickBot="1" x14ac:dyDescent="0.3">
      <c r="B10" s="43" t="s">
        <v>358</v>
      </c>
      <c r="C10" s="10">
        <f>COUNTIF(REQUISITOS!C143:C146,"X")</f>
        <v>4</v>
      </c>
      <c r="D10" s="10">
        <f>COUNTIF(REQUISITOS!D143:D146,"X")</f>
        <v>0</v>
      </c>
      <c r="E10" s="10">
        <f>COUNTIF(REQUISITOS!E143:E146,"X")</f>
        <v>0</v>
      </c>
      <c r="F10" s="10">
        <f>COUNTIF(REQUISITOS!F143:F146,"X")</f>
        <v>0</v>
      </c>
      <c r="G10" s="10">
        <f>COUNTIF(REQUISITOS!G143:G146,"X")</f>
        <v>0</v>
      </c>
      <c r="H10" s="10">
        <f>COUNTIF(REQUISITOS!H143:H146,"X")</f>
        <v>0</v>
      </c>
      <c r="I10" s="45">
        <f>SUM(C10:H10)</f>
        <v>4</v>
      </c>
    </row>
    <row r="11" spans="2:30" ht="15.75" customHeight="1" thickBot="1" x14ac:dyDescent="0.3">
      <c r="B11" s="43" t="s">
        <v>360</v>
      </c>
      <c r="C11" s="10">
        <f>COUNTIF(REQUISITOS!C149:C152,"X")</f>
        <v>0</v>
      </c>
      <c r="D11" s="10">
        <f>COUNTIF(REQUISITOS!D149:D152,"X")</f>
        <v>0</v>
      </c>
      <c r="E11" s="10">
        <f>COUNTIF(REQUISITOS!E149:E152,"X")</f>
        <v>0</v>
      </c>
      <c r="F11" s="10">
        <f>COUNTIF(REQUISITOS!F149:F152,"X")</f>
        <v>0</v>
      </c>
      <c r="G11" s="10">
        <f>COUNTIF(REQUISITOS!G149:G152,"X")</f>
        <v>0</v>
      </c>
      <c r="H11" s="10">
        <f>COUNTIF(REQUISITOS!H149:H152,"X")</f>
        <v>0</v>
      </c>
      <c r="I11" s="45">
        <f>SUM(C11:H11)</f>
        <v>0</v>
      </c>
      <c r="AC11" s="69">
        <f>SUM(C14:G14)</f>
        <v>21</v>
      </c>
    </row>
    <row r="12" spans="2:30" ht="15.75" customHeight="1" thickBot="1" x14ac:dyDescent="0.3">
      <c r="B12" s="43" t="s">
        <v>362</v>
      </c>
      <c r="C12" s="10">
        <f>COUNTIF(REQUISITOS!C155:C159,"X")</f>
        <v>0</v>
      </c>
      <c r="D12" s="10">
        <f>COUNTIF(REQUISITOS!D155:D159,"X")</f>
        <v>0</v>
      </c>
      <c r="E12" s="10">
        <f>COUNTIF(REQUISITOS!E155:E159,"X")</f>
        <v>0</v>
      </c>
      <c r="F12" s="10">
        <f>COUNTIF(REQUISITOS!F155:F159,"X")</f>
        <v>0</v>
      </c>
      <c r="G12" s="10">
        <f>COUNTIF(REQUISITOS!G155:G159,"X")</f>
        <v>0</v>
      </c>
      <c r="H12" s="10">
        <f>COUNTIF(REQUISITOS!H155:H159,"X")</f>
        <v>0</v>
      </c>
      <c r="I12" s="45">
        <f>SUM(C12:H12)</f>
        <v>0</v>
      </c>
      <c r="AC12" s="69" t="str">
        <f>TEXT(C14/AC11,"0.00%")</f>
        <v>47.62%</v>
      </c>
    </row>
    <row r="13" spans="2:30" ht="15.75" customHeight="1" thickBot="1" x14ac:dyDescent="0.3">
      <c r="B13" s="48" t="s">
        <v>364</v>
      </c>
      <c r="C13" s="10">
        <f>COUNTIF(REQUISITOS!C159:C179,"X")</f>
        <v>0</v>
      </c>
      <c r="D13" s="10">
        <f>COUNTIF(REQUISITOS!D159:D179,"X")</f>
        <v>0</v>
      </c>
      <c r="E13" s="10">
        <f>COUNTIF(REQUISITOS!E159:E179,"X")</f>
        <v>0</v>
      </c>
      <c r="F13" s="10">
        <f>COUNTIF(REQUISITOS!F159:F179,"X")</f>
        <v>0</v>
      </c>
      <c r="G13" s="10">
        <f>COUNTIF(REQUISITOS!G159:G179,"X")</f>
        <v>0</v>
      </c>
      <c r="H13" s="10">
        <f>COUNTIF(REQUISITOS!H159:H179,"X")</f>
        <v>0</v>
      </c>
      <c r="I13" s="45">
        <f>SUM(C13:H13)</f>
        <v>0</v>
      </c>
      <c r="AC13" s="69" t="str">
        <f>TEXT(D14/AC11,"0.00%")</f>
        <v>33.33%</v>
      </c>
    </row>
    <row r="14" spans="2:30" ht="15.75" customHeight="1" thickBot="1" x14ac:dyDescent="0.3">
      <c r="B14" s="15" t="s">
        <v>341</v>
      </c>
      <c r="C14" s="26">
        <f t="shared" ref="C14:H14" si="0">SUM(C9:C13)</f>
        <v>10</v>
      </c>
      <c r="D14" s="27">
        <f t="shared" si="0"/>
        <v>7</v>
      </c>
      <c r="E14" s="27">
        <f t="shared" si="0"/>
        <v>2</v>
      </c>
      <c r="F14" s="27">
        <f t="shared" si="0"/>
        <v>2</v>
      </c>
      <c r="G14" s="27">
        <f t="shared" si="0"/>
        <v>0</v>
      </c>
      <c r="H14" s="27">
        <f t="shared" si="0"/>
        <v>0</v>
      </c>
      <c r="I14" s="27">
        <f>SUM(I9:I13)-H14</f>
        <v>21</v>
      </c>
      <c r="AC14" s="69" t="str">
        <f>TEXT(E14/AC11,"0.00%")</f>
        <v>9.52%</v>
      </c>
    </row>
    <row r="15" spans="2:30" ht="15.75" customHeight="1" thickBot="1" x14ac:dyDescent="0.3">
      <c r="B15" s="150" t="s">
        <v>402</v>
      </c>
      <c r="C15" s="151"/>
      <c r="D15" s="151"/>
      <c r="E15" s="151"/>
      <c r="F15" s="151"/>
      <c r="G15" s="151"/>
      <c r="H15" s="151"/>
      <c r="I15" s="152"/>
      <c r="AC15" s="69" t="str">
        <f>TEXT(F14/AC11,"0.00%")</f>
        <v>9.52%</v>
      </c>
    </row>
    <row r="16" spans="2:30" ht="15.75" customHeight="1" thickBot="1" x14ac:dyDescent="0.3">
      <c r="B16" s="145">
        <f>IF(I14=0,0,(C14*C8+D14*D8+E14*E8+F14*F8+G14*G8)/I14)</f>
        <v>0.20238095238095238</v>
      </c>
      <c r="C16" s="146"/>
      <c r="D16" s="146"/>
      <c r="E16" s="146"/>
      <c r="F16" s="146"/>
      <c r="G16" s="146"/>
      <c r="H16" s="146"/>
      <c r="I16" s="124"/>
    </row>
    <row r="17" spans="2:18" ht="15.75" thickBot="1" x14ac:dyDescent="0.3"/>
    <row r="18" spans="2:18" ht="15.75" thickBot="1" x14ac:dyDescent="0.3">
      <c r="B18" s="145" t="s">
        <v>554</v>
      </c>
      <c r="C18" s="146"/>
      <c r="D18" s="146"/>
      <c r="E18" s="146"/>
      <c r="F18" s="146"/>
      <c r="G18" s="146"/>
      <c r="H18" s="146"/>
      <c r="I18" s="124"/>
    </row>
    <row r="19" spans="2:18" ht="206.25" customHeight="1" thickBot="1" x14ac:dyDescent="0.3">
      <c r="B19" s="170" t="str">
        <f>"Según se muestra en la Tabla SOPORTE el porcentaje de implementación alcanzado es de " &amp;TEXT(B16,"0.00%")&amp; " con respecto a los 40 DEBES que se contemplan en los requisitos que la norma establece para dicha cláusula." &amp;CHAR(10)&amp;CHAR(10)&amp; "La imagen Porcentaje de representatividad - Requisitos de SOPORTE muestra que el requisito " &amp;AD8&amp; " tiene un " &amp;AC8&amp; " de representatividad en la implementación de la cláusula de Soporte, mientras que el requisito " &amp;AD9&amp; " tiene un " &amp;AC9&amp; " de representatividad." &amp;CHAR(10)&amp;CHAR(10)&amp; "El " &amp;AC12&amp; " de los DEBES se encuentra " &amp;C7&amp; " y " &amp;AC13&amp; " se encuentra " &amp;D7&amp; ", " &amp;AC14&amp; " se encuentra " &amp;E7&amp; ", un " &amp;AC15&amp; " se encuentra " &amp;F7</f>
        <v>Según se muestra en la Tabla SOPORTE el porcentaje de implementación alcanzado es de 20.24% con respecto a los 40 DEBES que se contemplan en los requisitos que la norma establece para dicha cláusula.
La imagen Porcentaje de representatividad - Requisitos de SOPORTE muestra que el requisito 7.1 tiene un 80.95% de representatividad en la implementación de la cláusula de Soporte, mientras que el requisito 7.3 tiene un 0.00% de representatividad.
El 47.62% de los DEBES se encuentra 0% -No documentado / No existente y 33.33% se encuentra 25% - Aplicado / No documentado, 9.52% se encuentra 50%  - Documentado / No aplicado, un 9.52% se encuentra 75% - Aplicado y documentado</v>
      </c>
      <c r="C19" s="171"/>
      <c r="D19" s="171"/>
      <c r="E19" s="171"/>
      <c r="F19" s="171"/>
      <c r="G19" s="171"/>
      <c r="H19" s="171"/>
      <c r="I19" s="172"/>
    </row>
    <row r="21" spans="2:18" ht="15.75" customHeight="1" x14ac:dyDescent="0.25"/>
    <row r="23" spans="2:18" ht="15" customHeight="1" x14ac:dyDescent="0.25">
      <c r="J23" s="99"/>
      <c r="K23" s="99"/>
      <c r="L23" s="99"/>
      <c r="M23" s="99"/>
      <c r="N23" s="99"/>
      <c r="O23" s="99"/>
      <c r="P23" s="99"/>
      <c r="Q23" s="99"/>
      <c r="R23" s="99"/>
    </row>
    <row r="24" spans="2:18" x14ac:dyDescent="0.25">
      <c r="I24" s="99"/>
      <c r="J24" s="99"/>
      <c r="K24" s="99"/>
      <c r="L24" s="99"/>
      <c r="M24" s="99"/>
      <c r="N24" s="99"/>
      <c r="O24" s="99"/>
      <c r="P24" s="99"/>
      <c r="Q24" s="99"/>
      <c r="R24" s="99"/>
    </row>
    <row r="25" spans="2:18" x14ac:dyDescent="0.25">
      <c r="I25" s="99"/>
      <c r="J25" s="99"/>
      <c r="K25" s="99"/>
      <c r="L25" s="99"/>
      <c r="M25" s="99"/>
      <c r="N25" s="99"/>
      <c r="O25" s="99"/>
      <c r="P25" s="99"/>
      <c r="Q25" s="99"/>
      <c r="R25" s="99"/>
    </row>
    <row r="26" spans="2:18" x14ac:dyDescent="0.25">
      <c r="I26" s="99"/>
      <c r="J26" s="99"/>
      <c r="K26" s="99"/>
      <c r="L26" s="99"/>
      <c r="M26" s="99"/>
      <c r="N26" s="99"/>
      <c r="O26" s="99"/>
      <c r="P26" s="99"/>
      <c r="Q26" s="99"/>
      <c r="R26" s="99"/>
    </row>
    <row r="27" spans="2:18" x14ac:dyDescent="0.25">
      <c r="I27" s="99"/>
      <c r="J27" s="99"/>
      <c r="K27" s="99"/>
      <c r="L27" s="99"/>
      <c r="M27" s="99"/>
      <c r="N27" s="99"/>
      <c r="O27" s="99"/>
      <c r="P27" s="99"/>
      <c r="Q27" s="99"/>
      <c r="R27" s="99"/>
    </row>
    <row r="28" spans="2:18" x14ac:dyDescent="0.25">
      <c r="I28" s="99"/>
      <c r="J28" s="99"/>
      <c r="K28" s="99"/>
      <c r="L28" s="99"/>
      <c r="M28" s="99"/>
      <c r="N28" s="99"/>
      <c r="O28" s="99"/>
      <c r="P28" s="99"/>
      <c r="Q28" s="99"/>
      <c r="R28" s="99"/>
    </row>
    <row r="29" spans="2:18" x14ac:dyDescent="0.25">
      <c r="I29" s="99"/>
      <c r="J29" s="99"/>
      <c r="K29" s="99"/>
      <c r="L29" s="99"/>
      <c r="M29" s="99"/>
      <c r="N29" s="99"/>
      <c r="O29" s="99"/>
      <c r="P29" s="99"/>
      <c r="Q29" s="99"/>
      <c r="R29" s="99"/>
    </row>
    <row r="30" spans="2:18" x14ac:dyDescent="0.25">
      <c r="I30" s="99"/>
      <c r="J30" s="99"/>
      <c r="K30" s="99"/>
      <c r="L30" s="99"/>
      <c r="M30" s="99"/>
      <c r="N30" s="99"/>
      <c r="O30" s="99"/>
      <c r="P30" s="99"/>
      <c r="Q30" s="99"/>
      <c r="R30" s="99"/>
    </row>
    <row r="31" spans="2:18" x14ac:dyDescent="0.25">
      <c r="I31" s="99"/>
      <c r="J31" s="99"/>
      <c r="K31" s="99"/>
      <c r="L31" s="99"/>
      <c r="M31" s="99"/>
      <c r="N31" s="99"/>
      <c r="O31" s="99"/>
      <c r="P31" s="99"/>
      <c r="Q31" s="99"/>
      <c r="R31" s="99"/>
    </row>
    <row r="32" spans="2:18" x14ac:dyDescent="0.25">
      <c r="I32" s="99"/>
      <c r="J32" s="99"/>
      <c r="K32" s="99"/>
      <c r="L32" s="99"/>
      <c r="M32" s="99"/>
      <c r="N32" s="99"/>
      <c r="O32" s="99"/>
      <c r="P32" s="99"/>
      <c r="Q32" s="99"/>
      <c r="R32" s="99"/>
    </row>
    <row r="33" spans="9:18" x14ac:dyDescent="0.25">
      <c r="I33" s="99"/>
      <c r="J33" s="99"/>
      <c r="K33" s="99"/>
      <c r="L33" s="99"/>
      <c r="M33" s="99"/>
      <c r="N33" s="99"/>
      <c r="O33" s="99"/>
      <c r="P33" s="99"/>
      <c r="Q33" s="99"/>
      <c r="R33" s="99"/>
    </row>
    <row r="34" spans="9:18" x14ac:dyDescent="0.25">
      <c r="I34" s="99"/>
      <c r="J34" s="99"/>
      <c r="K34" s="99"/>
      <c r="L34" s="99"/>
      <c r="M34" s="99"/>
      <c r="N34" s="99"/>
      <c r="O34" s="99"/>
      <c r="P34" s="99"/>
      <c r="Q34" s="99"/>
      <c r="R34" s="99"/>
    </row>
    <row r="35" spans="9:18" x14ac:dyDescent="0.25">
      <c r="I35" s="99"/>
      <c r="J35" s="99"/>
      <c r="K35" s="99"/>
      <c r="L35" s="99"/>
      <c r="M35" s="99"/>
      <c r="N35" s="99"/>
      <c r="O35" s="99"/>
      <c r="P35" s="99"/>
      <c r="Q35" s="99"/>
      <c r="R35" s="99"/>
    </row>
    <row r="36" spans="9:18" x14ac:dyDescent="0.25">
      <c r="I36" s="99"/>
      <c r="J36" s="99"/>
      <c r="K36" s="99"/>
      <c r="L36" s="99"/>
      <c r="M36" s="99"/>
      <c r="N36" s="99"/>
      <c r="O36" s="99"/>
      <c r="P36" s="99"/>
      <c r="Q36" s="99"/>
      <c r="R36" s="99"/>
    </row>
    <row r="37" spans="9:18" x14ac:dyDescent="0.25">
      <c r="I37" s="99"/>
      <c r="J37" s="99"/>
      <c r="K37" s="99"/>
      <c r="L37" s="99"/>
      <c r="M37" s="99"/>
      <c r="N37" s="99"/>
      <c r="O37" s="99"/>
      <c r="P37" s="99"/>
      <c r="Q37" s="99"/>
      <c r="R37" s="99"/>
    </row>
    <row r="38" spans="9:18" x14ac:dyDescent="0.25">
      <c r="I38" s="99"/>
      <c r="J38" s="99"/>
      <c r="K38" s="99"/>
      <c r="L38" s="99"/>
      <c r="M38" s="99"/>
      <c r="N38" s="99"/>
      <c r="O38" s="99"/>
      <c r="P38" s="99"/>
      <c r="Q38" s="99"/>
      <c r="R38" s="99"/>
    </row>
    <row r="39" spans="9:18" x14ac:dyDescent="0.25">
      <c r="I39" s="99"/>
      <c r="J39" s="99"/>
      <c r="K39" s="99"/>
      <c r="L39" s="99"/>
      <c r="M39" s="99"/>
      <c r="N39" s="99"/>
      <c r="O39" s="99"/>
      <c r="P39" s="99"/>
      <c r="Q39" s="99"/>
      <c r="R39" s="99"/>
    </row>
    <row r="40" spans="9:18" x14ac:dyDescent="0.25">
      <c r="I40" s="99"/>
      <c r="J40" s="99"/>
      <c r="K40" s="99"/>
      <c r="L40" s="99"/>
      <c r="M40" s="99"/>
      <c r="N40" s="99"/>
      <c r="O40" s="99"/>
      <c r="P40" s="99"/>
      <c r="Q40" s="99"/>
      <c r="R40" s="99"/>
    </row>
    <row r="41" spans="9:18" x14ac:dyDescent="0.25">
      <c r="I41" s="99"/>
      <c r="J41" s="99"/>
      <c r="K41" s="99"/>
      <c r="L41" s="99"/>
      <c r="M41" s="99"/>
      <c r="N41" s="99"/>
      <c r="O41" s="99"/>
      <c r="P41" s="99"/>
      <c r="Q41" s="99"/>
      <c r="R41" s="99"/>
    </row>
    <row r="42" spans="9:18" x14ac:dyDescent="0.25">
      <c r="I42" s="99"/>
      <c r="J42" s="99"/>
      <c r="K42" s="99"/>
      <c r="L42" s="99"/>
      <c r="M42" s="99"/>
      <c r="N42" s="99"/>
      <c r="O42" s="99"/>
      <c r="P42" s="99"/>
      <c r="Q42" s="99"/>
      <c r="R42" s="99"/>
    </row>
    <row r="43" spans="9:18" x14ac:dyDescent="0.25">
      <c r="I43" s="99"/>
      <c r="J43" s="99"/>
      <c r="K43" s="99"/>
      <c r="L43" s="99"/>
      <c r="M43" s="99"/>
      <c r="N43" s="99"/>
      <c r="O43" s="99"/>
      <c r="P43" s="99"/>
      <c r="Q43" s="99"/>
      <c r="R43" s="99"/>
    </row>
    <row r="44" spans="9:18" x14ac:dyDescent="0.25">
      <c r="I44" s="99"/>
      <c r="J44" s="99"/>
      <c r="K44" s="99"/>
      <c r="L44" s="99"/>
      <c r="M44" s="99"/>
      <c r="N44" s="99"/>
      <c r="O44" s="99"/>
      <c r="P44" s="99"/>
      <c r="Q44" s="99"/>
      <c r="R44" s="99"/>
    </row>
    <row r="45" spans="9:18" x14ac:dyDescent="0.25">
      <c r="I45" s="99"/>
      <c r="J45" s="99"/>
      <c r="K45" s="99"/>
      <c r="L45" s="99"/>
      <c r="M45" s="99"/>
      <c r="N45" s="99"/>
      <c r="O45" s="99"/>
      <c r="P45" s="99"/>
      <c r="Q45" s="99"/>
      <c r="R45" s="99"/>
    </row>
    <row r="46" spans="9:18" x14ac:dyDescent="0.25">
      <c r="I46" s="99"/>
      <c r="J46" s="99"/>
      <c r="K46" s="99"/>
      <c r="L46" s="99"/>
      <c r="M46" s="99"/>
      <c r="N46" s="99"/>
      <c r="O46" s="99"/>
      <c r="P46" s="99"/>
      <c r="Q46" s="99"/>
      <c r="R46" s="99"/>
    </row>
  </sheetData>
  <mergeCells count="8">
    <mergeCell ref="B19:I19"/>
    <mergeCell ref="B4:H4"/>
    <mergeCell ref="I4:P4"/>
    <mergeCell ref="B3:P3"/>
    <mergeCell ref="B18:I18"/>
    <mergeCell ref="B16:I16"/>
    <mergeCell ref="B6:I6"/>
    <mergeCell ref="B15:I1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D47"/>
  <sheetViews>
    <sheetView zoomScale="70" zoomScaleNormal="70" workbookViewId="0">
      <selection activeCell="B21" sqref="B21:I21"/>
    </sheetView>
  </sheetViews>
  <sheetFormatPr baseColWidth="10" defaultColWidth="11.42578125" defaultRowHeight="15" x14ac:dyDescent="0.25"/>
  <cols>
    <col min="1" max="1" width="11.42578125" style="69" customWidth="1"/>
    <col min="2" max="16384" width="11.42578125" style="69"/>
  </cols>
  <sheetData>
    <row r="2" spans="2:30" ht="15.75" thickBot="1" x14ac:dyDescent="0.3"/>
    <row r="3" spans="2:30" ht="18.75" thickBot="1" x14ac:dyDescent="0.3">
      <c r="B3" s="179" t="s">
        <v>337</v>
      </c>
      <c r="C3" s="180"/>
      <c r="D3" s="180"/>
      <c r="E3" s="180"/>
      <c r="F3" s="180"/>
      <c r="G3" s="180"/>
      <c r="H3" s="180"/>
      <c r="I3" s="180"/>
      <c r="J3" s="180"/>
      <c r="K3" s="180"/>
      <c r="L3" s="180"/>
      <c r="M3" s="180"/>
      <c r="N3" s="180"/>
      <c r="O3" s="180"/>
      <c r="P3" s="181"/>
    </row>
    <row r="4" spans="2:30" ht="21.75" thickBot="1" x14ac:dyDescent="0.4">
      <c r="B4" s="154" t="s">
        <v>553</v>
      </c>
      <c r="C4" s="177"/>
      <c r="D4" s="177"/>
      <c r="E4" s="177"/>
      <c r="F4" s="177"/>
      <c r="G4" s="177"/>
      <c r="H4" s="178"/>
      <c r="I4" s="155">
        <f>'ANÁLISIS DATOS GLOBAL'!M10</f>
        <v>0</v>
      </c>
      <c r="J4" s="146"/>
      <c r="K4" s="146"/>
      <c r="L4" s="146"/>
      <c r="M4" s="146"/>
      <c r="N4" s="146"/>
      <c r="O4" s="146"/>
      <c r="P4" s="124"/>
    </row>
    <row r="5" spans="2:30" ht="15.75" thickBot="1" x14ac:dyDescent="0.3">
      <c r="B5" s="72" t="s">
        <v>397</v>
      </c>
      <c r="C5" s="72"/>
      <c r="D5" s="72"/>
      <c r="E5" s="72"/>
      <c r="F5" s="72"/>
      <c r="G5" s="72"/>
      <c r="H5" s="72"/>
      <c r="I5" s="72"/>
      <c r="J5" s="72"/>
      <c r="K5" s="72"/>
      <c r="L5" s="72"/>
      <c r="M5" s="72"/>
    </row>
    <row r="6" spans="2:30" ht="15.75" customHeight="1" thickBot="1" x14ac:dyDescent="0.3">
      <c r="B6" s="145" t="s">
        <v>367</v>
      </c>
      <c r="C6" s="146"/>
      <c r="D6" s="146"/>
      <c r="E6" s="146"/>
      <c r="F6" s="146"/>
      <c r="G6" s="146"/>
      <c r="H6" s="146"/>
      <c r="I6" s="124"/>
    </row>
    <row r="7" spans="2:30" ht="48" customHeight="1" thickBot="1" x14ac:dyDescent="0.3">
      <c r="B7" s="115"/>
      <c r="C7" s="115" t="s">
        <v>391</v>
      </c>
      <c r="D7" s="115" t="s">
        <v>392</v>
      </c>
      <c r="E7" s="115" t="s">
        <v>393</v>
      </c>
      <c r="F7" s="115" t="s">
        <v>394</v>
      </c>
      <c r="G7" s="115" t="s">
        <v>395</v>
      </c>
      <c r="H7" s="115" t="s">
        <v>9</v>
      </c>
      <c r="I7" s="115"/>
    </row>
    <row r="8" spans="2:30" ht="15.75" customHeight="1" thickBot="1" x14ac:dyDescent="0.3">
      <c r="B8" s="7" t="s">
        <v>340</v>
      </c>
      <c r="C8" s="7">
        <v>0</v>
      </c>
      <c r="D8" s="7">
        <v>0.25</v>
      </c>
      <c r="E8" s="7">
        <v>0.5</v>
      </c>
      <c r="F8" s="7">
        <v>0.75</v>
      </c>
      <c r="G8" s="7">
        <v>1</v>
      </c>
      <c r="H8" s="8" t="s">
        <v>8</v>
      </c>
      <c r="I8" s="9" t="s">
        <v>341</v>
      </c>
      <c r="AB8" s="69">
        <f>MAX(I9:I15)</f>
        <v>11</v>
      </c>
      <c r="AC8" s="69" t="str">
        <f>TEXT(AB8/SUM(I9:I15),"0.00%")</f>
        <v>100.00%</v>
      </c>
      <c r="AD8" s="69" t="str">
        <f>IF(I9 &gt;= AB8,B9,IF(I10 &gt;= AB8,B10,IF(I11 &gt;= AB8,B11,IF(I12 &gt;= AB8,B12,IF(I13 &gt;= AB8,B13,IF(I14 &gt;= AB8,B14,IF(I15 &gt;= AB8,B15,"Algo está mal en la formula, revisela")))))))</f>
        <v>8.1</v>
      </c>
    </row>
    <row r="9" spans="2:30" ht="15.75" customHeight="1" thickBot="1" x14ac:dyDescent="0.3">
      <c r="B9" s="47" t="s">
        <v>368</v>
      </c>
      <c r="C9" s="10">
        <f>COUNTIF(REQUISITOS!C183:C193,"X")</f>
        <v>0</v>
      </c>
      <c r="D9" s="10">
        <f>COUNTIF(REQUISITOS!D183:D193,"X")</f>
        <v>1</v>
      </c>
      <c r="E9" s="10">
        <f>COUNTIF(REQUISITOS!E183:E193,"X")</f>
        <v>0</v>
      </c>
      <c r="F9" s="10">
        <f>COUNTIF(REQUISITOS!F183:F193,"X")</f>
        <v>10</v>
      </c>
      <c r="G9" s="10">
        <f>COUNTIF(REQUISITOS!G183:G193,"X")</f>
        <v>0</v>
      </c>
      <c r="H9" s="10">
        <f>COUNTIF(REQUISITOS!H183:H193,"X")</f>
        <v>0</v>
      </c>
      <c r="I9" s="34">
        <f t="shared" ref="I9:I15" si="0">SUM(C9:H9)</f>
        <v>11</v>
      </c>
      <c r="AB9" s="69">
        <f>MIN(I9:I15)</f>
        <v>0</v>
      </c>
      <c r="AC9" s="69" t="str">
        <f>TEXT(AB9/SUM(I9:I15),"0.00%")</f>
        <v>0.00%</v>
      </c>
      <c r="AD9" s="69" t="str">
        <f>IF(I9 &lt;= AB9,B9,IF(I10 &lt;= AB9,B10,IF(I11 &lt;= AB9,B11,IF(I12 &lt;= AB9,B12,IF(I13 &lt;= AB9,B13,IF(I14 &lt;= AB9,B14,IF(I15 &lt;= AB9,B15,"Algo está mal en la formula, revisela")))))))</f>
        <v>8.2</v>
      </c>
    </row>
    <row r="10" spans="2:30" ht="15.75" customHeight="1" thickBot="1" x14ac:dyDescent="0.3">
      <c r="B10" s="43" t="s">
        <v>369</v>
      </c>
      <c r="C10" s="10">
        <f>COUNTIF(REQUISITOS!C196:C220,"X")</f>
        <v>0</v>
      </c>
      <c r="D10" s="10">
        <f>COUNTIF(REQUISITOS!D196:D220,"X")</f>
        <v>0</v>
      </c>
      <c r="E10" s="10">
        <f>COUNTIF(REQUISITOS!E196:E220,"X")</f>
        <v>0</v>
      </c>
      <c r="F10" s="10">
        <f>COUNTIF(REQUISITOS!F196:F220,"X")</f>
        <v>0</v>
      </c>
      <c r="G10" s="10">
        <f>COUNTIF(REQUISITOS!G196:G220,"X")</f>
        <v>0</v>
      </c>
      <c r="H10" s="10">
        <f>COUNTIF(REQUISITOS!H196:H220,"X")</f>
        <v>0</v>
      </c>
      <c r="I10" s="36">
        <f t="shared" si="0"/>
        <v>0</v>
      </c>
    </row>
    <row r="11" spans="2:30" ht="15.75" customHeight="1" thickBot="1" x14ac:dyDescent="0.3">
      <c r="B11" s="43" t="s">
        <v>370</v>
      </c>
      <c r="C11" s="10">
        <f>COUNTIF(REQUISITOS!C223:C262,"X")</f>
        <v>0</v>
      </c>
      <c r="D11" s="10">
        <f>COUNTIF(REQUISITOS!D223:D262,"X")</f>
        <v>0</v>
      </c>
      <c r="E11" s="10">
        <f>COUNTIF(REQUISITOS!E223:E262,"X")</f>
        <v>0</v>
      </c>
      <c r="F11" s="10">
        <f>COUNTIF(REQUISITOS!F223:F262,"X")</f>
        <v>0</v>
      </c>
      <c r="G11" s="10">
        <f>COUNTIF(REQUISITOS!G223:G262,"X")</f>
        <v>0</v>
      </c>
      <c r="H11" s="10">
        <f>COUNTIF(REQUISITOS!H223:H262,"X")</f>
        <v>0</v>
      </c>
      <c r="I11" s="36">
        <f t="shared" si="0"/>
        <v>0</v>
      </c>
      <c r="AC11" s="69">
        <f>SUM(C16:G16)</f>
        <v>11</v>
      </c>
    </row>
    <row r="12" spans="2:30" ht="15.75" customHeight="1" thickBot="1" x14ac:dyDescent="0.3">
      <c r="B12" s="43" t="s">
        <v>371</v>
      </c>
      <c r="C12" s="10">
        <f>COUNTIF(REQUISITOS!C265:C287,"X")</f>
        <v>0</v>
      </c>
      <c r="D12" s="10">
        <f>COUNTIF(REQUISITOS!D265:D287,"X")</f>
        <v>0</v>
      </c>
      <c r="E12" s="10">
        <f>COUNTIF(REQUISITOS!E265:E287,"X")</f>
        <v>0</v>
      </c>
      <c r="F12" s="10">
        <f>COUNTIF(REQUISITOS!F265:F287,"X")</f>
        <v>0</v>
      </c>
      <c r="G12" s="10">
        <f>COUNTIF(REQUISITOS!G265:G287,"X")</f>
        <v>0</v>
      </c>
      <c r="H12" s="10">
        <f>COUNTIF(REQUISITOS!H265:H287,"X")</f>
        <v>0</v>
      </c>
      <c r="I12" s="36">
        <f t="shared" si="0"/>
        <v>0</v>
      </c>
      <c r="AC12" s="69" t="str">
        <f>TEXT(C16/AC11,"0.00%")</f>
        <v>0.00%</v>
      </c>
    </row>
    <row r="13" spans="2:30" ht="15.75" customHeight="1" thickBot="1" x14ac:dyDescent="0.3">
      <c r="B13" s="43" t="s">
        <v>372</v>
      </c>
      <c r="C13" s="10">
        <f>COUNTIF(REQUISITOS!C290:C318,"X")</f>
        <v>0</v>
      </c>
      <c r="D13" s="10">
        <f>COUNTIF(REQUISITOS!D290:D318,"X")</f>
        <v>0</v>
      </c>
      <c r="E13" s="10">
        <f>COUNTIF(REQUISITOS!E290:E318,"X")</f>
        <v>0</v>
      </c>
      <c r="F13" s="10">
        <f>COUNTIF(REQUISITOS!F290:F318,"X")</f>
        <v>0</v>
      </c>
      <c r="G13" s="10">
        <f>COUNTIF(REQUISITOS!G290:G318,"X")</f>
        <v>0</v>
      </c>
      <c r="H13" s="10">
        <f>COUNTIF(REQUISITOS!H290:H318,"X")</f>
        <v>0</v>
      </c>
      <c r="I13" s="36">
        <f t="shared" si="0"/>
        <v>0</v>
      </c>
      <c r="AC13" s="69" t="str">
        <f>TEXT(D16/AC11,"0.00%")</f>
        <v>9.09%</v>
      </c>
    </row>
    <row r="14" spans="2:30" ht="15.75" customHeight="1" thickBot="1" x14ac:dyDescent="0.3">
      <c r="B14" s="43" t="s">
        <v>373</v>
      </c>
      <c r="C14" s="10">
        <f>COUNTIF(REQUISITOS!C320:C324,"X")</f>
        <v>0</v>
      </c>
      <c r="D14" s="10">
        <f>COUNTIF(REQUISITOS!D320:D324,"X")</f>
        <v>0</v>
      </c>
      <c r="E14" s="10">
        <f>COUNTIF(REQUISITOS!E320:E324,"X")</f>
        <v>0</v>
      </c>
      <c r="F14" s="10">
        <f>COUNTIF(REQUISITOS!F320:F324,"X")</f>
        <v>0</v>
      </c>
      <c r="G14" s="10">
        <f>COUNTIF(REQUISITOS!G320:G324,"X")</f>
        <v>0</v>
      </c>
      <c r="H14" s="10">
        <f>COUNTIF(REQUISITOS!H320:H324,"X")</f>
        <v>0</v>
      </c>
      <c r="I14" s="36">
        <f t="shared" si="0"/>
        <v>0</v>
      </c>
      <c r="AC14" s="69" t="str">
        <f>TEXT(E16/AC11,"0.00%")</f>
        <v>0.00%</v>
      </c>
    </row>
    <row r="15" spans="2:30" ht="15.75" customHeight="1" thickBot="1" x14ac:dyDescent="0.3">
      <c r="B15" s="43" t="s">
        <v>374</v>
      </c>
      <c r="C15" s="10">
        <f>COUNTIF(REQUISITOS!C327:C338,"X")</f>
        <v>0</v>
      </c>
      <c r="D15" s="10">
        <f>COUNTIF(REQUISITOS!D327:D338,"X")</f>
        <v>0</v>
      </c>
      <c r="E15" s="10">
        <f>COUNTIF(REQUISITOS!E327:E338,"X")</f>
        <v>0</v>
      </c>
      <c r="F15" s="10">
        <f>COUNTIF(REQUISITOS!F327:F338,"X")</f>
        <v>0</v>
      </c>
      <c r="G15" s="10">
        <f>COUNTIF(REQUISITOS!G327:G338,"X")</f>
        <v>0</v>
      </c>
      <c r="H15" s="10">
        <f>COUNTIF(REQUISITOS!H327:H338,"X")</f>
        <v>0</v>
      </c>
      <c r="I15" s="36">
        <f t="shared" si="0"/>
        <v>0</v>
      </c>
      <c r="AC15" s="69" t="str">
        <f>TEXT(F16/AC11,"0.00%")</f>
        <v>90.91%</v>
      </c>
    </row>
    <row r="16" spans="2:30" ht="15.75" customHeight="1" thickBot="1" x14ac:dyDescent="0.3">
      <c r="B16" s="15" t="s">
        <v>341</v>
      </c>
      <c r="C16" s="26">
        <f t="shared" ref="C16:H16" si="1">SUM(C9:C15)</f>
        <v>0</v>
      </c>
      <c r="D16" s="27">
        <f t="shared" si="1"/>
        <v>1</v>
      </c>
      <c r="E16" s="27">
        <f t="shared" si="1"/>
        <v>0</v>
      </c>
      <c r="F16" s="27">
        <f t="shared" si="1"/>
        <v>10</v>
      </c>
      <c r="G16" s="27">
        <f t="shared" si="1"/>
        <v>0</v>
      </c>
      <c r="H16" s="27">
        <f t="shared" si="1"/>
        <v>0</v>
      </c>
      <c r="I16" s="27">
        <f>SUM(I9:I15)-H16</f>
        <v>11</v>
      </c>
    </row>
    <row r="17" spans="2:18" ht="15.75" customHeight="1" thickBot="1" x14ac:dyDescent="0.3">
      <c r="B17" s="150" t="s">
        <v>403</v>
      </c>
      <c r="C17" s="151"/>
      <c r="D17" s="151"/>
      <c r="E17" s="151"/>
      <c r="F17" s="151"/>
      <c r="G17" s="151"/>
      <c r="H17" s="151"/>
      <c r="I17" s="152"/>
    </row>
    <row r="18" spans="2:18" ht="15.75" customHeight="1" thickBot="1" x14ac:dyDescent="0.3">
      <c r="B18" s="145">
        <f>IF(I16=0,0,(C16*C8+D16*D8+E16*E8+F16*F8+G16*G8)/I16)</f>
        <v>0.70454545454545459</v>
      </c>
      <c r="C18" s="146"/>
      <c r="D18" s="146"/>
      <c r="E18" s="146"/>
      <c r="F18" s="146"/>
      <c r="G18" s="146"/>
      <c r="H18" s="146"/>
      <c r="I18" s="124"/>
    </row>
    <row r="19" spans="2:18" ht="15.75" thickBot="1" x14ac:dyDescent="0.3"/>
    <row r="20" spans="2:18" ht="15.75" thickBot="1" x14ac:dyDescent="0.3">
      <c r="B20" s="145" t="s">
        <v>554</v>
      </c>
      <c r="C20" s="146"/>
      <c r="D20" s="146"/>
      <c r="E20" s="146"/>
      <c r="F20" s="146"/>
      <c r="G20" s="146"/>
      <c r="H20" s="146"/>
      <c r="I20" s="124"/>
    </row>
    <row r="21" spans="2:18" ht="184.5" customHeight="1" thickBot="1" x14ac:dyDescent="0.3">
      <c r="B21" s="170" t="str">
        <f>"Según se muestra en la Tabla OPERACIÓN el porcentaje de implementación alcanzado es de " &amp;TEXT(B18,"0.00%")&amp; " con respecto a los 123 DEBES que se contemplan en los requisitos que la norma establece para dicha cláusula." &amp;CHAR(10)&amp;CHAR(10)&amp; "La imagen Porcentaje de representatividad - Requisitos de Operación muestra que el requisito " &amp;AD8&amp; " tiene un " &amp;AC8&amp; " de representatividad en la implementación de la cláusula de Operación, mientras que el requisito " &amp;AD9&amp; " tiene un " &amp;AC9&amp; " de representatividad." &amp;CHAR(10)&amp;CHAR(10)&amp; "El " &amp;AC12&amp; " de los DEBES se encuentra " &amp;C7&amp; " y " &amp;AC13&amp; " se encuentra " &amp;D7&amp; ", " &amp;AC14&amp; " se encuentra " &amp;E7&amp; ", un " &amp;AC15&amp; " se encuentra " &amp;F7</f>
        <v>Según se muestra en la Tabla OPERACIÓN el porcentaje de implementación alcanzado es de 70.45% con respecto a los 123 DEBES que se contemplan en los requisitos que la norma establece para dicha cláusula.
La imagen Porcentaje de representatividad - Requisitos de Operación muestra que el requisito 8.1 tiene un 100.00% de representatividad en la implementación de la cláusula de Operación, mientras que el requisito 8.2 tiene un 0.00% de representatividad.
El 0.00% de los DEBES se encuentra 0% -No documentado / No existente y 9.09% se encuentra 25% - Aplicado / No documentado, 0.00% se encuentra 50%  - Documentado / No aplicado, un 90.91% se encuentra 75% - Aplicado y documentado</v>
      </c>
      <c r="C21" s="171"/>
      <c r="D21" s="171"/>
      <c r="E21" s="171"/>
      <c r="F21" s="171"/>
      <c r="G21" s="171"/>
      <c r="H21" s="171"/>
      <c r="I21" s="172"/>
    </row>
    <row r="22" spans="2:18" ht="15.75" customHeight="1" x14ac:dyDescent="0.25"/>
    <row r="24" spans="2:18" ht="15" customHeight="1" x14ac:dyDescent="0.25">
      <c r="J24" s="99"/>
      <c r="K24" s="99"/>
      <c r="L24" s="99"/>
      <c r="M24" s="99"/>
      <c r="N24" s="99"/>
      <c r="O24" s="99"/>
      <c r="P24" s="99"/>
      <c r="Q24" s="99"/>
      <c r="R24" s="99"/>
    </row>
    <row r="25" spans="2:18" x14ac:dyDescent="0.25">
      <c r="I25" s="99"/>
      <c r="J25" s="99"/>
      <c r="K25" s="99"/>
      <c r="L25" s="99"/>
      <c r="M25" s="99"/>
      <c r="N25" s="99"/>
      <c r="O25" s="99"/>
      <c r="P25" s="99"/>
      <c r="Q25" s="99"/>
      <c r="R25" s="99"/>
    </row>
    <row r="26" spans="2:18" x14ac:dyDescent="0.25">
      <c r="I26" s="99"/>
      <c r="J26" s="99"/>
      <c r="K26" s="99"/>
      <c r="L26" s="99"/>
      <c r="M26" s="99"/>
      <c r="N26" s="99"/>
      <c r="O26" s="99"/>
      <c r="P26" s="99"/>
      <c r="Q26" s="99"/>
      <c r="R26" s="99"/>
    </row>
    <row r="27" spans="2:18" x14ac:dyDescent="0.25">
      <c r="I27" s="99"/>
      <c r="J27" s="99"/>
      <c r="K27" s="99"/>
      <c r="L27" s="99"/>
      <c r="M27" s="99"/>
      <c r="N27" s="99"/>
      <c r="O27" s="99"/>
      <c r="P27" s="99"/>
      <c r="Q27" s="99"/>
      <c r="R27" s="99"/>
    </row>
    <row r="28" spans="2:18" x14ac:dyDescent="0.25">
      <c r="I28" s="99"/>
      <c r="J28" s="99"/>
      <c r="K28" s="99"/>
      <c r="L28" s="99"/>
      <c r="M28" s="99"/>
      <c r="N28" s="99"/>
      <c r="O28" s="99"/>
      <c r="P28" s="99"/>
      <c r="Q28" s="99"/>
      <c r="R28" s="99"/>
    </row>
    <row r="29" spans="2:18" x14ac:dyDescent="0.25">
      <c r="I29" s="99"/>
      <c r="J29" s="99"/>
      <c r="K29" s="99"/>
      <c r="L29" s="99"/>
      <c r="M29" s="99"/>
      <c r="N29" s="99"/>
      <c r="O29" s="99"/>
      <c r="P29" s="99"/>
      <c r="Q29" s="99"/>
      <c r="R29" s="99"/>
    </row>
    <row r="30" spans="2:18" x14ac:dyDescent="0.25">
      <c r="I30" s="99"/>
      <c r="J30" s="99"/>
      <c r="K30" s="99"/>
      <c r="L30" s="99"/>
      <c r="M30" s="99"/>
      <c r="N30" s="99"/>
      <c r="O30" s="99"/>
      <c r="P30" s="99"/>
      <c r="Q30" s="99"/>
      <c r="R30" s="99"/>
    </row>
    <row r="31" spans="2:18" x14ac:dyDescent="0.25">
      <c r="I31" s="99"/>
      <c r="J31" s="99"/>
      <c r="K31" s="99"/>
      <c r="L31" s="99"/>
      <c r="M31" s="99"/>
      <c r="N31" s="99"/>
      <c r="O31" s="99"/>
      <c r="P31" s="99"/>
      <c r="Q31" s="99"/>
      <c r="R31" s="99"/>
    </row>
    <row r="32" spans="2:18" x14ac:dyDescent="0.25">
      <c r="I32" s="99"/>
      <c r="J32" s="99"/>
      <c r="K32" s="99"/>
      <c r="L32" s="99"/>
      <c r="M32" s="99"/>
      <c r="N32" s="99"/>
      <c r="O32" s="99"/>
      <c r="P32" s="99"/>
      <c r="Q32" s="99"/>
      <c r="R32" s="99"/>
    </row>
    <row r="33" spans="9:18" x14ac:dyDescent="0.25">
      <c r="I33" s="99"/>
      <c r="J33" s="99"/>
      <c r="K33" s="99"/>
      <c r="L33" s="99"/>
      <c r="M33" s="99"/>
      <c r="N33" s="99"/>
      <c r="O33" s="99"/>
      <c r="P33" s="99"/>
      <c r="Q33" s="99"/>
      <c r="R33" s="99"/>
    </row>
    <row r="34" spans="9:18" x14ac:dyDescent="0.25">
      <c r="I34" s="99"/>
      <c r="J34" s="99"/>
      <c r="K34" s="99"/>
      <c r="L34" s="99"/>
      <c r="M34" s="99"/>
      <c r="N34" s="99"/>
      <c r="O34" s="99"/>
      <c r="P34" s="99"/>
      <c r="Q34" s="99"/>
      <c r="R34" s="99"/>
    </row>
    <row r="35" spans="9:18" x14ac:dyDescent="0.25">
      <c r="I35" s="99"/>
      <c r="J35" s="99"/>
      <c r="K35" s="99"/>
      <c r="L35" s="99"/>
      <c r="M35" s="99"/>
      <c r="N35" s="99"/>
      <c r="O35" s="99"/>
      <c r="P35" s="99"/>
      <c r="Q35" s="99"/>
      <c r="R35" s="99"/>
    </row>
    <row r="36" spans="9:18" x14ac:dyDescent="0.25">
      <c r="I36" s="99"/>
      <c r="J36" s="99"/>
      <c r="K36" s="99"/>
      <c r="L36" s="99"/>
      <c r="M36" s="99"/>
      <c r="N36" s="99"/>
      <c r="O36" s="99"/>
      <c r="P36" s="99"/>
      <c r="Q36" s="99"/>
      <c r="R36" s="99"/>
    </row>
    <row r="37" spans="9:18" x14ac:dyDescent="0.25">
      <c r="I37" s="99"/>
      <c r="J37" s="99"/>
      <c r="K37" s="99"/>
      <c r="L37" s="99"/>
      <c r="M37" s="99"/>
      <c r="N37" s="99"/>
      <c r="O37" s="99"/>
      <c r="P37" s="99"/>
      <c r="Q37" s="99"/>
      <c r="R37" s="99"/>
    </row>
    <row r="38" spans="9:18" x14ac:dyDescent="0.25">
      <c r="I38" s="99"/>
      <c r="J38" s="99"/>
      <c r="K38" s="99"/>
      <c r="L38" s="99"/>
      <c r="M38" s="99"/>
      <c r="N38" s="99"/>
      <c r="O38" s="99"/>
      <c r="P38" s="99"/>
      <c r="Q38" s="99"/>
      <c r="R38" s="99"/>
    </row>
    <row r="39" spans="9:18" x14ac:dyDescent="0.25">
      <c r="I39" s="99"/>
      <c r="J39" s="99"/>
      <c r="K39" s="99"/>
      <c r="L39" s="99"/>
      <c r="M39" s="99"/>
      <c r="N39" s="99"/>
      <c r="O39" s="99"/>
      <c r="P39" s="99"/>
      <c r="Q39" s="99"/>
      <c r="R39" s="99"/>
    </row>
    <row r="40" spans="9:18" x14ac:dyDescent="0.25">
      <c r="I40" s="99"/>
      <c r="J40" s="99"/>
      <c r="K40" s="99"/>
      <c r="L40" s="99"/>
      <c r="M40" s="99"/>
      <c r="N40" s="99"/>
      <c r="O40" s="99"/>
      <c r="P40" s="99"/>
      <c r="Q40" s="99"/>
      <c r="R40" s="99"/>
    </row>
    <row r="41" spans="9:18" x14ac:dyDescent="0.25">
      <c r="I41" s="99"/>
      <c r="J41" s="99"/>
      <c r="K41" s="99"/>
      <c r="L41" s="99"/>
      <c r="M41" s="99"/>
      <c r="N41" s="99"/>
      <c r="O41" s="99"/>
      <c r="P41" s="99"/>
      <c r="Q41" s="99"/>
      <c r="R41" s="99"/>
    </row>
    <row r="42" spans="9:18" x14ac:dyDescent="0.25">
      <c r="I42" s="99"/>
      <c r="J42" s="99"/>
      <c r="K42" s="99"/>
      <c r="L42" s="99"/>
      <c r="M42" s="99"/>
      <c r="N42" s="99"/>
      <c r="O42" s="99"/>
      <c r="P42" s="99"/>
      <c r="Q42" s="99"/>
      <c r="R42" s="99"/>
    </row>
    <row r="43" spans="9:18" x14ac:dyDescent="0.25">
      <c r="I43" s="99"/>
      <c r="J43" s="99"/>
      <c r="K43" s="99"/>
      <c r="L43" s="99"/>
      <c r="M43" s="99"/>
      <c r="N43" s="99"/>
      <c r="O43" s="99"/>
      <c r="P43" s="99"/>
      <c r="Q43" s="99"/>
      <c r="R43" s="99"/>
    </row>
    <row r="44" spans="9:18" x14ac:dyDescent="0.25">
      <c r="I44" s="99"/>
      <c r="J44" s="99"/>
      <c r="K44" s="99"/>
      <c r="L44" s="99"/>
      <c r="M44" s="99"/>
      <c r="N44" s="99"/>
      <c r="O44" s="99"/>
      <c r="P44" s="99"/>
      <c r="Q44" s="99"/>
      <c r="R44" s="99"/>
    </row>
    <row r="45" spans="9:18" x14ac:dyDescent="0.25">
      <c r="I45" s="99"/>
      <c r="J45" s="99"/>
      <c r="K45" s="99"/>
      <c r="L45" s="99"/>
      <c r="M45" s="99"/>
      <c r="N45" s="99"/>
      <c r="O45" s="99"/>
      <c r="P45" s="99"/>
      <c r="Q45" s="99"/>
      <c r="R45" s="99"/>
    </row>
    <row r="46" spans="9:18" x14ac:dyDescent="0.25">
      <c r="I46" s="99"/>
      <c r="J46" s="99"/>
      <c r="K46" s="99"/>
      <c r="L46" s="99"/>
      <c r="M46" s="99"/>
      <c r="N46" s="99"/>
      <c r="O46" s="99"/>
      <c r="P46" s="99"/>
      <c r="Q46" s="99"/>
      <c r="R46" s="99"/>
    </row>
    <row r="47" spans="9:18" x14ac:dyDescent="0.25">
      <c r="I47" s="99"/>
      <c r="J47" s="99"/>
      <c r="K47" s="99"/>
      <c r="L47" s="99"/>
      <c r="M47" s="99"/>
      <c r="N47" s="99"/>
      <c r="O47" s="99"/>
      <c r="P47" s="99"/>
      <c r="Q47" s="99"/>
      <c r="R47" s="99"/>
    </row>
  </sheetData>
  <mergeCells count="8">
    <mergeCell ref="B3:P3"/>
    <mergeCell ref="B20:I20"/>
    <mergeCell ref="B21:I21"/>
    <mergeCell ref="B17:I17"/>
    <mergeCell ref="B18:I18"/>
    <mergeCell ref="B6:I6"/>
    <mergeCell ref="B4:H4"/>
    <mergeCell ref="I4:P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D47"/>
  <sheetViews>
    <sheetView topLeftCell="A4" zoomScale="70" zoomScaleNormal="70" workbookViewId="0">
      <selection activeCell="B15" sqref="B15"/>
    </sheetView>
  </sheetViews>
  <sheetFormatPr baseColWidth="10" defaultColWidth="11.42578125" defaultRowHeight="15" x14ac:dyDescent="0.25"/>
  <cols>
    <col min="1" max="1" width="11.42578125" style="69" customWidth="1"/>
    <col min="2" max="14" width="11.42578125" style="69"/>
    <col min="15" max="15" width="12.85546875" style="69" customWidth="1"/>
    <col min="16" max="16384" width="11.42578125" style="69"/>
  </cols>
  <sheetData>
    <row r="2" spans="2:30" ht="15.75" thickBot="1" x14ac:dyDescent="0.3"/>
    <row r="3" spans="2:30" ht="18.75" thickBot="1" x14ac:dyDescent="0.3">
      <c r="B3" s="179" t="s">
        <v>337</v>
      </c>
      <c r="C3" s="157"/>
      <c r="D3" s="157"/>
      <c r="E3" s="157"/>
      <c r="F3" s="157"/>
      <c r="G3" s="157"/>
      <c r="H3" s="157"/>
      <c r="I3" s="157"/>
      <c r="J3" s="157"/>
      <c r="K3" s="157"/>
      <c r="L3" s="157"/>
      <c r="M3" s="157"/>
      <c r="N3" s="157"/>
      <c r="O3" s="158"/>
    </row>
    <row r="4" spans="2:30" ht="21.75" thickBot="1" x14ac:dyDescent="0.4">
      <c r="B4" s="154" t="s">
        <v>553</v>
      </c>
      <c r="C4" s="177"/>
      <c r="D4" s="177"/>
      <c r="E4" s="177"/>
      <c r="F4" s="177"/>
      <c r="G4" s="177"/>
      <c r="H4" s="178"/>
      <c r="I4" s="193">
        <f>'ANÁLISIS DATOS GLOBAL'!M11</f>
        <v>0</v>
      </c>
      <c r="J4" s="194"/>
      <c r="K4" s="194"/>
      <c r="L4" s="194"/>
      <c r="M4" s="194"/>
      <c r="N4" s="194"/>
      <c r="O4" s="195"/>
    </row>
    <row r="5" spans="2:30" ht="15.75" thickBot="1" x14ac:dyDescent="0.3">
      <c r="B5" s="72" t="s">
        <v>397</v>
      </c>
      <c r="C5" s="72"/>
      <c r="D5" s="72"/>
      <c r="E5" s="72"/>
      <c r="F5" s="72"/>
      <c r="G5" s="72"/>
      <c r="H5" s="72"/>
      <c r="I5" s="72"/>
      <c r="J5" s="72"/>
      <c r="K5" s="72"/>
      <c r="L5" s="72"/>
      <c r="M5" s="72"/>
    </row>
    <row r="6" spans="2:30" ht="15.75" customHeight="1" thickBot="1" x14ac:dyDescent="0.3">
      <c r="B6" s="145" t="s">
        <v>404</v>
      </c>
      <c r="C6" s="146"/>
      <c r="D6" s="146"/>
      <c r="E6" s="146"/>
      <c r="F6" s="146"/>
      <c r="G6" s="146"/>
      <c r="H6" s="146"/>
      <c r="I6" s="124"/>
    </row>
    <row r="7" spans="2:30" ht="59.25" customHeight="1" thickBot="1" x14ac:dyDescent="0.3">
      <c r="B7" s="115"/>
      <c r="C7" s="115" t="s">
        <v>391</v>
      </c>
      <c r="D7" s="115" t="s">
        <v>392</v>
      </c>
      <c r="E7" s="115" t="s">
        <v>393</v>
      </c>
      <c r="F7" s="115" t="s">
        <v>394</v>
      </c>
      <c r="G7" s="115" t="s">
        <v>395</v>
      </c>
      <c r="H7" s="115" t="s">
        <v>9</v>
      </c>
      <c r="I7" s="115"/>
    </row>
    <row r="8" spans="2:30" ht="15.75" customHeight="1" thickBot="1" x14ac:dyDescent="0.3">
      <c r="B8" s="7" t="s">
        <v>340</v>
      </c>
      <c r="C8" s="7">
        <v>0</v>
      </c>
      <c r="D8" s="7">
        <v>0.25</v>
      </c>
      <c r="E8" s="7">
        <v>0.5</v>
      </c>
      <c r="F8" s="7">
        <v>0.75</v>
      </c>
      <c r="G8" s="7">
        <v>1</v>
      </c>
      <c r="H8" s="8" t="s">
        <v>8</v>
      </c>
      <c r="I8" s="9" t="s">
        <v>341</v>
      </c>
      <c r="AB8" s="69">
        <f>MAX(I9:I11)</f>
        <v>0</v>
      </c>
      <c r="AC8" s="69" t="e">
        <f>TEXT(AB8/SUM(I9:I11),"0.00%")</f>
        <v>#DIV/0!</v>
      </c>
      <c r="AD8" s="69" t="str">
        <f>IF(I9 &gt;= AB8,B9,IF(I10 &gt;= AB8,B10,IF(I11 &gt;= AB8,B11,"Algo está mal en la formula, revisela")))</f>
        <v>9.1</v>
      </c>
    </row>
    <row r="9" spans="2:30" x14ac:dyDescent="0.25">
      <c r="B9" s="47" t="s">
        <v>377</v>
      </c>
      <c r="C9" s="50">
        <f>COUNTIF(REQUISITOS!C342:C359,"X")</f>
        <v>0</v>
      </c>
      <c r="D9" s="50">
        <f>COUNTIF(REQUISITOS!D342:D359,"X")</f>
        <v>0</v>
      </c>
      <c r="E9" s="50">
        <f>COUNTIF(REQUISITOS!E342:E359,"X")</f>
        <v>0</v>
      </c>
      <c r="F9" s="50">
        <f>COUNTIF(REQUISITOS!F342:F359,"X")</f>
        <v>0</v>
      </c>
      <c r="G9" s="50">
        <f>COUNTIF(REQUISITOS!G342:G359,"X")</f>
        <v>0</v>
      </c>
      <c r="H9" s="50">
        <f>COUNTIF(REQUISITOS!H342:H359,"X")</f>
        <v>0</v>
      </c>
      <c r="I9" s="34">
        <f>SUM(C9:H9)</f>
        <v>0</v>
      </c>
      <c r="AB9" s="69">
        <f>MIN(I9:I11)</f>
        <v>0</v>
      </c>
      <c r="AC9" s="69" t="e">
        <f>TEXT(AB9/SUM(I9:I11),"0.00%")</f>
        <v>#DIV/0!</v>
      </c>
      <c r="AD9" s="69" t="str">
        <f>IF(I9 &lt;= AB9,B9,IF(I10 &lt;= AB9,B10,IF(I11 &lt;= AB9,B11,"Algo está mal en la formula, revisela")))</f>
        <v>9.1</v>
      </c>
    </row>
    <row r="10" spans="2:30" x14ac:dyDescent="0.25">
      <c r="B10" s="43" t="s">
        <v>378</v>
      </c>
      <c r="C10" s="50">
        <f>COUNTIF(REQUISITOS!C362:C372,"X")</f>
        <v>0</v>
      </c>
      <c r="D10" s="50">
        <f>COUNTIF(REQUISITOS!D362:D372,"X")</f>
        <v>0</v>
      </c>
      <c r="E10" s="50">
        <f>COUNTIF(REQUISITOS!E362:E372,"X")</f>
        <v>0</v>
      </c>
      <c r="F10" s="50">
        <f>COUNTIF(REQUISITOS!F362:F372,"X")</f>
        <v>0</v>
      </c>
      <c r="G10" s="50">
        <f>COUNTIF(REQUISITOS!G362:G372,"X")</f>
        <v>0</v>
      </c>
      <c r="H10" s="50">
        <f>COUNTIF(REQUISITOS!H362:H372,"X")</f>
        <v>0</v>
      </c>
      <c r="I10" s="36">
        <f>SUM(C10:H10)</f>
        <v>0</v>
      </c>
    </row>
    <row r="11" spans="2:30" ht="15.75" customHeight="1" thickBot="1" x14ac:dyDescent="0.3">
      <c r="B11" s="43" t="s">
        <v>380</v>
      </c>
      <c r="C11" s="50">
        <f>COUNTIF(REQUISITOS!C375:C387,"X")</f>
        <v>0</v>
      </c>
      <c r="D11" s="50">
        <f>COUNTIF(REQUISITOS!D375:D387,"X")</f>
        <v>0</v>
      </c>
      <c r="E11" s="50">
        <f>COUNTIF(REQUISITOS!E375:E387,"X")</f>
        <v>0</v>
      </c>
      <c r="F11" s="50">
        <f>COUNTIF(REQUISITOS!F375:F387,"X")</f>
        <v>0</v>
      </c>
      <c r="G11" s="50">
        <f>COUNTIF(REQUISITOS!G375:G387,"X")</f>
        <v>0</v>
      </c>
      <c r="H11" s="50">
        <f>COUNTIF(REQUISITOS!H375:H387,"X")</f>
        <v>0</v>
      </c>
      <c r="I11" s="42">
        <f>SUM(C11:H11)</f>
        <v>0</v>
      </c>
      <c r="AC11" s="69">
        <f>SUM(C12:G12)</f>
        <v>0</v>
      </c>
    </row>
    <row r="12" spans="2:30" ht="15.75" customHeight="1" thickBot="1" x14ac:dyDescent="0.3">
      <c r="B12" s="15" t="s">
        <v>341</v>
      </c>
      <c r="C12" s="16">
        <f t="shared" ref="C12:H12" si="0">SUM(C9:C11)</f>
        <v>0</v>
      </c>
      <c r="D12" s="17">
        <f t="shared" si="0"/>
        <v>0</v>
      </c>
      <c r="E12" s="17">
        <f t="shared" si="0"/>
        <v>0</v>
      </c>
      <c r="F12" s="17">
        <f t="shared" si="0"/>
        <v>0</v>
      </c>
      <c r="G12" s="17">
        <f t="shared" si="0"/>
        <v>0</v>
      </c>
      <c r="H12" s="17">
        <f t="shared" si="0"/>
        <v>0</v>
      </c>
      <c r="I12" s="17">
        <f>SUM(I9:I11)-H12</f>
        <v>0</v>
      </c>
      <c r="AC12" s="69" t="e">
        <f>TEXT(C12/AC11,"0.00%")</f>
        <v>#DIV/0!</v>
      </c>
    </row>
    <row r="13" spans="2:30" ht="15.75" customHeight="1" thickBot="1" x14ac:dyDescent="0.3">
      <c r="B13" s="150" t="s">
        <v>405</v>
      </c>
      <c r="C13" s="151"/>
      <c r="D13" s="151"/>
      <c r="E13" s="151"/>
      <c r="F13" s="151"/>
      <c r="G13" s="151"/>
      <c r="H13" s="151"/>
      <c r="I13" s="152"/>
      <c r="AC13" s="69" t="e">
        <f>TEXT(D12/AC11,"0.00%")</f>
        <v>#DIV/0!</v>
      </c>
    </row>
    <row r="14" spans="2:30" ht="15.75" customHeight="1" thickBot="1" x14ac:dyDescent="0.3">
      <c r="B14" s="145">
        <f>IF(I12=0,0,(C12*C8+D12*D8+E12*E8+F12*F8+G12*G8)/I12)</f>
        <v>0</v>
      </c>
      <c r="C14" s="146"/>
      <c r="D14" s="146"/>
      <c r="E14" s="146"/>
      <c r="F14" s="146"/>
      <c r="G14" s="146"/>
      <c r="H14" s="146"/>
      <c r="I14" s="124"/>
      <c r="AC14" s="69" t="e">
        <f>TEXT(E12/AC11,"0.00%")</f>
        <v>#DIV/0!</v>
      </c>
    </row>
    <row r="15" spans="2:30" ht="15.75" thickBot="1" x14ac:dyDescent="0.3">
      <c r="AC15" s="69" t="e">
        <f>TEXT(F12/AC11,"0.00%")</f>
        <v>#DIV/0!</v>
      </c>
    </row>
    <row r="16" spans="2:30" ht="15.75" thickBot="1" x14ac:dyDescent="0.3">
      <c r="B16" s="145" t="s">
        <v>554</v>
      </c>
      <c r="C16" s="146"/>
      <c r="D16" s="146"/>
      <c r="E16" s="146"/>
      <c r="F16" s="146"/>
      <c r="G16" s="146"/>
      <c r="H16" s="146"/>
      <c r="I16" s="124"/>
    </row>
    <row r="17" spans="2:18" ht="197.25" customHeight="1" thickBot="1" x14ac:dyDescent="0.3">
      <c r="B17" s="170" t="e">
        <f>"Según se muestra en la Tabla  Evaluación del Desempeño el porcentaje de implementación alcanzado es de "&amp;TEXT(B14,"0.00%")&amp;" con respecto a los 37 DEBES que se contemplan en los requisitos que la norma establece para dicha cláusula."&amp;CHAR(10)&amp;CHAR(10)&amp;"La imagen Porcentaje de representatividad - Requisitos de evaluación del desempeño muestra que el requisito "&amp;AD8&amp;" tiene un "&amp;AC8&amp;" de representatividad en la implementación de la cláusula de Evaluación de desempeño, mientras que el requisito "&amp;AD9&amp;" tiene un "&amp;AC9&amp;" de representatividad." &amp;CHAR(10)&amp;CHAR(10)&amp; "El " &amp;AC12&amp; " de los DEBES se encuentra " &amp;C7&amp; " y " &amp;AC13&amp; " se encuentra " &amp;D7&amp; ", " &amp;AC14&amp; " se encuentra " &amp;E7&amp; ", un " &amp;AC15&amp; " se encuentra " &amp;F7</f>
        <v>#DIV/0!</v>
      </c>
      <c r="C17" s="171"/>
      <c r="D17" s="171"/>
      <c r="E17" s="171"/>
      <c r="F17" s="171"/>
      <c r="G17" s="171"/>
      <c r="H17" s="171"/>
      <c r="I17" s="172"/>
    </row>
    <row r="22" spans="2:18" ht="15.75" customHeight="1" x14ac:dyDescent="0.25">
      <c r="I22" s="65"/>
    </row>
    <row r="24" spans="2:18" ht="15" customHeight="1" x14ac:dyDescent="0.25">
      <c r="J24" s="99"/>
      <c r="K24" s="99"/>
      <c r="L24" s="99"/>
      <c r="M24" s="99"/>
      <c r="N24" s="99"/>
      <c r="O24" s="99"/>
      <c r="P24" s="99"/>
      <c r="Q24" s="99"/>
      <c r="R24" s="99"/>
    </row>
    <row r="25" spans="2:18" x14ac:dyDescent="0.25">
      <c r="I25" s="99"/>
      <c r="J25" s="99"/>
      <c r="K25" s="99"/>
      <c r="L25" s="99"/>
      <c r="M25" s="99"/>
      <c r="N25" s="99"/>
      <c r="O25" s="99"/>
      <c r="P25" s="99"/>
      <c r="Q25" s="99"/>
      <c r="R25" s="99"/>
    </row>
    <row r="26" spans="2:18" x14ac:dyDescent="0.25">
      <c r="I26" s="99"/>
      <c r="J26" s="99"/>
      <c r="K26" s="99"/>
      <c r="L26" s="99"/>
      <c r="M26" s="99"/>
      <c r="N26" s="99"/>
      <c r="O26" s="99"/>
      <c r="P26" s="99"/>
      <c r="Q26" s="99"/>
      <c r="R26" s="99"/>
    </row>
    <row r="27" spans="2:18" x14ac:dyDescent="0.25">
      <c r="I27" s="99"/>
      <c r="J27" s="99"/>
      <c r="K27" s="99"/>
      <c r="L27" s="99"/>
      <c r="M27" s="99"/>
      <c r="N27" s="99"/>
      <c r="O27" s="99"/>
      <c r="P27" s="99"/>
      <c r="Q27" s="99"/>
      <c r="R27" s="99"/>
    </row>
    <row r="28" spans="2:18" x14ac:dyDescent="0.25">
      <c r="I28" s="99"/>
      <c r="J28" s="99"/>
      <c r="K28" s="99"/>
      <c r="L28" s="99"/>
      <c r="M28" s="99"/>
      <c r="N28" s="99"/>
      <c r="O28" s="99"/>
      <c r="P28" s="99"/>
      <c r="Q28" s="99"/>
      <c r="R28" s="99"/>
    </row>
    <row r="29" spans="2:18" x14ac:dyDescent="0.25">
      <c r="I29" s="99"/>
      <c r="J29" s="99"/>
      <c r="K29" s="99"/>
      <c r="L29" s="99"/>
      <c r="M29" s="99"/>
      <c r="N29" s="99"/>
      <c r="O29" s="99"/>
      <c r="P29" s="99"/>
      <c r="Q29" s="99"/>
      <c r="R29" s="99"/>
    </row>
    <row r="30" spans="2:18" x14ac:dyDescent="0.25">
      <c r="I30" s="99"/>
      <c r="J30" s="99"/>
      <c r="K30" s="99"/>
      <c r="L30" s="99"/>
      <c r="M30" s="99"/>
      <c r="N30" s="99"/>
      <c r="O30" s="99"/>
      <c r="P30" s="99"/>
      <c r="Q30" s="99"/>
      <c r="R30" s="99"/>
    </row>
    <row r="31" spans="2:18" x14ac:dyDescent="0.25">
      <c r="I31" s="99"/>
      <c r="J31" s="99"/>
      <c r="K31" s="99"/>
      <c r="L31" s="99"/>
      <c r="M31" s="99"/>
      <c r="N31" s="99"/>
      <c r="O31" s="99"/>
      <c r="P31" s="99"/>
      <c r="Q31" s="99"/>
      <c r="R31" s="99"/>
    </row>
    <row r="32" spans="2:18" x14ac:dyDescent="0.25">
      <c r="I32" s="99"/>
      <c r="J32" s="99"/>
      <c r="K32" s="99"/>
      <c r="L32" s="99"/>
      <c r="M32" s="99"/>
      <c r="N32" s="99"/>
      <c r="O32" s="99"/>
      <c r="P32" s="99"/>
      <c r="Q32" s="99"/>
      <c r="R32" s="99"/>
    </row>
    <row r="33" spans="9:18" x14ac:dyDescent="0.25">
      <c r="I33" s="99"/>
      <c r="J33" s="99"/>
      <c r="K33" s="99"/>
      <c r="L33" s="99"/>
      <c r="M33" s="99"/>
      <c r="N33" s="99"/>
      <c r="O33" s="99"/>
      <c r="P33" s="99"/>
      <c r="Q33" s="99"/>
      <c r="R33" s="99"/>
    </row>
    <row r="34" spans="9:18" x14ac:dyDescent="0.25">
      <c r="I34" s="99"/>
      <c r="J34" s="99"/>
      <c r="K34" s="99"/>
      <c r="L34" s="99"/>
      <c r="M34" s="99"/>
      <c r="N34" s="99"/>
      <c r="O34" s="99"/>
      <c r="P34" s="99"/>
      <c r="Q34" s="99"/>
      <c r="R34" s="99"/>
    </row>
    <row r="35" spans="9:18" x14ac:dyDescent="0.25">
      <c r="I35" s="99"/>
      <c r="J35" s="99"/>
      <c r="K35" s="99"/>
      <c r="L35" s="99"/>
      <c r="M35" s="99"/>
      <c r="N35" s="99"/>
      <c r="O35" s="99"/>
      <c r="P35" s="99"/>
      <c r="Q35" s="99"/>
      <c r="R35" s="99"/>
    </row>
    <row r="36" spans="9:18" x14ac:dyDescent="0.25">
      <c r="I36" s="99"/>
      <c r="J36" s="99"/>
      <c r="K36" s="99"/>
      <c r="L36" s="99"/>
      <c r="M36" s="99"/>
      <c r="N36" s="99"/>
      <c r="O36" s="99"/>
      <c r="P36" s="99"/>
      <c r="Q36" s="99"/>
      <c r="R36" s="99"/>
    </row>
    <row r="37" spans="9:18" x14ac:dyDescent="0.25">
      <c r="I37" s="99"/>
      <c r="J37" s="99"/>
      <c r="K37" s="99"/>
      <c r="L37" s="99"/>
      <c r="M37" s="99"/>
      <c r="N37" s="99"/>
      <c r="O37" s="99"/>
      <c r="P37" s="99"/>
      <c r="Q37" s="99"/>
      <c r="R37" s="99"/>
    </row>
    <row r="38" spans="9:18" x14ac:dyDescent="0.25">
      <c r="I38" s="99"/>
      <c r="J38" s="99"/>
      <c r="K38" s="99"/>
      <c r="L38" s="99"/>
      <c r="M38" s="99"/>
      <c r="N38" s="99"/>
      <c r="O38" s="99"/>
      <c r="P38" s="99"/>
      <c r="Q38" s="99"/>
      <c r="R38" s="99"/>
    </row>
    <row r="39" spans="9:18" x14ac:dyDescent="0.25">
      <c r="I39" s="99"/>
      <c r="J39" s="99"/>
      <c r="K39" s="99"/>
      <c r="L39" s="99"/>
      <c r="M39" s="99"/>
      <c r="N39" s="99"/>
      <c r="O39" s="99"/>
      <c r="P39" s="99"/>
      <c r="Q39" s="99"/>
      <c r="R39" s="99"/>
    </row>
    <row r="40" spans="9:18" x14ac:dyDescent="0.25">
      <c r="I40" s="99"/>
      <c r="J40" s="99"/>
      <c r="K40" s="99"/>
      <c r="L40" s="99"/>
      <c r="M40" s="99"/>
      <c r="N40" s="99"/>
      <c r="O40" s="99"/>
      <c r="P40" s="99"/>
      <c r="Q40" s="99"/>
      <c r="R40" s="99"/>
    </row>
    <row r="41" spans="9:18" x14ac:dyDescent="0.25">
      <c r="I41" s="99"/>
      <c r="J41" s="99"/>
      <c r="K41" s="99"/>
      <c r="L41" s="99"/>
      <c r="M41" s="99"/>
      <c r="N41" s="99"/>
      <c r="O41" s="99"/>
      <c r="P41" s="99"/>
      <c r="Q41" s="99"/>
      <c r="R41" s="99"/>
    </row>
    <row r="42" spans="9:18" x14ac:dyDescent="0.25">
      <c r="I42" s="99"/>
      <c r="J42" s="99"/>
      <c r="K42" s="99"/>
      <c r="L42" s="99"/>
      <c r="M42" s="99"/>
      <c r="N42" s="99"/>
      <c r="O42" s="99"/>
      <c r="P42" s="99"/>
      <c r="Q42" s="99"/>
      <c r="R42" s="99"/>
    </row>
    <row r="43" spans="9:18" x14ac:dyDescent="0.25">
      <c r="I43" s="99"/>
      <c r="J43" s="99"/>
      <c r="K43" s="99"/>
      <c r="L43" s="99"/>
      <c r="M43" s="99"/>
      <c r="N43" s="99"/>
      <c r="O43" s="99"/>
      <c r="P43" s="99"/>
      <c r="Q43" s="99"/>
      <c r="R43" s="99"/>
    </row>
    <row r="44" spans="9:18" x14ac:dyDescent="0.25">
      <c r="I44" s="99"/>
      <c r="J44" s="99"/>
      <c r="K44" s="99"/>
      <c r="L44" s="99"/>
      <c r="M44" s="99"/>
      <c r="N44" s="99"/>
      <c r="O44" s="99"/>
      <c r="P44" s="99"/>
      <c r="Q44" s="99"/>
      <c r="R44" s="99"/>
    </row>
    <row r="45" spans="9:18" x14ac:dyDescent="0.25">
      <c r="I45" s="99"/>
      <c r="J45" s="99"/>
      <c r="K45" s="99"/>
      <c r="L45" s="99"/>
      <c r="M45" s="99"/>
      <c r="N45" s="99"/>
      <c r="O45" s="99"/>
      <c r="P45" s="99"/>
      <c r="Q45" s="99"/>
      <c r="R45" s="99"/>
    </row>
    <row r="46" spans="9:18" x14ac:dyDescent="0.25">
      <c r="I46" s="99"/>
      <c r="J46" s="99"/>
      <c r="K46" s="99"/>
      <c r="L46" s="99"/>
      <c r="M46" s="99"/>
      <c r="N46" s="99"/>
      <c r="O46" s="99"/>
      <c r="P46" s="99"/>
      <c r="Q46" s="99"/>
      <c r="R46" s="99"/>
    </row>
    <row r="47" spans="9:18" x14ac:dyDescent="0.25">
      <c r="I47" s="99"/>
      <c r="J47" s="99"/>
      <c r="K47" s="99"/>
      <c r="L47" s="99"/>
      <c r="M47" s="99"/>
      <c r="N47" s="99"/>
      <c r="O47" s="99"/>
      <c r="P47" s="99"/>
      <c r="Q47" s="99"/>
      <c r="R47" s="99"/>
    </row>
  </sheetData>
  <mergeCells count="8">
    <mergeCell ref="B3:O3"/>
    <mergeCell ref="B4:H4"/>
    <mergeCell ref="B16:I16"/>
    <mergeCell ref="B17:I17"/>
    <mergeCell ref="I4:O4"/>
    <mergeCell ref="B14:I14"/>
    <mergeCell ref="B6:I6"/>
    <mergeCell ref="B13:I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VALORES</vt:lpstr>
      <vt:lpstr>REQUISITOS</vt:lpstr>
      <vt:lpstr>ANÁLISIS DATOS GLOBAL</vt:lpstr>
      <vt:lpstr>ANÁLISIS 4</vt:lpstr>
      <vt:lpstr>ANÁLISIS 5</vt:lpstr>
      <vt:lpstr>ANÁLISIS 6</vt:lpstr>
      <vt:lpstr>ANÁLISIS 7</vt:lpstr>
      <vt:lpstr>ANÁLISIS 8</vt:lpstr>
      <vt:lpstr>ANÁLISIS 9</vt:lpstr>
      <vt:lpstr>ANÁLISIS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Marilyn</dc:creator>
  <cp:lastModifiedBy>USUARIO</cp:lastModifiedBy>
  <dcterms:created xsi:type="dcterms:W3CDTF">2015-06-05T18:19:34Z</dcterms:created>
  <dcterms:modified xsi:type="dcterms:W3CDTF">2021-07-19T02:36:52Z</dcterms:modified>
</cp:coreProperties>
</file>