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210" windowWidth="18195" windowHeight="7935"/>
  </bookViews>
  <sheets>
    <sheet name="Exhibit 1" sheetId="1" r:id="rId1"/>
    <sheet name="Exhibit 2" sheetId="2" r:id="rId2"/>
    <sheet name="Exhibit 3" sheetId="5" r:id="rId3"/>
    <sheet name="Exhibit 4" sheetId="3" r:id="rId4"/>
    <sheet name="Exhibit 5" sheetId="4" r:id="rId5"/>
  </sheets>
  <calcPr calcId="145621"/>
</workbook>
</file>

<file path=xl/calcChain.xml><?xml version="1.0" encoding="utf-8"?>
<calcChain xmlns="http://schemas.openxmlformats.org/spreadsheetml/2006/main">
  <c r="G20" i="1" l="1"/>
  <c r="F20" i="1"/>
  <c r="E20" i="1"/>
  <c r="D20" i="1"/>
  <c r="G19" i="1"/>
  <c r="F19" i="1"/>
  <c r="E19" i="1"/>
  <c r="D19" i="1"/>
  <c r="C20" i="1"/>
  <c r="C19" i="1"/>
  <c r="G23" i="1"/>
  <c r="G21" i="1"/>
  <c r="F23" i="1"/>
  <c r="F21" i="1"/>
  <c r="E23" i="1"/>
  <c r="E21" i="1"/>
  <c r="D23" i="1"/>
  <c r="D21" i="1"/>
  <c r="C23" i="1"/>
  <c r="C21" i="1"/>
  <c r="E12" i="3" l="1"/>
  <c r="D12" i="3"/>
  <c r="C12" i="3"/>
  <c r="B12" i="3"/>
  <c r="D21" i="3" l="1"/>
  <c r="C21" i="3"/>
  <c r="E17" i="3" l="1"/>
  <c r="E21" i="3"/>
  <c r="D43" i="4"/>
  <c r="C43" i="4"/>
  <c r="D17" i="3" s="1"/>
  <c r="D41" i="4"/>
  <c r="C41" i="4"/>
  <c r="B41" i="4"/>
  <c r="B43" i="4" s="1"/>
  <c r="C17" i="3" s="1"/>
  <c r="E14" i="3" l="1"/>
  <c r="D14" i="3"/>
  <c r="C14" i="3"/>
  <c r="E19" i="3" l="1"/>
  <c r="E18" i="3"/>
  <c r="D18" i="3"/>
  <c r="D19" i="3"/>
  <c r="C18" i="3"/>
  <c r="C19" i="3"/>
  <c r="D25" i="2"/>
  <c r="C25" i="2"/>
  <c r="B25" i="2"/>
  <c r="D23" i="2"/>
  <c r="C23" i="2"/>
  <c r="B23" i="2"/>
  <c r="B33" i="2" l="1"/>
  <c r="B23" i="1" l="1"/>
  <c r="B21" i="1"/>
  <c r="B37" i="2"/>
  <c r="B36" i="2"/>
  <c r="B35" i="2"/>
  <c r="C33" i="2" l="1"/>
  <c r="C40" i="2"/>
  <c r="C39" i="2"/>
  <c r="D33" i="2" l="1"/>
  <c r="D39" i="2"/>
  <c r="D40" i="2"/>
  <c r="D18" i="2"/>
  <c r="D20" i="2" s="1"/>
  <c r="D35" i="2"/>
  <c r="D36" i="2" s="1"/>
  <c r="D37" i="2" s="1"/>
  <c r="C35" i="2"/>
  <c r="D11" i="2"/>
  <c r="C11" i="2"/>
  <c r="C36" i="2" l="1"/>
  <c r="C37" i="2" s="1"/>
</calcChain>
</file>

<file path=xl/comments1.xml><?xml version="1.0" encoding="utf-8"?>
<comments xmlns="http://schemas.openxmlformats.org/spreadsheetml/2006/main">
  <authors>
    <author>Windows User</author>
  </authors>
  <commentList>
    <comment ref="B3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<sst xmlns="http://schemas.openxmlformats.org/spreadsheetml/2006/main" count="154" uniqueCount="107">
  <si>
    <t>Exhibit 2 - Comparison Financial Information for Hill Country and Competitors, 2011</t>
  </si>
  <si>
    <t>Pro Forma 2011 for</t>
  </si>
  <si>
    <t>Actual</t>
  </si>
  <si>
    <t>Sales</t>
  </si>
  <si>
    <t>Operating income (EBIT)</t>
  </si>
  <si>
    <t>Interest expense</t>
  </si>
  <si>
    <t>Income before income taxes</t>
  </si>
  <si>
    <t>Income taxes</t>
  </si>
  <si>
    <t>Net income</t>
  </si>
  <si>
    <t>Dividends paid to common stockholders</t>
  </si>
  <si>
    <t>Earnings per share</t>
  </si>
  <si>
    <t>Dividends per share</t>
  </si>
  <si>
    <t>Hill Country</t>
  </si>
  <si>
    <t>Snack Foods</t>
  </si>
  <si>
    <t>Lance, Inc.</t>
  </si>
  <si>
    <t>Snyder's-</t>
  </si>
  <si>
    <t xml:space="preserve">  5-year compounded annual growth rate</t>
  </si>
  <si>
    <t xml:space="preserve">  % of sales</t>
  </si>
  <si>
    <t>PepsiCo, Inc.</t>
  </si>
  <si>
    <t>Cash and cash equivalents</t>
  </si>
  <si>
    <t>Accounts receivable</t>
  </si>
  <si>
    <t>Inventory</t>
  </si>
  <si>
    <t>Property, plant &amp; equipment, net of depreciation</t>
  </si>
  <si>
    <t>Goodwill &amp; other intangibles</t>
  </si>
  <si>
    <t>Other assets</t>
  </si>
  <si>
    <t>Total assets</t>
  </si>
  <si>
    <t>Owners' equity (book value)</t>
  </si>
  <si>
    <t>Stock price at the end of 2011</t>
  </si>
  <si>
    <t>P/E ratio</t>
  </si>
  <si>
    <t>Net profit margin</t>
  </si>
  <si>
    <t>Return on assets</t>
  </si>
  <si>
    <t>Return on equity</t>
  </si>
  <si>
    <t>Interest coverage (times)</t>
  </si>
  <si>
    <t>Cash &amp; cash equivalents</t>
  </si>
  <si>
    <t>Annual growth rate of sales</t>
  </si>
  <si>
    <t>Annual growth rate of E.P.S.</t>
  </si>
  <si>
    <t>Dividend payout ratio</t>
  </si>
  <si>
    <t>n/a</t>
  </si>
  <si>
    <t xml:space="preserve">  % of capital</t>
  </si>
  <si>
    <t>Common shares outstanding (in millions)</t>
  </si>
  <si>
    <t>Hill Country Snack Foods Company</t>
  </si>
  <si>
    <t>1.  Debt is issued and added to the capital structure and the proceeds are used to repurchase common</t>
  </si>
  <si>
    <t xml:space="preserve">      stock.  All debt is issued and shares are repurchased at the end of January 2012.</t>
  </si>
  <si>
    <t>2.  Common stock is repurchased at a premium to the market price of $41.67 per share.  This premium</t>
  </si>
  <si>
    <t>4.  The corporate income tax rate is 35.5%.</t>
  </si>
  <si>
    <t>5.  The dividend payout ratio is 30%.</t>
  </si>
  <si>
    <t xml:space="preserve">      Excess cash</t>
  </si>
  <si>
    <t xml:space="preserve">      Debt issued</t>
  </si>
  <si>
    <t xml:space="preserve">      Total stock repurchase</t>
  </si>
  <si>
    <t xml:space="preserve">      Price per share repurchased</t>
  </si>
  <si>
    <t>20%</t>
  </si>
  <si>
    <t>40%</t>
  </si>
  <si>
    <t>60%</t>
  </si>
  <si>
    <t xml:space="preserve">      Shares of common stock repurchased</t>
  </si>
  <si>
    <t>Ratio</t>
  </si>
  <si>
    <t>Debt-to-Capital</t>
  </si>
  <si>
    <t xml:space="preserve">      times the cash to sales ratio of PepsiCo.  Hill Country does not have the large and sophisticated</t>
  </si>
  <si>
    <t>3.  The minimum cash balance is assumed to be $126.1 million, equal to 9.2% of sales, which is 1.5</t>
  </si>
  <si>
    <t>Common shares outstanding</t>
  </si>
  <si>
    <t>Interest coverage ratio (times)</t>
  </si>
  <si>
    <t xml:space="preserve">      Owners' equity (book Value)</t>
  </si>
  <si>
    <t>Standard &amp; Poor's medians for 2011</t>
  </si>
  <si>
    <t>AAA</t>
  </si>
  <si>
    <t>AA</t>
  </si>
  <si>
    <t>A</t>
  </si>
  <si>
    <t>BBB</t>
  </si>
  <si>
    <t>BB</t>
  </si>
  <si>
    <t>B</t>
  </si>
  <si>
    <t>Yield to maturity on 10-year maturities</t>
  </si>
  <si>
    <t>Sources: Standard &amp; Poor's, Compustat, Datastream, and U.S. Department of Treasury</t>
  </si>
  <si>
    <t>Exhibit 4 - Pro Forma 2011 Financial Information for Alternative Capital Structures</t>
  </si>
  <si>
    <t xml:space="preserve">         Bond Rating</t>
  </si>
  <si>
    <t>Debt</t>
  </si>
  <si>
    <t>8.  The details of the 3 recapitalizations are ($ in millions except per share information):</t>
  </si>
  <si>
    <t xml:space="preserve">      treasury operation of PepsiCo, so a higher cash to sales ratio is appropriate.  </t>
  </si>
  <si>
    <t>7.  Short-term interest rates in January of 2012 were at historically low levels, for example, 0.17% on</t>
  </si>
  <si>
    <t>Exhibit 3 - Current Interest Rates and Bond Ratings Information</t>
  </si>
  <si>
    <t>Exhibit 5 - Details and Assumptions of the Pro Forma Recapitalizations Presented in Exhibit 4</t>
  </si>
  <si>
    <r>
      <t>Return on assets</t>
    </r>
    <r>
      <rPr>
        <vertAlign val="superscript"/>
        <sz val="12"/>
        <color theme="1"/>
        <rFont val="Palatino Linotype"/>
        <family val="1"/>
      </rPr>
      <t>a</t>
    </r>
  </si>
  <si>
    <r>
      <t>Return on equity</t>
    </r>
    <r>
      <rPr>
        <vertAlign val="superscript"/>
        <sz val="12"/>
        <color theme="1"/>
        <rFont val="Palatino Linotype"/>
        <family val="1"/>
      </rPr>
      <t>a</t>
    </r>
  </si>
  <si>
    <r>
      <rPr>
        <vertAlign val="superscript"/>
        <sz val="12"/>
        <color theme="1"/>
        <rFont val="Palatino Linotype"/>
        <family val="1"/>
      </rPr>
      <t>a</t>
    </r>
    <r>
      <rPr>
        <sz val="12"/>
        <color theme="1"/>
        <rFont val="Palatino Linotype"/>
        <family val="1"/>
      </rPr>
      <t xml:space="preserve"> Return on assets and return on equity are calculated as net income divided by end of year total assets, and end of year </t>
    </r>
  </si>
  <si>
    <t xml:space="preserve">   owners' equity, respectively.</t>
  </si>
  <si>
    <r>
      <t xml:space="preserve">n/a </t>
    </r>
    <r>
      <rPr>
        <vertAlign val="superscript"/>
        <sz val="12"/>
        <color theme="1"/>
        <rFont val="Palatino Linotype"/>
        <family val="1"/>
      </rPr>
      <t>a</t>
    </r>
  </si>
  <si>
    <r>
      <t>Interest rates on U.S. Treasury bonds</t>
    </r>
    <r>
      <rPr>
        <vertAlign val="superscript"/>
        <sz val="12"/>
        <color theme="1"/>
        <rFont val="Palatino Linotype"/>
        <family val="1"/>
      </rPr>
      <t>a</t>
    </r>
  </si>
  <si>
    <r>
      <t>Interest rates on corporate bonds</t>
    </r>
    <r>
      <rPr>
        <vertAlign val="superscript"/>
        <sz val="12"/>
        <color theme="1"/>
        <rFont val="Palatino Linotype"/>
        <family val="1"/>
      </rPr>
      <t>a</t>
    </r>
  </si>
  <si>
    <r>
      <rPr>
        <vertAlign val="superscript"/>
        <sz val="12"/>
        <color theme="1"/>
        <rFont val="Palatino Linotype"/>
        <family val="1"/>
      </rPr>
      <t>a</t>
    </r>
    <r>
      <rPr>
        <sz val="12"/>
        <color theme="1"/>
        <rFont val="Palatino Linotype"/>
        <family val="1"/>
      </rPr>
      <t xml:space="preserve"> The debt issued by Snyder's-Lance consists of bank loans, private placement notes, and a revolving</t>
    </r>
  </si>
  <si>
    <t xml:space="preserve">   equipment credit facility.  This debt is not rated by any credit agency.</t>
  </si>
  <si>
    <t>(millions of dollars, except for per share data and financial ratios)</t>
  </si>
  <si>
    <r>
      <rPr>
        <vertAlign val="superscript"/>
        <sz val="12"/>
        <color theme="1"/>
        <rFont val="Palatino Linotype"/>
        <family val="1"/>
      </rPr>
      <t>a</t>
    </r>
    <r>
      <rPr>
        <sz val="12"/>
        <color theme="1"/>
        <rFont val="Palatino Linotype"/>
        <family val="1"/>
      </rPr>
      <t xml:space="preserve"> Market interest rates during January of 2012</t>
    </r>
  </si>
  <si>
    <t>Debt-to-capital ratio (book value)</t>
  </si>
  <si>
    <t xml:space="preserve">      increases as the size of the recapitalization and repurchase increases.  The recapitalization that</t>
  </si>
  <si>
    <t xml:space="preserve">      increases the debt-to-capital ratio to 20% is assumed to require a 15% premium to repurchase the</t>
  </si>
  <si>
    <t xml:space="preserve">      required shares; the 40% debt-to-capital ratio is assumed to require a 20% premium; and the 60%</t>
  </si>
  <si>
    <t xml:space="preserve">      increasing the size of the stock repurchase implies higher premiums.</t>
  </si>
  <si>
    <t xml:space="preserve">      debt-to-capital ratio is assumed to require a 25% premium.  Supply curves are upward sloping, so</t>
  </si>
  <si>
    <t xml:space="preserve">     one-month CD's.  Consequently, although Hill Country holds significant cash and equivalents, </t>
  </si>
  <si>
    <t xml:space="preserve">     when cash is used to repurchase shares.  </t>
  </si>
  <si>
    <t xml:space="preserve">     interest income earned on invested cash balances is assumed not to be material, and will not change</t>
  </si>
  <si>
    <t>Exhibit 1 - Selected Financial Information for Hill Country Snack Foods Company, 2006 to 2011</t>
  </si>
  <si>
    <t>6.  The quality of the debt issued by Hill Country decreases and the interest rate on this debt increases</t>
  </si>
  <si>
    <t xml:space="preserve">      as the amount of debt issued and the size of the recapitalization increases.  At 20% debt-to-capital</t>
  </si>
  <si>
    <t xml:space="preserve">      the assumed bond rating is AAA/AA and the interest rate is 2.85%, at 40% debt-to-capital the</t>
  </si>
  <si>
    <t xml:space="preserve">      assumed bond rating is BBB and the interest rate is 4.4%, and at 60% debt-to-capital the assumed</t>
  </si>
  <si>
    <t xml:space="preserve">      bond rating is B and the interest rate is 7.7%.  The debt issued has a maturity of 10 years.</t>
  </si>
  <si>
    <t>Aa/A</t>
  </si>
  <si>
    <t>Ratio of debt to total capital (book value)</t>
  </si>
  <si>
    <t>Bond rating (Moody's/Standard &amp; Poor's)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</si>
</sst>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&quot;$&quot;#,##0.0"/>
    <numFmt numFmtId="165" formatCode="0.0%"/>
    <numFmt numFmtId="166" formatCode="&quot;$&quot;#,##0.00"/>
    <numFmt numFmtId="167" formatCode="&quot;$&quot;#,##0.000"/>
    <numFmt numFmtId="168" formatCode="0.000"/>
    <numFmt numFmtId="169" formatCode="#,##0.0000"/>
    <numFmt numFmtId="170" formatCode="0.0"/>
  </numFmts>
  <fonts count="10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sz val="11"/>
      <color theme="1"/>
      <name val="Palatino Linotype"/>
      <family val="1"/>
    </font>
    <font>
      <b/>
      <sz val="10"/>
      <color theme="1"/>
      <name val="Palatino Linotype"/>
      <family val="1"/>
    </font>
    <font>
      <sz val="10"/>
      <color theme="1"/>
      <name val="Palatino Linotype"/>
      <family val="1"/>
    </font>
    <font>
      <vertAlign val="superscript"/>
      <sz val="12"/>
      <color theme="1"/>
      <name val="Palatino Linotype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8" fillId="0" borderId="2" xfId="0" applyFont="1" applyBorder="1"/>
    <xf numFmtId="0" fontId="8" fillId="0" borderId="0" xfId="0" quotePrefix="1" applyFont="1"/>
    <xf numFmtId="0" fontId="8" fillId="0" borderId="0" xfId="0" quotePrefix="1" applyFont="1" applyAlignment="1">
      <alignment horizontal="center"/>
    </xf>
    <xf numFmtId="0" fontId="8" fillId="0" borderId="0" xfId="0" quotePrefix="1" applyFont="1" applyBorder="1" applyAlignment="1">
      <alignment horizontal="center"/>
    </xf>
    <xf numFmtId="0" fontId="8" fillId="0" borderId="2" xfId="0" quotePrefix="1" applyFont="1" applyBorder="1" applyAlignment="1">
      <alignment horizontal="center"/>
    </xf>
    <xf numFmtId="164" fontId="8" fillId="0" borderId="0" xfId="0" applyNumberFormat="1" applyFont="1" applyAlignment="1">
      <alignment horizontal="center"/>
    </xf>
    <xf numFmtId="164" fontId="8" fillId="0" borderId="2" xfId="0" applyNumberFormat="1" applyFont="1" applyBorder="1" applyAlignment="1">
      <alignment horizontal="center"/>
    </xf>
    <xf numFmtId="166" fontId="8" fillId="0" borderId="0" xfId="0" applyNumberFormat="1" applyFont="1" applyAlignment="1">
      <alignment horizontal="center"/>
    </xf>
    <xf numFmtId="3" fontId="8" fillId="0" borderId="0" xfId="0" applyNumberFormat="1" applyFont="1" applyAlignment="1">
      <alignment horizontal="center"/>
    </xf>
    <xf numFmtId="0" fontId="5" fillId="0" borderId="0" xfId="0" quotePrefix="1" applyFont="1"/>
    <xf numFmtId="0" fontId="5" fillId="0" borderId="1" xfId="0" applyFont="1" applyBorder="1"/>
    <xf numFmtId="1" fontId="4" fillId="0" borderId="1" xfId="0" applyNumberFormat="1" applyFont="1" applyBorder="1" applyAlignment="1">
      <alignment horizontal="center"/>
    </xf>
    <xf numFmtId="164" fontId="5" fillId="0" borderId="0" xfId="0" applyNumberFormat="1" applyFont="1"/>
    <xf numFmtId="166" fontId="5" fillId="0" borderId="0" xfId="0" applyNumberFormat="1" applyFont="1"/>
    <xf numFmtId="169" fontId="5" fillId="0" borderId="0" xfId="0" applyNumberFormat="1" applyFont="1"/>
    <xf numFmtId="165" fontId="5" fillId="0" borderId="0" xfId="0" applyNumberFormat="1" applyFont="1"/>
    <xf numFmtId="165" fontId="5" fillId="0" borderId="0" xfId="0" quotePrefix="1" applyNumberFormat="1" applyFont="1" applyAlignment="1">
      <alignment horizontal="right"/>
    </xf>
    <xf numFmtId="0" fontId="5" fillId="0" borderId="2" xfId="0" applyFont="1" applyBorder="1"/>
    <xf numFmtId="0" fontId="5" fillId="0" borderId="0" xfId="0" applyFont="1" applyAlignment="1">
      <alignment horizontal="center"/>
    </xf>
    <xf numFmtId="0" fontId="5" fillId="0" borderId="2" xfId="0" applyFont="1" applyBorder="1" applyAlignment="1">
      <alignment horizontal="center"/>
    </xf>
    <xf numFmtId="164" fontId="5" fillId="0" borderId="0" xfId="0" applyNumberFormat="1" applyFont="1" applyFill="1"/>
    <xf numFmtId="167" fontId="5" fillId="0" borderId="0" xfId="0" applyNumberFormat="1" applyFont="1"/>
    <xf numFmtId="166" fontId="5" fillId="0" borderId="0" xfId="0" applyNumberFormat="1" applyFont="1" applyFill="1"/>
    <xf numFmtId="2" fontId="5" fillId="0" borderId="0" xfId="0" applyNumberFormat="1" applyFont="1"/>
    <xf numFmtId="168" fontId="5" fillId="0" borderId="0" xfId="0" applyNumberFormat="1" applyFont="1"/>
    <xf numFmtId="2" fontId="5" fillId="0" borderId="0" xfId="0" quotePrefix="1" applyNumberFormat="1" applyFont="1" applyAlignment="1">
      <alignment horizontal="right"/>
    </xf>
    <xf numFmtId="0" fontId="5" fillId="0" borderId="0" xfId="0" quotePrefix="1" applyFont="1" applyAlignment="1">
      <alignment horizontal="right"/>
    </xf>
    <xf numFmtId="0" fontId="5" fillId="0" borderId="1" xfId="0" applyFont="1" applyBorder="1" applyAlignment="1">
      <alignment horizontal="center"/>
    </xf>
    <xf numFmtId="0" fontId="5" fillId="0" borderId="2" xfId="0" quotePrefix="1" applyFont="1" applyBorder="1" applyAlignment="1">
      <alignment horizontal="center"/>
    </xf>
    <xf numFmtId="9" fontId="5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right"/>
    </xf>
    <xf numFmtId="164" fontId="5" fillId="0" borderId="0" xfId="0" applyNumberFormat="1" applyFont="1" applyFill="1" applyAlignment="1">
      <alignment horizontal="right"/>
    </xf>
    <xf numFmtId="0" fontId="5" fillId="0" borderId="0" xfId="0" applyFont="1" applyAlignment="1">
      <alignment horizontal="right"/>
    </xf>
    <xf numFmtId="3" fontId="5" fillId="0" borderId="0" xfId="0" applyNumberFormat="1" applyFont="1" applyAlignment="1">
      <alignment horizontal="right"/>
    </xf>
    <xf numFmtId="3" fontId="5" fillId="0" borderId="0" xfId="0" applyNumberFormat="1" applyFont="1" applyFill="1" applyAlignment="1">
      <alignment horizontal="right"/>
    </xf>
    <xf numFmtId="166" fontId="5" fillId="0" borderId="0" xfId="0" applyNumberFormat="1" applyFont="1" applyAlignment="1">
      <alignment horizontal="right"/>
    </xf>
    <xf numFmtId="2" fontId="5" fillId="0" borderId="0" xfId="0" applyNumberFormat="1" applyFont="1" applyAlignment="1">
      <alignment horizontal="right"/>
    </xf>
    <xf numFmtId="165" fontId="5" fillId="0" borderId="0" xfId="0" applyNumberFormat="1" applyFont="1" applyAlignment="1">
      <alignment horizontal="center"/>
    </xf>
    <xf numFmtId="170" fontId="5" fillId="0" borderId="0" xfId="0" applyNumberFormat="1" applyFont="1" applyAlignment="1">
      <alignment horizontal="center"/>
    </xf>
    <xf numFmtId="0" fontId="5" fillId="0" borderId="0" xfId="0" quotePrefix="1" applyFont="1" applyBorder="1"/>
    <xf numFmtId="0" fontId="5" fillId="0" borderId="0" xfId="0" applyFont="1" applyBorder="1"/>
    <xf numFmtId="0" fontId="0" fillId="0" borderId="0" xfId="0" applyFont="1"/>
    <xf numFmtId="0" fontId="5" fillId="0" borderId="2" xfId="0" quotePrefix="1" applyFont="1" applyBorder="1" applyAlignment="1">
      <alignment horizontal="left"/>
    </xf>
    <xf numFmtId="165" fontId="5" fillId="0" borderId="2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8"/>
  <sheetViews>
    <sheetView tabSelected="1" workbookViewId="0"/>
  </sheetViews>
  <sheetFormatPr defaultRowHeight="18" x14ac:dyDescent="0.35"/>
  <cols>
    <col min="1" max="1" width="41.7109375" style="3" customWidth="1"/>
    <col min="2" max="2" width="13.7109375" style="3" customWidth="1"/>
    <col min="3" max="8" width="13.7109375" style="1" customWidth="1"/>
    <col min="9" max="23" width="13.7109375" customWidth="1"/>
  </cols>
  <sheetData>
    <row r="1" spans="1:7" x14ac:dyDescent="0.35">
      <c r="A1" s="2" t="s">
        <v>40</v>
      </c>
    </row>
    <row r="3" spans="1:7" x14ac:dyDescent="0.35">
      <c r="A3" s="3" t="s">
        <v>98</v>
      </c>
    </row>
    <row r="4" spans="1:7" x14ac:dyDescent="0.35">
      <c r="A4" s="16" t="s">
        <v>87</v>
      </c>
    </row>
    <row r="5" spans="1:7" x14ac:dyDescent="0.35">
      <c r="C5" s="3"/>
      <c r="D5" s="3"/>
      <c r="E5" s="3"/>
      <c r="F5" s="3"/>
      <c r="G5" s="3"/>
    </row>
    <row r="6" spans="1:7" x14ac:dyDescent="0.35">
      <c r="A6" s="17"/>
      <c r="B6" s="18">
        <v>2006</v>
      </c>
      <c r="C6" s="18">
        <v>2007</v>
      </c>
      <c r="D6" s="18">
        <v>2008</v>
      </c>
      <c r="E6" s="18">
        <v>2009</v>
      </c>
      <c r="F6" s="18">
        <v>2010</v>
      </c>
      <c r="G6" s="18">
        <v>2011</v>
      </c>
    </row>
    <row r="7" spans="1:7" x14ac:dyDescent="0.35">
      <c r="A7" s="3" t="s">
        <v>3</v>
      </c>
      <c r="B7" s="19">
        <v>1027</v>
      </c>
      <c r="C7" s="19">
        <v>1059.9000000000001</v>
      </c>
      <c r="D7" s="19">
        <v>1099.5</v>
      </c>
      <c r="E7" s="19">
        <v>1180.4000000000001</v>
      </c>
      <c r="F7" s="19">
        <v>1261.7</v>
      </c>
      <c r="G7" s="19">
        <v>1364.6</v>
      </c>
    </row>
    <row r="8" spans="1:7" x14ac:dyDescent="0.35">
      <c r="A8" s="3" t="s">
        <v>4</v>
      </c>
      <c r="B8" s="19">
        <v>97.4</v>
      </c>
      <c r="C8" s="19">
        <v>79.099999999999994</v>
      </c>
      <c r="D8" s="19">
        <v>82.8</v>
      </c>
      <c r="E8" s="19">
        <v>108.2</v>
      </c>
      <c r="F8" s="19">
        <v>126.7</v>
      </c>
      <c r="G8" s="19">
        <v>151.30000000000001</v>
      </c>
    </row>
    <row r="9" spans="1:7" x14ac:dyDescent="0.35">
      <c r="A9" s="3" t="s">
        <v>8</v>
      </c>
      <c r="B9" s="19">
        <v>64.599999999999994</v>
      </c>
      <c r="C9" s="19">
        <v>52.6</v>
      </c>
      <c r="D9" s="19">
        <v>53.8</v>
      </c>
      <c r="E9" s="19">
        <v>68.099999999999994</v>
      </c>
      <c r="F9" s="19">
        <v>79.900000000000006</v>
      </c>
      <c r="G9" s="19">
        <v>97.6</v>
      </c>
    </row>
    <row r="10" spans="1:7" x14ac:dyDescent="0.35">
      <c r="A10" s="3" t="s">
        <v>10</v>
      </c>
      <c r="B10" s="20">
        <v>1.91</v>
      </c>
      <c r="C10" s="20">
        <v>1.56</v>
      </c>
      <c r="D10" s="20">
        <v>1.59</v>
      </c>
      <c r="E10" s="20">
        <v>2.0099999999999998</v>
      </c>
      <c r="F10" s="20">
        <v>2.36</v>
      </c>
      <c r="G10" s="20">
        <v>2.88</v>
      </c>
    </row>
    <row r="11" spans="1:7" x14ac:dyDescent="0.35">
      <c r="A11" s="3" t="s">
        <v>11</v>
      </c>
      <c r="B11" s="20">
        <v>0.45</v>
      </c>
      <c r="C11" s="20">
        <v>0.45</v>
      </c>
      <c r="D11" s="20">
        <v>0.45</v>
      </c>
      <c r="E11" s="20">
        <v>0.6</v>
      </c>
      <c r="F11" s="20">
        <v>0.7</v>
      </c>
      <c r="G11" s="20">
        <v>0.85</v>
      </c>
    </row>
    <row r="12" spans="1:7" x14ac:dyDescent="0.35">
      <c r="B12" s="19"/>
      <c r="C12" s="19"/>
      <c r="D12" s="19"/>
      <c r="E12" s="19"/>
      <c r="F12" s="19"/>
      <c r="G12" s="19"/>
    </row>
    <row r="13" spans="1:7" x14ac:dyDescent="0.35">
      <c r="A13" s="3" t="s">
        <v>33</v>
      </c>
      <c r="B13" s="19">
        <v>108.1</v>
      </c>
      <c r="C13" s="19">
        <v>107.6</v>
      </c>
      <c r="D13" s="19">
        <v>106.4</v>
      </c>
      <c r="E13" s="19">
        <v>139.80000000000001</v>
      </c>
      <c r="F13" s="19">
        <v>164.8</v>
      </c>
      <c r="G13" s="19">
        <v>181.1</v>
      </c>
    </row>
    <row r="14" spans="1:7" x14ac:dyDescent="0.35">
      <c r="A14" s="3" t="s">
        <v>25</v>
      </c>
      <c r="B14" s="19">
        <v>668.5</v>
      </c>
      <c r="C14" s="19">
        <v>727.3</v>
      </c>
      <c r="D14" s="19">
        <v>770.4</v>
      </c>
      <c r="E14" s="19">
        <v>824.9</v>
      </c>
      <c r="F14" s="19">
        <v>894.7</v>
      </c>
      <c r="G14" s="19">
        <v>979.9</v>
      </c>
    </row>
    <row r="15" spans="1:7" x14ac:dyDescent="0.35">
      <c r="A15" s="3" t="s">
        <v>72</v>
      </c>
      <c r="B15" s="19">
        <v>0</v>
      </c>
      <c r="C15" s="19">
        <v>0</v>
      </c>
      <c r="D15" s="19">
        <v>0</v>
      </c>
      <c r="E15" s="19">
        <v>0</v>
      </c>
      <c r="F15" s="19">
        <v>0</v>
      </c>
      <c r="G15" s="19">
        <v>0</v>
      </c>
    </row>
    <row r="16" spans="1:7" x14ac:dyDescent="0.35">
      <c r="A16" s="3" t="s">
        <v>26</v>
      </c>
      <c r="B16" s="19">
        <v>529.70000000000005</v>
      </c>
      <c r="C16" s="19">
        <v>567.4</v>
      </c>
      <c r="D16" s="19">
        <v>606.29999999999995</v>
      </c>
      <c r="E16" s="19">
        <v>654.6</v>
      </c>
      <c r="F16" s="19">
        <v>710.9</v>
      </c>
      <c r="G16" s="19">
        <v>780.1</v>
      </c>
    </row>
    <row r="17" spans="1:7" x14ac:dyDescent="0.35">
      <c r="A17" s="3" t="s">
        <v>39</v>
      </c>
      <c r="B17" s="21">
        <v>33.786499999999997</v>
      </c>
      <c r="C17" s="21">
        <v>33.807600000000001</v>
      </c>
      <c r="D17" s="21">
        <v>33.827800000000003</v>
      </c>
      <c r="E17" s="21">
        <v>33.8581</v>
      </c>
      <c r="F17" s="21">
        <v>33.863300000000002</v>
      </c>
      <c r="G17" s="21">
        <v>33.883400000000002</v>
      </c>
    </row>
    <row r="18" spans="1:7" x14ac:dyDescent="0.35">
      <c r="C18" s="3"/>
      <c r="D18" s="3"/>
      <c r="E18" s="3"/>
      <c r="F18" s="3"/>
      <c r="G18" s="3"/>
    </row>
    <row r="19" spans="1:7" x14ac:dyDescent="0.35">
      <c r="A19" s="3" t="s">
        <v>34</v>
      </c>
      <c r="B19" s="23" t="s">
        <v>37</v>
      </c>
      <c r="C19" s="22">
        <f>(C7-B7)/B7</f>
        <v>3.2035053554040988E-2</v>
      </c>
      <c r="D19" s="22">
        <f t="shared" ref="D19:G19" si="0">(D7-C7)/C7</f>
        <v>3.736201528446071E-2</v>
      </c>
      <c r="E19" s="22">
        <f t="shared" si="0"/>
        <v>7.3578899499772712E-2</v>
      </c>
      <c r="F19" s="22">
        <f t="shared" si="0"/>
        <v>6.8874957641477427E-2</v>
      </c>
      <c r="G19" s="22">
        <f t="shared" si="0"/>
        <v>8.1556629943726602E-2</v>
      </c>
    </row>
    <row r="20" spans="1:7" x14ac:dyDescent="0.35">
      <c r="A20" s="3" t="s">
        <v>35</v>
      </c>
      <c r="B20" s="23" t="s">
        <v>37</v>
      </c>
      <c r="C20" s="22">
        <f>(C10-B10)/B10</f>
        <v>-0.18324607329842926</v>
      </c>
      <c r="D20" s="22">
        <f t="shared" ref="D20:G20" si="1">(D10-C10)/C10</f>
        <v>1.9230769230769246E-2</v>
      </c>
      <c r="E20" s="22">
        <f t="shared" si="1"/>
        <v>0.26415094339622619</v>
      </c>
      <c r="F20" s="22">
        <f t="shared" si="1"/>
        <v>0.17412935323383091</v>
      </c>
      <c r="G20" s="22">
        <f t="shared" si="1"/>
        <v>0.22033898305084748</v>
      </c>
    </row>
    <row r="21" spans="1:7" x14ac:dyDescent="0.35">
      <c r="A21" s="3" t="s">
        <v>36</v>
      </c>
      <c r="B21" s="22">
        <f t="shared" ref="B21" si="2">B11/B10</f>
        <v>0.23560209424083772</v>
      </c>
      <c r="C21" s="22">
        <f t="shared" ref="C21:G21" si="3">C11/C10</f>
        <v>0.28846153846153844</v>
      </c>
      <c r="D21" s="22">
        <f t="shared" si="3"/>
        <v>0.28301886792452829</v>
      </c>
      <c r="E21" s="22">
        <f t="shared" si="3"/>
        <v>0.29850746268656719</v>
      </c>
      <c r="F21" s="22">
        <f t="shared" si="3"/>
        <v>0.29661016949152541</v>
      </c>
      <c r="G21" s="22">
        <f t="shared" si="3"/>
        <v>0.2951388888888889</v>
      </c>
    </row>
    <row r="22" spans="1:7" x14ac:dyDescent="0.35">
      <c r="B22" s="22"/>
      <c r="C22" s="22"/>
      <c r="D22" s="22"/>
      <c r="E22" s="22"/>
      <c r="F22" s="22"/>
      <c r="G22" s="22"/>
    </row>
    <row r="23" spans="1:7" x14ac:dyDescent="0.35">
      <c r="A23" s="3" t="s">
        <v>29</v>
      </c>
      <c r="B23" s="22">
        <f t="shared" ref="B23" si="4">B9/B7</f>
        <v>6.2901655306718596E-2</v>
      </c>
      <c r="C23" s="22">
        <f t="shared" ref="C23:G23" si="5">C9/C7</f>
        <v>4.9627323332389846E-2</v>
      </c>
      <c r="D23" s="22">
        <f t="shared" si="5"/>
        <v>4.8931332423829008E-2</v>
      </c>
      <c r="E23" s="22">
        <f t="shared" si="5"/>
        <v>5.7692307692307682E-2</v>
      </c>
      <c r="F23" s="22">
        <f t="shared" si="5"/>
        <v>6.3327256875643972E-2</v>
      </c>
      <c r="G23" s="22">
        <f t="shared" si="5"/>
        <v>7.152279056133666E-2</v>
      </c>
    </row>
    <row r="24" spans="1:7" ht="20.25" x14ac:dyDescent="0.35">
      <c r="A24" s="3" t="s">
        <v>78</v>
      </c>
      <c r="B24" s="22">
        <v>9.7000000000000003E-2</v>
      </c>
      <c r="C24" s="22">
        <v>7.1999999999999995E-2</v>
      </c>
      <c r="D24" s="22">
        <v>7.0000000000000007E-2</v>
      </c>
      <c r="E24" s="22">
        <v>8.3000000000000004E-2</v>
      </c>
      <c r="F24" s="22">
        <v>8.8999999999999996E-2</v>
      </c>
      <c r="G24" s="22">
        <v>0.1</v>
      </c>
    </row>
    <row r="25" spans="1:7" ht="20.25" x14ac:dyDescent="0.35">
      <c r="A25" s="24" t="s">
        <v>79</v>
      </c>
      <c r="B25" s="50">
        <v>0.122</v>
      </c>
      <c r="C25" s="50">
        <v>9.2999999999999999E-2</v>
      </c>
      <c r="D25" s="50">
        <v>8.8999999999999996E-2</v>
      </c>
      <c r="E25" s="50">
        <v>0.104</v>
      </c>
      <c r="F25" s="50">
        <v>0.112</v>
      </c>
      <c r="G25" s="50">
        <v>0.125</v>
      </c>
    </row>
    <row r="26" spans="1:7" x14ac:dyDescent="0.35">
      <c r="C26" s="3"/>
      <c r="D26" s="3"/>
      <c r="E26" s="3"/>
      <c r="F26" s="3"/>
      <c r="G26" s="3"/>
    </row>
    <row r="27" spans="1:7" ht="20.25" x14ac:dyDescent="0.35">
      <c r="A27" s="16" t="s">
        <v>80</v>
      </c>
    </row>
    <row r="28" spans="1:7" x14ac:dyDescent="0.35">
      <c r="A28" s="16" t="s">
        <v>81</v>
      </c>
    </row>
  </sheetData>
  <pageMargins left="0.95" right="0.7" top="0.75" bottom="0.75" header="0" footer="0"/>
  <pageSetup scale="9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D44"/>
  <sheetViews>
    <sheetView workbookViewId="0"/>
  </sheetViews>
  <sheetFormatPr defaultRowHeight="18" x14ac:dyDescent="0.35"/>
  <cols>
    <col min="1" max="1" width="55.7109375" style="3" customWidth="1"/>
    <col min="2" max="4" width="15.7109375" style="3" customWidth="1"/>
  </cols>
  <sheetData>
    <row r="1" spans="1:4" x14ac:dyDescent="0.35">
      <c r="A1" s="2" t="s">
        <v>40</v>
      </c>
    </row>
    <row r="3" spans="1:4" x14ac:dyDescent="0.35">
      <c r="A3" s="3" t="s">
        <v>0</v>
      </c>
    </row>
    <row r="4" spans="1:4" x14ac:dyDescent="0.35">
      <c r="A4" s="16" t="s">
        <v>87</v>
      </c>
    </row>
    <row r="5" spans="1:4" x14ac:dyDescent="0.35">
      <c r="A5" s="24"/>
      <c r="B5" s="24"/>
      <c r="C5" s="24"/>
      <c r="D5" s="24"/>
    </row>
    <row r="6" spans="1:4" x14ac:dyDescent="0.35">
      <c r="B6" s="25" t="s">
        <v>12</v>
      </c>
      <c r="C6" s="25" t="s">
        <v>15</v>
      </c>
      <c r="D6" s="25"/>
    </row>
    <row r="7" spans="1:4" x14ac:dyDescent="0.35">
      <c r="A7" s="24"/>
      <c r="B7" s="26" t="s">
        <v>13</v>
      </c>
      <c r="C7" s="26" t="s">
        <v>14</v>
      </c>
      <c r="D7" s="26" t="s">
        <v>18</v>
      </c>
    </row>
    <row r="8" spans="1:4" x14ac:dyDescent="0.35">
      <c r="A8" s="3" t="s">
        <v>3</v>
      </c>
      <c r="B8" s="19">
        <v>1364.6</v>
      </c>
      <c r="C8" s="19">
        <v>1635</v>
      </c>
      <c r="D8" s="19">
        <v>66504</v>
      </c>
    </row>
    <row r="9" spans="1:4" x14ac:dyDescent="0.35">
      <c r="A9" s="16" t="s">
        <v>16</v>
      </c>
      <c r="B9" s="22">
        <v>5.8000000000000003E-2</v>
      </c>
      <c r="C9" s="22">
        <v>0.17499999999999999</v>
      </c>
      <c r="D9" s="22">
        <v>0.13600000000000001</v>
      </c>
    </row>
    <row r="10" spans="1:4" x14ac:dyDescent="0.35">
      <c r="A10" s="3" t="s">
        <v>8</v>
      </c>
      <c r="B10" s="19">
        <v>97.6</v>
      </c>
      <c r="C10" s="19">
        <v>38.299999999999997</v>
      </c>
      <c r="D10" s="19">
        <v>6443</v>
      </c>
    </row>
    <row r="11" spans="1:4" x14ac:dyDescent="0.35">
      <c r="A11" s="16" t="s">
        <v>17</v>
      </c>
      <c r="B11" s="22">
        <v>7.1999999999999995E-2</v>
      </c>
      <c r="C11" s="22">
        <f>C10/C8</f>
        <v>2.3425076452599388E-2</v>
      </c>
      <c r="D11" s="22">
        <f>D10/D8</f>
        <v>9.688139059304704E-2</v>
      </c>
    </row>
    <row r="12" spans="1:4" x14ac:dyDescent="0.35">
      <c r="A12" s="16" t="s">
        <v>16</v>
      </c>
      <c r="B12" s="22">
        <v>8.5999999999999993E-2</v>
      </c>
      <c r="C12" s="22">
        <v>0.16600000000000001</v>
      </c>
      <c r="D12" s="22">
        <v>2.7E-2</v>
      </c>
    </row>
    <row r="13" spans="1:4" x14ac:dyDescent="0.35">
      <c r="D13" s="4"/>
    </row>
    <row r="14" spans="1:4" x14ac:dyDescent="0.35">
      <c r="A14" s="3" t="s">
        <v>19</v>
      </c>
      <c r="B14" s="27">
        <v>181.1</v>
      </c>
      <c r="C14" s="19">
        <v>20.8</v>
      </c>
      <c r="D14" s="19">
        <v>4067</v>
      </c>
    </row>
    <row r="15" spans="1:4" x14ac:dyDescent="0.35">
      <c r="A15" s="3" t="s">
        <v>20</v>
      </c>
      <c r="B15" s="27">
        <v>127.4</v>
      </c>
      <c r="C15" s="19">
        <v>143.19999999999999</v>
      </c>
      <c r="D15" s="19">
        <v>6912</v>
      </c>
    </row>
    <row r="16" spans="1:4" x14ac:dyDescent="0.35">
      <c r="A16" s="3" t="s">
        <v>21</v>
      </c>
      <c r="B16" s="27">
        <v>93.2</v>
      </c>
      <c r="C16" s="19">
        <v>106.3</v>
      </c>
      <c r="D16" s="19">
        <v>3827</v>
      </c>
    </row>
    <row r="17" spans="1:4" x14ac:dyDescent="0.35">
      <c r="A17" s="3" t="s">
        <v>22</v>
      </c>
      <c r="B17" s="27">
        <v>281.89999999999998</v>
      </c>
      <c r="C17" s="19">
        <v>313</v>
      </c>
      <c r="D17" s="19">
        <v>19698</v>
      </c>
    </row>
    <row r="18" spans="1:4" x14ac:dyDescent="0.35">
      <c r="A18" s="3" t="s">
        <v>23</v>
      </c>
      <c r="B18" s="27">
        <v>222.6</v>
      </c>
      <c r="C18" s="19">
        <v>743.9</v>
      </c>
      <c r="D18" s="19">
        <f>1888+16800+14557</f>
        <v>33245</v>
      </c>
    </row>
    <row r="19" spans="1:4" x14ac:dyDescent="0.35">
      <c r="A19" s="3" t="s">
        <v>24</v>
      </c>
      <c r="B19" s="27">
        <v>73.7</v>
      </c>
      <c r="C19" s="19">
        <v>139.6</v>
      </c>
      <c r="D19" s="19">
        <v>5133</v>
      </c>
    </row>
    <row r="20" spans="1:4" x14ac:dyDescent="0.35">
      <c r="A20" s="3" t="s">
        <v>25</v>
      </c>
      <c r="B20" s="19">
        <v>979.9</v>
      </c>
      <c r="C20" s="19">
        <v>1466.8</v>
      </c>
      <c r="D20" s="19">
        <f>SUM(D14:D19)</f>
        <v>72882</v>
      </c>
    </row>
    <row r="21" spans="1:4" x14ac:dyDescent="0.35">
      <c r="B21" s="28"/>
      <c r="C21" s="19"/>
      <c r="D21" s="19"/>
    </row>
    <row r="22" spans="1:4" x14ac:dyDescent="0.35">
      <c r="A22" s="3" t="s">
        <v>72</v>
      </c>
      <c r="B22" s="19">
        <v>0</v>
      </c>
      <c r="C22" s="19">
        <v>258.2</v>
      </c>
      <c r="D22" s="19">
        <v>20568</v>
      </c>
    </row>
    <row r="23" spans="1:4" x14ac:dyDescent="0.35">
      <c r="A23" s="16" t="s">
        <v>38</v>
      </c>
      <c r="B23" s="22">
        <f>B22/(B22+B24)</f>
        <v>0</v>
      </c>
      <c r="C23" s="22">
        <f t="shared" ref="C23:D23" si="0">C22/(C22+C24)</f>
        <v>0.23541210795040116</v>
      </c>
      <c r="D23" s="22">
        <f t="shared" si="0"/>
        <v>0.49600887452673209</v>
      </c>
    </row>
    <row r="24" spans="1:4" x14ac:dyDescent="0.35">
      <c r="A24" s="3" t="s">
        <v>26</v>
      </c>
      <c r="B24" s="19">
        <v>780.1</v>
      </c>
      <c r="C24" s="19">
        <v>838.6</v>
      </c>
      <c r="D24" s="19">
        <v>20899</v>
      </c>
    </row>
    <row r="25" spans="1:4" x14ac:dyDescent="0.35">
      <c r="A25" s="16" t="s">
        <v>38</v>
      </c>
      <c r="B25" s="22">
        <f>B24/(B22+B24)</f>
        <v>1</v>
      </c>
      <c r="C25" s="22">
        <f t="shared" ref="C25:D25" si="1">C24/(C22+C24)</f>
        <v>0.76458789204959887</v>
      </c>
      <c r="D25" s="22">
        <f t="shared" si="1"/>
        <v>0.50399112547326785</v>
      </c>
    </row>
    <row r="26" spans="1:4" x14ac:dyDescent="0.35">
      <c r="A26" s="3" t="s">
        <v>39</v>
      </c>
      <c r="B26" s="21">
        <v>33.883400000000002</v>
      </c>
      <c r="C26" s="21">
        <v>67.400000000000006</v>
      </c>
      <c r="D26" s="21">
        <v>1576</v>
      </c>
    </row>
    <row r="28" spans="1:4" x14ac:dyDescent="0.35">
      <c r="A28" s="3" t="s">
        <v>10</v>
      </c>
      <c r="B28" s="20">
        <v>2.88</v>
      </c>
      <c r="C28" s="20">
        <v>0.56999999999999995</v>
      </c>
      <c r="D28" s="20">
        <v>4.08</v>
      </c>
    </row>
    <row r="29" spans="1:4" x14ac:dyDescent="0.35">
      <c r="A29" s="16" t="s">
        <v>16</v>
      </c>
      <c r="B29" s="22">
        <v>8.5999999999999993E-2</v>
      </c>
      <c r="C29" s="22">
        <v>-4.0000000000000001E-3</v>
      </c>
      <c r="D29" s="22">
        <v>3.5999999999999997E-2</v>
      </c>
    </row>
    <row r="30" spans="1:4" x14ac:dyDescent="0.35">
      <c r="A30" s="3" t="s">
        <v>11</v>
      </c>
      <c r="B30" s="20">
        <v>0.85</v>
      </c>
      <c r="C30" s="20">
        <v>0.64</v>
      </c>
      <c r="D30" s="20">
        <v>2.0249999999999999</v>
      </c>
    </row>
    <row r="31" spans="1:4" x14ac:dyDescent="0.35">
      <c r="A31" s="16" t="s">
        <v>16</v>
      </c>
      <c r="B31" s="22">
        <v>0.13600000000000001</v>
      </c>
      <c r="C31" s="22">
        <v>0</v>
      </c>
      <c r="D31" s="22">
        <v>0.11799999999999999</v>
      </c>
    </row>
    <row r="32" spans="1:4" x14ac:dyDescent="0.35">
      <c r="A32" s="3" t="s">
        <v>27</v>
      </c>
      <c r="B32" s="29">
        <v>41.67</v>
      </c>
      <c r="C32" s="20">
        <v>22.5</v>
      </c>
      <c r="D32" s="20">
        <v>66.349999999999994</v>
      </c>
    </row>
    <row r="33" spans="1:4" x14ac:dyDescent="0.35">
      <c r="A33" s="3" t="s">
        <v>28</v>
      </c>
      <c r="B33" s="30">
        <f>B32/B28</f>
        <v>14.468750000000002</v>
      </c>
      <c r="C33" s="30">
        <f>C32/C28</f>
        <v>39.473684210526322</v>
      </c>
      <c r="D33" s="30">
        <f>D32/D28</f>
        <v>16.262254901960784</v>
      </c>
    </row>
    <row r="34" spans="1:4" x14ac:dyDescent="0.35">
      <c r="B34" s="31"/>
      <c r="D34" s="31"/>
    </row>
    <row r="35" spans="1:4" x14ac:dyDescent="0.35">
      <c r="A35" s="3" t="s">
        <v>29</v>
      </c>
      <c r="B35" s="22">
        <f>B10/B8</f>
        <v>7.152279056133666E-2</v>
      </c>
      <c r="C35" s="22">
        <f>C10/C8</f>
        <v>2.3425076452599388E-2</v>
      </c>
      <c r="D35" s="22">
        <f>D10/D8</f>
        <v>9.688139059304704E-2</v>
      </c>
    </row>
    <row r="36" spans="1:4" x14ac:dyDescent="0.35">
      <c r="A36" s="3" t="s">
        <v>30</v>
      </c>
      <c r="B36" s="22">
        <f>B35*1.3926</f>
        <v>9.9602638135717445E-2</v>
      </c>
      <c r="C36" s="22">
        <f>C35*1.1147</f>
        <v>2.6111932721712538E-2</v>
      </c>
      <c r="D36" s="22">
        <f>D35*0.9125</f>
        <v>8.8404268916155423E-2</v>
      </c>
    </row>
    <row r="37" spans="1:4" x14ac:dyDescent="0.35">
      <c r="A37" s="3" t="s">
        <v>31</v>
      </c>
      <c r="B37" s="22">
        <f>B36*1.2562</f>
        <v>0.12512083402608826</v>
      </c>
      <c r="C37" s="22">
        <f>C36*1.7491</f>
        <v>4.5672381523547405E-2</v>
      </c>
      <c r="D37" s="22">
        <f>D36*3.4873</f>
        <v>0.30829220699130877</v>
      </c>
    </row>
    <row r="38" spans="1:4" x14ac:dyDescent="0.35">
      <c r="B38" s="22"/>
      <c r="C38" s="22"/>
      <c r="D38" s="22"/>
    </row>
    <row r="39" spans="1:4" x14ac:dyDescent="0.35">
      <c r="A39" s="3" t="s">
        <v>32</v>
      </c>
      <c r="B39" s="32" t="s">
        <v>37</v>
      </c>
      <c r="C39" s="30">
        <f>70405/10560</f>
        <v>6.6671401515151514</v>
      </c>
      <c r="D39" s="30">
        <f>9633/856</f>
        <v>11.253504672897197</v>
      </c>
    </row>
    <row r="40" spans="1:4" x14ac:dyDescent="0.35">
      <c r="A40" s="3" t="s">
        <v>105</v>
      </c>
      <c r="B40" s="32" t="s">
        <v>37</v>
      </c>
      <c r="C40" s="22">
        <f>C22/(C22+C24)</f>
        <v>0.23541210795040116</v>
      </c>
      <c r="D40" s="22">
        <f>D22/(D22+D24)</f>
        <v>0.49600887452673209</v>
      </c>
    </row>
    <row r="41" spans="1:4" ht="20.25" x14ac:dyDescent="0.35">
      <c r="A41" s="3" t="s">
        <v>106</v>
      </c>
      <c r="B41" s="32" t="s">
        <v>37</v>
      </c>
      <c r="C41" s="33" t="s">
        <v>82</v>
      </c>
      <c r="D41" s="33" t="s">
        <v>104</v>
      </c>
    </row>
    <row r="43" spans="1:4" ht="20.25" x14ac:dyDescent="0.35">
      <c r="A43" s="16" t="s">
        <v>85</v>
      </c>
    </row>
    <row r="44" spans="1:4" x14ac:dyDescent="0.35">
      <c r="A44" s="16" t="s">
        <v>86</v>
      </c>
    </row>
  </sheetData>
  <pageMargins left="0.7" right="0.7" top="0.75" bottom="0.75" header="0.3" footer="0.3"/>
  <pageSetup scale="87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/>
  </sheetViews>
  <sheetFormatPr defaultRowHeight="18" x14ac:dyDescent="0.35"/>
  <cols>
    <col min="1" max="1" width="42.7109375" style="3" customWidth="1"/>
    <col min="2" max="7" width="11.7109375" style="3" customWidth="1"/>
  </cols>
  <sheetData>
    <row r="1" spans="1:8" x14ac:dyDescent="0.35">
      <c r="A1" s="2" t="s">
        <v>40</v>
      </c>
    </row>
    <row r="3" spans="1:8" x14ac:dyDescent="0.35">
      <c r="A3" s="24" t="s">
        <v>76</v>
      </c>
      <c r="B3" s="24"/>
      <c r="C3" s="24"/>
      <c r="D3" s="24"/>
      <c r="E3" s="24"/>
      <c r="F3" s="24"/>
      <c r="G3" s="24"/>
      <c r="H3" s="48"/>
    </row>
    <row r="4" spans="1:8" x14ac:dyDescent="0.35">
      <c r="H4" s="48"/>
    </row>
    <row r="5" spans="1:8" ht="20.25" x14ac:dyDescent="0.35">
      <c r="A5" s="24" t="s">
        <v>83</v>
      </c>
      <c r="B5" s="26"/>
      <c r="C5" s="24"/>
      <c r="D5" s="24"/>
      <c r="E5" s="24"/>
      <c r="F5" s="24"/>
      <c r="G5" s="24"/>
      <c r="H5" s="48"/>
    </row>
    <row r="6" spans="1:8" x14ac:dyDescent="0.35">
      <c r="A6" s="3" t="s">
        <v>68</v>
      </c>
      <c r="B6" s="44">
        <v>1.7999999999999999E-2</v>
      </c>
      <c r="H6" s="48"/>
    </row>
    <row r="7" spans="1:8" x14ac:dyDescent="0.35">
      <c r="H7" s="48"/>
    </row>
    <row r="8" spans="1:8" x14ac:dyDescent="0.35">
      <c r="B8" s="24"/>
      <c r="C8" s="24"/>
      <c r="D8" s="49" t="s">
        <v>71</v>
      </c>
      <c r="E8" s="24"/>
      <c r="F8" s="24"/>
      <c r="G8" s="24"/>
      <c r="H8" s="48"/>
    </row>
    <row r="9" spans="1:8" ht="20.25" x14ac:dyDescent="0.35">
      <c r="A9" s="24" t="s">
        <v>84</v>
      </c>
      <c r="B9" s="26" t="s">
        <v>62</v>
      </c>
      <c r="C9" s="26" t="s">
        <v>63</v>
      </c>
      <c r="D9" s="26" t="s">
        <v>64</v>
      </c>
      <c r="E9" s="26" t="s">
        <v>65</v>
      </c>
      <c r="F9" s="26" t="s">
        <v>66</v>
      </c>
      <c r="G9" s="26" t="s">
        <v>67</v>
      </c>
      <c r="H9" s="48"/>
    </row>
    <row r="10" spans="1:8" x14ac:dyDescent="0.35">
      <c r="A10" s="3" t="s">
        <v>68</v>
      </c>
      <c r="B10" s="44">
        <v>2.5000000000000001E-2</v>
      </c>
      <c r="C10" s="44">
        <v>3.2000000000000001E-2</v>
      </c>
      <c r="D10" s="44">
        <v>3.7999999999999999E-2</v>
      </c>
      <c r="E10" s="44">
        <v>4.3999999999999997E-2</v>
      </c>
      <c r="F10" s="44">
        <v>6.0999999999999999E-2</v>
      </c>
      <c r="G10" s="44">
        <v>7.6999999999999999E-2</v>
      </c>
      <c r="H10" s="48"/>
    </row>
    <row r="11" spans="1:8" x14ac:dyDescent="0.35">
      <c r="H11" s="48"/>
    </row>
    <row r="12" spans="1:8" x14ac:dyDescent="0.35">
      <c r="B12" s="24"/>
      <c r="C12" s="24"/>
      <c r="D12" s="49" t="s">
        <v>71</v>
      </c>
      <c r="E12" s="24"/>
      <c r="F12" s="24"/>
      <c r="G12" s="24"/>
      <c r="H12" s="48"/>
    </row>
    <row r="13" spans="1:8" x14ac:dyDescent="0.35">
      <c r="A13" s="24" t="s">
        <v>61</v>
      </c>
      <c r="B13" s="26" t="s">
        <v>62</v>
      </c>
      <c r="C13" s="26" t="s">
        <v>63</v>
      </c>
      <c r="D13" s="26" t="s">
        <v>64</v>
      </c>
      <c r="E13" s="26" t="s">
        <v>65</v>
      </c>
      <c r="F13" s="26" t="s">
        <v>66</v>
      </c>
      <c r="G13" s="26" t="s">
        <v>67</v>
      </c>
      <c r="H13" s="48"/>
    </row>
    <row r="14" spans="1:8" x14ac:dyDescent="0.35">
      <c r="A14" s="16" t="s">
        <v>89</v>
      </c>
      <c r="B14" s="44">
        <v>0.13800000000000001</v>
      </c>
      <c r="C14" s="44">
        <v>0.29599999999999999</v>
      </c>
      <c r="D14" s="44">
        <v>0.33800000000000002</v>
      </c>
      <c r="E14" s="44">
        <v>0.40400000000000003</v>
      </c>
      <c r="F14" s="44">
        <v>0.47</v>
      </c>
      <c r="G14" s="44">
        <v>0.623</v>
      </c>
      <c r="H14" s="48"/>
    </row>
    <row r="15" spans="1:8" x14ac:dyDescent="0.35">
      <c r="A15" s="16" t="s">
        <v>32</v>
      </c>
      <c r="B15" s="45">
        <v>64.7</v>
      </c>
      <c r="C15" s="45">
        <v>15.8</v>
      </c>
      <c r="D15" s="45">
        <v>9.6</v>
      </c>
      <c r="E15" s="45">
        <v>4.0999999999999996</v>
      </c>
      <c r="F15" s="45">
        <v>2.4</v>
      </c>
      <c r="G15" s="45">
        <v>1.3</v>
      </c>
      <c r="H15" s="48"/>
    </row>
    <row r="16" spans="1:8" x14ac:dyDescent="0.35">
      <c r="A16" s="24"/>
      <c r="B16" s="24"/>
      <c r="C16" s="24"/>
      <c r="D16" s="24"/>
      <c r="E16" s="24"/>
      <c r="F16" s="24"/>
      <c r="G16" s="24"/>
      <c r="H16" s="48"/>
    </row>
    <row r="17" spans="1:8" ht="20.25" x14ac:dyDescent="0.35">
      <c r="A17" s="46" t="s">
        <v>88</v>
      </c>
      <c r="B17" s="47"/>
      <c r="C17" s="47"/>
      <c r="D17" s="47"/>
      <c r="E17" s="47"/>
      <c r="F17" s="47"/>
      <c r="G17" s="47"/>
      <c r="H17" s="48"/>
    </row>
    <row r="18" spans="1:8" x14ac:dyDescent="0.35">
      <c r="A18" s="3" t="s">
        <v>69</v>
      </c>
      <c r="H18" s="48"/>
    </row>
    <row r="19" spans="1:8" x14ac:dyDescent="0.35">
      <c r="H19" s="48"/>
    </row>
  </sheetData>
  <pageMargins left="0.7" right="0.7" top="0.75" bottom="0.75" header="0.3" footer="0.3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3"/>
  <sheetViews>
    <sheetView workbookViewId="0"/>
  </sheetViews>
  <sheetFormatPr defaultRowHeight="18" x14ac:dyDescent="0.35"/>
  <cols>
    <col min="1" max="1" width="42.7109375" style="3" customWidth="1"/>
    <col min="2" max="5" width="16.7109375" style="3" customWidth="1"/>
    <col min="6" max="6" width="15.42578125" style="4" customWidth="1"/>
    <col min="7" max="8" width="9.140625" style="4"/>
  </cols>
  <sheetData>
    <row r="1" spans="1:5" x14ac:dyDescent="0.35">
      <c r="A1" s="2" t="s">
        <v>40</v>
      </c>
    </row>
    <row r="3" spans="1:5" x14ac:dyDescent="0.35">
      <c r="A3" s="3" t="s">
        <v>70</v>
      </c>
    </row>
    <row r="4" spans="1:5" x14ac:dyDescent="0.35">
      <c r="A4" s="16" t="s">
        <v>87</v>
      </c>
    </row>
    <row r="5" spans="1:5" x14ac:dyDescent="0.35">
      <c r="A5" s="24"/>
      <c r="B5" s="24"/>
      <c r="C5" s="24"/>
      <c r="D5" s="24"/>
      <c r="E5" s="24"/>
    </row>
    <row r="6" spans="1:5" x14ac:dyDescent="0.35">
      <c r="C6" s="17"/>
      <c r="D6" s="34" t="s">
        <v>1</v>
      </c>
      <c r="E6" s="17"/>
    </row>
    <row r="7" spans="1:5" x14ac:dyDescent="0.35">
      <c r="B7" s="25" t="s">
        <v>2</v>
      </c>
      <c r="C7" s="36">
        <v>0.2</v>
      </c>
      <c r="D7" s="36">
        <v>0.4</v>
      </c>
      <c r="E7" s="36">
        <v>0.6</v>
      </c>
    </row>
    <row r="8" spans="1:5" x14ac:dyDescent="0.35">
      <c r="A8" s="24"/>
      <c r="B8" s="26">
        <v>2011</v>
      </c>
      <c r="C8" s="35" t="s">
        <v>55</v>
      </c>
      <c r="D8" s="35" t="s">
        <v>55</v>
      </c>
      <c r="E8" s="35" t="s">
        <v>55</v>
      </c>
    </row>
    <row r="9" spans="1:5" x14ac:dyDescent="0.35">
      <c r="A9" s="3" t="s">
        <v>3</v>
      </c>
      <c r="B9" s="37">
        <v>1364.6</v>
      </c>
      <c r="C9" s="37">
        <v>1364.6</v>
      </c>
      <c r="D9" s="37">
        <v>1364.6</v>
      </c>
      <c r="E9" s="37">
        <v>1364.6</v>
      </c>
    </row>
    <row r="10" spans="1:5" x14ac:dyDescent="0.35">
      <c r="A10" s="3" t="s">
        <v>4</v>
      </c>
      <c r="B10" s="37">
        <v>151.30000000000001</v>
      </c>
      <c r="C10" s="37">
        <v>151.30000000000001</v>
      </c>
      <c r="D10" s="37">
        <v>151.30000000000001</v>
      </c>
      <c r="E10" s="37">
        <v>151.30000000000001</v>
      </c>
    </row>
    <row r="11" spans="1:5" x14ac:dyDescent="0.35">
      <c r="A11" s="3" t="s">
        <v>5</v>
      </c>
      <c r="B11" s="38">
        <v>0</v>
      </c>
      <c r="C11" s="38">
        <v>4.0999999999999996</v>
      </c>
      <c r="D11" s="38">
        <v>12.8</v>
      </c>
      <c r="E11" s="38">
        <v>33.5</v>
      </c>
    </row>
    <row r="12" spans="1:5" x14ac:dyDescent="0.35">
      <c r="A12" s="3" t="s">
        <v>6</v>
      </c>
      <c r="B12" s="37">
        <f>B10-B11</f>
        <v>151.30000000000001</v>
      </c>
      <c r="C12" s="37">
        <f t="shared" ref="C12:E12" si="0">C10-C11</f>
        <v>147.20000000000002</v>
      </c>
      <c r="D12" s="37">
        <f t="shared" si="0"/>
        <v>138.5</v>
      </c>
      <c r="E12" s="37">
        <f t="shared" si="0"/>
        <v>117.80000000000001</v>
      </c>
    </row>
    <row r="13" spans="1:5" x14ac:dyDescent="0.35">
      <c r="A13" s="3" t="s">
        <v>7</v>
      </c>
      <c r="B13" s="37">
        <v>53.7</v>
      </c>
      <c r="C13" s="37">
        <v>52.3</v>
      </c>
      <c r="D13" s="37">
        <v>49.2</v>
      </c>
      <c r="E13" s="37">
        <v>41.8</v>
      </c>
    </row>
    <row r="14" spans="1:5" x14ac:dyDescent="0.35">
      <c r="A14" s="3" t="s">
        <v>8</v>
      </c>
      <c r="B14" s="37">
        <v>97.6</v>
      </c>
      <c r="C14" s="37">
        <f>C12-C13</f>
        <v>94.90000000000002</v>
      </c>
      <c r="D14" s="37">
        <f t="shared" ref="D14:E14" si="1">D12-D13</f>
        <v>89.3</v>
      </c>
      <c r="E14" s="37">
        <f t="shared" si="1"/>
        <v>76.000000000000014</v>
      </c>
    </row>
    <row r="15" spans="1:5" x14ac:dyDescent="0.35">
      <c r="B15" s="39"/>
      <c r="C15" s="39"/>
      <c r="D15" s="39"/>
      <c r="E15" s="39"/>
    </row>
    <row r="16" spans="1:5" x14ac:dyDescent="0.35">
      <c r="A16" s="3" t="s">
        <v>9</v>
      </c>
      <c r="B16" s="37">
        <v>28.8</v>
      </c>
      <c r="C16" s="38">
        <v>28.5</v>
      </c>
      <c r="D16" s="38">
        <v>26.8</v>
      </c>
      <c r="E16" s="38">
        <v>22.8</v>
      </c>
    </row>
    <row r="17" spans="1:5" x14ac:dyDescent="0.35">
      <c r="A17" s="3" t="s">
        <v>58</v>
      </c>
      <c r="B17" s="40">
        <v>33883400</v>
      </c>
      <c r="C17" s="41">
        <f>B17-'Exhibit 5'!B43</f>
        <v>29709777.295492489</v>
      </c>
      <c r="D17" s="41">
        <f>B17-'Exhibit 5'!C43</f>
        <v>26983400</v>
      </c>
      <c r="E17" s="41">
        <f>B17-'Exhibit 5'!D43</f>
        <v>24476604.069879055</v>
      </c>
    </row>
    <row r="18" spans="1:5" x14ac:dyDescent="0.35">
      <c r="A18" s="3" t="s">
        <v>10</v>
      </c>
      <c r="B18" s="42">
        <v>2.88</v>
      </c>
      <c r="C18" s="42">
        <f>(C14*1000000)/C17</f>
        <v>3.1942346472720975</v>
      </c>
      <c r="D18" s="42">
        <f t="shared" ref="D18:E18" si="2">(D14*1000000)/D17</f>
        <v>3.3094421014401445</v>
      </c>
      <c r="E18" s="42">
        <f t="shared" si="2"/>
        <v>3.1050058980006026</v>
      </c>
    </row>
    <row r="19" spans="1:5" x14ac:dyDescent="0.35">
      <c r="A19" s="3" t="s">
        <v>11</v>
      </c>
      <c r="B19" s="42">
        <v>0.85</v>
      </c>
      <c r="C19" s="42">
        <f>(C16*1000000)/C17</f>
        <v>0.95928016277402273</v>
      </c>
      <c r="D19" s="42">
        <f t="shared" ref="D19:E19" si="3">(D16*1000000)/D17</f>
        <v>0.99320322865168953</v>
      </c>
      <c r="E19" s="42">
        <f t="shared" si="3"/>
        <v>0.93150176940018059</v>
      </c>
    </row>
    <row r="20" spans="1:5" x14ac:dyDescent="0.35">
      <c r="B20" s="39"/>
      <c r="C20" s="39"/>
      <c r="D20" s="39"/>
      <c r="E20" s="39"/>
    </row>
    <row r="21" spans="1:5" x14ac:dyDescent="0.35">
      <c r="A21" s="3" t="s">
        <v>59</v>
      </c>
      <c r="B21" s="32" t="s">
        <v>37</v>
      </c>
      <c r="C21" s="43">
        <f>C10/C11</f>
        <v>36.902439024390247</v>
      </c>
      <c r="D21" s="43">
        <f>D10/D11</f>
        <v>11.8203125</v>
      </c>
      <c r="E21" s="43">
        <f>E10/E11</f>
        <v>4.5164179104477613</v>
      </c>
    </row>
    <row r="22" spans="1:5" x14ac:dyDescent="0.35">
      <c r="A22" s="3" t="s">
        <v>72</v>
      </c>
      <c r="B22" s="37">
        <v>0</v>
      </c>
      <c r="C22" s="37">
        <v>145</v>
      </c>
      <c r="D22" s="37">
        <v>290</v>
      </c>
      <c r="E22" s="37">
        <v>435</v>
      </c>
    </row>
    <row r="23" spans="1:5" x14ac:dyDescent="0.35">
      <c r="A23" s="3" t="s">
        <v>26</v>
      </c>
      <c r="B23" s="37">
        <v>780.1</v>
      </c>
      <c r="C23" s="37">
        <v>580.1</v>
      </c>
      <c r="D23" s="37">
        <v>435.1</v>
      </c>
      <c r="E23" s="37">
        <v>290.10000000000002</v>
      </c>
    </row>
  </sheetData>
  <pageMargins left="0.7" right="0.45" top="0.75" bottom="0.75" header="0.3" footer="0.3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4"/>
  <sheetViews>
    <sheetView zoomScale="110" zoomScaleNormal="110" workbookViewId="0"/>
  </sheetViews>
  <sheetFormatPr defaultRowHeight="15" x14ac:dyDescent="0.25"/>
  <cols>
    <col min="1" max="1" width="36.7109375" customWidth="1"/>
    <col min="2" max="2" width="17.42578125" customWidth="1"/>
    <col min="3" max="4" width="17.7109375" customWidth="1"/>
    <col min="5" max="7" width="13.7109375" customWidth="1"/>
  </cols>
  <sheetData>
    <row r="1" spans="1:7" ht="16.5" x14ac:dyDescent="0.3">
      <c r="A1" s="5" t="s">
        <v>40</v>
      </c>
      <c r="B1" s="6"/>
      <c r="C1" s="6"/>
      <c r="D1" s="6"/>
      <c r="E1" s="1"/>
      <c r="F1" s="1"/>
      <c r="G1" s="1"/>
    </row>
    <row r="2" spans="1:7" ht="16.5" x14ac:dyDescent="0.3">
      <c r="A2" s="6"/>
      <c r="B2" s="6"/>
      <c r="C2" s="6"/>
      <c r="D2" s="6"/>
      <c r="E2" s="1"/>
      <c r="F2" s="1"/>
      <c r="G2" s="1"/>
    </row>
    <row r="3" spans="1:7" ht="16.5" x14ac:dyDescent="0.3">
      <c r="A3" s="7" t="s">
        <v>77</v>
      </c>
      <c r="B3" s="7"/>
      <c r="C3" s="7"/>
      <c r="D3" s="7"/>
      <c r="E3" s="1"/>
      <c r="F3" s="1"/>
      <c r="G3" s="1"/>
    </row>
    <row r="4" spans="1:7" ht="16.5" x14ac:dyDescent="0.3">
      <c r="A4" s="6"/>
      <c r="B4" s="6"/>
      <c r="C4" s="6"/>
      <c r="D4" s="6"/>
      <c r="E4" s="1"/>
      <c r="F4" s="1"/>
      <c r="G4" s="1"/>
    </row>
    <row r="5" spans="1:7" ht="16.5" x14ac:dyDescent="0.3">
      <c r="A5" s="8" t="s">
        <v>41</v>
      </c>
      <c r="B5" s="6"/>
      <c r="C5" s="6"/>
      <c r="D5" s="6"/>
      <c r="E5" s="1"/>
      <c r="F5" s="1"/>
      <c r="G5" s="1"/>
    </row>
    <row r="6" spans="1:7" ht="15.75" x14ac:dyDescent="0.3">
      <c r="A6" s="8" t="s">
        <v>42</v>
      </c>
      <c r="B6" s="6"/>
      <c r="C6" s="6"/>
      <c r="D6" s="6"/>
    </row>
    <row r="7" spans="1:7" ht="15.75" x14ac:dyDescent="0.3">
      <c r="A7" s="6"/>
      <c r="B7" s="6"/>
      <c r="C7" s="6"/>
      <c r="D7" s="6"/>
    </row>
    <row r="8" spans="1:7" ht="15.75" x14ac:dyDescent="0.3">
      <c r="A8" s="8" t="s">
        <v>43</v>
      </c>
      <c r="B8" s="6"/>
      <c r="C8" s="6"/>
      <c r="D8" s="6"/>
    </row>
    <row r="9" spans="1:7" ht="15.75" x14ac:dyDescent="0.3">
      <c r="A9" s="8" t="s">
        <v>90</v>
      </c>
      <c r="B9" s="6"/>
      <c r="C9" s="6"/>
      <c r="D9" s="6"/>
    </row>
    <row r="10" spans="1:7" ht="15.75" x14ac:dyDescent="0.3">
      <c r="A10" s="8" t="s">
        <v>91</v>
      </c>
      <c r="B10" s="6"/>
      <c r="C10" s="6"/>
      <c r="D10" s="6"/>
    </row>
    <row r="11" spans="1:7" ht="15.75" x14ac:dyDescent="0.3">
      <c r="A11" s="8" t="s">
        <v>92</v>
      </c>
      <c r="B11" s="6"/>
      <c r="C11" s="6"/>
      <c r="D11" s="6"/>
    </row>
    <row r="12" spans="1:7" ht="15.75" x14ac:dyDescent="0.3">
      <c r="A12" s="8" t="s">
        <v>94</v>
      </c>
      <c r="B12" s="6"/>
      <c r="C12" s="6"/>
      <c r="D12" s="6"/>
    </row>
    <row r="13" spans="1:7" ht="15.75" x14ac:dyDescent="0.3">
      <c r="A13" s="8" t="s">
        <v>93</v>
      </c>
      <c r="B13" s="6"/>
      <c r="C13" s="6"/>
      <c r="D13" s="6"/>
    </row>
    <row r="14" spans="1:7" ht="15.75" x14ac:dyDescent="0.3">
      <c r="A14" s="6"/>
      <c r="B14" s="6"/>
      <c r="C14" s="6"/>
      <c r="D14" s="6"/>
    </row>
    <row r="15" spans="1:7" ht="15.75" x14ac:dyDescent="0.3">
      <c r="A15" s="8" t="s">
        <v>57</v>
      </c>
      <c r="B15" s="6"/>
      <c r="C15" s="6"/>
      <c r="D15" s="6"/>
    </row>
    <row r="16" spans="1:7" ht="15.75" x14ac:dyDescent="0.3">
      <c r="A16" s="8" t="s">
        <v>56</v>
      </c>
      <c r="B16" s="6"/>
      <c r="C16" s="6"/>
      <c r="D16" s="6"/>
    </row>
    <row r="17" spans="1:4" ht="15.75" x14ac:dyDescent="0.3">
      <c r="A17" s="8" t="s">
        <v>74</v>
      </c>
      <c r="B17" s="6"/>
      <c r="C17" s="6"/>
      <c r="D17" s="6"/>
    </row>
    <row r="18" spans="1:4" ht="15.75" x14ac:dyDescent="0.3">
      <c r="A18" s="6"/>
      <c r="B18" s="6"/>
      <c r="C18" s="6"/>
      <c r="D18" s="6"/>
    </row>
    <row r="19" spans="1:4" ht="15.75" x14ac:dyDescent="0.3">
      <c r="A19" s="8" t="s">
        <v>44</v>
      </c>
      <c r="B19" s="6"/>
      <c r="C19" s="6"/>
      <c r="D19" s="6"/>
    </row>
    <row r="20" spans="1:4" ht="15.75" x14ac:dyDescent="0.3">
      <c r="A20" s="6"/>
      <c r="B20" s="6"/>
      <c r="C20" s="6"/>
      <c r="D20" s="6"/>
    </row>
    <row r="21" spans="1:4" ht="15.75" x14ac:dyDescent="0.3">
      <c r="A21" s="8" t="s">
        <v>45</v>
      </c>
      <c r="B21" s="6"/>
      <c r="C21" s="6"/>
      <c r="D21" s="6"/>
    </row>
    <row r="22" spans="1:4" ht="15.75" x14ac:dyDescent="0.3">
      <c r="A22" s="6"/>
      <c r="B22" s="6"/>
      <c r="C22" s="6"/>
      <c r="D22" s="6"/>
    </row>
    <row r="23" spans="1:4" ht="15.75" x14ac:dyDescent="0.3">
      <c r="A23" s="8" t="s">
        <v>99</v>
      </c>
      <c r="B23" s="6"/>
      <c r="C23" s="6"/>
      <c r="D23" s="6"/>
    </row>
    <row r="24" spans="1:4" ht="15.75" x14ac:dyDescent="0.3">
      <c r="A24" s="8" t="s">
        <v>100</v>
      </c>
      <c r="B24" s="6"/>
      <c r="C24" s="6"/>
      <c r="D24" s="6"/>
    </row>
    <row r="25" spans="1:4" ht="15.75" x14ac:dyDescent="0.3">
      <c r="A25" s="8" t="s">
        <v>101</v>
      </c>
      <c r="B25" s="6"/>
      <c r="C25" s="6"/>
      <c r="D25" s="6"/>
    </row>
    <row r="26" spans="1:4" ht="15.75" x14ac:dyDescent="0.3">
      <c r="A26" s="8" t="s">
        <v>102</v>
      </c>
      <c r="B26" s="6"/>
      <c r="C26" s="6"/>
      <c r="D26" s="6"/>
    </row>
    <row r="27" spans="1:4" ht="15.75" x14ac:dyDescent="0.3">
      <c r="A27" s="8" t="s">
        <v>103</v>
      </c>
      <c r="B27" s="6"/>
      <c r="C27" s="6"/>
      <c r="D27" s="6"/>
    </row>
    <row r="28" spans="1:4" ht="15.75" x14ac:dyDescent="0.3">
      <c r="A28" s="8"/>
      <c r="B28" s="6"/>
      <c r="C28" s="6"/>
      <c r="D28" s="6"/>
    </row>
    <row r="29" spans="1:4" ht="15.75" x14ac:dyDescent="0.3">
      <c r="A29" s="8" t="s">
        <v>75</v>
      </c>
      <c r="B29" s="6"/>
      <c r="C29" s="6"/>
      <c r="D29" s="6"/>
    </row>
    <row r="30" spans="1:4" ht="15.75" x14ac:dyDescent="0.3">
      <c r="A30" s="8" t="s">
        <v>95</v>
      </c>
      <c r="B30" s="6"/>
      <c r="C30" s="6"/>
      <c r="D30" s="6"/>
    </row>
    <row r="31" spans="1:4" ht="15.75" x14ac:dyDescent="0.3">
      <c r="A31" s="8" t="s">
        <v>97</v>
      </c>
      <c r="B31" s="6"/>
      <c r="C31" s="6"/>
      <c r="D31" s="6"/>
    </row>
    <row r="32" spans="1:4" ht="15.75" x14ac:dyDescent="0.3">
      <c r="A32" s="8" t="s">
        <v>96</v>
      </c>
      <c r="B32" s="6"/>
      <c r="C32" s="6"/>
      <c r="D32" s="6"/>
    </row>
    <row r="33" spans="1:4" ht="15.75" x14ac:dyDescent="0.3">
      <c r="A33" s="6"/>
      <c r="B33" s="6"/>
      <c r="C33" s="6"/>
      <c r="D33" s="6"/>
    </row>
    <row r="34" spans="1:4" ht="15.75" x14ac:dyDescent="0.3">
      <c r="A34" s="8" t="s">
        <v>73</v>
      </c>
      <c r="B34" s="6"/>
      <c r="C34" s="6"/>
      <c r="D34" s="6"/>
    </row>
    <row r="35" spans="1:4" ht="15.75" x14ac:dyDescent="0.3">
      <c r="A35" s="8"/>
      <c r="B35" s="6"/>
      <c r="C35" s="6"/>
      <c r="D35" s="6"/>
    </row>
    <row r="36" spans="1:4" ht="15.75" x14ac:dyDescent="0.3">
      <c r="A36" s="6"/>
      <c r="B36" s="9" t="s">
        <v>50</v>
      </c>
      <c r="C36" s="9" t="s">
        <v>51</v>
      </c>
      <c r="D36" s="9" t="s">
        <v>52</v>
      </c>
    </row>
    <row r="37" spans="1:4" ht="15.75" x14ac:dyDescent="0.3">
      <c r="A37" s="6"/>
      <c r="B37" s="10" t="s">
        <v>55</v>
      </c>
      <c r="C37" s="10" t="s">
        <v>55</v>
      </c>
      <c r="D37" s="10" t="s">
        <v>55</v>
      </c>
    </row>
    <row r="38" spans="1:4" ht="15.75" x14ac:dyDescent="0.3">
      <c r="A38" s="7"/>
      <c r="B38" s="11" t="s">
        <v>54</v>
      </c>
      <c r="C38" s="11" t="s">
        <v>54</v>
      </c>
      <c r="D38" s="11" t="s">
        <v>54</v>
      </c>
    </row>
    <row r="39" spans="1:4" ht="15.75" x14ac:dyDescent="0.3">
      <c r="A39" s="8" t="s">
        <v>46</v>
      </c>
      <c r="B39" s="12">
        <v>55</v>
      </c>
      <c r="C39" s="12">
        <v>55</v>
      </c>
      <c r="D39" s="12">
        <v>55</v>
      </c>
    </row>
    <row r="40" spans="1:4" ht="15.75" x14ac:dyDescent="0.3">
      <c r="A40" s="8" t="s">
        <v>47</v>
      </c>
      <c r="B40" s="13">
        <v>145</v>
      </c>
      <c r="C40" s="13">
        <v>290</v>
      </c>
      <c r="D40" s="13">
        <v>435</v>
      </c>
    </row>
    <row r="41" spans="1:4" ht="15.75" x14ac:dyDescent="0.3">
      <c r="A41" s="8" t="s">
        <v>48</v>
      </c>
      <c r="B41" s="12">
        <f>B40+B39</f>
        <v>200</v>
      </c>
      <c r="C41" s="12">
        <f t="shared" ref="C41:D41" si="0">C40+C39</f>
        <v>345</v>
      </c>
      <c r="D41" s="12">
        <f t="shared" si="0"/>
        <v>490</v>
      </c>
    </row>
    <row r="42" spans="1:4" ht="15.75" x14ac:dyDescent="0.3">
      <c r="A42" s="8" t="s">
        <v>49</v>
      </c>
      <c r="B42" s="14">
        <v>47.92</v>
      </c>
      <c r="C42" s="14">
        <v>50</v>
      </c>
      <c r="D42" s="14">
        <v>52.09</v>
      </c>
    </row>
    <row r="43" spans="1:4" ht="15.75" x14ac:dyDescent="0.3">
      <c r="A43" s="8" t="s">
        <v>53</v>
      </c>
      <c r="B43" s="15">
        <f>(B41*1000000)/B42</f>
        <v>4173622.7045075125</v>
      </c>
      <c r="C43" s="15">
        <f t="shared" ref="C43:D43" si="1">(C41*1000000)/C42</f>
        <v>6900000</v>
      </c>
      <c r="D43" s="15">
        <f t="shared" si="1"/>
        <v>9406795.9301209431</v>
      </c>
    </row>
    <row r="44" spans="1:4" ht="15.75" x14ac:dyDescent="0.3">
      <c r="A44" s="8" t="s">
        <v>60</v>
      </c>
      <c r="B44" s="12">
        <v>580.1</v>
      </c>
      <c r="C44" s="12">
        <v>435.1</v>
      </c>
      <c r="D44" s="12">
        <v>290.10000000000002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Exhibit 1</vt:lpstr>
      <vt:lpstr>Exhibit 2</vt:lpstr>
      <vt:lpstr>Exhibit 3</vt:lpstr>
      <vt:lpstr>Exhibit 4</vt:lpstr>
      <vt:lpstr>Exhibit 5</vt:lpstr>
    </vt:vector>
  </TitlesOfParts>
  <Company>Babson College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Lehmbeck, Mike</cp:lastModifiedBy>
  <cp:lastPrinted>2012-09-26T12:31:19Z</cp:lastPrinted>
  <dcterms:created xsi:type="dcterms:W3CDTF">2012-03-23T17:52:52Z</dcterms:created>
  <dcterms:modified xsi:type="dcterms:W3CDTF">2012-10-22T18:51:48Z</dcterms:modified>
</cp:coreProperties>
</file>