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6D6249CA-BD66-4700-8DEB-85D3D97C88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</workbook>
</file>

<file path=xl/calcChain.xml><?xml version="1.0" encoding="utf-8"?>
<calcChain xmlns="http://schemas.openxmlformats.org/spreadsheetml/2006/main">
  <c r="C59" i="1" l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G71" i="1"/>
  <c r="E71" i="1"/>
  <c r="J70" i="1"/>
  <c r="K70" i="1" s="1"/>
  <c r="H70" i="1"/>
  <c r="I70" i="1" s="1"/>
  <c r="F70" i="1"/>
  <c r="G70" i="1" s="1"/>
  <c r="E70" i="1"/>
  <c r="J69" i="1"/>
  <c r="K69" i="1" s="1"/>
  <c r="I69" i="1"/>
  <c r="F69" i="1"/>
  <c r="G69" i="1" s="1"/>
  <c r="E69" i="1"/>
  <c r="J68" i="1"/>
  <c r="K68" i="1" s="1"/>
  <c r="I68" i="1"/>
  <c r="F68" i="1"/>
  <c r="G68" i="1" s="1"/>
  <c r="E68" i="1"/>
  <c r="J67" i="1"/>
  <c r="K67" i="1" s="1"/>
  <c r="H67" i="1"/>
  <c r="I67" i="1" s="1"/>
  <c r="G67" i="1"/>
  <c r="E67" i="1"/>
  <c r="J66" i="1"/>
  <c r="K66" i="1" s="1"/>
  <c r="H66" i="1"/>
  <c r="I66" i="1" s="1"/>
  <c r="G66" i="1"/>
  <c r="E66" i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I57" i="1"/>
  <c r="G57" i="1"/>
  <c r="E57" i="1"/>
  <c r="J56" i="1"/>
  <c r="K56" i="1" s="1"/>
  <c r="I56" i="1"/>
  <c r="G56" i="1"/>
  <c r="E56" i="1"/>
  <c r="J55" i="1"/>
  <c r="K55" i="1" s="1"/>
  <c r="I55" i="1"/>
  <c r="G55" i="1"/>
  <c r="E55" i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H52" i="1"/>
  <c r="I52" i="1" s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60" i="1"/>
  <c r="D4" i="1" s="1"/>
  <c r="C85" i="1"/>
  <c r="C8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<sst xmlns="http://schemas.openxmlformats.org/spreadsheetml/2006/main" count="177" uniqueCount="66">
  <si>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</si>
  <si>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</si>
  <si>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</si>
  <si>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</si>
  <si>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</si>
  <si>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</si>
  <si>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</si>
  <si>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</si>
  <si>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</si>
  <si>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</si>
  <si>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</si>
  <si>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</si>
  <si>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</si>
  <si>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</si>
  <si>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</si>
  <si>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</si>
  <si>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</si>
  <si>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</si>
  <si>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</si>
  <si>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</si>
  <si>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</si>
  <si>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</si>
  <si>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</si>
  <si>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</si>
  <si>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</si>
  <si>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</si>
  <si>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</si>
  <si>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</si>
  <si>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</si>
  <si>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</si>
  <si>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</si>
  <si>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</si>
  <si>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</si>
  <si>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</si>
  <si>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</si>
  <si>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</si>
  <si>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</si>
  <si>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</si>
  <si>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</si>
  <si>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</si>
  <si>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</si>
  <si>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</si>
  <si>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</si>
  <si>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</si>
  <si>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</si>
  <si>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</si>
  <si>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</si>
  <si>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</si>
  <si>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</si>
  <si>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</si>
  <si>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</si>
  <si>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</si>
  <si>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</si>
  <si>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</si>
  <si>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</si>
  <si>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</si>
  <si>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</si>
  <si>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</si>
  <si>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</si>
  <si>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</si>
  <si>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</si>
  <si>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</si>
  <si>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</si>
  <si>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x</t>
  </si>
  <si>
    <t>Paula Cortés Narváez</t>
  </si>
  <si>
    <t>Johan Dahlbokum Novelli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</si>
</sst>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3" fillId="0" borderId="0" xfId="0" applyFont="1"/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43" zoomScale="120" zoomScaleNormal="120" workbookViewId="0">
      <selection activeCell="D62" sqref="D62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30">
        <v>0.7</v>
      </c>
      <c r="D2" s="33">
        <v>0.3</v>
      </c>
      <c r="E2" s="34">
        <v>1</v>
      </c>
    </row>
    <row r="3" spans="1:11" ht="30" x14ac:dyDescent="0.25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5">
      <c r="A4" s="3">
        <v>1</v>
      </c>
      <c r="B4" s="39" t="s">
        <v>64</v>
      </c>
      <c r="C4" s="32">
        <f>C21</f>
        <v>7</v>
      </c>
      <c r="D4" s="38">
        <f>C60</f>
        <v>6.6</v>
      </c>
      <c r="E4" s="37">
        <f>C4*C$2+D4*D$2</f>
        <v>6.879999999999999</v>
      </c>
    </row>
    <row r="5" spans="1:11" x14ac:dyDescent="0.25">
      <c r="A5" s="3">
        <v>2</v>
      </c>
      <c r="B5" s="39" t="s">
        <v>65</v>
      </c>
      <c r="C5" s="32">
        <f>C34</f>
        <v>7</v>
      </c>
      <c r="D5" s="38">
        <f>C73</f>
        <v>6.6</v>
      </c>
      <c r="E5" s="37">
        <f t="shared" ref="E5" si="0">C5*C$2+D5*D$2</f>
        <v>6.879999999999999</v>
      </c>
    </row>
    <row r="6" spans="1:11" x14ac:dyDescent="0.25">
      <c r="A6" s="3">
        <v>3</v>
      </c>
      <c r="B6" s="17"/>
      <c r="C6" s="32"/>
      <c r="D6" s="38"/>
      <c r="E6" s="37"/>
    </row>
    <row r="11" spans="1:11" ht="18.75" outlineLevel="1" x14ac:dyDescent="0.25">
      <c r="A11" s="49" t="s">
        <v>48</v>
      </c>
      <c r="B11" s="12" t="str">
        <f>B4</f>
        <v>Paula Cortés Narváez</v>
      </c>
      <c r="C11" s="44" t="s">
        <v>9</v>
      </c>
      <c r="D11" s="45" t="s">
        <v>10</v>
      </c>
      <c r="E11" s="46"/>
      <c r="F11" s="46"/>
      <c r="G11" s="46"/>
      <c r="H11" s="46"/>
      <c r="I11" s="46"/>
      <c r="J11" s="46"/>
      <c r="K11" s="47"/>
    </row>
    <row r="12" spans="1:11" outlineLevel="1" x14ac:dyDescent="0.25">
      <c r="A12" s="41"/>
      <c r="B12" s="16" t="s">
        <v>11</v>
      </c>
      <c r="C12" s="43"/>
      <c r="D12" s="45" t="s">
        <v>5</v>
      </c>
      <c r="E12" s="47"/>
      <c r="F12" s="45" t="s">
        <v>6</v>
      </c>
      <c r="G12" s="47"/>
      <c r="H12" s="48" t="s">
        <v>17</v>
      </c>
      <c r="I12" s="47"/>
      <c r="J12" s="45" t="s">
        <v>7</v>
      </c>
      <c r="K12" s="47"/>
    </row>
    <row r="13" spans="1:11" ht="24" outlineLevel="1" x14ac:dyDescent="0.25">
      <c r="A13" s="42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5" customHeight="1" outlineLevel="1" x14ac:dyDescent="0.25">
      <c r="A14" s="42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25">
      <c r="A15" s="42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25">
      <c r="A16" s="42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25">
      <c r="A17" s="42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36" outlineLevel="1" x14ac:dyDescent="0.25">
      <c r="A18" s="42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25">
      <c r="A19" s="42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">
      <c r="A20" s="41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">
      <c r="A21" s="43"/>
      <c r="B21" s="22" t="s">
        <v>12</v>
      </c>
      <c r="C21" s="15">
        <f>VLOOKUP(C20,ESCALA_IEP!A2:B202,2,FALSE)</f>
        <v>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9" t="s">
        <v>48</v>
      </c>
      <c r="B24" s="12" t="str">
        <f>B5</f>
        <v>Johan Dahlbokum Novelli</v>
      </c>
      <c r="C24" s="44" t="s">
        <v>9</v>
      </c>
      <c r="D24" s="45" t="s">
        <v>10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25">
      <c r="A25" s="41"/>
      <c r="B25" s="16" t="s">
        <v>11</v>
      </c>
      <c r="C25" s="43"/>
      <c r="D25" s="45" t="s">
        <v>5</v>
      </c>
      <c r="E25" s="47"/>
      <c r="F25" s="45" t="s">
        <v>6</v>
      </c>
      <c r="G25" s="47"/>
      <c r="H25" s="48" t="s">
        <v>17</v>
      </c>
      <c r="I25" s="47"/>
      <c r="J25" s="45" t="s">
        <v>7</v>
      </c>
      <c r="K25" s="47"/>
    </row>
    <row r="26" spans="1:11" ht="24" customHeight="1" x14ac:dyDescent="0.25">
      <c r="A26" s="42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5">
      <c r="A27" s="42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5">
      <c r="A28" s="42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5">
      <c r="A29" s="42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5">
      <c r="A30" s="42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5">
      <c r="A31" s="42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5">
      <c r="A32" s="42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">
      <c r="A33" s="41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">
      <c r="A34" s="43"/>
      <c r="B34" s="22" t="s">
        <v>12</v>
      </c>
      <c r="C34" s="15">
        <f>VLOOKUP(C33,ESCALA_IEP!A15:B215,2,FALSE)</f>
        <v>7</v>
      </c>
    </row>
    <row r="35" spans="1:11" ht="16.350000000000001" customHeight="1" x14ac:dyDescent="0.25"/>
    <row r="36" spans="1:11" ht="13.7" customHeight="1" x14ac:dyDescent="0.25"/>
    <row r="37" spans="1:11" ht="24" customHeight="1" x14ac:dyDescent="0.25">
      <c r="A37" s="49" t="s">
        <v>48</v>
      </c>
      <c r="B37" s="12">
        <f>B6</f>
        <v>0</v>
      </c>
      <c r="C37" s="44" t="s">
        <v>9</v>
      </c>
      <c r="D37" s="45" t="s">
        <v>10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25">
      <c r="A38" s="41"/>
      <c r="B38" s="16" t="s">
        <v>11</v>
      </c>
      <c r="C38" s="43"/>
      <c r="D38" s="45" t="s">
        <v>5</v>
      </c>
      <c r="E38" s="47"/>
      <c r="F38" s="45" t="s">
        <v>6</v>
      </c>
      <c r="G38" s="47"/>
      <c r="H38" s="48" t="s">
        <v>17</v>
      </c>
      <c r="I38" s="47"/>
      <c r="J38" s="45" t="s">
        <v>7</v>
      </c>
      <c r="K38" s="47"/>
    </row>
    <row r="39" spans="1:11" ht="24" customHeight="1" x14ac:dyDescent="0.25">
      <c r="A39" s="42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5">
      <c r="A40" s="42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5">
      <c r="A41" s="42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5">
      <c r="A42" s="42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5">
      <c r="A43" s="42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5">
      <c r="A44" s="42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5">
      <c r="A45" s="42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">
      <c r="A46" s="41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">
      <c r="A47" s="43"/>
      <c r="B47" s="22" t="s">
        <v>12</v>
      </c>
      <c r="C47" s="15">
        <f>VLOOKUP(C46,ESCALA_IEP!A28:B228,2,FALSE)</f>
        <v>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0" t="s">
        <v>60</v>
      </c>
      <c r="B50" s="12" t="str">
        <f>B4</f>
        <v>Paula Cortés Narváez</v>
      </c>
      <c r="C50" s="44" t="s">
        <v>9</v>
      </c>
      <c r="D50" s="45" t="s">
        <v>10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25">
      <c r="A51" s="41"/>
      <c r="B51" s="16" t="s">
        <v>11</v>
      </c>
      <c r="C51" s="43"/>
      <c r="D51" s="45" t="s">
        <v>5</v>
      </c>
      <c r="E51" s="47"/>
      <c r="F51" s="45" t="s">
        <v>6</v>
      </c>
      <c r="G51" s="47"/>
      <c r="H51" s="48" t="s">
        <v>17</v>
      </c>
      <c r="I51" s="47"/>
      <c r="J51" s="45" t="s">
        <v>7</v>
      </c>
      <c r="K51" s="47"/>
    </row>
    <row r="52" spans="1:11" ht="24" customHeight="1" x14ac:dyDescent="0.25">
      <c r="A52" s="42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/>
      <c r="E52" s="13" t="str">
        <f>IF(D52="X",100*0.15,"")</f>
        <v/>
      </c>
      <c r="F52" s="13" t="s">
        <v>63</v>
      </c>
      <c r="G52" s="13">
        <f>IF(F52="X",60*0.15,"")</f>
        <v>9</v>
      </c>
      <c r="H52" s="13" t="str">
        <f t="shared" ref="H52:H54" si="17">IF($C52=ML,"X","")</f>
        <v/>
      </c>
      <c r="I52" s="13" t="str">
        <f>IF(H52="X",30*0.15,"")</f>
        <v/>
      </c>
      <c r="J52" s="13" t="str">
        <f t="shared" ref="J52:J56" si="18">IF($C52=NL,"X","")</f>
        <v/>
      </c>
      <c r="K52" s="13" t="str">
        <f t="shared" ref="K52:K58" si="19">IF($J52="X",0,"")</f>
        <v/>
      </c>
    </row>
    <row r="53" spans="1:11" ht="24" customHeight="1" x14ac:dyDescent="0.25">
      <c r="A53" s="42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">
        <v>63</v>
      </c>
      <c r="E53" s="13">
        <f>IF(D53="X",100*0.25,"")</f>
        <v>25</v>
      </c>
      <c r="F53" s="13"/>
      <c r="G53" s="13" t="str">
        <f>IF(F53="X",60*0.25,"")</f>
        <v/>
      </c>
      <c r="H53" s="13" t="str">
        <f t="shared" si="17"/>
        <v/>
      </c>
      <c r="I53" s="13" t="str">
        <f>IF(H53="X",30*0.25,"")</f>
        <v/>
      </c>
      <c r="J53" s="13" t="str">
        <f t="shared" si="18"/>
        <v/>
      </c>
      <c r="K53" s="13" t="str">
        <f t="shared" si="19"/>
        <v/>
      </c>
    </row>
    <row r="54" spans="1:11" ht="24" customHeight="1" x14ac:dyDescent="0.25">
      <c r="A54" s="42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">
        <v>63</v>
      </c>
      <c r="E54" s="13">
        <f>IF(D54="X",100*0.2,"")</f>
        <v>20</v>
      </c>
      <c r="F54" s="13"/>
      <c r="G54" s="13" t="str">
        <f>IF(F54="X",60*0.2,"")</f>
        <v/>
      </c>
      <c r="H54" s="13" t="str">
        <f t="shared" si="17"/>
        <v/>
      </c>
      <c r="I54" s="13" t="str">
        <f>IF(H54="X",30*0.2,"")</f>
        <v/>
      </c>
      <c r="J54" s="13" t="str">
        <f t="shared" si="18"/>
        <v/>
      </c>
      <c r="K54" s="13" t="str">
        <f t="shared" si="19"/>
        <v/>
      </c>
    </row>
    <row r="55" spans="1:11" ht="24" customHeight="1" x14ac:dyDescent="0.25">
      <c r="A55" s="42"/>
      <c r="B55" s="20" t="str">
        <f>RUBRICA!A7</f>
        <v>4. Expone el Proyecto APT, considerando el formato y el tiempo establecido para la presentación.</v>
      </c>
      <c r="C55" s="18" t="s">
        <v>5</v>
      </c>
      <c r="D55" s="13" t="s">
        <v>63</v>
      </c>
      <c r="E55" s="13">
        <f>IF(D55="X",100*0.05,"")</f>
        <v>5</v>
      </c>
      <c r="F55" s="13"/>
      <c r="G55" s="13" t="str">
        <f>IF(F55="X",60*0.05,"")</f>
        <v/>
      </c>
      <c r="H55" s="13"/>
      <c r="I55" s="13" t="str">
        <f>IF(H55="X",30*0.05,"")</f>
        <v/>
      </c>
      <c r="J55" s="13" t="str">
        <f t="shared" si="18"/>
        <v/>
      </c>
      <c r="K55" s="13" t="str">
        <f t="shared" si="19"/>
        <v/>
      </c>
    </row>
    <row r="56" spans="1:11" ht="24" customHeight="1" x14ac:dyDescent="0.25">
      <c r="A56" s="42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">
        <v>63</v>
      </c>
      <c r="E56" s="13">
        <f>IF(D56="X",100*0.05,"")</f>
        <v>5</v>
      </c>
      <c r="F56" s="13"/>
      <c r="G56" s="13" t="str">
        <f>IF(F56="X",60*0.05,"")</f>
        <v/>
      </c>
      <c r="H56" s="13"/>
      <c r="I56" s="13" t="str">
        <f>IF(H56="X",30*0.05,"")</f>
        <v/>
      </c>
      <c r="J56" s="13" t="str">
        <f t="shared" si="18"/>
        <v/>
      </c>
      <c r="K56" s="13" t="str">
        <f t="shared" si="19"/>
        <v/>
      </c>
    </row>
    <row r="57" spans="1:11" ht="24" customHeight="1" x14ac:dyDescent="0.25">
      <c r="A57" s="42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">
        <v>63</v>
      </c>
      <c r="E57" s="13">
        <f>IF(D57="X",100*0.2,"")</f>
        <v>20</v>
      </c>
      <c r="F57" s="13"/>
      <c r="G57" s="13" t="str">
        <f>IF(F57="X",60*0.2,"")</f>
        <v/>
      </c>
      <c r="H57" s="13"/>
      <c r="I57" s="13" t="str">
        <f>IF(H57="X",30*0.2,"")</f>
        <v/>
      </c>
      <c r="J57" s="13" t="str">
        <f>IF($C57=NL,"X","")</f>
        <v/>
      </c>
      <c r="K57" s="13" t="str">
        <f t="shared" si="19"/>
        <v/>
      </c>
    </row>
    <row r="58" spans="1:11" ht="24" customHeight="1" x14ac:dyDescent="0.25">
      <c r="A58" s="42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">
        <v>63</v>
      </c>
      <c r="E58" s="13">
        <f>IF(D58="X",100*0.1,"")</f>
        <v>10</v>
      </c>
      <c r="F58" s="13"/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19"/>
        <v/>
      </c>
    </row>
    <row r="59" spans="1:11" ht="24" customHeight="1" x14ac:dyDescent="0.3">
      <c r="A59" s="41"/>
      <c r="B59" s="19" t="s">
        <v>4</v>
      </c>
      <c r="C59" s="23">
        <f>E59+G59+I59+K59</f>
        <v>94</v>
      </c>
      <c r="D59" s="14"/>
      <c r="E59" s="14">
        <f>SUM(E52:E58)</f>
        <v>85</v>
      </c>
      <c r="F59" s="14"/>
      <c r="G59" s="14">
        <f>SUM(G52:G58)</f>
        <v>9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">
      <c r="A60" s="43"/>
      <c r="B60" s="22" t="s">
        <v>12</v>
      </c>
      <c r="C60" s="15">
        <f>VLOOKUP(C59,ESCALA_IEP!A41:B241,2,FALSE)</f>
        <v>6.6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0" t="s">
        <v>61</v>
      </c>
      <c r="B63" s="12" t="str">
        <f>B5</f>
        <v>Johan Dahlbokum Novelli</v>
      </c>
      <c r="C63" s="44" t="s">
        <v>9</v>
      </c>
      <c r="D63" s="45" t="s">
        <v>10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25">
      <c r="A64" s="41"/>
      <c r="B64" s="16" t="s">
        <v>11</v>
      </c>
      <c r="C64" s="43"/>
      <c r="D64" s="45" t="s">
        <v>5</v>
      </c>
      <c r="E64" s="47"/>
      <c r="F64" s="45" t="s">
        <v>6</v>
      </c>
      <c r="G64" s="47"/>
      <c r="H64" s="48" t="s">
        <v>17</v>
      </c>
      <c r="I64" s="47"/>
      <c r="J64" s="45" t="s">
        <v>7</v>
      </c>
      <c r="K64" s="47"/>
    </row>
    <row r="65" spans="1:11" ht="24" customHeight="1" x14ac:dyDescent="0.25">
      <c r="A65" s="42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/>
      <c r="E65" s="13" t="str">
        <f>IF(D65="X",100*0.15,"")</f>
        <v/>
      </c>
      <c r="F65" s="13" t="s">
        <v>63</v>
      </c>
      <c r="G65" s="13">
        <f>IF(F65="X",60*0.15,"")</f>
        <v>9</v>
      </c>
      <c r="H65" s="13" t="str">
        <f t="shared" ref="H65:H67" si="20">IF($C65=ML,"X","")</f>
        <v/>
      </c>
      <c r="I65" s="13" t="str">
        <f>IF(H65="X",30*0.15,"")</f>
        <v/>
      </c>
      <c r="J65" s="13" t="str">
        <f t="shared" ref="J65:J69" si="21">IF($C65=NL,"X","")</f>
        <v/>
      </c>
      <c r="K65" s="13" t="str">
        <f t="shared" ref="K65:K71" si="22">IF($J65="X",0,"")</f>
        <v/>
      </c>
    </row>
    <row r="66" spans="1:11" ht="24" customHeight="1" x14ac:dyDescent="0.25">
      <c r="A66" s="42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">
        <v>63</v>
      </c>
      <c r="E66" s="13">
        <f>IF(D66="X",100*0.25,"")</f>
        <v>25</v>
      </c>
      <c r="F66" s="13"/>
      <c r="G66" s="13" t="str">
        <f>IF(F66="X",60*0.25,"")</f>
        <v/>
      </c>
      <c r="H66" s="13" t="str">
        <f t="shared" si="20"/>
        <v/>
      </c>
      <c r="I66" s="13" t="str">
        <f>IF(H66="X",30*0.25,"")</f>
        <v/>
      </c>
      <c r="J66" s="13" t="str">
        <f t="shared" si="21"/>
        <v/>
      </c>
      <c r="K66" s="13" t="str">
        <f t="shared" si="22"/>
        <v/>
      </c>
    </row>
    <row r="67" spans="1:11" ht="24" customHeight="1" x14ac:dyDescent="0.25">
      <c r="A67" s="42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">
        <v>63</v>
      </c>
      <c r="E67" s="13">
        <f>IF(D67="X",100*0.2,"")</f>
        <v>20</v>
      </c>
      <c r="F67" s="13"/>
      <c r="G67" s="13" t="str">
        <f>IF(F67="X",60*0.2,"")</f>
        <v/>
      </c>
      <c r="H67" s="13" t="str">
        <f t="shared" si="20"/>
        <v/>
      </c>
      <c r="I67" s="13" t="str">
        <f>IF(H67="X",30*0.2,"")</f>
        <v/>
      </c>
      <c r="J67" s="13" t="str">
        <f t="shared" si="21"/>
        <v/>
      </c>
      <c r="K67" s="13" t="str">
        <f t="shared" si="22"/>
        <v/>
      </c>
    </row>
    <row r="68" spans="1:11" ht="24" customHeight="1" x14ac:dyDescent="0.25">
      <c r="A68" s="42"/>
      <c r="B68" s="20" t="str">
        <f>RUBRICA!A7</f>
        <v>4. Expone el Proyecto APT, considerando el formato y el tiempo establecido para la presentación.</v>
      </c>
      <c r="C68" s="18" t="s">
        <v>5</v>
      </c>
      <c r="D68" s="13" t="s">
        <v>63</v>
      </c>
      <c r="E68" s="13">
        <f>IF(D68="X",100*0.05,"")</f>
        <v>5</v>
      </c>
      <c r="F68" s="13" t="str">
        <f t="shared" ref="F68:F69" si="23">IF($C68=L,"X","")</f>
        <v/>
      </c>
      <c r="G68" s="13" t="str">
        <f>IF(F68="X",60*0.05,"")</f>
        <v/>
      </c>
      <c r="H68" s="13"/>
      <c r="I68" s="13" t="str">
        <f>IF(H68="X",30*0.05,"")</f>
        <v/>
      </c>
      <c r="J68" s="13" t="str">
        <f t="shared" si="21"/>
        <v/>
      </c>
      <c r="K68" s="13" t="str">
        <f t="shared" si="22"/>
        <v/>
      </c>
    </row>
    <row r="69" spans="1:11" ht="24" customHeight="1" x14ac:dyDescent="0.25">
      <c r="A69" s="42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">
        <v>63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/>
      <c r="I69" s="13" t="str">
        <f>IF(H69="X",30*0.05,"")</f>
        <v/>
      </c>
      <c r="J69" s="13" t="str">
        <f t="shared" si="21"/>
        <v/>
      </c>
      <c r="K69" s="13" t="str">
        <f t="shared" si="22"/>
        <v/>
      </c>
    </row>
    <row r="70" spans="1:11" ht="24" customHeight="1" x14ac:dyDescent="0.25">
      <c r="A70" s="42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">
        <v>63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2"/>
        <v/>
      </c>
    </row>
    <row r="71" spans="1:11" ht="24" customHeight="1" x14ac:dyDescent="0.25">
      <c r="A71" s="42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">
        <v>63</v>
      </c>
      <c r="E71" s="13">
        <f>IF(D71="X",100*0.1,"")</f>
        <v>10</v>
      </c>
      <c r="F71" s="13"/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2"/>
        <v/>
      </c>
    </row>
    <row r="72" spans="1:11" ht="24" customHeight="1" x14ac:dyDescent="0.3">
      <c r="A72" s="41"/>
      <c r="B72" s="19" t="s">
        <v>4</v>
      </c>
      <c r="C72" s="23">
        <f>E72+G72+I72+K72</f>
        <v>94</v>
      </c>
      <c r="D72" s="14"/>
      <c r="E72" s="14">
        <f>SUM(E65:E71)</f>
        <v>85</v>
      </c>
      <c r="F72" s="14"/>
      <c r="G72" s="14">
        <f>SUM(G65:G71)</f>
        <v>9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3">
      <c r="A73" s="43"/>
      <c r="B73" s="22" t="s">
        <v>12</v>
      </c>
      <c r="C73" s="15">
        <f>VLOOKUP(C72,ESCALA_IEP!A54:B254,2,FALSE)</f>
        <v>6.6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0" t="s">
        <v>62</v>
      </c>
      <c r="B76" s="12">
        <f>B6</f>
        <v>0</v>
      </c>
      <c r="C76" s="44" t="s">
        <v>9</v>
      </c>
      <c r="D76" s="45" t="s">
        <v>10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25">
      <c r="A77" s="41"/>
      <c r="B77" s="16" t="s">
        <v>11</v>
      </c>
      <c r="C77" s="43"/>
      <c r="D77" s="45" t="s">
        <v>5</v>
      </c>
      <c r="E77" s="47"/>
      <c r="F77" s="45" t="s">
        <v>6</v>
      </c>
      <c r="G77" s="47"/>
      <c r="H77" s="48" t="s">
        <v>17</v>
      </c>
      <c r="I77" s="47"/>
      <c r="J77" s="45" t="s">
        <v>7</v>
      </c>
      <c r="K77" s="47"/>
    </row>
    <row r="78" spans="1:11" ht="24" customHeight="1" x14ac:dyDescent="0.25">
      <c r="A78" s="42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4">IF($C78=CL,"X","")</f>
        <v>X</v>
      </c>
      <c r="E78" s="13">
        <f>IF(D78="X",100*0.15,"")</f>
        <v>15</v>
      </c>
      <c r="F78" s="13" t="str">
        <f t="shared" ref="F78:F82" si="25">IF($C78=L,"X","")</f>
        <v/>
      </c>
      <c r="G78" s="13" t="str">
        <f>IF(F78="X",60*0.15,"")</f>
        <v/>
      </c>
      <c r="H78" s="13" t="str">
        <f t="shared" ref="H78:H82" si="26">IF($C78=ML,"X","")</f>
        <v/>
      </c>
      <c r="I78" s="13" t="str">
        <f>IF(H78="X",30*0.15,"")</f>
        <v/>
      </c>
      <c r="J78" s="13" t="str">
        <f t="shared" ref="J78:J82" si="27">IF($C78=NL,"X","")</f>
        <v/>
      </c>
      <c r="K78" s="13" t="str">
        <f t="shared" ref="K78:K84" si="28">IF($J78="X",0,"")</f>
        <v/>
      </c>
    </row>
    <row r="79" spans="1:11" ht="24" customHeight="1" x14ac:dyDescent="0.25">
      <c r="A79" s="42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4"/>
        <v>X</v>
      </c>
      <c r="E79" s="13">
        <f>IF(D79="X",100*0.25,"")</f>
        <v>25</v>
      </c>
      <c r="F79" s="13" t="str">
        <f t="shared" si="25"/>
        <v/>
      </c>
      <c r="G79" s="13" t="str">
        <f>IF(F79="X",60*0.25,"")</f>
        <v/>
      </c>
      <c r="H79" s="13" t="str">
        <f t="shared" si="26"/>
        <v/>
      </c>
      <c r="I79" s="13" t="str">
        <f>IF(H79="X",30*0.25,"")</f>
        <v/>
      </c>
      <c r="J79" s="13" t="str">
        <f t="shared" si="27"/>
        <v/>
      </c>
      <c r="K79" s="13" t="str">
        <f t="shared" si="28"/>
        <v/>
      </c>
    </row>
    <row r="80" spans="1:11" ht="24" customHeight="1" x14ac:dyDescent="0.25">
      <c r="A80" s="42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4"/>
        <v>X</v>
      </c>
      <c r="E80" s="13">
        <f>IF(D80="X",100*0.2,"")</f>
        <v>20</v>
      </c>
      <c r="F80" s="13" t="str">
        <f t="shared" si="25"/>
        <v/>
      </c>
      <c r="G80" s="13" t="str">
        <f>IF(F80="X",60*0.2,"")</f>
        <v/>
      </c>
      <c r="H80" s="13" t="str">
        <f t="shared" si="26"/>
        <v/>
      </c>
      <c r="I80" s="13" t="str">
        <f>IF(H80="X",30*0.2,"")</f>
        <v/>
      </c>
      <c r="J80" s="13" t="str">
        <f t="shared" si="27"/>
        <v/>
      </c>
      <c r="K80" s="13" t="str">
        <f t="shared" si="28"/>
        <v/>
      </c>
    </row>
    <row r="81" spans="1:11" ht="24" customHeight="1" x14ac:dyDescent="0.25">
      <c r="A81" s="42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4"/>
        <v>X</v>
      </c>
      <c r="E81" s="13">
        <f>IF(D81="X",100*0.05,"")</f>
        <v>5</v>
      </c>
      <c r="F81" s="13" t="str">
        <f t="shared" si="25"/>
        <v/>
      </c>
      <c r="G81" s="13" t="str">
        <f>IF(F81="X",60*0.05,"")</f>
        <v/>
      </c>
      <c r="H81" s="13" t="str">
        <f t="shared" si="26"/>
        <v/>
      </c>
      <c r="I81" s="13" t="str">
        <f>IF(H81="X",30*0.05,"")</f>
        <v/>
      </c>
      <c r="J81" s="13" t="str">
        <f t="shared" si="27"/>
        <v/>
      </c>
      <c r="K81" s="13" t="str">
        <f t="shared" si="28"/>
        <v/>
      </c>
    </row>
    <row r="82" spans="1:11" ht="24" customHeight="1" x14ac:dyDescent="0.25">
      <c r="A82" s="42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4"/>
        <v>X</v>
      </c>
      <c r="E82" s="13">
        <f>IF(D82="X",100*0.05,"")</f>
        <v>5</v>
      </c>
      <c r="F82" s="13" t="str">
        <f t="shared" si="25"/>
        <v/>
      </c>
      <c r="G82" s="13" t="str">
        <f>IF(F82="X",60*0.05,"")</f>
        <v/>
      </c>
      <c r="H82" s="13" t="str">
        <f t="shared" si="26"/>
        <v/>
      </c>
      <c r="I82" s="13" t="str">
        <f>IF(H82="X",30*0.05,"")</f>
        <v/>
      </c>
      <c r="J82" s="13" t="str">
        <f t="shared" si="27"/>
        <v/>
      </c>
      <c r="K82" s="13" t="str">
        <f t="shared" si="28"/>
        <v/>
      </c>
    </row>
    <row r="83" spans="1:11" ht="24" customHeight="1" x14ac:dyDescent="0.25">
      <c r="A83" s="42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28"/>
        <v/>
      </c>
    </row>
    <row r="84" spans="1:11" ht="24" customHeight="1" x14ac:dyDescent="0.25">
      <c r="A84" s="42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28"/>
        <v/>
      </c>
    </row>
    <row r="85" spans="1:11" ht="24" customHeight="1" x14ac:dyDescent="0.3">
      <c r="A85" s="41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3">
      <c r="A86" s="43"/>
      <c r="B86" s="22" t="s">
        <v>12</v>
      </c>
      <c r="C86" s="15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5"/>
  <cols>
    <col min="1" max="1" width="45.42578125" customWidth="1"/>
    <col min="2" max="2" width="31.140625" customWidth="1"/>
    <col min="3" max="3" width="24.140625" customWidth="1"/>
    <col min="4" max="4" width="29.85546875" customWidth="1"/>
    <col min="5" max="5" width="30.85546875" customWidth="1"/>
    <col min="6" max="6" width="15.28515625" customWidth="1"/>
  </cols>
  <sheetData>
    <row r="1" spans="1:6" ht="15.75" thickBot="1" x14ac:dyDescent="0.3">
      <c r="A1" s="50" t="s">
        <v>13</v>
      </c>
      <c r="B1" s="52" t="s">
        <v>14</v>
      </c>
      <c r="C1" s="53"/>
      <c r="D1" s="53"/>
      <c r="E1" s="54"/>
      <c r="F1" s="50" t="s">
        <v>15</v>
      </c>
    </row>
    <row r="2" spans="1:6" x14ac:dyDescent="0.25">
      <c r="A2" s="51"/>
      <c r="B2" s="55" t="s">
        <v>23</v>
      </c>
      <c r="C2" s="55" t="s">
        <v>24</v>
      </c>
      <c r="D2" s="26" t="s">
        <v>16</v>
      </c>
      <c r="E2" s="27" t="s">
        <v>7</v>
      </c>
      <c r="F2" s="51"/>
    </row>
    <row r="3" spans="1:6" x14ac:dyDescent="0.25">
      <c r="A3" s="51"/>
      <c r="B3" s="56"/>
      <c r="C3" s="56"/>
      <c r="D3" s="28">
        <v>0.3</v>
      </c>
      <c r="E3" s="28">
        <v>0</v>
      </c>
      <c r="F3" s="51"/>
    </row>
    <row r="4" spans="1:6" ht="102" x14ac:dyDescent="0.25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69999999999999" customHeight="1" x14ac:dyDescent="0.25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5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 x14ac:dyDescent="0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 x14ac:dyDescent="0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 x14ac:dyDescent="0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5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7" t="s">
        <v>3</v>
      </c>
      <c r="B1" s="4" t="s">
        <v>4</v>
      </c>
      <c r="C1" s="5"/>
      <c r="D1" s="5"/>
      <c r="E1" s="6"/>
    </row>
    <row r="2" spans="1:5" ht="45.75" thickBot="1" x14ac:dyDescent="0.3">
      <c r="A2" s="58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 x14ac:dyDescent="0.3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 x14ac:dyDescent="0.3">
      <c r="A4" s="10"/>
      <c r="B4" s="11"/>
      <c r="C4" s="11"/>
      <c r="D4" s="11"/>
      <c r="E4" s="11"/>
    </row>
    <row r="5" spans="1:5" ht="15.75" thickBot="1" x14ac:dyDescent="0.3">
      <c r="A5" s="10"/>
      <c r="B5" s="11"/>
      <c r="C5" s="11"/>
      <c r="D5" s="11"/>
      <c r="E5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Paula Javiera Cortes Narváez</cp:lastModifiedBy>
  <dcterms:created xsi:type="dcterms:W3CDTF">2023-08-07T04:08:01Z</dcterms:created>
  <dcterms:modified xsi:type="dcterms:W3CDTF">2024-12-03T20:30:17Z</dcterms:modified>
</cp:coreProperties>
</file>