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file_anaconda\"/>
    </mc:Choice>
  </mc:AlternateContent>
  <xr:revisionPtr revIDLastSave="0" documentId="13_ncr:1_{0152D890-57CD-4499-A58B-D07C9C127969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174" i="1" l="1"/>
  <c r="AN173" i="1"/>
  <c r="AN172" i="1"/>
  <c r="AN171" i="1"/>
  <c r="AN170" i="1"/>
  <c r="AN169" i="1"/>
  <c r="AN168" i="1"/>
  <c r="AN167" i="1"/>
  <c r="AN166" i="1"/>
  <c r="AO165" i="1"/>
  <c r="AN165" i="1"/>
  <c r="AO164" i="1"/>
  <c r="AN164" i="1"/>
  <c r="AO163" i="1"/>
  <c r="AN163" i="1"/>
  <c r="AO162" i="1"/>
  <c r="AN162" i="1"/>
  <c r="AO161" i="1"/>
  <c r="AN161" i="1"/>
  <c r="AO160" i="1"/>
  <c r="AN160" i="1"/>
  <c r="AO159" i="1"/>
  <c r="AN159" i="1"/>
  <c r="AO158" i="1"/>
  <c r="AN158" i="1"/>
  <c r="AO157" i="1"/>
  <c r="AN157" i="1"/>
  <c r="AO156" i="1"/>
  <c r="AN156" i="1"/>
  <c r="AO155" i="1"/>
  <c r="AN155" i="1"/>
  <c r="AO154" i="1"/>
  <c r="AN154" i="1"/>
  <c r="AO153" i="1"/>
  <c r="AN153" i="1"/>
  <c r="AO152" i="1"/>
  <c r="AN152" i="1"/>
  <c r="AO151" i="1"/>
  <c r="AN151" i="1"/>
  <c r="AO150" i="1"/>
  <c r="AN150" i="1"/>
  <c r="AO149" i="1"/>
  <c r="AN149" i="1"/>
  <c r="AO148" i="1"/>
  <c r="AN148" i="1"/>
  <c r="AO147" i="1"/>
  <c r="AN147" i="1"/>
  <c r="AO146" i="1"/>
  <c r="AN146" i="1"/>
  <c r="AO145" i="1"/>
  <c r="AN145" i="1"/>
  <c r="AO144" i="1"/>
  <c r="AN144" i="1"/>
  <c r="AO143" i="1"/>
  <c r="AN143" i="1"/>
  <c r="AO142" i="1"/>
  <c r="AN142" i="1"/>
  <c r="AO141" i="1"/>
  <c r="AN141" i="1"/>
  <c r="AO140" i="1"/>
  <c r="AN140" i="1"/>
  <c r="AO139" i="1"/>
  <c r="AN139" i="1"/>
  <c r="AO138" i="1"/>
  <c r="AN138" i="1"/>
  <c r="AO137" i="1"/>
  <c r="AN137" i="1"/>
  <c r="AO136" i="1"/>
  <c r="AN136" i="1"/>
  <c r="AO135" i="1"/>
  <c r="AN135" i="1"/>
  <c r="AO134" i="1"/>
  <c r="AN134" i="1"/>
  <c r="AO133" i="1"/>
  <c r="AN133" i="1"/>
  <c r="AO132" i="1"/>
  <c r="AN132" i="1"/>
  <c r="AO131" i="1"/>
  <c r="AN131" i="1"/>
  <c r="AO130" i="1"/>
  <c r="AN130" i="1"/>
  <c r="AO129" i="1"/>
  <c r="AN129" i="1"/>
  <c r="AO128" i="1"/>
  <c r="AN128" i="1"/>
  <c r="AO127" i="1"/>
  <c r="AN127" i="1"/>
  <c r="AO126" i="1"/>
  <c r="AN126" i="1"/>
  <c r="AO125" i="1"/>
  <c r="AN125" i="1"/>
  <c r="AN124" i="1"/>
  <c r="AO122" i="1"/>
  <c r="AO121" i="1"/>
  <c r="AN120" i="1"/>
  <c r="AO119" i="1"/>
  <c r="AN119" i="1"/>
  <c r="AO118" i="1"/>
  <c r="AN118" i="1"/>
  <c r="AO117" i="1"/>
  <c r="AN117" i="1"/>
  <c r="AO116" i="1"/>
  <c r="AN116" i="1"/>
  <c r="AO115" i="1"/>
  <c r="AO114" i="1"/>
  <c r="AN114" i="1"/>
  <c r="AO113" i="1"/>
  <c r="AN113" i="1"/>
  <c r="AO112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T96" i="1"/>
  <c r="AS96" i="1"/>
  <c r="AN96" i="1"/>
  <c r="AT95" i="1"/>
  <c r="AS95" i="1"/>
  <c r="AN95" i="1"/>
  <c r="AT94" i="1"/>
  <c r="AN94" i="1"/>
  <c r="AT93" i="1"/>
  <c r="AN93" i="1"/>
  <c r="AT92" i="1"/>
  <c r="AN92" i="1"/>
  <c r="AT91" i="1"/>
  <c r="AN91" i="1"/>
  <c r="AT90" i="1"/>
  <c r="AT89" i="1"/>
  <c r="AT88" i="1"/>
  <c r="AT87" i="1"/>
  <c r="AT86" i="1"/>
  <c r="AS86" i="1"/>
  <c r="AT85" i="1"/>
  <c r="AS85" i="1"/>
  <c r="AT84" i="1"/>
  <c r="AS84" i="1"/>
  <c r="AT83" i="1"/>
  <c r="AS83" i="1"/>
  <c r="AT82" i="1"/>
  <c r="AS82" i="1"/>
  <c r="AT81" i="1"/>
  <c r="AS81" i="1"/>
  <c r="AN80" i="1"/>
  <c r="AN79" i="1"/>
  <c r="AN78" i="1"/>
  <c r="AN77" i="1"/>
  <c r="AT76" i="1"/>
  <c r="AS76" i="1"/>
  <c r="AT75" i="1"/>
  <c r="AS75" i="1"/>
  <c r="AT74" i="1"/>
  <c r="AS74" i="1"/>
  <c r="AT73" i="1"/>
  <c r="AS73" i="1"/>
  <c r="AT72" i="1"/>
  <c r="AS72" i="1"/>
  <c r="AT71" i="1"/>
  <c r="AS71" i="1"/>
  <c r="AT70" i="1"/>
  <c r="AS70" i="1"/>
  <c r="AT69" i="1"/>
  <c r="AS69" i="1"/>
  <c r="AT68" i="1"/>
  <c r="AS68" i="1"/>
  <c r="AT67" i="1"/>
  <c r="AS67" i="1"/>
  <c r="AT66" i="1"/>
  <c r="AS66" i="1"/>
  <c r="AT65" i="1"/>
  <c r="AS65" i="1"/>
  <c r="AT64" i="1"/>
  <c r="AS64" i="1"/>
  <c r="AT63" i="1"/>
  <c r="AS63" i="1"/>
  <c r="AT62" i="1"/>
  <c r="AS62" i="1"/>
  <c r="AT61" i="1"/>
  <c r="AS61" i="1"/>
  <c r="AT60" i="1"/>
  <c r="AS60" i="1"/>
  <c r="AT59" i="1"/>
  <c r="AS59" i="1"/>
  <c r="AT58" i="1"/>
  <c r="AS58" i="1"/>
  <c r="AT57" i="1"/>
  <c r="AS57" i="1"/>
  <c r="AT56" i="1"/>
  <c r="AS56" i="1"/>
  <c r="AT55" i="1"/>
  <c r="AS55" i="1"/>
  <c r="AT54" i="1"/>
  <c r="AS54" i="1"/>
  <c r="AT53" i="1"/>
  <c r="AS53" i="1"/>
  <c r="AT52" i="1"/>
  <c r="AS52" i="1"/>
  <c r="AT51" i="1"/>
  <c r="AS51" i="1"/>
  <c r="AT50" i="1"/>
  <c r="AS50" i="1"/>
  <c r="AT49" i="1"/>
  <c r="AS49" i="1"/>
  <c r="AT48" i="1"/>
  <c r="AS48" i="1"/>
  <c r="AT47" i="1"/>
  <c r="AS47" i="1"/>
  <c r="AT46" i="1"/>
  <c r="AS46" i="1"/>
  <c r="AT45" i="1"/>
  <c r="AS45" i="1"/>
  <c r="AT44" i="1"/>
  <c r="AS44" i="1"/>
  <c r="AT43" i="1"/>
  <c r="AS43" i="1"/>
  <c r="AT42" i="1"/>
  <c r="AS42" i="1"/>
  <c r="AT41" i="1"/>
  <c r="AS41" i="1"/>
  <c r="AT40" i="1"/>
  <c r="AS40" i="1"/>
  <c r="AT39" i="1"/>
  <c r="AS39" i="1"/>
  <c r="AT38" i="1"/>
  <c r="AS38" i="1"/>
  <c r="AT37" i="1"/>
  <c r="AS37" i="1"/>
  <c r="AT36" i="1"/>
  <c r="AS36" i="1"/>
  <c r="AT35" i="1"/>
  <c r="AS35" i="1"/>
  <c r="AT34" i="1"/>
  <c r="AS34" i="1"/>
  <c r="AT33" i="1"/>
  <c r="AS33" i="1"/>
  <c r="AT32" i="1"/>
  <c r="AS32" i="1"/>
  <c r="AT31" i="1"/>
  <c r="AS31" i="1"/>
  <c r="AT30" i="1"/>
  <c r="AS30" i="1"/>
  <c r="AT29" i="1"/>
  <c r="AS29" i="1"/>
  <c r="AT28" i="1"/>
  <c r="AS28" i="1"/>
  <c r="AT27" i="1"/>
  <c r="AS27" i="1"/>
  <c r="AT26" i="1"/>
  <c r="AS26" i="1"/>
  <c r="AT25" i="1"/>
  <c r="AS25" i="1"/>
  <c r="AT24" i="1"/>
  <c r="AS24" i="1"/>
  <c r="AT23" i="1"/>
  <c r="AS23" i="1"/>
  <c r="AT22" i="1"/>
  <c r="AS22" i="1"/>
  <c r="AT21" i="1"/>
  <c r="AS21" i="1"/>
  <c r="AT20" i="1"/>
  <c r="AS20" i="1"/>
  <c r="AT19" i="1"/>
  <c r="AS19" i="1"/>
  <c r="AT18" i="1"/>
  <c r="AS18" i="1"/>
  <c r="AT17" i="1"/>
  <c r="AS17" i="1"/>
  <c r="AT16" i="1"/>
  <c r="AS16" i="1"/>
  <c r="AT15" i="1"/>
  <c r="AS15" i="1"/>
  <c r="AT14" i="1"/>
  <c r="AS14" i="1"/>
  <c r="AT13" i="1"/>
  <c r="AS13" i="1"/>
  <c r="AT12" i="1"/>
  <c r="AS12" i="1"/>
  <c r="AT11" i="1"/>
  <c r="AS11" i="1"/>
  <c r="AT10" i="1"/>
  <c r="AS10" i="1"/>
  <c r="AT9" i="1"/>
  <c r="AS9" i="1"/>
  <c r="AT8" i="1"/>
  <c r="AS8" i="1"/>
  <c r="AT7" i="1"/>
  <c r="AS7" i="1"/>
  <c r="AT6" i="1"/>
  <c r="AS6" i="1"/>
  <c r="AT5" i="1"/>
  <c r="AS5" i="1"/>
  <c r="AT4" i="1"/>
  <c r="AS4" i="1"/>
  <c r="AT3" i="1"/>
  <c r="AS3" i="1"/>
  <c r="AT2" i="1"/>
  <c r="AS2" i="1"/>
  <c r="AT1" i="1"/>
  <c r="AS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0_);[Red]\(0.000\)"/>
    <numFmt numFmtId="178" formatCode="0.0_);[Red]\(0.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74"/>
  <sheetViews>
    <sheetView tabSelected="1" topLeftCell="Y117" workbookViewId="0">
      <selection activeCell="Y120" sqref="A120:XFD120"/>
    </sheetView>
  </sheetViews>
  <sheetFormatPr defaultRowHeight="13.8" x14ac:dyDescent="0.25"/>
  <sheetData>
    <row r="1" spans="1:47" x14ac:dyDescent="0.25">
      <c r="A1" s="1">
        <v>0.67</v>
      </c>
      <c r="B1" s="2">
        <v>1</v>
      </c>
      <c r="C1" s="3">
        <v>0.67</v>
      </c>
      <c r="D1" s="2">
        <v>1</v>
      </c>
      <c r="E1" s="2">
        <v>275</v>
      </c>
      <c r="F1" s="2">
        <v>0.4</v>
      </c>
      <c r="G1" s="2">
        <v>1000</v>
      </c>
      <c r="H1" s="2">
        <v>13</v>
      </c>
      <c r="I1" s="1">
        <v>0.67</v>
      </c>
      <c r="J1" s="2">
        <v>240</v>
      </c>
      <c r="K1" s="2">
        <v>1.5</v>
      </c>
      <c r="L1" s="2">
        <v>2000</v>
      </c>
      <c r="M1" s="4">
        <v>62.47</v>
      </c>
      <c r="N1" s="5">
        <v>0.28999999999999998</v>
      </c>
      <c r="O1" s="5">
        <v>24.79</v>
      </c>
      <c r="P1" s="6">
        <v>0</v>
      </c>
      <c r="Q1" s="4">
        <v>100</v>
      </c>
      <c r="R1" s="5">
        <v>6</v>
      </c>
      <c r="S1" s="5">
        <v>0</v>
      </c>
      <c r="T1" s="5">
        <v>0</v>
      </c>
      <c r="U1" s="5">
        <v>16</v>
      </c>
      <c r="V1" s="5">
        <v>5</v>
      </c>
      <c r="W1" s="7">
        <v>0</v>
      </c>
      <c r="X1" s="7">
        <v>0</v>
      </c>
      <c r="Y1" s="7">
        <v>0</v>
      </c>
      <c r="Z1" s="7">
        <v>0</v>
      </c>
      <c r="AA1" s="7">
        <v>0</v>
      </c>
      <c r="AB1" s="5">
        <v>0</v>
      </c>
      <c r="AC1" s="5">
        <v>0</v>
      </c>
      <c r="AD1" s="5">
        <v>0</v>
      </c>
      <c r="AE1" s="5">
        <v>0</v>
      </c>
      <c r="AF1" s="5">
        <v>0</v>
      </c>
      <c r="AG1" s="5">
        <v>0</v>
      </c>
      <c r="AH1" s="5">
        <v>0</v>
      </c>
      <c r="AI1" s="5">
        <v>0</v>
      </c>
      <c r="AJ1" s="5">
        <v>0</v>
      </c>
      <c r="AK1" s="5">
        <v>0</v>
      </c>
      <c r="AL1" s="5">
        <v>0</v>
      </c>
      <c r="AM1" s="8">
        <v>0</v>
      </c>
      <c r="AN1" s="9">
        <v>0</v>
      </c>
      <c r="AO1" s="9">
        <v>29.1</v>
      </c>
      <c r="AP1" s="9">
        <v>28.1</v>
      </c>
      <c r="AQ1" s="9">
        <v>22.8</v>
      </c>
      <c r="AR1" s="9">
        <v>20</v>
      </c>
      <c r="AS1" s="10">
        <f t="shared" ref="AS1:AS64" si="0">AO1+AP1</f>
        <v>57.2</v>
      </c>
      <c r="AT1" s="10">
        <f t="shared" ref="AT1:AT64" si="1">AQ1+AR1</f>
        <v>42.8</v>
      </c>
      <c r="AU1" s="5">
        <v>2.02</v>
      </c>
    </row>
    <row r="2" spans="1:47" x14ac:dyDescent="0.25">
      <c r="A2" s="1">
        <v>0.67</v>
      </c>
      <c r="B2" s="2">
        <v>1</v>
      </c>
      <c r="C2" s="2">
        <v>0.67</v>
      </c>
      <c r="D2" s="2">
        <v>1</v>
      </c>
      <c r="E2" s="2">
        <v>275</v>
      </c>
      <c r="F2" s="2">
        <v>0.4</v>
      </c>
      <c r="G2" s="2">
        <v>1000</v>
      </c>
      <c r="H2" s="2">
        <v>28</v>
      </c>
      <c r="I2" s="1">
        <v>0.67</v>
      </c>
      <c r="J2" s="2">
        <v>240</v>
      </c>
      <c r="K2" s="2">
        <v>1.5</v>
      </c>
      <c r="L2" s="2">
        <v>2000</v>
      </c>
      <c r="M2" s="4">
        <v>38.950000000000003</v>
      </c>
      <c r="N2" s="5">
        <v>0.21</v>
      </c>
      <c r="O2" s="5">
        <v>25.63</v>
      </c>
      <c r="P2" s="6">
        <v>0</v>
      </c>
      <c r="Q2" s="4">
        <v>100</v>
      </c>
      <c r="R2" s="5">
        <v>6</v>
      </c>
      <c r="S2" s="5">
        <v>0</v>
      </c>
      <c r="T2" s="5">
        <v>0</v>
      </c>
      <c r="U2" s="5">
        <v>16</v>
      </c>
      <c r="V2" s="5">
        <v>5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8">
        <v>0</v>
      </c>
      <c r="AN2" s="9">
        <v>0</v>
      </c>
      <c r="AO2" s="9">
        <v>14.4</v>
      </c>
      <c r="AP2" s="9">
        <v>57.2</v>
      </c>
      <c r="AQ2" s="9">
        <v>16.2</v>
      </c>
      <c r="AR2" s="9">
        <v>12.2</v>
      </c>
      <c r="AS2" s="10">
        <f t="shared" si="0"/>
        <v>71.600000000000009</v>
      </c>
      <c r="AT2" s="10">
        <f t="shared" si="1"/>
        <v>28.4</v>
      </c>
      <c r="AU2" s="5">
        <v>2.4500000000000002</v>
      </c>
    </row>
    <row r="3" spans="1:47" x14ac:dyDescent="0.25">
      <c r="A3" s="1">
        <v>0.67</v>
      </c>
      <c r="B3" s="2">
        <v>1</v>
      </c>
      <c r="C3" s="2">
        <v>0.67</v>
      </c>
      <c r="D3" s="2">
        <v>1</v>
      </c>
      <c r="E3" s="2">
        <v>275</v>
      </c>
      <c r="F3" s="2">
        <v>0.4</v>
      </c>
      <c r="G3" s="2">
        <v>1000</v>
      </c>
      <c r="H3" s="2">
        <v>13</v>
      </c>
      <c r="I3" s="1">
        <v>0.67</v>
      </c>
      <c r="J3" s="2">
        <v>250</v>
      </c>
      <c r="K3" s="2">
        <v>1.5</v>
      </c>
      <c r="L3" s="2">
        <v>2000</v>
      </c>
      <c r="M3" s="4">
        <v>59.81</v>
      </c>
      <c r="N3" s="5">
        <v>0.27</v>
      </c>
      <c r="O3" s="5">
        <v>257</v>
      </c>
      <c r="P3" s="6">
        <v>0</v>
      </c>
      <c r="Q3" s="4">
        <v>100</v>
      </c>
      <c r="R3" s="5">
        <v>6</v>
      </c>
      <c r="S3" s="5">
        <v>0</v>
      </c>
      <c r="T3" s="5">
        <v>0</v>
      </c>
      <c r="U3" s="5">
        <v>16</v>
      </c>
      <c r="V3" s="5">
        <v>5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8">
        <v>0</v>
      </c>
      <c r="AN3" s="9">
        <v>0</v>
      </c>
      <c r="AO3" s="9">
        <v>17.899999999999999</v>
      </c>
      <c r="AP3" s="9">
        <v>40.9</v>
      </c>
      <c r="AQ3" s="9">
        <v>27</v>
      </c>
      <c r="AR3" s="9">
        <v>14.2</v>
      </c>
      <c r="AS3" s="10">
        <f t="shared" si="0"/>
        <v>58.8</v>
      </c>
      <c r="AT3" s="10">
        <f t="shared" si="1"/>
        <v>41.2</v>
      </c>
      <c r="AU3" s="5">
        <v>2.09</v>
      </c>
    </row>
    <row r="4" spans="1:47" x14ac:dyDescent="0.25">
      <c r="A4" s="1">
        <v>0.67</v>
      </c>
      <c r="B4" s="2">
        <v>1</v>
      </c>
      <c r="C4" s="2">
        <v>0.67</v>
      </c>
      <c r="D4" s="2">
        <v>1</v>
      </c>
      <c r="E4" s="2">
        <v>275</v>
      </c>
      <c r="F4" s="2">
        <v>0.4</v>
      </c>
      <c r="G4" s="2">
        <v>1000</v>
      </c>
      <c r="H4" s="2">
        <v>13</v>
      </c>
      <c r="I4" s="1">
        <v>0.67</v>
      </c>
      <c r="J4" s="2">
        <v>260</v>
      </c>
      <c r="K4" s="2">
        <v>1.5</v>
      </c>
      <c r="L4" s="2">
        <v>2000</v>
      </c>
      <c r="M4" s="4">
        <v>57.47</v>
      </c>
      <c r="N4" s="5">
        <v>0.26</v>
      </c>
      <c r="O4" s="5">
        <v>25.75</v>
      </c>
      <c r="P4" s="6">
        <v>0</v>
      </c>
      <c r="Q4" s="4">
        <v>100</v>
      </c>
      <c r="R4" s="5">
        <v>6</v>
      </c>
      <c r="S4" s="5">
        <v>0</v>
      </c>
      <c r="T4" s="5">
        <v>0</v>
      </c>
      <c r="U4" s="5">
        <v>16</v>
      </c>
      <c r="V4" s="5">
        <v>5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8">
        <v>0</v>
      </c>
      <c r="AN4" s="9">
        <v>0</v>
      </c>
      <c r="AO4" s="9">
        <v>7.8</v>
      </c>
      <c r="AP4" s="9">
        <v>53.8</v>
      </c>
      <c r="AQ4" s="9">
        <v>30.6</v>
      </c>
      <c r="AR4" s="9">
        <v>7.8</v>
      </c>
      <c r="AS4" s="10">
        <f t="shared" si="0"/>
        <v>61.599999999999994</v>
      </c>
      <c r="AT4" s="10">
        <f t="shared" si="1"/>
        <v>38.4</v>
      </c>
      <c r="AU4" s="5">
        <v>2.69</v>
      </c>
    </row>
    <row r="5" spans="1:47" x14ac:dyDescent="0.25">
      <c r="A5" s="1">
        <v>0.67</v>
      </c>
      <c r="B5" s="2">
        <v>1</v>
      </c>
      <c r="C5" s="2">
        <v>0.67</v>
      </c>
      <c r="D5" s="2">
        <v>1</v>
      </c>
      <c r="E5" s="2">
        <v>275</v>
      </c>
      <c r="F5" s="2">
        <v>0.4</v>
      </c>
      <c r="G5" s="2">
        <v>1000</v>
      </c>
      <c r="H5" s="2">
        <v>13</v>
      </c>
      <c r="I5" s="1">
        <v>0.67</v>
      </c>
      <c r="J5" s="2">
        <v>270</v>
      </c>
      <c r="K5" s="2">
        <v>1.5</v>
      </c>
      <c r="L5" s="2">
        <v>2000</v>
      </c>
      <c r="M5" s="4">
        <v>55.82</v>
      </c>
      <c r="N5" s="5">
        <v>0.28000000000000003</v>
      </c>
      <c r="O5" s="5">
        <v>25.92</v>
      </c>
      <c r="P5" s="6">
        <v>0</v>
      </c>
      <c r="Q5" s="4">
        <v>100</v>
      </c>
      <c r="R5" s="5">
        <v>6</v>
      </c>
      <c r="S5" s="5">
        <v>0</v>
      </c>
      <c r="T5" s="5">
        <v>0</v>
      </c>
      <c r="U5" s="5">
        <v>16</v>
      </c>
      <c r="V5" s="5">
        <v>5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8">
        <v>0</v>
      </c>
      <c r="AN5" s="9">
        <v>0</v>
      </c>
      <c r="AO5" s="9">
        <v>5.8</v>
      </c>
      <c r="AP5" s="9">
        <v>52.9</v>
      </c>
      <c r="AQ5" s="9">
        <v>23.6</v>
      </c>
      <c r="AR5" s="9">
        <v>17.7</v>
      </c>
      <c r="AS5" s="10">
        <f t="shared" si="0"/>
        <v>58.699999999999996</v>
      </c>
      <c r="AT5" s="10">
        <f t="shared" si="1"/>
        <v>41.3</v>
      </c>
      <c r="AU5" s="5">
        <v>3.65</v>
      </c>
    </row>
    <row r="6" spans="1:47" x14ac:dyDescent="0.25">
      <c r="A6" s="1">
        <v>0.67</v>
      </c>
      <c r="B6" s="2">
        <v>1</v>
      </c>
      <c r="C6" s="2">
        <v>0.67</v>
      </c>
      <c r="D6" s="2">
        <v>1</v>
      </c>
      <c r="E6" s="2">
        <v>275</v>
      </c>
      <c r="F6" s="2">
        <v>0.4</v>
      </c>
      <c r="G6" s="2">
        <v>1000</v>
      </c>
      <c r="H6" s="2">
        <v>13</v>
      </c>
      <c r="I6" s="1">
        <v>0.67</v>
      </c>
      <c r="J6" s="2">
        <v>280</v>
      </c>
      <c r="K6" s="2">
        <v>1.5</v>
      </c>
      <c r="L6" s="2">
        <v>2000</v>
      </c>
      <c r="M6" s="4">
        <v>54.1</v>
      </c>
      <c r="N6" s="5">
        <v>0.24</v>
      </c>
      <c r="O6" s="5">
        <v>28.22</v>
      </c>
      <c r="P6" s="6">
        <v>0</v>
      </c>
      <c r="Q6" s="4">
        <v>100</v>
      </c>
      <c r="R6" s="5">
        <v>6</v>
      </c>
      <c r="S6" s="5">
        <v>0</v>
      </c>
      <c r="T6" s="5">
        <v>0</v>
      </c>
      <c r="U6" s="5">
        <v>16</v>
      </c>
      <c r="V6" s="5">
        <v>5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8">
        <v>0</v>
      </c>
      <c r="AN6" s="9">
        <v>0</v>
      </c>
      <c r="AO6" s="9">
        <v>4.2</v>
      </c>
      <c r="AP6" s="9">
        <v>61.4</v>
      </c>
      <c r="AQ6" s="9">
        <v>18</v>
      </c>
      <c r="AR6" s="9">
        <v>16.399999999999999</v>
      </c>
      <c r="AS6" s="10">
        <f t="shared" si="0"/>
        <v>65.599999999999994</v>
      </c>
      <c r="AT6" s="10">
        <f t="shared" si="1"/>
        <v>34.4</v>
      </c>
      <c r="AU6" s="5">
        <v>4.5</v>
      </c>
    </row>
    <row r="7" spans="1:47" x14ac:dyDescent="0.25">
      <c r="A7" s="1">
        <v>0.67</v>
      </c>
      <c r="B7" s="2">
        <v>1</v>
      </c>
      <c r="C7" s="2">
        <v>0.67</v>
      </c>
      <c r="D7" s="2">
        <v>1</v>
      </c>
      <c r="E7" s="2">
        <v>270</v>
      </c>
      <c r="F7" s="2">
        <v>0</v>
      </c>
      <c r="G7" s="2">
        <v>1000</v>
      </c>
      <c r="H7" s="2">
        <v>13</v>
      </c>
      <c r="I7" s="1">
        <v>0.67</v>
      </c>
      <c r="J7" s="2">
        <v>250</v>
      </c>
      <c r="K7" s="2">
        <v>1.5</v>
      </c>
      <c r="L7" s="2">
        <v>2000</v>
      </c>
      <c r="M7" s="4">
        <v>64.650000000000006</v>
      </c>
      <c r="N7" s="5">
        <v>0.27</v>
      </c>
      <c r="O7" s="5">
        <v>22.75</v>
      </c>
      <c r="P7" s="6">
        <v>0</v>
      </c>
      <c r="Q7" s="4">
        <v>100</v>
      </c>
      <c r="R7" s="5">
        <v>6</v>
      </c>
      <c r="S7" s="5">
        <v>0</v>
      </c>
      <c r="T7" s="5">
        <v>0</v>
      </c>
      <c r="U7" s="5">
        <v>16</v>
      </c>
      <c r="V7" s="5">
        <v>5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8">
        <v>0</v>
      </c>
      <c r="AN7" s="9">
        <v>0</v>
      </c>
      <c r="AO7" s="9">
        <v>6.3</v>
      </c>
      <c r="AP7" s="9">
        <v>47.3</v>
      </c>
      <c r="AQ7" s="9">
        <v>15.5</v>
      </c>
      <c r="AR7" s="9">
        <v>30.9</v>
      </c>
      <c r="AS7" s="10">
        <f t="shared" si="0"/>
        <v>53.599999999999994</v>
      </c>
      <c r="AT7" s="10">
        <f t="shared" si="1"/>
        <v>46.4</v>
      </c>
      <c r="AU7" s="5">
        <v>2.74</v>
      </c>
    </row>
    <row r="8" spans="1:47" x14ac:dyDescent="0.25">
      <c r="A8" s="1">
        <v>0.67</v>
      </c>
      <c r="B8" s="2">
        <v>1</v>
      </c>
      <c r="C8" s="2">
        <v>0.67</v>
      </c>
      <c r="D8" s="2">
        <v>1</v>
      </c>
      <c r="E8" s="2">
        <v>270</v>
      </c>
      <c r="F8" s="2">
        <v>0.1</v>
      </c>
      <c r="G8" s="2">
        <v>1000</v>
      </c>
      <c r="H8" s="2">
        <v>13</v>
      </c>
      <c r="I8" s="1">
        <v>0.67</v>
      </c>
      <c r="J8" s="2">
        <v>250</v>
      </c>
      <c r="K8" s="2">
        <v>1.5</v>
      </c>
      <c r="L8" s="2">
        <v>2000</v>
      </c>
      <c r="M8" s="4">
        <v>62.29</v>
      </c>
      <c r="N8" s="5">
        <v>0.28000000000000003</v>
      </c>
      <c r="O8" s="5">
        <v>24.21</v>
      </c>
      <c r="P8" s="6">
        <v>0</v>
      </c>
      <c r="Q8" s="4">
        <v>100</v>
      </c>
      <c r="R8" s="5">
        <v>6</v>
      </c>
      <c r="S8" s="5">
        <v>0</v>
      </c>
      <c r="T8" s="5">
        <v>0</v>
      </c>
      <c r="U8" s="5">
        <v>16</v>
      </c>
      <c r="V8" s="5">
        <v>5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8">
        <v>0</v>
      </c>
      <c r="AN8" s="9">
        <v>0</v>
      </c>
      <c r="AO8" s="9">
        <v>4.5999999999999996</v>
      </c>
      <c r="AP8" s="9">
        <v>58.9</v>
      </c>
      <c r="AQ8" s="9">
        <v>6.8</v>
      </c>
      <c r="AR8" s="9">
        <v>29.7</v>
      </c>
      <c r="AS8" s="10">
        <f t="shared" si="0"/>
        <v>63.5</v>
      </c>
      <c r="AT8" s="10">
        <f t="shared" si="1"/>
        <v>36.5</v>
      </c>
      <c r="AU8" s="5">
        <v>4.4400000000000004</v>
      </c>
    </row>
    <row r="9" spans="1:47" x14ac:dyDescent="0.25">
      <c r="A9" s="1">
        <v>0.67</v>
      </c>
      <c r="B9" s="2">
        <v>1</v>
      </c>
      <c r="C9" s="2">
        <v>0.67</v>
      </c>
      <c r="D9" s="2">
        <v>1</v>
      </c>
      <c r="E9" s="2">
        <v>270</v>
      </c>
      <c r="F9" s="2">
        <v>0.25</v>
      </c>
      <c r="G9" s="2">
        <v>1000</v>
      </c>
      <c r="H9" s="2">
        <v>13</v>
      </c>
      <c r="I9" s="1">
        <v>0.67</v>
      </c>
      <c r="J9" s="2">
        <v>250</v>
      </c>
      <c r="K9" s="2">
        <v>1.5</v>
      </c>
      <c r="L9" s="2">
        <v>2000</v>
      </c>
      <c r="M9" s="4">
        <v>55.81</v>
      </c>
      <c r="N9" s="5">
        <v>0.28999999999999998</v>
      </c>
      <c r="O9" s="5">
        <v>26.25</v>
      </c>
      <c r="P9" s="6">
        <v>0</v>
      </c>
      <c r="Q9" s="4">
        <v>100</v>
      </c>
      <c r="R9" s="5">
        <v>6</v>
      </c>
      <c r="S9" s="5">
        <v>0</v>
      </c>
      <c r="T9" s="5">
        <v>0</v>
      </c>
      <c r="U9" s="5">
        <v>16</v>
      </c>
      <c r="V9" s="5">
        <v>5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8">
        <v>0</v>
      </c>
      <c r="AN9" s="9">
        <v>0</v>
      </c>
      <c r="AO9" s="9">
        <v>3.9</v>
      </c>
      <c r="AP9" s="9">
        <v>62.1</v>
      </c>
      <c r="AQ9" s="9">
        <v>29.8</v>
      </c>
      <c r="AR9" s="9">
        <v>4.2</v>
      </c>
      <c r="AS9" s="10">
        <f t="shared" si="0"/>
        <v>66</v>
      </c>
      <c r="AT9" s="10">
        <f t="shared" si="1"/>
        <v>34</v>
      </c>
      <c r="AU9" s="5">
        <v>3.9</v>
      </c>
    </row>
    <row r="10" spans="1:47" x14ac:dyDescent="0.25">
      <c r="A10" s="1">
        <v>0.67</v>
      </c>
      <c r="B10" s="2">
        <v>1</v>
      </c>
      <c r="C10" s="2">
        <v>0.67</v>
      </c>
      <c r="D10" s="2">
        <v>1</v>
      </c>
      <c r="E10" s="2">
        <v>270</v>
      </c>
      <c r="F10" s="2">
        <v>0.4</v>
      </c>
      <c r="G10" s="2">
        <v>1000</v>
      </c>
      <c r="H10" s="2">
        <v>13</v>
      </c>
      <c r="I10" s="1">
        <v>0.67</v>
      </c>
      <c r="J10" s="2">
        <v>250</v>
      </c>
      <c r="K10" s="2">
        <v>1.5</v>
      </c>
      <c r="L10" s="2">
        <v>2000</v>
      </c>
      <c r="M10" s="4">
        <v>55.82</v>
      </c>
      <c r="N10" s="5">
        <v>0.28000000000000003</v>
      </c>
      <c r="O10" s="5">
        <v>25.92</v>
      </c>
      <c r="P10" s="6">
        <v>0</v>
      </c>
      <c r="Q10" s="4">
        <v>100</v>
      </c>
      <c r="R10" s="5">
        <v>6</v>
      </c>
      <c r="S10" s="5">
        <v>0</v>
      </c>
      <c r="T10" s="5">
        <v>0</v>
      </c>
      <c r="U10" s="5">
        <v>16</v>
      </c>
      <c r="V10" s="5">
        <v>5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8">
        <v>0</v>
      </c>
      <c r="AN10" s="9">
        <v>0</v>
      </c>
      <c r="AO10" s="9">
        <v>3.8</v>
      </c>
      <c r="AP10" s="9">
        <v>52.9</v>
      </c>
      <c r="AQ10" s="9">
        <v>23.6</v>
      </c>
      <c r="AR10" s="9">
        <v>19.7</v>
      </c>
      <c r="AS10" s="10">
        <f t="shared" si="0"/>
        <v>56.699999999999996</v>
      </c>
      <c r="AT10" s="10">
        <f t="shared" si="1"/>
        <v>43.3</v>
      </c>
      <c r="AU10" s="5">
        <v>3.65</v>
      </c>
    </row>
    <row r="11" spans="1:47" x14ac:dyDescent="0.25">
      <c r="A11" s="1">
        <v>0.67</v>
      </c>
      <c r="B11" s="2">
        <v>1</v>
      </c>
      <c r="C11" s="2">
        <v>0.67</v>
      </c>
      <c r="D11" s="2">
        <v>1</v>
      </c>
      <c r="E11" s="2">
        <v>270</v>
      </c>
      <c r="F11" s="2">
        <v>1</v>
      </c>
      <c r="G11" s="2">
        <v>1000</v>
      </c>
      <c r="H11" s="2">
        <v>13</v>
      </c>
      <c r="I11" s="1">
        <v>0.67</v>
      </c>
      <c r="J11" s="2">
        <v>250</v>
      </c>
      <c r="K11" s="2">
        <v>1.5</v>
      </c>
      <c r="L11" s="2">
        <v>2000</v>
      </c>
      <c r="M11" s="4">
        <v>52.23</v>
      </c>
      <c r="N11" s="5">
        <v>0.28999999999999998</v>
      </c>
      <c r="O11" s="5">
        <v>29.69</v>
      </c>
      <c r="P11" s="6">
        <v>0</v>
      </c>
      <c r="Q11" s="4">
        <v>100</v>
      </c>
      <c r="R11" s="5">
        <v>6</v>
      </c>
      <c r="S11" s="5">
        <v>0</v>
      </c>
      <c r="T11" s="5">
        <v>0</v>
      </c>
      <c r="U11" s="5">
        <v>16</v>
      </c>
      <c r="V11" s="5">
        <v>5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8">
        <v>0</v>
      </c>
      <c r="AN11" s="9">
        <v>0</v>
      </c>
      <c r="AO11" s="9">
        <v>32</v>
      </c>
      <c r="AP11" s="9">
        <v>37.9</v>
      </c>
      <c r="AQ11" s="9">
        <v>20.7</v>
      </c>
      <c r="AR11" s="9">
        <v>9.4</v>
      </c>
      <c r="AS11" s="10">
        <f t="shared" si="0"/>
        <v>69.900000000000006</v>
      </c>
      <c r="AT11" s="10">
        <f t="shared" si="1"/>
        <v>30.1</v>
      </c>
      <c r="AU11" s="5">
        <v>3.6</v>
      </c>
    </row>
    <row r="12" spans="1:47" x14ac:dyDescent="0.25">
      <c r="A12" s="1">
        <v>0.67</v>
      </c>
      <c r="B12" s="2">
        <v>1</v>
      </c>
      <c r="C12" s="2">
        <v>0.67</v>
      </c>
      <c r="D12" s="2">
        <v>1</v>
      </c>
      <c r="E12" s="2">
        <v>270</v>
      </c>
      <c r="F12" s="2">
        <v>1.5</v>
      </c>
      <c r="G12" s="2">
        <v>1000</v>
      </c>
      <c r="H12" s="2">
        <v>13</v>
      </c>
      <c r="I12" s="1">
        <v>0.67</v>
      </c>
      <c r="J12" s="2">
        <v>250</v>
      </c>
      <c r="K12" s="2">
        <v>1.5</v>
      </c>
      <c r="L12" s="2">
        <v>2000</v>
      </c>
      <c r="M12" s="4">
        <v>48.11</v>
      </c>
      <c r="N12" s="5">
        <v>0.21</v>
      </c>
      <c r="O12" s="5">
        <v>27.69</v>
      </c>
      <c r="P12" s="6">
        <v>0</v>
      </c>
      <c r="Q12" s="4">
        <v>100</v>
      </c>
      <c r="R12" s="5">
        <v>6</v>
      </c>
      <c r="S12" s="5">
        <v>0</v>
      </c>
      <c r="T12" s="5">
        <v>0</v>
      </c>
      <c r="U12" s="5">
        <v>16</v>
      </c>
      <c r="V12" s="5">
        <v>5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8">
        <v>0</v>
      </c>
      <c r="AN12" s="9">
        <v>0</v>
      </c>
      <c r="AO12" s="9">
        <v>22</v>
      </c>
      <c r="AP12" s="9">
        <v>29.4</v>
      </c>
      <c r="AQ12" s="9">
        <v>19.399999999999999</v>
      </c>
      <c r="AR12" s="9">
        <v>29.2</v>
      </c>
      <c r="AS12" s="10">
        <f t="shared" si="0"/>
        <v>51.4</v>
      </c>
      <c r="AT12" s="10">
        <f t="shared" si="1"/>
        <v>48.599999999999994</v>
      </c>
      <c r="AU12" s="5">
        <v>2.99</v>
      </c>
    </row>
    <row r="13" spans="1:47" x14ac:dyDescent="0.25">
      <c r="A13" s="11">
        <v>0</v>
      </c>
      <c r="B13" s="12">
        <v>1</v>
      </c>
      <c r="C13" s="12">
        <v>0</v>
      </c>
      <c r="D13" s="12">
        <v>1</v>
      </c>
      <c r="E13" s="2">
        <v>270</v>
      </c>
      <c r="F13" s="2">
        <v>0.1</v>
      </c>
      <c r="G13" s="2">
        <v>1000</v>
      </c>
      <c r="H13" s="2">
        <v>13</v>
      </c>
      <c r="I13" s="1">
        <v>0.67</v>
      </c>
      <c r="J13" s="2">
        <v>250</v>
      </c>
      <c r="K13" s="2">
        <v>1.5</v>
      </c>
      <c r="L13" s="2">
        <v>2000</v>
      </c>
      <c r="M13" s="4">
        <v>0</v>
      </c>
      <c r="N13" s="5">
        <v>0</v>
      </c>
      <c r="O13" s="5">
        <v>0</v>
      </c>
      <c r="P13" s="6">
        <v>0</v>
      </c>
      <c r="Q13" s="4">
        <v>100</v>
      </c>
      <c r="R13" s="5">
        <v>6</v>
      </c>
      <c r="S13" s="5">
        <v>0</v>
      </c>
      <c r="T13" s="5">
        <v>0</v>
      </c>
      <c r="U13" s="5">
        <v>16</v>
      </c>
      <c r="V13" s="5">
        <v>5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8">
        <v>0</v>
      </c>
      <c r="AN13" s="9">
        <v>27.7</v>
      </c>
      <c r="AO13" s="9">
        <v>4.9000000000000004</v>
      </c>
      <c r="AP13" s="9">
        <v>5.6</v>
      </c>
      <c r="AQ13" s="9">
        <v>42</v>
      </c>
      <c r="AR13" s="9">
        <v>19.7</v>
      </c>
      <c r="AS13" s="10">
        <f t="shared" si="0"/>
        <v>10.5</v>
      </c>
      <c r="AT13" s="10">
        <f t="shared" si="1"/>
        <v>61.7</v>
      </c>
      <c r="AU13" s="5">
        <v>2.5299999999999998</v>
      </c>
    </row>
    <row r="14" spans="1:47" x14ac:dyDescent="0.25">
      <c r="A14" s="13">
        <v>999</v>
      </c>
      <c r="B14" s="14">
        <v>0</v>
      </c>
      <c r="C14" s="14">
        <v>999</v>
      </c>
      <c r="D14" s="14">
        <v>0</v>
      </c>
      <c r="E14" s="2">
        <v>270</v>
      </c>
      <c r="F14" s="2">
        <v>0.1</v>
      </c>
      <c r="G14" s="2">
        <v>1000</v>
      </c>
      <c r="H14" s="2">
        <v>13</v>
      </c>
      <c r="I14" s="1">
        <v>0.67</v>
      </c>
      <c r="J14" s="2">
        <v>250</v>
      </c>
      <c r="K14" s="2">
        <v>1.5</v>
      </c>
      <c r="L14" s="2">
        <v>2000</v>
      </c>
      <c r="M14" s="4">
        <v>0</v>
      </c>
      <c r="N14" s="5">
        <v>0</v>
      </c>
      <c r="O14" s="5">
        <v>0</v>
      </c>
      <c r="P14" s="6">
        <v>0</v>
      </c>
      <c r="Q14" s="4">
        <v>100</v>
      </c>
      <c r="R14" s="5">
        <v>6</v>
      </c>
      <c r="S14" s="5">
        <v>0</v>
      </c>
      <c r="T14" s="5">
        <v>0</v>
      </c>
      <c r="U14" s="5">
        <v>16</v>
      </c>
      <c r="V14" s="5">
        <v>5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8">
        <v>0</v>
      </c>
      <c r="AN14" s="9">
        <v>50.6</v>
      </c>
      <c r="AO14" s="9">
        <v>0</v>
      </c>
      <c r="AP14" s="9">
        <v>38.4</v>
      </c>
      <c r="AQ14" s="9">
        <v>18.2</v>
      </c>
      <c r="AR14" s="9">
        <v>0</v>
      </c>
      <c r="AS14" s="10">
        <f t="shared" si="0"/>
        <v>38.4</v>
      </c>
      <c r="AT14" s="10">
        <f t="shared" si="1"/>
        <v>18.2</v>
      </c>
      <c r="AU14" s="5">
        <v>5.16</v>
      </c>
    </row>
    <row r="15" spans="1:47" x14ac:dyDescent="0.25">
      <c r="A15" s="13">
        <v>999</v>
      </c>
      <c r="B15" s="14">
        <v>0</v>
      </c>
      <c r="C15" s="12">
        <v>0</v>
      </c>
      <c r="D15" s="12">
        <v>1</v>
      </c>
      <c r="E15" s="2">
        <v>270</v>
      </c>
      <c r="F15" s="2">
        <v>0.1</v>
      </c>
      <c r="G15" s="2">
        <v>1000</v>
      </c>
      <c r="H15" s="2">
        <v>13</v>
      </c>
      <c r="I15" s="1">
        <v>0.67</v>
      </c>
      <c r="J15" s="2">
        <v>250</v>
      </c>
      <c r="K15" s="2">
        <v>1.5</v>
      </c>
      <c r="L15" s="2">
        <v>2000</v>
      </c>
      <c r="M15" s="4">
        <v>0</v>
      </c>
      <c r="N15" s="5">
        <v>0</v>
      </c>
      <c r="O15" s="5">
        <v>0</v>
      </c>
      <c r="P15" s="6">
        <v>0</v>
      </c>
      <c r="Q15" s="4">
        <v>100</v>
      </c>
      <c r="R15" s="5">
        <v>6</v>
      </c>
      <c r="S15" s="5">
        <v>0</v>
      </c>
      <c r="T15" s="5">
        <v>0</v>
      </c>
      <c r="U15" s="5">
        <v>16</v>
      </c>
      <c r="V15" s="5">
        <v>5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8">
        <v>0</v>
      </c>
      <c r="AN15" s="9">
        <v>27.4</v>
      </c>
      <c r="AO15" s="9">
        <v>10.8</v>
      </c>
      <c r="AP15" s="9">
        <v>14.8</v>
      </c>
      <c r="AQ15" s="9">
        <v>37.5</v>
      </c>
      <c r="AR15" s="9">
        <v>9.5</v>
      </c>
      <c r="AS15" s="10">
        <f t="shared" si="0"/>
        <v>25.6</v>
      </c>
      <c r="AT15" s="10">
        <f t="shared" si="1"/>
        <v>47</v>
      </c>
      <c r="AU15" s="5">
        <v>2.89</v>
      </c>
    </row>
    <row r="16" spans="1:47" x14ac:dyDescent="0.25">
      <c r="A16" s="11">
        <v>0</v>
      </c>
      <c r="B16" s="12">
        <v>1</v>
      </c>
      <c r="C16" s="14">
        <v>999</v>
      </c>
      <c r="D16" s="14">
        <v>0</v>
      </c>
      <c r="E16" s="2">
        <v>270</v>
      </c>
      <c r="F16" s="2">
        <v>0.1</v>
      </c>
      <c r="G16" s="2">
        <v>1000</v>
      </c>
      <c r="H16" s="2">
        <v>13</v>
      </c>
      <c r="I16" s="1">
        <v>0.67</v>
      </c>
      <c r="J16" s="2">
        <v>250</v>
      </c>
      <c r="K16" s="2">
        <v>1.5</v>
      </c>
      <c r="L16" s="2">
        <v>2000</v>
      </c>
      <c r="M16" s="4">
        <v>0</v>
      </c>
      <c r="N16" s="5">
        <v>0</v>
      </c>
      <c r="O16" s="5">
        <v>0</v>
      </c>
      <c r="P16" s="6">
        <v>0</v>
      </c>
      <c r="Q16" s="4">
        <v>100</v>
      </c>
      <c r="R16" s="5">
        <v>6</v>
      </c>
      <c r="S16" s="5">
        <v>0</v>
      </c>
      <c r="T16" s="5">
        <v>0</v>
      </c>
      <c r="U16" s="5">
        <v>16</v>
      </c>
      <c r="V16" s="5">
        <v>5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8">
        <v>0</v>
      </c>
      <c r="AN16" s="9">
        <v>52.7</v>
      </c>
      <c r="AO16" s="9">
        <v>0</v>
      </c>
      <c r="AP16" s="9">
        <v>26.5</v>
      </c>
      <c r="AQ16" s="9">
        <v>14.9</v>
      </c>
      <c r="AR16" s="9">
        <v>5.9</v>
      </c>
      <c r="AS16" s="10">
        <f t="shared" si="0"/>
        <v>26.5</v>
      </c>
      <c r="AT16" s="10">
        <f t="shared" si="1"/>
        <v>20.8</v>
      </c>
      <c r="AU16" s="5">
        <v>2.2400000000000002</v>
      </c>
    </row>
    <row r="17" spans="1:47" x14ac:dyDescent="0.25">
      <c r="A17" s="1">
        <v>0.67</v>
      </c>
      <c r="B17" s="2">
        <v>1</v>
      </c>
      <c r="C17" s="2">
        <v>0.67</v>
      </c>
      <c r="D17" s="2">
        <v>1</v>
      </c>
      <c r="E17" s="2">
        <v>270</v>
      </c>
      <c r="F17" s="2">
        <v>0.1</v>
      </c>
      <c r="G17" s="2">
        <v>1000</v>
      </c>
      <c r="H17" s="2">
        <v>13</v>
      </c>
      <c r="I17" s="1">
        <v>0.67</v>
      </c>
      <c r="J17" s="2">
        <v>250</v>
      </c>
      <c r="K17" s="2">
        <v>1.5</v>
      </c>
      <c r="L17" s="2">
        <v>2000</v>
      </c>
      <c r="M17" s="4">
        <v>0</v>
      </c>
      <c r="N17" s="5">
        <v>0</v>
      </c>
      <c r="O17" s="5">
        <v>0</v>
      </c>
      <c r="P17" s="6">
        <v>0</v>
      </c>
      <c r="Q17" s="4">
        <v>100</v>
      </c>
      <c r="R17" s="5">
        <v>6</v>
      </c>
      <c r="S17" s="5">
        <v>0</v>
      </c>
      <c r="T17" s="5">
        <v>0</v>
      </c>
      <c r="U17" s="5">
        <v>16</v>
      </c>
      <c r="V17" s="5">
        <v>5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8">
        <v>0</v>
      </c>
      <c r="AN17" s="9">
        <v>0</v>
      </c>
      <c r="AO17" s="9">
        <v>4</v>
      </c>
      <c r="AP17" s="9">
        <v>50.9</v>
      </c>
      <c r="AQ17" s="9">
        <v>39</v>
      </c>
      <c r="AR17" s="9">
        <v>6.1</v>
      </c>
      <c r="AS17" s="10">
        <f t="shared" si="0"/>
        <v>54.9</v>
      </c>
      <c r="AT17" s="10">
        <f t="shared" si="1"/>
        <v>45.1</v>
      </c>
      <c r="AU17" s="5">
        <v>4.4400000000000004</v>
      </c>
    </row>
    <row r="18" spans="1:47" x14ac:dyDescent="0.25">
      <c r="A18" s="1">
        <v>2</v>
      </c>
      <c r="B18" s="2">
        <v>1</v>
      </c>
      <c r="C18" s="2">
        <v>2</v>
      </c>
      <c r="D18" s="2">
        <v>1</v>
      </c>
      <c r="E18" s="2">
        <v>270</v>
      </c>
      <c r="F18" s="2">
        <v>0.1</v>
      </c>
      <c r="G18" s="2">
        <v>1000</v>
      </c>
      <c r="H18" s="2">
        <v>13</v>
      </c>
      <c r="I18" s="1">
        <v>0.67</v>
      </c>
      <c r="J18" s="2">
        <v>250</v>
      </c>
      <c r="K18" s="2">
        <v>1.5</v>
      </c>
      <c r="L18" s="2">
        <v>2000</v>
      </c>
      <c r="M18" s="4">
        <v>0</v>
      </c>
      <c r="N18" s="5">
        <v>0</v>
      </c>
      <c r="O18" s="5">
        <v>0</v>
      </c>
      <c r="P18" s="6">
        <v>0</v>
      </c>
      <c r="Q18" s="4">
        <v>100</v>
      </c>
      <c r="R18" s="5">
        <v>6</v>
      </c>
      <c r="S18" s="5">
        <v>0</v>
      </c>
      <c r="T18" s="5">
        <v>0</v>
      </c>
      <c r="U18" s="5">
        <v>16</v>
      </c>
      <c r="V18" s="5">
        <v>5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8">
        <v>0</v>
      </c>
      <c r="AN18" s="9">
        <v>13.9</v>
      </c>
      <c r="AO18" s="9">
        <v>19.2</v>
      </c>
      <c r="AP18" s="9">
        <v>23.4</v>
      </c>
      <c r="AQ18" s="9">
        <v>23.7</v>
      </c>
      <c r="AR18" s="9">
        <v>18.8</v>
      </c>
      <c r="AS18" s="10">
        <f t="shared" si="0"/>
        <v>42.599999999999994</v>
      </c>
      <c r="AT18" s="10">
        <f t="shared" si="1"/>
        <v>42.5</v>
      </c>
      <c r="AU18" s="5">
        <v>3.1</v>
      </c>
    </row>
    <row r="19" spans="1:47" x14ac:dyDescent="0.25">
      <c r="A19" s="11">
        <v>0</v>
      </c>
      <c r="B19" s="12">
        <v>1</v>
      </c>
      <c r="C19" s="12">
        <v>0</v>
      </c>
      <c r="D19" s="12">
        <v>1</v>
      </c>
      <c r="E19" s="2">
        <v>270</v>
      </c>
      <c r="F19" s="2">
        <v>0.1</v>
      </c>
      <c r="G19" s="2">
        <v>1000</v>
      </c>
      <c r="H19" s="2">
        <v>13</v>
      </c>
      <c r="I19" s="1">
        <v>0.67</v>
      </c>
      <c r="J19" s="2">
        <v>260</v>
      </c>
      <c r="K19" s="2">
        <v>1.5</v>
      </c>
      <c r="L19" s="2">
        <v>2000</v>
      </c>
      <c r="M19" s="4">
        <v>0</v>
      </c>
      <c r="N19" s="5">
        <v>0</v>
      </c>
      <c r="O19" s="5">
        <v>0</v>
      </c>
      <c r="P19" s="6">
        <v>0</v>
      </c>
      <c r="Q19" s="4">
        <v>100</v>
      </c>
      <c r="R19" s="5">
        <v>6</v>
      </c>
      <c r="S19" s="5">
        <v>0</v>
      </c>
      <c r="T19" s="5">
        <v>0</v>
      </c>
      <c r="U19" s="5">
        <v>16</v>
      </c>
      <c r="V19" s="5">
        <v>5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8">
        <v>0</v>
      </c>
      <c r="AN19" s="9">
        <v>0</v>
      </c>
      <c r="AO19" s="9">
        <v>0</v>
      </c>
      <c r="AP19" s="9">
        <v>0</v>
      </c>
      <c r="AQ19" s="9">
        <v>33.1</v>
      </c>
      <c r="AR19" s="9">
        <v>66.900000000000006</v>
      </c>
      <c r="AS19" s="10">
        <f t="shared" si="0"/>
        <v>0</v>
      </c>
      <c r="AT19" s="10">
        <f t="shared" si="1"/>
        <v>100</v>
      </c>
      <c r="AU19" s="5">
        <v>2.85</v>
      </c>
    </row>
    <row r="20" spans="1:47" x14ac:dyDescent="0.25">
      <c r="A20" s="13">
        <v>999</v>
      </c>
      <c r="B20" s="14">
        <v>0</v>
      </c>
      <c r="C20" s="14">
        <v>999</v>
      </c>
      <c r="D20" s="14">
        <v>0</v>
      </c>
      <c r="E20" s="2">
        <v>270</v>
      </c>
      <c r="F20" s="2">
        <v>0.1</v>
      </c>
      <c r="G20" s="2">
        <v>1000</v>
      </c>
      <c r="H20" s="2">
        <v>13</v>
      </c>
      <c r="I20" s="1">
        <v>0.67</v>
      </c>
      <c r="J20" s="2">
        <v>260</v>
      </c>
      <c r="K20" s="2">
        <v>1.5</v>
      </c>
      <c r="L20" s="2">
        <v>2000</v>
      </c>
      <c r="M20" s="4">
        <v>0</v>
      </c>
      <c r="N20" s="5">
        <v>0</v>
      </c>
      <c r="O20" s="5">
        <v>0</v>
      </c>
      <c r="P20" s="6">
        <v>0</v>
      </c>
      <c r="Q20" s="4">
        <v>100</v>
      </c>
      <c r="R20" s="5">
        <v>6</v>
      </c>
      <c r="S20" s="5">
        <v>0</v>
      </c>
      <c r="T20" s="5">
        <v>0</v>
      </c>
      <c r="U20" s="5">
        <v>16</v>
      </c>
      <c r="V20" s="5">
        <v>5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8">
        <v>0</v>
      </c>
      <c r="AN20" s="9">
        <v>35.6</v>
      </c>
      <c r="AO20" s="9">
        <v>0</v>
      </c>
      <c r="AP20" s="9">
        <v>48.2</v>
      </c>
      <c r="AQ20" s="9">
        <v>16.2</v>
      </c>
      <c r="AR20" s="9">
        <v>0</v>
      </c>
      <c r="AS20" s="10">
        <f t="shared" si="0"/>
        <v>48.2</v>
      </c>
      <c r="AT20" s="10">
        <f t="shared" si="1"/>
        <v>16.2</v>
      </c>
      <c r="AU20" s="5">
        <v>5.78</v>
      </c>
    </row>
    <row r="21" spans="1:47" x14ac:dyDescent="0.25">
      <c r="A21" s="13">
        <v>999</v>
      </c>
      <c r="B21" s="14">
        <v>0</v>
      </c>
      <c r="C21" s="12">
        <v>0</v>
      </c>
      <c r="D21" s="12">
        <v>1</v>
      </c>
      <c r="E21" s="2">
        <v>270</v>
      </c>
      <c r="F21" s="2">
        <v>0.1</v>
      </c>
      <c r="G21" s="2">
        <v>1000</v>
      </c>
      <c r="H21" s="2">
        <v>13</v>
      </c>
      <c r="I21" s="1">
        <v>0.67</v>
      </c>
      <c r="J21" s="2">
        <v>260</v>
      </c>
      <c r="K21" s="2">
        <v>1.5</v>
      </c>
      <c r="L21" s="2">
        <v>2000</v>
      </c>
      <c r="M21" s="4">
        <v>0</v>
      </c>
      <c r="N21" s="5">
        <v>0</v>
      </c>
      <c r="O21" s="5">
        <v>0</v>
      </c>
      <c r="P21" s="6">
        <v>0</v>
      </c>
      <c r="Q21" s="4">
        <v>100</v>
      </c>
      <c r="R21" s="5">
        <v>6</v>
      </c>
      <c r="S21" s="5">
        <v>0</v>
      </c>
      <c r="T21" s="5">
        <v>0</v>
      </c>
      <c r="U21" s="5">
        <v>16</v>
      </c>
      <c r="V21" s="5">
        <v>5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8">
        <v>0</v>
      </c>
      <c r="AN21" s="9">
        <v>30.6</v>
      </c>
      <c r="AO21" s="9">
        <v>10.3</v>
      </c>
      <c r="AP21" s="9">
        <v>21.7</v>
      </c>
      <c r="AQ21" s="9">
        <v>27.1</v>
      </c>
      <c r="AR21" s="9">
        <v>10.3</v>
      </c>
      <c r="AS21" s="10">
        <f t="shared" si="0"/>
        <v>32</v>
      </c>
      <c r="AT21" s="10">
        <f t="shared" si="1"/>
        <v>37.400000000000006</v>
      </c>
      <c r="AU21" s="5">
        <v>3.05</v>
      </c>
    </row>
    <row r="22" spans="1:47" x14ac:dyDescent="0.25">
      <c r="A22" s="11">
        <v>0</v>
      </c>
      <c r="B22" s="12">
        <v>1</v>
      </c>
      <c r="C22" s="14">
        <v>999</v>
      </c>
      <c r="D22" s="14">
        <v>0</v>
      </c>
      <c r="E22" s="2">
        <v>270</v>
      </c>
      <c r="F22" s="2">
        <v>0.1</v>
      </c>
      <c r="G22" s="2">
        <v>1000</v>
      </c>
      <c r="H22" s="2">
        <v>13</v>
      </c>
      <c r="I22" s="1">
        <v>0.67</v>
      </c>
      <c r="J22" s="2">
        <v>260</v>
      </c>
      <c r="K22" s="2">
        <v>1.5</v>
      </c>
      <c r="L22" s="2">
        <v>2000</v>
      </c>
      <c r="M22" s="4">
        <v>0</v>
      </c>
      <c r="N22" s="5">
        <v>0</v>
      </c>
      <c r="O22" s="5">
        <v>0</v>
      </c>
      <c r="P22" s="6">
        <v>0</v>
      </c>
      <c r="Q22" s="4">
        <v>100</v>
      </c>
      <c r="R22" s="5">
        <v>6</v>
      </c>
      <c r="S22" s="5">
        <v>0</v>
      </c>
      <c r="T22" s="5">
        <v>0</v>
      </c>
      <c r="U22" s="5">
        <v>16</v>
      </c>
      <c r="V22" s="5">
        <v>5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8">
        <v>0</v>
      </c>
      <c r="AN22" s="9">
        <v>49.6</v>
      </c>
      <c r="AO22" s="9">
        <v>0</v>
      </c>
      <c r="AP22" s="9">
        <v>14.5</v>
      </c>
      <c r="AQ22" s="9">
        <v>14.5</v>
      </c>
      <c r="AR22" s="9">
        <v>4</v>
      </c>
      <c r="AS22" s="10">
        <f t="shared" si="0"/>
        <v>14.5</v>
      </c>
      <c r="AT22" s="10">
        <f t="shared" si="1"/>
        <v>18.5</v>
      </c>
      <c r="AU22" s="5">
        <v>2.94</v>
      </c>
    </row>
    <row r="23" spans="1:47" x14ac:dyDescent="0.25">
      <c r="A23" s="1">
        <v>0.67</v>
      </c>
      <c r="B23" s="2">
        <v>1</v>
      </c>
      <c r="C23" s="2">
        <v>0.67</v>
      </c>
      <c r="D23" s="2">
        <v>1</v>
      </c>
      <c r="E23" s="2">
        <v>270</v>
      </c>
      <c r="F23" s="2">
        <v>0.1</v>
      </c>
      <c r="G23" s="2">
        <v>1000</v>
      </c>
      <c r="H23" s="2">
        <v>13</v>
      </c>
      <c r="I23" s="1">
        <v>0.67</v>
      </c>
      <c r="J23" s="2">
        <v>260</v>
      </c>
      <c r="K23" s="2">
        <v>1.5</v>
      </c>
      <c r="L23" s="2">
        <v>2000</v>
      </c>
      <c r="M23" s="4">
        <v>0</v>
      </c>
      <c r="N23" s="5">
        <v>0</v>
      </c>
      <c r="O23" s="5">
        <v>0</v>
      </c>
      <c r="P23" s="6">
        <v>0</v>
      </c>
      <c r="Q23" s="4">
        <v>100</v>
      </c>
      <c r="R23" s="5">
        <v>6</v>
      </c>
      <c r="S23" s="5">
        <v>0</v>
      </c>
      <c r="T23" s="5">
        <v>0</v>
      </c>
      <c r="U23" s="5">
        <v>16</v>
      </c>
      <c r="V23" s="5">
        <v>5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8">
        <v>0</v>
      </c>
      <c r="AN23" s="9">
        <v>0</v>
      </c>
      <c r="AO23" s="9">
        <v>0</v>
      </c>
      <c r="AP23" s="9">
        <v>62.3</v>
      </c>
      <c r="AQ23" s="9">
        <v>30.4</v>
      </c>
      <c r="AR23" s="9">
        <v>7.3</v>
      </c>
      <c r="AS23" s="10">
        <f t="shared" si="0"/>
        <v>62.3</v>
      </c>
      <c r="AT23" s="10">
        <f t="shared" si="1"/>
        <v>37.699999999999996</v>
      </c>
      <c r="AU23" s="5">
        <v>4.3600000000000003</v>
      </c>
    </row>
    <row r="24" spans="1:47" x14ac:dyDescent="0.25">
      <c r="A24" s="1">
        <v>2</v>
      </c>
      <c r="B24" s="2">
        <v>1</v>
      </c>
      <c r="C24" s="2">
        <v>2</v>
      </c>
      <c r="D24" s="2">
        <v>1</v>
      </c>
      <c r="E24" s="2">
        <v>270</v>
      </c>
      <c r="F24" s="2">
        <v>0.1</v>
      </c>
      <c r="G24" s="2">
        <v>1000</v>
      </c>
      <c r="H24" s="2">
        <v>13</v>
      </c>
      <c r="I24" s="1">
        <v>0.67</v>
      </c>
      <c r="J24" s="2">
        <v>260</v>
      </c>
      <c r="K24" s="2">
        <v>1.5</v>
      </c>
      <c r="L24" s="2">
        <v>2000</v>
      </c>
      <c r="M24" s="4">
        <v>0</v>
      </c>
      <c r="N24" s="5">
        <v>0</v>
      </c>
      <c r="O24" s="5">
        <v>0</v>
      </c>
      <c r="P24" s="6">
        <v>0</v>
      </c>
      <c r="Q24" s="4">
        <v>100</v>
      </c>
      <c r="R24" s="5">
        <v>6</v>
      </c>
      <c r="S24" s="5">
        <v>0</v>
      </c>
      <c r="T24" s="5">
        <v>0</v>
      </c>
      <c r="U24" s="5">
        <v>16</v>
      </c>
      <c r="V24" s="5">
        <v>5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8">
        <v>0</v>
      </c>
      <c r="AN24" s="9">
        <v>16.5</v>
      </c>
      <c r="AO24" s="9">
        <v>18.3</v>
      </c>
      <c r="AP24" s="9">
        <v>21.1</v>
      </c>
      <c r="AQ24" s="9">
        <v>20</v>
      </c>
      <c r="AR24" s="9">
        <v>24.1</v>
      </c>
      <c r="AS24" s="10">
        <f t="shared" si="0"/>
        <v>39.400000000000006</v>
      </c>
      <c r="AT24" s="10">
        <f t="shared" si="1"/>
        <v>44.1</v>
      </c>
      <c r="AU24" s="5">
        <v>4.03</v>
      </c>
    </row>
    <row r="25" spans="1:47" x14ac:dyDescent="0.25">
      <c r="A25" s="11">
        <v>0</v>
      </c>
      <c r="B25" s="12">
        <v>1</v>
      </c>
      <c r="C25" s="12">
        <v>0</v>
      </c>
      <c r="D25" s="12">
        <v>1</v>
      </c>
      <c r="E25" s="2">
        <v>270</v>
      </c>
      <c r="F25" s="2">
        <v>0.1</v>
      </c>
      <c r="G25" s="2">
        <v>1000</v>
      </c>
      <c r="H25" s="2">
        <v>13</v>
      </c>
      <c r="I25" s="1">
        <v>0.67</v>
      </c>
      <c r="J25" s="2">
        <v>270</v>
      </c>
      <c r="K25" s="2">
        <v>1.5</v>
      </c>
      <c r="L25" s="2">
        <v>2000</v>
      </c>
      <c r="M25" s="4">
        <v>0</v>
      </c>
      <c r="N25" s="5">
        <v>0</v>
      </c>
      <c r="O25" s="5">
        <v>0</v>
      </c>
      <c r="P25" s="6">
        <v>0</v>
      </c>
      <c r="Q25" s="4">
        <v>100</v>
      </c>
      <c r="R25" s="5">
        <v>6</v>
      </c>
      <c r="S25" s="5">
        <v>0</v>
      </c>
      <c r="T25" s="5">
        <v>0</v>
      </c>
      <c r="U25" s="5">
        <v>16</v>
      </c>
      <c r="V25" s="5">
        <v>5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8">
        <v>0</v>
      </c>
      <c r="AN25" s="9">
        <v>0</v>
      </c>
      <c r="AO25" s="9">
        <v>0</v>
      </c>
      <c r="AP25" s="9">
        <v>0</v>
      </c>
      <c r="AQ25" s="9">
        <v>25</v>
      </c>
      <c r="AR25" s="9">
        <v>75</v>
      </c>
      <c r="AS25" s="10">
        <f t="shared" si="0"/>
        <v>0</v>
      </c>
      <c r="AT25" s="10">
        <f t="shared" si="1"/>
        <v>100</v>
      </c>
      <c r="AU25" s="5">
        <v>4.84</v>
      </c>
    </row>
    <row r="26" spans="1:47" x14ac:dyDescent="0.25">
      <c r="A26" s="13">
        <v>999</v>
      </c>
      <c r="B26" s="14">
        <v>0</v>
      </c>
      <c r="C26" s="14">
        <v>999</v>
      </c>
      <c r="D26" s="14">
        <v>0</v>
      </c>
      <c r="E26" s="2">
        <v>270</v>
      </c>
      <c r="F26" s="2">
        <v>0.1</v>
      </c>
      <c r="G26" s="2">
        <v>1000</v>
      </c>
      <c r="H26" s="2">
        <v>13</v>
      </c>
      <c r="I26" s="1">
        <v>0.67</v>
      </c>
      <c r="J26" s="2">
        <v>270</v>
      </c>
      <c r="K26" s="2">
        <v>1.5</v>
      </c>
      <c r="L26" s="2">
        <v>2000</v>
      </c>
      <c r="M26" s="4">
        <v>0</v>
      </c>
      <c r="N26" s="5">
        <v>0</v>
      </c>
      <c r="O26" s="5">
        <v>0</v>
      </c>
      <c r="P26" s="6">
        <v>0</v>
      </c>
      <c r="Q26" s="4">
        <v>100</v>
      </c>
      <c r="R26" s="5">
        <v>6</v>
      </c>
      <c r="S26" s="5">
        <v>0</v>
      </c>
      <c r="T26" s="5">
        <v>0</v>
      </c>
      <c r="U26" s="5">
        <v>16</v>
      </c>
      <c r="V26" s="5">
        <v>5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8">
        <v>0</v>
      </c>
      <c r="AN26" s="9">
        <v>29</v>
      </c>
      <c r="AO26" s="9">
        <v>0</v>
      </c>
      <c r="AP26" s="9">
        <v>54</v>
      </c>
      <c r="AQ26" s="9">
        <v>16.899999999999999</v>
      </c>
      <c r="AR26" s="9">
        <v>0</v>
      </c>
      <c r="AS26" s="10">
        <f t="shared" si="0"/>
        <v>54</v>
      </c>
      <c r="AT26" s="10">
        <f t="shared" si="1"/>
        <v>16.899999999999999</v>
      </c>
      <c r="AU26" s="5">
        <v>9.16</v>
      </c>
    </row>
    <row r="27" spans="1:47" x14ac:dyDescent="0.25">
      <c r="A27" s="13">
        <v>999</v>
      </c>
      <c r="B27" s="14">
        <v>0</v>
      </c>
      <c r="C27" s="12">
        <v>0</v>
      </c>
      <c r="D27" s="12">
        <v>1</v>
      </c>
      <c r="E27" s="2">
        <v>270</v>
      </c>
      <c r="F27" s="2">
        <v>0.1</v>
      </c>
      <c r="G27" s="2">
        <v>1000</v>
      </c>
      <c r="H27" s="2">
        <v>13</v>
      </c>
      <c r="I27" s="1">
        <v>0.67</v>
      </c>
      <c r="J27" s="2">
        <v>270</v>
      </c>
      <c r="K27" s="2">
        <v>1.5</v>
      </c>
      <c r="L27" s="2">
        <v>2000</v>
      </c>
      <c r="M27" s="4">
        <v>0</v>
      </c>
      <c r="N27" s="5">
        <v>0</v>
      </c>
      <c r="O27" s="5">
        <v>0</v>
      </c>
      <c r="P27" s="6">
        <v>0</v>
      </c>
      <c r="Q27" s="4">
        <v>100</v>
      </c>
      <c r="R27" s="5">
        <v>6</v>
      </c>
      <c r="S27" s="5">
        <v>0</v>
      </c>
      <c r="T27" s="5">
        <v>0</v>
      </c>
      <c r="U27" s="5">
        <v>16</v>
      </c>
      <c r="V27" s="5">
        <v>5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8">
        <v>0</v>
      </c>
      <c r="AN27" s="9">
        <v>26.6</v>
      </c>
      <c r="AO27" s="9">
        <v>0</v>
      </c>
      <c r="AP27" s="9">
        <v>23.1</v>
      </c>
      <c r="AQ27" s="9">
        <v>32.5</v>
      </c>
      <c r="AR27" s="9">
        <v>17.8</v>
      </c>
      <c r="AS27" s="10">
        <f t="shared" si="0"/>
        <v>23.1</v>
      </c>
      <c r="AT27" s="10">
        <f t="shared" si="1"/>
        <v>50.3</v>
      </c>
      <c r="AU27" s="5">
        <v>3.91</v>
      </c>
    </row>
    <row r="28" spans="1:47" x14ac:dyDescent="0.25">
      <c r="A28" s="11">
        <v>0</v>
      </c>
      <c r="B28" s="12">
        <v>1</v>
      </c>
      <c r="C28" s="14">
        <v>999</v>
      </c>
      <c r="D28" s="14">
        <v>0</v>
      </c>
      <c r="E28" s="2">
        <v>270</v>
      </c>
      <c r="F28" s="2">
        <v>0.1</v>
      </c>
      <c r="G28" s="2">
        <v>1000</v>
      </c>
      <c r="H28" s="2">
        <v>13</v>
      </c>
      <c r="I28" s="1">
        <v>0.67</v>
      </c>
      <c r="J28" s="2">
        <v>270</v>
      </c>
      <c r="K28" s="2">
        <v>1.5</v>
      </c>
      <c r="L28" s="2">
        <v>2000</v>
      </c>
      <c r="M28" s="4">
        <v>0</v>
      </c>
      <c r="N28" s="5">
        <v>0</v>
      </c>
      <c r="O28" s="5">
        <v>0</v>
      </c>
      <c r="P28" s="6">
        <v>0</v>
      </c>
      <c r="Q28" s="4">
        <v>100</v>
      </c>
      <c r="R28" s="5">
        <v>6</v>
      </c>
      <c r="S28" s="5">
        <v>0</v>
      </c>
      <c r="T28" s="5">
        <v>0</v>
      </c>
      <c r="U28" s="5">
        <v>16</v>
      </c>
      <c r="V28" s="5">
        <v>5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8">
        <v>0</v>
      </c>
      <c r="AN28" s="9">
        <v>45</v>
      </c>
      <c r="AO28" s="9">
        <v>0</v>
      </c>
      <c r="AP28" s="9">
        <v>37.5</v>
      </c>
      <c r="AQ28" s="9">
        <v>17.399999999999999</v>
      </c>
      <c r="AR28" s="9">
        <v>0</v>
      </c>
      <c r="AS28" s="10">
        <f t="shared" si="0"/>
        <v>37.5</v>
      </c>
      <c r="AT28" s="10">
        <f t="shared" si="1"/>
        <v>17.399999999999999</v>
      </c>
      <c r="AU28" s="5">
        <v>3.38</v>
      </c>
    </row>
    <row r="29" spans="1:47" x14ac:dyDescent="0.25">
      <c r="A29" s="1">
        <v>0.67</v>
      </c>
      <c r="B29" s="2">
        <v>1</v>
      </c>
      <c r="C29" s="2">
        <v>0.67</v>
      </c>
      <c r="D29" s="2">
        <v>1</v>
      </c>
      <c r="E29" s="2">
        <v>270</v>
      </c>
      <c r="F29" s="2">
        <v>0.1</v>
      </c>
      <c r="G29" s="2">
        <v>1000</v>
      </c>
      <c r="H29" s="2">
        <v>13</v>
      </c>
      <c r="I29" s="1">
        <v>0.67</v>
      </c>
      <c r="J29" s="2">
        <v>270</v>
      </c>
      <c r="K29" s="2">
        <v>1.5</v>
      </c>
      <c r="L29" s="2">
        <v>2000</v>
      </c>
      <c r="M29" s="4">
        <v>0</v>
      </c>
      <c r="N29" s="5">
        <v>0</v>
      </c>
      <c r="O29" s="5">
        <v>0</v>
      </c>
      <c r="P29" s="6">
        <v>0</v>
      </c>
      <c r="Q29" s="4">
        <v>100</v>
      </c>
      <c r="R29" s="5">
        <v>6</v>
      </c>
      <c r="S29" s="5">
        <v>0</v>
      </c>
      <c r="T29" s="5">
        <v>0</v>
      </c>
      <c r="U29" s="5">
        <v>16</v>
      </c>
      <c r="V29" s="5">
        <v>5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8">
        <v>0</v>
      </c>
      <c r="AN29" s="9">
        <v>0</v>
      </c>
      <c r="AO29" s="9">
        <v>0</v>
      </c>
      <c r="AP29" s="9">
        <v>67.5</v>
      </c>
      <c r="AQ29" s="9">
        <v>26.5</v>
      </c>
      <c r="AR29" s="9">
        <v>6.2</v>
      </c>
      <c r="AS29" s="10">
        <f t="shared" si="0"/>
        <v>67.5</v>
      </c>
      <c r="AT29" s="10">
        <f t="shared" si="1"/>
        <v>32.700000000000003</v>
      </c>
      <c r="AU29" s="5">
        <v>5.24</v>
      </c>
    </row>
    <row r="30" spans="1:47" x14ac:dyDescent="0.25">
      <c r="A30" s="1">
        <v>2</v>
      </c>
      <c r="B30" s="2">
        <v>1</v>
      </c>
      <c r="C30" s="2">
        <v>2</v>
      </c>
      <c r="D30" s="2">
        <v>1</v>
      </c>
      <c r="E30" s="2">
        <v>270</v>
      </c>
      <c r="F30" s="2">
        <v>0.1</v>
      </c>
      <c r="G30" s="2">
        <v>1000</v>
      </c>
      <c r="H30" s="2">
        <v>13</v>
      </c>
      <c r="I30" s="1">
        <v>0.67</v>
      </c>
      <c r="J30" s="2">
        <v>270</v>
      </c>
      <c r="K30" s="2">
        <v>1.5</v>
      </c>
      <c r="L30" s="2">
        <v>2000</v>
      </c>
      <c r="M30" s="4">
        <v>0</v>
      </c>
      <c r="N30" s="5">
        <v>0</v>
      </c>
      <c r="O30" s="5">
        <v>0</v>
      </c>
      <c r="P30" s="6">
        <v>0</v>
      </c>
      <c r="Q30" s="4">
        <v>100</v>
      </c>
      <c r="R30" s="5">
        <v>6</v>
      </c>
      <c r="S30" s="5">
        <v>0</v>
      </c>
      <c r="T30" s="5">
        <v>0</v>
      </c>
      <c r="U30" s="5">
        <v>16</v>
      </c>
      <c r="V30" s="5">
        <v>5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8">
        <v>0</v>
      </c>
      <c r="AN30" s="9">
        <v>0</v>
      </c>
      <c r="AO30" s="9">
        <v>10.9</v>
      </c>
      <c r="AP30" s="9">
        <v>40</v>
      </c>
      <c r="AQ30" s="9">
        <v>16.8</v>
      </c>
      <c r="AR30" s="9">
        <v>24.3</v>
      </c>
      <c r="AS30" s="10">
        <f t="shared" si="0"/>
        <v>50.9</v>
      </c>
      <c r="AT30" s="10">
        <f t="shared" si="1"/>
        <v>41.1</v>
      </c>
      <c r="AU30" s="5">
        <v>5.62</v>
      </c>
    </row>
    <row r="31" spans="1:47" x14ac:dyDescent="0.25">
      <c r="A31" s="1">
        <v>0.67</v>
      </c>
      <c r="B31" s="2">
        <v>1</v>
      </c>
      <c r="C31" s="2">
        <v>0.67</v>
      </c>
      <c r="D31" s="2">
        <v>1</v>
      </c>
      <c r="E31" s="2">
        <v>270</v>
      </c>
      <c r="F31" s="2">
        <v>0.1</v>
      </c>
      <c r="G31" s="2">
        <v>500</v>
      </c>
      <c r="H31" s="2">
        <v>13</v>
      </c>
      <c r="I31" s="1">
        <v>0.67</v>
      </c>
      <c r="J31" s="2">
        <v>250</v>
      </c>
      <c r="K31" s="2">
        <v>1.5</v>
      </c>
      <c r="L31" s="2">
        <v>2000</v>
      </c>
      <c r="M31" s="4">
        <v>66.319999999999993</v>
      </c>
      <c r="N31" s="5">
        <v>0</v>
      </c>
      <c r="O31" s="5">
        <v>23.74</v>
      </c>
      <c r="P31" s="6">
        <v>0</v>
      </c>
      <c r="Q31" s="4">
        <v>100</v>
      </c>
      <c r="R31" s="5">
        <v>6</v>
      </c>
      <c r="S31" s="5">
        <v>0</v>
      </c>
      <c r="T31" s="5">
        <v>0</v>
      </c>
      <c r="U31" s="5">
        <v>16</v>
      </c>
      <c r="V31" s="5">
        <v>5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8">
        <v>0</v>
      </c>
      <c r="AN31" s="9">
        <v>0</v>
      </c>
      <c r="AO31" s="9">
        <v>8.8000000000000007</v>
      </c>
      <c r="AP31" s="9">
        <v>56.7</v>
      </c>
      <c r="AQ31" s="9">
        <v>31.6</v>
      </c>
      <c r="AR31" s="9">
        <v>2.9</v>
      </c>
      <c r="AS31" s="10">
        <f t="shared" si="0"/>
        <v>65.5</v>
      </c>
      <c r="AT31" s="10">
        <f t="shared" si="1"/>
        <v>34.5</v>
      </c>
      <c r="AU31" s="5">
        <v>4.42</v>
      </c>
    </row>
    <row r="32" spans="1:47" x14ac:dyDescent="0.25">
      <c r="A32" s="1">
        <v>0.67</v>
      </c>
      <c r="B32" s="2">
        <v>1</v>
      </c>
      <c r="C32" s="2">
        <v>0.67</v>
      </c>
      <c r="D32" s="2">
        <v>1</v>
      </c>
      <c r="E32" s="2">
        <v>270</v>
      </c>
      <c r="F32" s="2">
        <v>0.1</v>
      </c>
      <c r="G32" s="2">
        <v>1000</v>
      </c>
      <c r="H32" s="2">
        <v>13</v>
      </c>
      <c r="I32" s="1">
        <v>0.67</v>
      </c>
      <c r="J32" s="2">
        <v>250</v>
      </c>
      <c r="K32" s="2">
        <v>1.5</v>
      </c>
      <c r="L32" s="2">
        <v>2000</v>
      </c>
      <c r="M32" s="4">
        <v>64.650000000000006</v>
      </c>
      <c r="N32" s="5">
        <v>0</v>
      </c>
      <c r="O32" s="5">
        <v>22.75</v>
      </c>
      <c r="P32" s="6">
        <v>0</v>
      </c>
      <c r="Q32" s="4">
        <v>100</v>
      </c>
      <c r="R32" s="5">
        <v>6</v>
      </c>
      <c r="S32" s="5">
        <v>0</v>
      </c>
      <c r="T32" s="5">
        <v>0</v>
      </c>
      <c r="U32" s="5">
        <v>16</v>
      </c>
      <c r="V32" s="5">
        <v>5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8">
        <v>0</v>
      </c>
      <c r="AN32" s="9">
        <v>0</v>
      </c>
      <c r="AO32" s="9">
        <v>4.7</v>
      </c>
      <c r="AP32" s="9">
        <v>59</v>
      </c>
      <c r="AQ32" s="9">
        <v>27.1</v>
      </c>
      <c r="AR32" s="9">
        <v>9.3000000000000007</v>
      </c>
      <c r="AS32" s="10">
        <f t="shared" si="0"/>
        <v>63.7</v>
      </c>
      <c r="AT32" s="10">
        <f t="shared" si="1"/>
        <v>36.400000000000006</v>
      </c>
      <c r="AU32" s="5">
        <v>4.4400000000000004</v>
      </c>
    </row>
    <row r="33" spans="1:47" x14ac:dyDescent="0.25">
      <c r="A33" s="1">
        <v>0.67</v>
      </c>
      <c r="B33" s="2">
        <v>1</v>
      </c>
      <c r="C33" s="2">
        <v>0.67</v>
      </c>
      <c r="D33" s="2">
        <v>1</v>
      </c>
      <c r="E33" s="2">
        <v>270</v>
      </c>
      <c r="F33" s="2">
        <v>0.1</v>
      </c>
      <c r="G33" s="2">
        <v>2000</v>
      </c>
      <c r="H33" s="2">
        <v>13</v>
      </c>
      <c r="I33" s="1">
        <v>0.67</v>
      </c>
      <c r="J33" s="2">
        <v>250</v>
      </c>
      <c r="K33" s="2">
        <v>1.5</v>
      </c>
      <c r="L33" s="2">
        <v>2000</v>
      </c>
      <c r="M33" s="4">
        <v>63.81</v>
      </c>
      <c r="N33" s="5">
        <v>0</v>
      </c>
      <c r="O33" s="5">
        <v>24.1</v>
      </c>
      <c r="P33" s="6">
        <v>0</v>
      </c>
      <c r="Q33" s="4">
        <v>100</v>
      </c>
      <c r="R33" s="5">
        <v>6</v>
      </c>
      <c r="S33" s="5">
        <v>0</v>
      </c>
      <c r="T33" s="5">
        <v>0</v>
      </c>
      <c r="U33" s="5">
        <v>16</v>
      </c>
      <c r="V33" s="5">
        <v>5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8">
        <v>0</v>
      </c>
      <c r="AN33" s="9">
        <v>0</v>
      </c>
      <c r="AO33" s="9">
        <v>4.9000000000000004</v>
      </c>
      <c r="AP33" s="9">
        <v>57.9</v>
      </c>
      <c r="AQ33" s="9">
        <v>28.7</v>
      </c>
      <c r="AR33" s="9">
        <v>8.5</v>
      </c>
      <c r="AS33" s="10">
        <f t="shared" si="0"/>
        <v>62.8</v>
      </c>
      <c r="AT33" s="10">
        <f t="shared" si="1"/>
        <v>37.200000000000003</v>
      </c>
      <c r="AU33" s="5">
        <v>4.95</v>
      </c>
    </row>
    <row r="34" spans="1:47" x14ac:dyDescent="0.25">
      <c r="A34" s="15">
        <v>0.67</v>
      </c>
      <c r="B34" s="16">
        <v>1</v>
      </c>
      <c r="C34" s="16">
        <v>0.67</v>
      </c>
      <c r="D34" s="16">
        <v>1</v>
      </c>
      <c r="E34" s="16">
        <v>270</v>
      </c>
      <c r="F34" s="16">
        <v>0.1</v>
      </c>
      <c r="G34" s="16">
        <v>3000</v>
      </c>
      <c r="H34" s="16">
        <v>13</v>
      </c>
      <c r="I34" s="15">
        <v>0.67</v>
      </c>
      <c r="J34" s="16">
        <v>250</v>
      </c>
      <c r="K34" s="16">
        <v>1.5</v>
      </c>
      <c r="L34" s="16">
        <v>2000</v>
      </c>
      <c r="M34" s="17">
        <v>57.82</v>
      </c>
      <c r="N34" s="18">
        <v>0</v>
      </c>
      <c r="O34" s="18">
        <v>23.16</v>
      </c>
      <c r="P34" s="19">
        <v>0</v>
      </c>
      <c r="Q34" s="17">
        <v>100</v>
      </c>
      <c r="R34" s="18">
        <v>6</v>
      </c>
      <c r="S34" s="18">
        <v>0</v>
      </c>
      <c r="T34" s="18">
        <v>0</v>
      </c>
      <c r="U34" s="18">
        <v>16</v>
      </c>
      <c r="V34" s="18">
        <v>5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21">
        <v>0</v>
      </c>
      <c r="AN34" s="22">
        <v>0</v>
      </c>
      <c r="AO34" s="22">
        <v>4.2</v>
      </c>
      <c r="AP34" s="22">
        <v>59.1</v>
      </c>
      <c r="AQ34" s="22">
        <v>29.7</v>
      </c>
      <c r="AR34" s="22">
        <v>7.9</v>
      </c>
      <c r="AS34" s="23">
        <f t="shared" si="0"/>
        <v>63.300000000000004</v>
      </c>
      <c r="AT34" s="23">
        <f t="shared" si="1"/>
        <v>37.6</v>
      </c>
      <c r="AU34" s="18">
        <v>4.3899999999999997</v>
      </c>
    </row>
    <row r="35" spans="1:47" x14ac:dyDescent="0.25">
      <c r="A35" s="1">
        <v>1.2</v>
      </c>
      <c r="B35" s="2">
        <v>1</v>
      </c>
      <c r="C35" s="2">
        <v>1.2</v>
      </c>
      <c r="D35" s="2">
        <v>1</v>
      </c>
      <c r="E35" s="2">
        <v>280</v>
      </c>
      <c r="F35" s="2">
        <v>0.1</v>
      </c>
      <c r="G35" s="2">
        <v>1000</v>
      </c>
      <c r="H35" s="2">
        <v>24</v>
      </c>
      <c r="I35" s="1">
        <v>1.2</v>
      </c>
      <c r="J35" s="2">
        <v>250</v>
      </c>
      <c r="K35" s="2">
        <v>1.5</v>
      </c>
      <c r="L35" s="2">
        <v>2000</v>
      </c>
      <c r="M35" s="4">
        <v>0</v>
      </c>
      <c r="N35" s="5">
        <v>0</v>
      </c>
      <c r="O35" s="5">
        <v>0</v>
      </c>
      <c r="P35" s="6">
        <v>0</v>
      </c>
      <c r="Q35" s="4">
        <v>100</v>
      </c>
      <c r="R35" s="5">
        <v>6</v>
      </c>
      <c r="S35" s="5">
        <v>8</v>
      </c>
      <c r="T35" s="5">
        <v>0</v>
      </c>
      <c r="U35" s="5">
        <v>21</v>
      </c>
      <c r="V35" s="5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8">
        <v>0</v>
      </c>
      <c r="AN35" s="9">
        <v>0</v>
      </c>
      <c r="AO35" s="9">
        <v>50.8</v>
      </c>
      <c r="AP35" s="9">
        <v>0</v>
      </c>
      <c r="AQ35" s="9">
        <v>10</v>
      </c>
      <c r="AR35" s="9">
        <v>39.200000000000003</v>
      </c>
      <c r="AS35" s="10">
        <f t="shared" si="0"/>
        <v>50.8</v>
      </c>
      <c r="AT35" s="10">
        <f t="shared" si="1"/>
        <v>49.2</v>
      </c>
      <c r="AU35" s="5">
        <v>9.5</v>
      </c>
    </row>
    <row r="36" spans="1:47" x14ac:dyDescent="0.25">
      <c r="A36" s="1">
        <v>1.2</v>
      </c>
      <c r="B36" s="2">
        <v>1</v>
      </c>
      <c r="C36" s="2">
        <v>1.2</v>
      </c>
      <c r="D36" s="2">
        <v>1</v>
      </c>
      <c r="E36" s="2">
        <v>280</v>
      </c>
      <c r="F36" s="2">
        <v>0.1</v>
      </c>
      <c r="G36" s="2">
        <v>1000</v>
      </c>
      <c r="H36" s="2">
        <v>24</v>
      </c>
      <c r="I36" s="1">
        <v>1.2</v>
      </c>
      <c r="J36" s="2">
        <v>250</v>
      </c>
      <c r="K36" s="2">
        <v>1.5</v>
      </c>
      <c r="L36" s="2">
        <v>2000</v>
      </c>
      <c r="M36" s="4">
        <v>0</v>
      </c>
      <c r="N36" s="5">
        <v>0</v>
      </c>
      <c r="O36" s="5">
        <v>0</v>
      </c>
      <c r="P36" s="6">
        <v>0</v>
      </c>
      <c r="Q36" s="4">
        <v>100</v>
      </c>
      <c r="R36" s="5">
        <v>6</v>
      </c>
      <c r="S36" s="5">
        <v>8</v>
      </c>
      <c r="T36" s="5">
        <v>0</v>
      </c>
      <c r="U36" s="5">
        <v>19</v>
      </c>
      <c r="V36" s="5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8">
        <v>0</v>
      </c>
      <c r="AN36" s="9">
        <v>0</v>
      </c>
      <c r="AO36" s="9">
        <v>46.1</v>
      </c>
      <c r="AP36" s="9">
        <v>0</v>
      </c>
      <c r="AQ36" s="9">
        <v>45.1</v>
      </c>
      <c r="AR36" s="9">
        <v>8.8000000000000007</v>
      </c>
      <c r="AS36" s="10">
        <f t="shared" si="0"/>
        <v>46.1</v>
      </c>
      <c r="AT36" s="10">
        <f t="shared" si="1"/>
        <v>53.900000000000006</v>
      </c>
      <c r="AU36" s="5">
        <v>8.1999999999999993</v>
      </c>
    </row>
    <row r="37" spans="1:47" x14ac:dyDescent="0.25">
      <c r="A37" s="1">
        <v>1.2</v>
      </c>
      <c r="B37" s="2">
        <v>1</v>
      </c>
      <c r="C37" s="2">
        <v>1.2</v>
      </c>
      <c r="D37" s="2">
        <v>1</v>
      </c>
      <c r="E37" s="2">
        <v>280</v>
      </c>
      <c r="F37" s="2">
        <v>0.1</v>
      </c>
      <c r="G37" s="2">
        <v>1000</v>
      </c>
      <c r="H37" s="2">
        <v>24</v>
      </c>
      <c r="I37" s="1">
        <v>1.2</v>
      </c>
      <c r="J37" s="2">
        <v>250</v>
      </c>
      <c r="K37" s="2">
        <v>1.5</v>
      </c>
      <c r="L37" s="2">
        <v>2000</v>
      </c>
      <c r="M37" s="4">
        <v>0</v>
      </c>
      <c r="N37" s="5">
        <v>0</v>
      </c>
      <c r="O37" s="5">
        <v>0</v>
      </c>
      <c r="P37" s="6">
        <v>0</v>
      </c>
      <c r="Q37" s="4">
        <v>100</v>
      </c>
      <c r="R37" s="5">
        <v>6</v>
      </c>
      <c r="S37" s="5">
        <v>7</v>
      </c>
      <c r="T37" s="5">
        <v>0</v>
      </c>
      <c r="U37" s="5">
        <v>19</v>
      </c>
      <c r="V37" s="5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8">
        <v>0</v>
      </c>
      <c r="AN37" s="9">
        <v>0</v>
      </c>
      <c r="AO37" s="9">
        <v>34.6</v>
      </c>
      <c r="AP37" s="9">
        <v>0</v>
      </c>
      <c r="AQ37" s="9">
        <v>51.2</v>
      </c>
      <c r="AR37" s="9">
        <v>14.2</v>
      </c>
      <c r="AS37" s="10">
        <f t="shared" si="0"/>
        <v>34.6</v>
      </c>
      <c r="AT37" s="10">
        <f t="shared" si="1"/>
        <v>65.400000000000006</v>
      </c>
      <c r="AU37" s="5">
        <v>7.8</v>
      </c>
    </row>
    <row r="38" spans="1:47" x14ac:dyDescent="0.25">
      <c r="A38" s="1">
        <v>1.2</v>
      </c>
      <c r="B38" s="2">
        <v>1</v>
      </c>
      <c r="C38" s="2">
        <v>1.2</v>
      </c>
      <c r="D38" s="2">
        <v>1</v>
      </c>
      <c r="E38" s="2">
        <v>280</v>
      </c>
      <c r="F38" s="2">
        <v>0.1</v>
      </c>
      <c r="G38" s="2">
        <v>1000</v>
      </c>
      <c r="H38" s="2">
        <v>24</v>
      </c>
      <c r="I38" s="1">
        <v>1.2</v>
      </c>
      <c r="J38" s="2">
        <v>250</v>
      </c>
      <c r="K38" s="2">
        <v>1.5</v>
      </c>
      <c r="L38" s="2">
        <v>2000</v>
      </c>
      <c r="M38" s="4">
        <v>0</v>
      </c>
      <c r="N38" s="5">
        <v>0</v>
      </c>
      <c r="O38" s="5">
        <v>0</v>
      </c>
      <c r="P38" s="6">
        <v>0</v>
      </c>
      <c r="Q38" s="4">
        <v>100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8">
        <v>0</v>
      </c>
      <c r="AN38" s="9">
        <v>8.6</v>
      </c>
      <c r="AO38" s="9">
        <v>52.9</v>
      </c>
      <c r="AP38" s="9">
        <v>0</v>
      </c>
      <c r="AQ38" s="9">
        <v>38.4</v>
      </c>
      <c r="AR38" s="9">
        <v>0</v>
      </c>
      <c r="AS38" s="10">
        <f t="shared" si="0"/>
        <v>52.9</v>
      </c>
      <c r="AT38" s="10">
        <f t="shared" si="1"/>
        <v>38.4</v>
      </c>
      <c r="AU38" s="5">
        <v>9.5</v>
      </c>
    </row>
    <row r="39" spans="1:47" x14ac:dyDescent="0.25">
      <c r="A39" s="1">
        <v>1.2</v>
      </c>
      <c r="B39" s="2">
        <v>1</v>
      </c>
      <c r="C39" s="2">
        <v>1.2</v>
      </c>
      <c r="D39" s="2">
        <v>1</v>
      </c>
      <c r="E39" s="2">
        <v>280</v>
      </c>
      <c r="F39" s="2">
        <v>0.1</v>
      </c>
      <c r="G39" s="2">
        <v>1000</v>
      </c>
      <c r="H39" s="2">
        <v>24</v>
      </c>
      <c r="I39" s="1">
        <v>1.2</v>
      </c>
      <c r="J39" s="2">
        <v>250</v>
      </c>
      <c r="K39" s="2">
        <v>1.5</v>
      </c>
      <c r="L39" s="2">
        <v>2000</v>
      </c>
      <c r="M39" s="4">
        <v>0</v>
      </c>
      <c r="N39" s="5">
        <v>0</v>
      </c>
      <c r="O39" s="5">
        <v>0</v>
      </c>
      <c r="P39" s="6">
        <v>0</v>
      </c>
      <c r="Q39" s="4">
        <v>100</v>
      </c>
      <c r="R39" s="5">
        <v>0</v>
      </c>
      <c r="S39" s="5">
        <v>0</v>
      </c>
      <c r="T39" s="5">
        <v>0.05</v>
      </c>
      <c r="U39" s="5">
        <v>0</v>
      </c>
      <c r="V39" s="5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8">
        <v>0</v>
      </c>
      <c r="AN39" s="9">
        <v>5.8</v>
      </c>
      <c r="AO39" s="9">
        <v>59.8</v>
      </c>
      <c r="AP39" s="9">
        <v>0</v>
      </c>
      <c r="AQ39" s="9">
        <v>26.8</v>
      </c>
      <c r="AR39" s="9">
        <v>7.7</v>
      </c>
      <c r="AS39" s="10">
        <f t="shared" si="0"/>
        <v>59.8</v>
      </c>
      <c r="AT39" s="10">
        <f t="shared" si="1"/>
        <v>34.5</v>
      </c>
      <c r="AU39" s="5">
        <v>11.7</v>
      </c>
    </row>
    <row r="40" spans="1:47" x14ac:dyDescent="0.25">
      <c r="A40" s="1">
        <v>1.2</v>
      </c>
      <c r="B40" s="2">
        <v>1</v>
      </c>
      <c r="C40" s="2">
        <v>1.2</v>
      </c>
      <c r="D40" s="2">
        <v>1</v>
      </c>
      <c r="E40" s="2">
        <v>280</v>
      </c>
      <c r="F40" s="2">
        <v>0.1</v>
      </c>
      <c r="G40" s="2">
        <v>1000</v>
      </c>
      <c r="H40" s="2">
        <v>24</v>
      </c>
      <c r="I40" s="1">
        <v>1.2</v>
      </c>
      <c r="J40" s="2">
        <v>250</v>
      </c>
      <c r="K40" s="2">
        <v>1.5</v>
      </c>
      <c r="L40" s="2">
        <v>2000</v>
      </c>
      <c r="M40" s="4">
        <v>0</v>
      </c>
      <c r="N40" s="5">
        <v>0</v>
      </c>
      <c r="O40" s="5">
        <v>0</v>
      </c>
      <c r="P40" s="6">
        <v>0</v>
      </c>
      <c r="Q40" s="4">
        <v>100</v>
      </c>
      <c r="R40" s="5">
        <v>0</v>
      </c>
      <c r="S40" s="5">
        <v>0</v>
      </c>
      <c r="T40" s="5">
        <v>0.2</v>
      </c>
      <c r="U40" s="5">
        <v>0</v>
      </c>
      <c r="V40" s="5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8">
        <v>0</v>
      </c>
      <c r="AN40" s="9">
        <v>0</v>
      </c>
      <c r="AO40" s="9">
        <v>67.5</v>
      </c>
      <c r="AP40" s="9">
        <v>0</v>
      </c>
      <c r="AQ40" s="9">
        <v>32.4</v>
      </c>
      <c r="AR40" s="9">
        <v>0</v>
      </c>
      <c r="AS40" s="10">
        <f t="shared" si="0"/>
        <v>67.5</v>
      </c>
      <c r="AT40" s="10">
        <f t="shared" si="1"/>
        <v>32.4</v>
      </c>
      <c r="AU40" s="5">
        <v>12.7</v>
      </c>
    </row>
    <row r="41" spans="1:47" x14ac:dyDescent="0.25">
      <c r="A41" s="15">
        <v>1.2</v>
      </c>
      <c r="B41" s="16">
        <v>1</v>
      </c>
      <c r="C41" s="16">
        <v>1.2</v>
      </c>
      <c r="D41" s="16">
        <v>1</v>
      </c>
      <c r="E41" s="16">
        <v>280</v>
      </c>
      <c r="F41" s="16">
        <v>0.1</v>
      </c>
      <c r="G41" s="16">
        <v>1000</v>
      </c>
      <c r="H41" s="16">
        <v>24</v>
      </c>
      <c r="I41" s="15">
        <v>1.2</v>
      </c>
      <c r="J41" s="16">
        <v>250</v>
      </c>
      <c r="K41" s="16">
        <v>1.5</v>
      </c>
      <c r="L41" s="16">
        <v>2000</v>
      </c>
      <c r="M41" s="17">
        <v>0</v>
      </c>
      <c r="N41" s="18">
        <v>0</v>
      </c>
      <c r="O41" s="18">
        <v>0</v>
      </c>
      <c r="P41" s="19">
        <v>0</v>
      </c>
      <c r="Q41" s="17">
        <v>100</v>
      </c>
      <c r="R41" s="18">
        <v>0</v>
      </c>
      <c r="S41" s="18">
        <v>0</v>
      </c>
      <c r="T41" s="18">
        <v>0.8</v>
      </c>
      <c r="U41" s="18">
        <v>0</v>
      </c>
      <c r="V41" s="18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21">
        <v>0</v>
      </c>
      <c r="AN41" s="22">
        <v>0</v>
      </c>
      <c r="AO41" s="22">
        <v>74.2</v>
      </c>
      <c r="AP41" s="22">
        <v>0</v>
      </c>
      <c r="AQ41" s="22">
        <v>25.8</v>
      </c>
      <c r="AR41" s="22">
        <v>0</v>
      </c>
      <c r="AS41" s="23">
        <f t="shared" si="0"/>
        <v>74.2</v>
      </c>
      <c r="AT41" s="23">
        <f t="shared" si="1"/>
        <v>25.8</v>
      </c>
      <c r="AU41" s="18">
        <v>13.6</v>
      </c>
    </row>
    <row r="42" spans="1:47" x14ac:dyDescent="0.25">
      <c r="A42" s="1">
        <v>0.67</v>
      </c>
      <c r="B42" s="2">
        <v>1</v>
      </c>
      <c r="C42" s="2">
        <v>0.67</v>
      </c>
      <c r="D42" s="2">
        <v>1</v>
      </c>
      <c r="E42" s="2">
        <v>290</v>
      </c>
      <c r="F42" s="2">
        <v>1.5</v>
      </c>
      <c r="G42" s="2">
        <v>1000</v>
      </c>
      <c r="H42" s="2">
        <v>24</v>
      </c>
      <c r="I42" s="1">
        <v>0.67</v>
      </c>
      <c r="J42" s="2">
        <v>270</v>
      </c>
      <c r="K42" s="2">
        <v>1.5</v>
      </c>
      <c r="L42" s="2">
        <v>1000</v>
      </c>
      <c r="M42" s="4">
        <v>0</v>
      </c>
      <c r="N42" s="5">
        <v>0</v>
      </c>
      <c r="O42" s="5">
        <v>0</v>
      </c>
      <c r="P42" s="6">
        <v>0</v>
      </c>
      <c r="Q42" s="4">
        <v>100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8">
        <v>0</v>
      </c>
      <c r="AN42" s="9">
        <v>99.6</v>
      </c>
      <c r="AO42" s="9">
        <v>0.4</v>
      </c>
      <c r="AP42" s="9">
        <v>0</v>
      </c>
      <c r="AQ42" s="9">
        <v>0</v>
      </c>
      <c r="AR42" s="9">
        <v>0</v>
      </c>
      <c r="AS42" s="10">
        <f t="shared" si="0"/>
        <v>0.4</v>
      </c>
      <c r="AT42" s="10">
        <f t="shared" si="1"/>
        <v>0</v>
      </c>
      <c r="AU42" s="5">
        <v>12.8</v>
      </c>
    </row>
    <row r="43" spans="1:47" x14ac:dyDescent="0.25">
      <c r="A43" s="1">
        <v>0.67</v>
      </c>
      <c r="B43" s="2">
        <v>1</v>
      </c>
      <c r="C43" s="2">
        <v>0.67</v>
      </c>
      <c r="D43" s="2">
        <v>1</v>
      </c>
      <c r="E43" s="2">
        <v>290</v>
      </c>
      <c r="F43" s="2">
        <v>1.5</v>
      </c>
      <c r="G43" s="2">
        <v>1000</v>
      </c>
      <c r="H43" s="2">
        <v>24</v>
      </c>
      <c r="I43" s="1">
        <v>0.67</v>
      </c>
      <c r="J43" s="2">
        <v>270</v>
      </c>
      <c r="K43" s="2">
        <v>1.5</v>
      </c>
      <c r="L43" s="2">
        <v>1000</v>
      </c>
      <c r="M43" s="4">
        <v>0</v>
      </c>
      <c r="N43" s="5">
        <v>0</v>
      </c>
      <c r="O43" s="5">
        <v>0</v>
      </c>
      <c r="P43" s="6">
        <v>0</v>
      </c>
      <c r="Q43" s="24">
        <v>100</v>
      </c>
      <c r="R43" s="25">
        <v>0</v>
      </c>
      <c r="S43" s="25">
        <v>12</v>
      </c>
      <c r="T43" s="25">
        <v>0</v>
      </c>
      <c r="U43" s="25">
        <v>0</v>
      </c>
      <c r="V43" s="26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6">
        <v>0</v>
      </c>
      <c r="AC43" s="26">
        <v>0</v>
      </c>
      <c r="AD43" s="26">
        <v>0</v>
      </c>
      <c r="AE43" s="26">
        <v>0</v>
      </c>
      <c r="AF43" s="26">
        <v>0</v>
      </c>
      <c r="AG43" s="26">
        <v>0</v>
      </c>
      <c r="AH43" s="26">
        <v>0</v>
      </c>
      <c r="AI43" s="26">
        <v>0</v>
      </c>
      <c r="AJ43" s="26">
        <v>0</v>
      </c>
      <c r="AK43" s="26">
        <v>0</v>
      </c>
      <c r="AL43" s="26">
        <v>0</v>
      </c>
      <c r="AM43" s="8">
        <v>0</v>
      </c>
      <c r="AN43" s="9">
        <v>97</v>
      </c>
      <c r="AO43" s="9">
        <v>2</v>
      </c>
      <c r="AP43" s="9">
        <v>0</v>
      </c>
      <c r="AQ43" s="9">
        <v>1</v>
      </c>
      <c r="AR43" s="9">
        <v>0</v>
      </c>
      <c r="AS43" s="10">
        <f t="shared" si="0"/>
        <v>2</v>
      </c>
      <c r="AT43" s="10">
        <f t="shared" si="1"/>
        <v>1</v>
      </c>
      <c r="AU43" s="5">
        <v>6.9</v>
      </c>
    </row>
    <row r="44" spans="1:47" x14ac:dyDescent="0.25">
      <c r="A44" s="1">
        <v>0.67</v>
      </c>
      <c r="B44" s="2">
        <v>1</v>
      </c>
      <c r="C44" s="2">
        <v>0.67</v>
      </c>
      <c r="D44" s="2">
        <v>1</v>
      </c>
      <c r="E44" s="2">
        <v>290</v>
      </c>
      <c r="F44" s="2">
        <v>1.5</v>
      </c>
      <c r="G44" s="2">
        <v>1000</v>
      </c>
      <c r="H44" s="2">
        <v>24</v>
      </c>
      <c r="I44" s="1">
        <v>0.67</v>
      </c>
      <c r="J44" s="2">
        <v>270</v>
      </c>
      <c r="K44" s="2">
        <v>1.5</v>
      </c>
      <c r="L44" s="2">
        <v>1000</v>
      </c>
      <c r="M44" s="4">
        <v>0</v>
      </c>
      <c r="N44" s="5">
        <v>0</v>
      </c>
      <c r="O44" s="5">
        <v>0</v>
      </c>
      <c r="P44" s="6">
        <v>0</v>
      </c>
      <c r="Q44" s="24">
        <v>100</v>
      </c>
      <c r="R44" s="25">
        <v>1</v>
      </c>
      <c r="S44" s="25">
        <v>0</v>
      </c>
      <c r="T44" s="25">
        <v>0</v>
      </c>
      <c r="U44" s="25">
        <v>0</v>
      </c>
      <c r="V44" s="26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6">
        <v>0</v>
      </c>
      <c r="AJ44" s="26">
        <v>0</v>
      </c>
      <c r="AK44" s="26">
        <v>0</v>
      </c>
      <c r="AL44" s="26">
        <v>0</v>
      </c>
      <c r="AM44" s="8">
        <v>0</v>
      </c>
      <c r="AN44" s="9">
        <v>0</v>
      </c>
      <c r="AO44" s="9">
        <v>87.2</v>
      </c>
      <c r="AP44" s="9">
        <v>12.8</v>
      </c>
      <c r="AQ44" s="9">
        <v>0</v>
      </c>
      <c r="AR44" s="9">
        <v>0</v>
      </c>
      <c r="AS44" s="10">
        <f t="shared" si="0"/>
        <v>100</v>
      </c>
      <c r="AT44" s="10">
        <f t="shared" si="1"/>
        <v>0</v>
      </c>
      <c r="AU44" s="5">
        <v>7.4</v>
      </c>
    </row>
    <row r="45" spans="1:47" x14ac:dyDescent="0.25">
      <c r="A45" s="1">
        <v>0.67</v>
      </c>
      <c r="B45" s="2">
        <v>1</v>
      </c>
      <c r="C45" s="2">
        <v>0.67</v>
      </c>
      <c r="D45" s="2">
        <v>1</v>
      </c>
      <c r="E45" s="2">
        <v>290</v>
      </c>
      <c r="F45" s="2">
        <v>1.5</v>
      </c>
      <c r="G45" s="2">
        <v>1000</v>
      </c>
      <c r="H45" s="2">
        <v>24</v>
      </c>
      <c r="I45" s="1">
        <v>0.67</v>
      </c>
      <c r="J45" s="2">
        <v>270</v>
      </c>
      <c r="K45" s="2">
        <v>1.5</v>
      </c>
      <c r="L45" s="2">
        <v>1000</v>
      </c>
      <c r="M45" s="4">
        <v>0</v>
      </c>
      <c r="N45" s="5">
        <v>0</v>
      </c>
      <c r="O45" s="5">
        <v>0</v>
      </c>
      <c r="P45" s="6">
        <v>0</v>
      </c>
      <c r="Q45" s="24">
        <v>100</v>
      </c>
      <c r="R45" s="25">
        <v>1</v>
      </c>
      <c r="S45" s="25">
        <v>12</v>
      </c>
      <c r="T45" s="25">
        <v>0</v>
      </c>
      <c r="U45" s="25">
        <v>0</v>
      </c>
      <c r="V45" s="26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0</v>
      </c>
      <c r="AJ45" s="26">
        <v>0</v>
      </c>
      <c r="AK45" s="26">
        <v>0</v>
      </c>
      <c r="AL45" s="26">
        <v>0</v>
      </c>
      <c r="AM45" s="8">
        <v>0</v>
      </c>
      <c r="AN45" s="9">
        <v>7.5</v>
      </c>
      <c r="AO45" s="9">
        <v>1.1000000000000001</v>
      </c>
      <c r="AP45" s="9">
        <v>91.4</v>
      </c>
      <c r="AQ45" s="9">
        <v>0</v>
      </c>
      <c r="AR45" s="9">
        <v>0</v>
      </c>
      <c r="AS45" s="10">
        <f t="shared" si="0"/>
        <v>92.5</v>
      </c>
      <c r="AT45" s="10">
        <f t="shared" si="1"/>
        <v>0</v>
      </c>
      <c r="AU45" s="5">
        <v>4.4000000000000004</v>
      </c>
    </row>
    <row r="46" spans="1:47" x14ac:dyDescent="0.25">
      <c r="A46" s="1">
        <v>0.67</v>
      </c>
      <c r="B46" s="2">
        <v>1</v>
      </c>
      <c r="C46" s="2">
        <v>0.67</v>
      </c>
      <c r="D46" s="2">
        <v>1</v>
      </c>
      <c r="E46" s="2">
        <v>290</v>
      </c>
      <c r="F46" s="2">
        <v>1.5</v>
      </c>
      <c r="G46" s="2">
        <v>1000</v>
      </c>
      <c r="H46" s="2">
        <v>24</v>
      </c>
      <c r="I46" s="1">
        <v>0.67</v>
      </c>
      <c r="J46" s="2">
        <v>270</v>
      </c>
      <c r="K46" s="2">
        <v>1.5</v>
      </c>
      <c r="L46" s="2">
        <v>1000</v>
      </c>
      <c r="M46" s="4">
        <v>0</v>
      </c>
      <c r="N46" s="5">
        <v>0</v>
      </c>
      <c r="O46" s="5">
        <v>0</v>
      </c>
      <c r="P46" s="6">
        <v>0</v>
      </c>
      <c r="Q46" s="24">
        <v>100</v>
      </c>
      <c r="R46" s="25">
        <v>0</v>
      </c>
      <c r="S46" s="25">
        <v>0</v>
      </c>
      <c r="T46" s="25">
        <v>0</v>
      </c>
      <c r="U46" s="25">
        <v>20</v>
      </c>
      <c r="V46" s="26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0</v>
      </c>
      <c r="AJ46" s="26">
        <v>0</v>
      </c>
      <c r="AK46" s="26">
        <v>0</v>
      </c>
      <c r="AL46" s="26">
        <v>0</v>
      </c>
      <c r="AM46" s="8">
        <v>0</v>
      </c>
      <c r="AN46" s="9">
        <v>5.8</v>
      </c>
      <c r="AO46" s="9">
        <v>15.7</v>
      </c>
      <c r="AP46" s="9">
        <v>0</v>
      </c>
      <c r="AQ46" s="9">
        <v>32</v>
      </c>
      <c r="AR46" s="9">
        <v>46.5</v>
      </c>
      <c r="AS46" s="10">
        <f t="shared" si="0"/>
        <v>15.7</v>
      </c>
      <c r="AT46" s="10">
        <f t="shared" si="1"/>
        <v>78.5</v>
      </c>
      <c r="AU46" s="5">
        <v>14.3</v>
      </c>
    </row>
    <row r="47" spans="1:47" x14ac:dyDescent="0.25">
      <c r="A47" s="1">
        <v>0.67</v>
      </c>
      <c r="B47" s="2">
        <v>1</v>
      </c>
      <c r="C47" s="2">
        <v>0.67</v>
      </c>
      <c r="D47" s="2">
        <v>1</v>
      </c>
      <c r="E47" s="2">
        <v>290</v>
      </c>
      <c r="F47" s="2">
        <v>1.5</v>
      </c>
      <c r="G47" s="2">
        <v>1000</v>
      </c>
      <c r="H47" s="2">
        <v>24</v>
      </c>
      <c r="I47" s="1">
        <v>0.67</v>
      </c>
      <c r="J47" s="2">
        <v>270</v>
      </c>
      <c r="K47" s="2">
        <v>1.5</v>
      </c>
      <c r="L47" s="2">
        <v>1000</v>
      </c>
      <c r="M47" s="4">
        <v>0</v>
      </c>
      <c r="N47" s="5">
        <v>0</v>
      </c>
      <c r="O47" s="5">
        <v>0</v>
      </c>
      <c r="P47" s="6">
        <v>0</v>
      </c>
      <c r="Q47" s="24">
        <v>100</v>
      </c>
      <c r="R47" s="25">
        <v>0</v>
      </c>
      <c r="S47" s="25">
        <v>12</v>
      </c>
      <c r="T47" s="25">
        <v>0</v>
      </c>
      <c r="U47" s="25">
        <v>20</v>
      </c>
      <c r="V47" s="26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6">
        <v>0</v>
      </c>
      <c r="AJ47" s="26">
        <v>0</v>
      </c>
      <c r="AK47" s="26">
        <v>0</v>
      </c>
      <c r="AL47" s="26">
        <v>0</v>
      </c>
      <c r="AM47" s="8">
        <v>0</v>
      </c>
      <c r="AN47" s="9">
        <v>22.1</v>
      </c>
      <c r="AO47" s="9">
        <v>12</v>
      </c>
      <c r="AP47" s="9">
        <v>0</v>
      </c>
      <c r="AQ47" s="9">
        <v>27.9</v>
      </c>
      <c r="AR47" s="9">
        <v>38.1</v>
      </c>
      <c r="AS47" s="10">
        <f t="shared" si="0"/>
        <v>12</v>
      </c>
      <c r="AT47" s="10">
        <f t="shared" si="1"/>
        <v>66</v>
      </c>
      <c r="AU47" s="5">
        <v>12.6</v>
      </c>
    </row>
    <row r="48" spans="1:47" x14ac:dyDescent="0.25">
      <c r="A48" s="1">
        <v>0.67</v>
      </c>
      <c r="B48" s="2">
        <v>1</v>
      </c>
      <c r="C48" s="2">
        <v>0.67</v>
      </c>
      <c r="D48" s="2">
        <v>1</v>
      </c>
      <c r="E48" s="2">
        <v>290</v>
      </c>
      <c r="F48" s="2">
        <v>1.5</v>
      </c>
      <c r="G48" s="2">
        <v>1000</v>
      </c>
      <c r="H48" s="2">
        <v>24</v>
      </c>
      <c r="I48" s="1">
        <v>0.67</v>
      </c>
      <c r="J48" s="2">
        <v>270</v>
      </c>
      <c r="K48" s="2">
        <v>1.5</v>
      </c>
      <c r="L48" s="2">
        <v>1000</v>
      </c>
      <c r="M48" s="4">
        <v>0</v>
      </c>
      <c r="N48" s="5">
        <v>0</v>
      </c>
      <c r="O48" s="5">
        <v>0</v>
      </c>
      <c r="P48" s="6">
        <v>0</v>
      </c>
      <c r="Q48" s="24">
        <v>100</v>
      </c>
      <c r="R48" s="25">
        <v>1</v>
      </c>
      <c r="S48" s="25">
        <v>0</v>
      </c>
      <c r="T48" s="25">
        <v>0</v>
      </c>
      <c r="U48" s="25">
        <v>20</v>
      </c>
      <c r="V48" s="26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v>0</v>
      </c>
      <c r="AJ48" s="26">
        <v>0</v>
      </c>
      <c r="AK48" s="26">
        <v>0</v>
      </c>
      <c r="AL48" s="26">
        <v>0</v>
      </c>
      <c r="AM48" s="8">
        <v>0</v>
      </c>
      <c r="AN48" s="9">
        <v>14.9</v>
      </c>
      <c r="AO48" s="9">
        <v>16.2</v>
      </c>
      <c r="AP48" s="9">
        <v>0</v>
      </c>
      <c r="AQ48" s="9">
        <v>27.3</v>
      </c>
      <c r="AR48" s="9">
        <v>41.6</v>
      </c>
      <c r="AS48" s="10">
        <f t="shared" si="0"/>
        <v>16.2</v>
      </c>
      <c r="AT48" s="10">
        <f t="shared" si="1"/>
        <v>68.900000000000006</v>
      </c>
      <c r="AU48" s="5">
        <v>10.3</v>
      </c>
    </row>
    <row r="49" spans="1:47" x14ac:dyDescent="0.25">
      <c r="A49" s="1">
        <v>0.67</v>
      </c>
      <c r="B49" s="2">
        <v>1</v>
      </c>
      <c r="C49" s="2">
        <v>0.67</v>
      </c>
      <c r="D49" s="2">
        <v>1</v>
      </c>
      <c r="E49" s="2">
        <v>290</v>
      </c>
      <c r="F49" s="2">
        <v>0.3</v>
      </c>
      <c r="G49" s="2">
        <v>1000</v>
      </c>
      <c r="H49" s="2">
        <v>24</v>
      </c>
      <c r="I49" s="1">
        <v>0.67</v>
      </c>
      <c r="J49" s="2">
        <v>270</v>
      </c>
      <c r="K49" s="2">
        <v>1.5</v>
      </c>
      <c r="L49" s="2">
        <v>1000</v>
      </c>
      <c r="M49" s="4">
        <v>0</v>
      </c>
      <c r="N49" s="5">
        <v>0</v>
      </c>
      <c r="O49" s="5">
        <v>0</v>
      </c>
      <c r="P49" s="6">
        <v>0</v>
      </c>
      <c r="Q49" s="24">
        <v>100</v>
      </c>
      <c r="R49" s="25">
        <v>1</v>
      </c>
      <c r="S49" s="25">
        <v>12</v>
      </c>
      <c r="T49" s="25">
        <v>0</v>
      </c>
      <c r="U49" s="25">
        <v>20</v>
      </c>
      <c r="V49" s="26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0</v>
      </c>
      <c r="AJ49" s="26">
        <v>0</v>
      </c>
      <c r="AK49" s="26">
        <v>0</v>
      </c>
      <c r="AL49" s="26">
        <v>0</v>
      </c>
      <c r="AM49" s="8">
        <v>0</v>
      </c>
      <c r="AN49" s="9">
        <v>22.5</v>
      </c>
      <c r="AO49" s="9">
        <v>16.399999999999999</v>
      </c>
      <c r="AP49" s="9">
        <v>0</v>
      </c>
      <c r="AQ49" s="9">
        <v>24.8</v>
      </c>
      <c r="AR49" s="9">
        <v>36.200000000000003</v>
      </c>
      <c r="AS49" s="10">
        <f t="shared" si="0"/>
        <v>16.399999999999999</v>
      </c>
      <c r="AT49" s="10">
        <f t="shared" si="1"/>
        <v>61</v>
      </c>
      <c r="AU49" s="5">
        <v>8.5</v>
      </c>
    </row>
    <row r="50" spans="1:47" x14ac:dyDescent="0.25">
      <c r="A50" s="1">
        <v>0.67</v>
      </c>
      <c r="B50" s="2">
        <v>1</v>
      </c>
      <c r="C50" s="2">
        <v>0.67</v>
      </c>
      <c r="D50" s="2">
        <v>1</v>
      </c>
      <c r="E50" s="2">
        <v>290</v>
      </c>
      <c r="F50" s="2">
        <v>0.3</v>
      </c>
      <c r="G50" s="2">
        <v>1000</v>
      </c>
      <c r="H50" s="2">
        <v>24</v>
      </c>
      <c r="I50" s="1">
        <v>0.67</v>
      </c>
      <c r="J50" s="2">
        <v>270</v>
      </c>
      <c r="K50" s="2">
        <v>1.5</v>
      </c>
      <c r="L50" s="2">
        <v>1000</v>
      </c>
      <c r="M50" s="4">
        <v>0</v>
      </c>
      <c r="N50" s="5">
        <v>0</v>
      </c>
      <c r="O50" s="5">
        <v>0</v>
      </c>
      <c r="P50" s="6">
        <v>0</v>
      </c>
      <c r="Q50" s="24">
        <v>100</v>
      </c>
      <c r="R50" s="25">
        <v>0</v>
      </c>
      <c r="S50" s="25">
        <v>0</v>
      </c>
      <c r="T50" s="25">
        <v>0</v>
      </c>
      <c r="U50" s="26">
        <v>0</v>
      </c>
      <c r="V50" s="26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v>0</v>
      </c>
      <c r="AJ50" s="26">
        <v>0</v>
      </c>
      <c r="AK50" s="26">
        <v>0</v>
      </c>
      <c r="AL50" s="26">
        <v>0</v>
      </c>
      <c r="AM50" s="8">
        <v>0</v>
      </c>
      <c r="AN50" s="9">
        <v>99.6</v>
      </c>
      <c r="AO50" s="9">
        <v>0.4</v>
      </c>
      <c r="AP50" s="9">
        <v>0</v>
      </c>
      <c r="AQ50" s="9">
        <v>0</v>
      </c>
      <c r="AR50" s="9">
        <v>0</v>
      </c>
      <c r="AS50" s="10">
        <f t="shared" si="0"/>
        <v>0.4</v>
      </c>
      <c r="AT50" s="10">
        <f t="shared" si="1"/>
        <v>0</v>
      </c>
      <c r="AU50" s="5">
        <v>12.1</v>
      </c>
    </row>
    <row r="51" spans="1:47" x14ac:dyDescent="0.25">
      <c r="A51" s="1">
        <v>0.67</v>
      </c>
      <c r="B51" s="2">
        <v>1</v>
      </c>
      <c r="C51" s="2">
        <v>0.67</v>
      </c>
      <c r="D51" s="2">
        <v>1</v>
      </c>
      <c r="E51" s="2">
        <v>290</v>
      </c>
      <c r="F51" s="2">
        <v>0.3</v>
      </c>
      <c r="G51" s="2">
        <v>1000</v>
      </c>
      <c r="H51" s="2">
        <v>24</v>
      </c>
      <c r="I51" s="1">
        <v>0.67</v>
      </c>
      <c r="J51" s="2">
        <v>270</v>
      </c>
      <c r="K51" s="2">
        <v>1.5</v>
      </c>
      <c r="L51" s="2">
        <v>1000</v>
      </c>
      <c r="M51" s="4">
        <v>0</v>
      </c>
      <c r="N51" s="5">
        <v>0</v>
      </c>
      <c r="O51" s="5">
        <v>0</v>
      </c>
      <c r="P51" s="6">
        <v>0</v>
      </c>
      <c r="Q51" s="24">
        <v>100</v>
      </c>
      <c r="R51" s="25">
        <v>0</v>
      </c>
      <c r="S51" s="25">
        <v>7.5</v>
      </c>
      <c r="T51" s="25">
        <v>0</v>
      </c>
      <c r="U51" s="26">
        <v>0</v>
      </c>
      <c r="V51" s="26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0</v>
      </c>
      <c r="AJ51" s="26">
        <v>0</v>
      </c>
      <c r="AK51" s="26">
        <v>0</v>
      </c>
      <c r="AL51" s="26">
        <v>0</v>
      </c>
      <c r="AM51" s="8">
        <v>0</v>
      </c>
      <c r="AN51" s="9">
        <v>98.1</v>
      </c>
      <c r="AO51" s="9">
        <v>1</v>
      </c>
      <c r="AP51" s="9">
        <v>0</v>
      </c>
      <c r="AQ51" s="9">
        <v>0.9</v>
      </c>
      <c r="AR51" s="9">
        <v>0</v>
      </c>
      <c r="AS51" s="10">
        <f t="shared" si="0"/>
        <v>1</v>
      </c>
      <c r="AT51" s="10">
        <f t="shared" si="1"/>
        <v>0.9</v>
      </c>
      <c r="AU51" s="5">
        <v>10</v>
      </c>
    </row>
    <row r="52" spans="1:47" x14ac:dyDescent="0.25">
      <c r="A52" s="1">
        <v>0.67</v>
      </c>
      <c r="B52" s="2">
        <v>1</v>
      </c>
      <c r="C52" s="2">
        <v>0.67</v>
      </c>
      <c r="D52" s="2">
        <v>1</v>
      </c>
      <c r="E52" s="2">
        <v>290</v>
      </c>
      <c r="F52" s="2">
        <v>0.3</v>
      </c>
      <c r="G52" s="2">
        <v>1000</v>
      </c>
      <c r="H52" s="2">
        <v>24</v>
      </c>
      <c r="I52" s="1">
        <v>0.67</v>
      </c>
      <c r="J52" s="2">
        <v>270</v>
      </c>
      <c r="K52" s="2">
        <v>1.5</v>
      </c>
      <c r="L52" s="2">
        <v>1000</v>
      </c>
      <c r="M52" s="4">
        <v>0</v>
      </c>
      <c r="N52" s="5">
        <v>0</v>
      </c>
      <c r="O52" s="5">
        <v>0</v>
      </c>
      <c r="P52" s="6">
        <v>0</v>
      </c>
      <c r="Q52" s="24">
        <v>100</v>
      </c>
      <c r="R52" s="25">
        <v>0</v>
      </c>
      <c r="S52" s="25">
        <v>13.9</v>
      </c>
      <c r="T52" s="25">
        <v>0</v>
      </c>
      <c r="U52" s="26">
        <v>0</v>
      </c>
      <c r="V52" s="26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6">
        <v>0</v>
      </c>
      <c r="AJ52" s="26">
        <v>0</v>
      </c>
      <c r="AK52" s="26">
        <v>0</v>
      </c>
      <c r="AL52" s="26">
        <v>0</v>
      </c>
      <c r="AM52" s="8">
        <v>0</v>
      </c>
      <c r="AN52" s="9">
        <v>99.3</v>
      </c>
      <c r="AO52" s="9">
        <v>0.7</v>
      </c>
      <c r="AP52" s="9">
        <v>0</v>
      </c>
      <c r="AQ52" s="9">
        <v>0</v>
      </c>
      <c r="AR52" s="9">
        <v>0</v>
      </c>
      <c r="AS52" s="10">
        <f t="shared" si="0"/>
        <v>0.7</v>
      </c>
      <c r="AT52" s="10">
        <f t="shared" si="1"/>
        <v>0</v>
      </c>
      <c r="AU52" s="5">
        <v>8.5</v>
      </c>
    </row>
    <row r="53" spans="1:47" x14ac:dyDescent="0.25">
      <c r="A53" s="1">
        <v>0.67</v>
      </c>
      <c r="B53" s="2">
        <v>1</v>
      </c>
      <c r="C53" s="2">
        <v>0.67</v>
      </c>
      <c r="D53" s="2">
        <v>1</v>
      </c>
      <c r="E53" s="2">
        <v>290</v>
      </c>
      <c r="F53" s="2">
        <v>0.3</v>
      </c>
      <c r="G53" s="2">
        <v>1000</v>
      </c>
      <c r="H53" s="2">
        <v>24</v>
      </c>
      <c r="I53" s="1">
        <v>0.67</v>
      </c>
      <c r="J53" s="2">
        <v>270</v>
      </c>
      <c r="K53" s="2">
        <v>1.5</v>
      </c>
      <c r="L53" s="2">
        <v>1000</v>
      </c>
      <c r="M53" s="4">
        <v>0</v>
      </c>
      <c r="N53" s="5">
        <v>0</v>
      </c>
      <c r="O53" s="5">
        <v>0</v>
      </c>
      <c r="P53" s="6">
        <v>0</v>
      </c>
      <c r="Q53" s="24">
        <v>100</v>
      </c>
      <c r="R53" s="25">
        <v>0</v>
      </c>
      <c r="S53" s="25">
        <v>44.7</v>
      </c>
      <c r="T53" s="25">
        <v>0</v>
      </c>
      <c r="U53" s="26">
        <v>0</v>
      </c>
      <c r="V53" s="26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6">
        <v>0</v>
      </c>
      <c r="AC53" s="26">
        <v>0</v>
      </c>
      <c r="AD53" s="26">
        <v>0</v>
      </c>
      <c r="AE53" s="26">
        <v>0</v>
      </c>
      <c r="AF53" s="26">
        <v>0</v>
      </c>
      <c r="AG53" s="26">
        <v>0</v>
      </c>
      <c r="AH53" s="26">
        <v>0</v>
      </c>
      <c r="AI53" s="26">
        <v>0</v>
      </c>
      <c r="AJ53" s="26">
        <v>0</v>
      </c>
      <c r="AK53" s="26">
        <v>0</v>
      </c>
      <c r="AL53" s="26">
        <v>0</v>
      </c>
      <c r="AM53" s="8">
        <v>0</v>
      </c>
      <c r="AN53" s="9">
        <v>74.5</v>
      </c>
      <c r="AO53" s="9">
        <v>15.6</v>
      </c>
      <c r="AP53" s="9">
        <v>0</v>
      </c>
      <c r="AQ53" s="9">
        <v>0.4</v>
      </c>
      <c r="AR53" s="9">
        <v>9.5</v>
      </c>
      <c r="AS53" s="10">
        <f t="shared" si="0"/>
        <v>15.6</v>
      </c>
      <c r="AT53" s="10">
        <f t="shared" si="1"/>
        <v>9.9</v>
      </c>
      <c r="AU53" s="5">
        <v>6.1</v>
      </c>
    </row>
    <row r="54" spans="1:47" x14ac:dyDescent="0.25">
      <c r="A54" s="1">
        <v>0.67</v>
      </c>
      <c r="B54" s="2">
        <v>1</v>
      </c>
      <c r="C54" s="2">
        <v>0.67</v>
      </c>
      <c r="D54" s="2">
        <v>1</v>
      </c>
      <c r="E54" s="2">
        <v>290</v>
      </c>
      <c r="F54" s="2">
        <v>0.3</v>
      </c>
      <c r="G54" s="2">
        <v>1000</v>
      </c>
      <c r="H54" s="2">
        <v>24</v>
      </c>
      <c r="I54" s="1">
        <v>0.67</v>
      </c>
      <c r="J54" s="2">
        <v>270</v>
      </c>
      <c r="K54" s="2">
        <v>1.5</v>
      </c>
      <c r="L54" s="2">
        <v>1000</v>
      </c>
      <c r="M54" s="4">
        <v>0</v>
      </c>
      <c r="N54" s="5">
        <v>0</v>
      </c>
      <c r="O54" s="5">
        <v>0</v>
      </c>
      <c r="P54" s="6">
        <v>0</v>
      </c>
      <c r="Q54" s="28">
        <v>100</v>
      </c>
      <c r="R54" s="29">
        <v>0</v>
      </c>
      <c r="S54" s="29">
        <v>44.1</v>
      </c>
      <c r="T54" s="30">
        <v>0</v>
      </c>
      <c r="U54" s="5">
        <v>0</v>
      </c>
      <c r="V54" s="29">
        <v>0</v>
      </c>
      <c r="W54" s="31">
        <v>0</v>
      </c>
      <c r="X54" s="31">
        <v>0</v>
      </c>
      <c r="Y54" s="31">
        <v>0</v>
      </c>
      <c r="Z54" s="31">
        <v>0</v>
      </c>
      <c r="AA54" s="31">
        <v>0</v>
      </c>
      <c r="AB54" s="29">
        <v>0</v>
      </c>
      <c r="AC54" s="29">
        <v>0</v>
      </c>
      <c r="AD54" s="29">
        <v>0</v>
      </c>
      <c r="AE54" s="29">
        <v>0</v>
      </c>
      <c r="AF54" s="29">
        <v>0</v>
      </c>
      <c r="AG54" s="29">
        <v>0</v>
      </c>
      <c r="AH54" s="29">
        <v>0</v>
      </c>
      <c r="AI54" s="29">
        <v>0</v>
      </c>
      <c r="AJ54" s="29">
        <v>0</v>
      </c>
      <c r="AK54" s="29">
        <v>0</v>
      </c>
      <c r="AL54" s="29">
        <v>0</v>
      </c>
      <c r="AM54" s="8">
        <v>0</v>
      </c>
      <c r="AN54" s="9">
        <v>44.2</v>
      </c>
      <c r="AO54" s="9">
        <v>44.9</v>
      </c>
      <c r="AP54" s="9">
        <v>0</v>
      </c>
      <c r="AQ54" s="9">
        <v>10.9</v>
      </c>
      <c r="AR54" s="9">
        <v>0</v>
      </c>
      <c r="AS54" s="10">
        <f t="shared" si="0"/>
        <v>44.9</v>
      </c>
      <c r="AT54" s="10">
        <f t="shared" si="1"/>
        <v>10.9</v>
      </c>
      <c r="AU54" s="5">
        <v>9.9</v>
      </c>
    </row>
    <row r="55" spans="1:47" x14ac:dyDescent="0.25">
      <c r="A55" s="1">
        <v>0.67</v>
      </c>
      <c r="B55" s="2">
        <v>1</v>
      </c>
      <c r="C55" s="2">
        <v>0.67</v>
      </c>
      <c r="D55" s="2">
        <v>1</v>
      </c>
      <c r="E55" s="2">
        <v>290</v>
      </c>
      <c r="F55" s="2">
        <v>0.3</v>
      </c>
      <c r="G55" s="2">
        <v>1000</v>
      </c>
      <c r="H55" s="2">
        <v>24</v>
      </c>
      <c r="I55" s="1">
        <v>0.67</v>
      </c>
      <c r="J55" s="2">
        <v>270</v>
      </c>
      <c r="K55" s="2">
        <v>1.5</v>
      </c>
      <c r="L55" s="2">
        <v>1000</v>
      </c>
      <c r="M55" s="4">
        <v>0</v>
      </c>
      <c r="N55" s="5">
        <v>0</v>
      </c>
      <c r="O55" s="5">
        <v>0</v>
      </c>
      <c r="P55" s="6">
        <v>0</v>
      </c>
      <c r="Q55" s="28">
        <v>100</v>
      </c>
      <c r="R55" s="29">
        <v>0</v>
      </c>
      <c r="S55" s="29">
        <v>44.8</v>
      </c>
      <c r="T55" s="30">
        <v>0</v>
      </c>
      <c r="U55" s="5">
        <v>0</v>
      </c>
      <c r="V55" s="29">
        <v>0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29">
        <v>0</v>
      </c>
      <c r="AC55" s="29">
        <v>0</v>
      </c>
      <c r="AD55" s="29">
        <v>0</v>
      </c>
      <c r="AE55" s="29">
        <v>0</v>
      </c>
      <c r="AF55" s="29">
        <v>0</v>
      </c>
      <c r="AG55" s="29">
        <v>0</v>
      </c>
      <c r="AH55" s="29">
        <v>0</v>
      </c>
      <c r="AI55" s="29">
        <v>0</v>
      </c>
      <c r="AJ55" s="29">
        <v>0</v>
      </c>
      <c r="AK55" s="29">
        <v>0</v>
      </c>
      <c r="AL55" s="29">
        <v>0</v>
      </c>
      <c r="AM55" s="8">
        <v>0</v>
      </c>
      <c r="AN55" s="9">
        <v>71.099999999999994</v>
      </c>
      <c r="AO55" s="9">
        <v>16.600000000000001</v>
      </c>
      <c r="AP55" s="9">
        <v>0</v>
      </c>
      <c r="AQ55" s="9">
        <v>12.3</v>
      </c>
      <c r="AR55" s="9">
        <v>0</v>
      </c>
      <c r="AS55" s="10">
        <f t="shared" si="0"/>
        <v>16.600000000000001</v>
      </c>
      <c r="AT55" s="10">
        <f t="shared" si="1"/>
        <v>12.3</v>
      </c>
      <c r="AU55" s="5">
        <v>7.5</v>
      </c>
    </row>
    <row r="56" spans="1:47" x14ac:dyDescent="0.25">
      <c r="A56" s="1">
        <v>0.67</v>
      </c>
      <c r="B56" s="2">
        <v>1</v>
      </c>
      <c r="C56" s="2">
        <v>0.67</v>
      </c>
      <c r="D56" s="2">
        <v>1</v>
      </c>
      <c r="E56" s="2">
        <v>290</v>
      </c>
      <c r="F56" s="2">
        <v>0.3</v>
      </c>
      <c r="G56" s="2">
        <v>1000</v>
      </c>
      <c r="H56" s="2">
        <v>24</v>
      </c>
      <c r="I56" s="1">
        <v>0.67</v>
      </c>
      <c r="J56" s="2">
        <v>270</v>
      </c>
      <c r="K56" s="2">
        <v>1.5</v>
      </c>
      <c r="L56" s="2">
        <v>1000</v>
      </c>
      <c r="M56" s="4">
        <v>0</v>
      </c>
      <c r="N56" s="5">
        <v>0</v>
      </c>
      <c r="O56" s="5">
        <v>0</v>
      </c>
      <c r="P56" s="6">
        <v>0</v>
      </c>
      <c r="Q56" s="28">
        <v>100</v>
      </c>
      <c r="R56" s="29">
        <v>0</v>
      </c>
      <c r="S56" s="29">
        <v>44.7</v>
      </c>
      <c r="T56" s="30">
        <v>0</v>
      </c>
      <c r="U56" s="5">
        <v>0</v>
      </c>
      <c r="V56" s="29">
        <v>0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29">
        <v>0</v>
      </c>
      <c r="AC56" s="29">
        <v>0</v>
      </c>
      <c r="AD56" s="29">
        <v>0</v>
      </c>
      <c r="AE56" s="29">
        <v>0</v>
      </c>
      <c r="AF56" s="29">
        <v>0</v>
      </c>
      <c r="AG56" s="29">
        <v>0</v>
      </c>
      <c r="AH56" s="29">
        <v>0</v>
      </c>
      <c r="AI56" s="29">
        <v>0</v>
      </c>
      <c r="AJ56" s="29">
        <v>0</v>
      </c>
      <c r="AK56" s="29">
        <v>0</v>
      </c>
      <c r="AL56" s="29">
        <v>0</v>
      </c>
      <c r="AM56" s="8">
        <v>0</v>
      </c>
      <c r="AN56" s="9">
        <v>74.5</v>
      </c>
      <c r="AO56" s="9">
        <v>15.6</v>
      </c>
      <c r="AP56" s="9">
        <v>0</v>
      </c>
      <c r="AQ56" s="9">
        <v>0.4</v>
      </c>
      <c r="AR56" s="9">
        <v>9.5</v>
      </c>
      <c r="AS56" s="10">
        <f t="shared" si="0"/>
        <v>15.6</v>
      </c>
      <c r="AT56" s="10">
        <f t="shared" si="1"/>
        <v>9.9</v>
      </c>
      <c r="AU56" s="5">
        <v>5.9</v>
      </c>
    </row>
    <row r="57" spans="1:47" x14ac:dyDescent="0.25">
      <c r="A57" s="1">
        <v>0.67</v>
      </c>
      <c r="B57" s="2">
        <v>1</v>
      </c>
      <c r="C57" s="2">
        <v>0.67</v>
      </c>
      <c r="D57" s="2">
        <v>1</v>
      </c>
      <c r="E57" s="2">
        <v>290</v>
      </c>
      <c r="F57" s="2">
        <v>0.3</v>
      </c>
      <c r="G57" s="2">
        <v>1000</v>
      </c>
      <c r="H57" s="2">
        <v>24</v>
      </c>
      <c r="I57" s="1">
        <v>0.67</v>
      </c>
      <c r="J57" s="2">
        <v>270</v>
      </c>
      <c r="K57" s="2">
        <v>1.5</v>
      </c>
      <c r="L57" s="2">
        <v>1000</v>
      </c>
      <c r="M57" s="4">
        <v>0</v>
      </c>
      <c r="N57" s="5">
        <v>0</v>
      </c>
      <c r="O57" s="5">
        <v>0</v>
      </c>
      <c r="P57" s="6">
        <v>0</v>
      </c>
      <c r="Q57" s="28">
        <v>100</v>
      </c>
      <c r="R57" s="29">
        <v>0</v>
      </c>
      <c r="S57" s="29">
        <v>47.5</v>
      </c>
      <c r="T57" s="30">
        <v>0</v>
      </c>
      <c r="U57" s="5">
        <v>0</v>
      </c>
      <c r="V57" s="29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29">
        <v>0</v>
      </c>
      <c r="AC57" s="29">
        <v>0</v>
      </c>
      <c r="AD57" s="29">
        <v>0</v>
      </c>
      <c r="AE57" s="29">
        <v>0</v>
      </c>
      <c r="AF57" s="29">
        <v>0</v>
      </c>
      <c r="AG57" s="29">
        <v>0</v>
      </c>
      <c r="AH57" s="29">
        <v>0</v>
      </c>
      <c r="AI57" s="29">
        <v>0</v>
      </c>
      <c r="AJ57" s="29">
        <v>0</v>
      </c>
      <c r="AK57" s="29">
        <v>0</v>
      </c>
      <c r="AL57" s="29">
        <v>0</v>
      </c>
      <c r="AM57" s="8">
        <v>0</v>
      </c>
      <c r="AN57" s="9">
        <v>67</v>
      </c>
      <c r="AO57" s="9">
        <v>0</v>
      </c>
      <c r="AP57" s="9">
        <v>0</v>
      </c>
      <c r="AQ57" s="9">
        <v>3.9</v>
      </c>
      <c r="AR57" s="9">
        <v>29.1</v>
      </c>
      <c r="AS57" s="10">
        <f t="shared" si="0"/>
        <v>0</v>
      </c>
      <c r="AT57" s="10">
        <f t="shared" si="1"/>
        <v>33</v>
      </c>
      <c r="AU57" s="5">
        <v>3.7</v>
      </c>
    </row>
    <row r="58" spans="1:47" x14ac:dyDescent="0.25">
      <c r="A58" s="1">
        <v>0.67</v>
      </c>
      <c r="B58" s="2">
        <v>1</v>
      </c>
      <c r="C58" s="2">
        <v>0.67</v>
      </c>
      <c r="D58" s="2">
        <v>1</v>
      </c>
      <c r="E58" s="2">
        <v>290</v>
      </c>
      <c r="F58" s="2">
        <v>0.3</v>
      </c>
      <c r="G58" s="2">
        <v>1000</v>
      </c>
      <c r="H58" s="2">
        <v>24</v>
      </c>
      <c r="I58" s="1">
        <v>0.67</v>
      </c>
      <c r="J58" s="2">
        <v>270</v>
      </c>
      <c r="K58" s="2">
        <v>1.5</v>
      </c>
      <c r="L58" s="2">
        <v>1000</v>
      </c>
      <c r="M58" s="4">
        <v>0</v>
      </c>
      <c r="N58" s="5">
        <v>0</v>
      </c>
      <c r="O58" s="5">
        <v>0</v>
      </c>
      <c r="P58" s="6">
        <v>0</v>
      </c>
      <c r="Q58" s="28">
        <v>100</v>
      </c>
      <c r="R58" s="29">
        <v>0</v>
      </c>
      <c r="S58" s="29">
        <v>13.2</v>
      </c>
      <c r="T58" s="30">
        <v>0</v>
      </c>
      <c r="U58" s="5">
        <v>0</v>
      </c>
      <c r="V58" s="29">
        <v>0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29">
        <v>0</v>
      </c>
      <c r="AC58" s="29">
        <v>0</v>
      </c>
      <c r="AD58" s="29">
        <v>0</v>
      </c>
      <c r="AE58" s="29">
        <v>0</v>
      </c>
      <c r="AF58" s="29">
        <v>0</v>
      </c>
      <c r="AG58" s="29">
        <v>0</v>
      </c>
      <c r="AH58" s="29">
        <v>0</v>
      </c>
      <c r="AI58" s="29">
        <v>0</v>
      </c>
      <c r="AJ58" s="29">
        <v>0</v>
      </c>
      <c r="AK58" s="29">
        <v>0</v>
      </c>
      <c r="AL58" s="29">
        <v>0</v>
      </c>
      <c r="AM58" s="8">
        <v>0</v>
      </c>
      <c r="AN58" s="9">
        <v>96.5</v>
      </c>
      <c r="AO58" s="9">
        <v>3.5</v>
      </c>
      <c r="AP58" s="9">
        <v>0</v>
      </c>
      <c r="AQ58" s="9">
        <v>0</v>
      </c>
      <c r="AR58" s="9">
        <v>0</v>
      </c>
      <c r="AS58" s="10">
        <f t="shared" si="0"/>
        <v>3.5</v>
      </c>
      <c r="AT58" s="10">
        <f t="shared" si="1"/>
        <v>0</v>
      </c>
      <c r="AU58" s="5">
        <v>6.2</v>
      </c>
    </row>
    <row r="59" spans="1:47" x14ac:dyDescent="0.25">
      <c r="A59" s="1">
        <v>0.67</v>
      </c>
      <c r="B59" s="2">
        <v>1</v>
      </c>
      <c r="C59" s="2">
        <v>0.67</v>
      </c>
      <c r="D59" s="2">
        <v>1</v>
      </c>
      <c r="E59" s="2">
        <v>290</v>
      </c>
      <c r="F59" s="2">
        <v>0.3</v>
      </c>
      <c r="G59" s="2">
        <v>1000</v>
      </c>
      <c r="H59" s="2">
        <v>24</v>
      </c>
      <c r="I59" s="1">
        <v>0.67</v>
      </c>
      <c r="J59" s="2">
        <v>270</v>
      </c>
      <c r="K59" s="2">
        <v>1.5</v>
      </c>
      <c r="L59" s="2">
        <v>1000</v>
      </c>
      <c r="M59" s="4">
        <v>0</v>
      </c>
      <c r="N59" s="5">
        <v>0</v>
      </c>
      <c r="O59" s="5">
        <v>0</v>
      </c>
      <c r="P59" s="6">
        <v>0</v>
      </c>
      <c r="Q59" s="28">
        <v>100</v>
      </c>
      <c r="R59" s="29">
        <v>0</v>
      </c>
      <c r="S59" s="29">
        <v>13.1</v>
      </c>
      <c r="T59" s="30">
        <v>0</v>
      </c>
      <c r="U59" s="5">
        <v>0</v>
      </c>
      <c r="V59" s="29">
        <v>0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29">
        <v>0</v>
      </c>
      <c r="AC59" s="29">
        <v>0</v>
      </c>
      <c r="AD59" s="29">
        <v>0</v>
      </c>
      <c r="AE59" s="29">
        <v>0</v>
      </c>
      <c r="AF59" s="29">
        <v>0</v>
      </c>
      <c r="AG59" s="29">
        <v>0</v>
      </c>
      <c r="AH59" s="29">
        <v>0</v>
      </c>
      <c r="AI59" s="29">
        <v>0</v>
      </c>
      <c r="AJ59" s="29">
        <v>0</v>
      </c>
      <c r="AK59" s="29">
        <v>0</v>
      </c>
      <c r="AL59" s="29">
        <v>0</v>
      </c>
      <c r="AM59" s="8">
        <v>0</v>
      </c>
      <c r="AN59" s="9">
        <v>98.8</v>
      </c>
      <c r="AO59" s="9">
        <v>1.2</v>
      </c>
      <c r="AP59" s="9">
        <v>0</v>
      </c>
      <c r="AQ59" s="9">
        <v>0</v>
      </c>
      <c r="AR59" s="9">
        <v>0</v>
      </c>
      <c r="AS59" s="10">
        <f t="shared" si="0"/>
        <v>1.2</v>
      </c>
      <c r="AT59" s="10">
        <f t="shared" si="1"/>
        <v>0</v>
      </c>
      <c r="AU59" s="5">
        <v>8.3000000000000007</v>
      </c>
    </row>
    <row r="60" spans="1:47" x14ac:dyDescent="0.25">
      <c r="A60" s="1">
        <v>0.67</v>
      </c>
      <c r="B60" s="2">
        <v>1</v>
      </c>
      <c r="C60" s="2">
        <v>0.67</v>
      </c>
      <c r="D60" s="2">
        <v>1</v>
      </c>
      <c r="E60" s="2">
        <v>290</v>
      </c>
      <c r="F60" s="2">
        <v>0.3</v>
      </c>
      <c r="G60" s="2">
        <v>1000</v>
      </c>
      <c r="H60" s="2">
        <v>24</v>
      </c>
      <c r="I60" s="1">
        <v>0.67</v>
      </c>
      <c r="J60" s="2">
        <v>270</v>
      </c>
      <c r="K60" s="2">
        <v>1.5</v>
      </c>
      <c r="L60" s="2">
        <v>1000</v>
      </c>
      <c r="M60" s="4">
        <v>0</v>
      </c>
      <c r="N60" s="5">
        <v>0</v>
      </c>
      <c r="O60" s="5">
        <v>0</v>
      </c>
      <c r="P60" s="6">
        <v>0</v>
      </c>
      <c r="Q60" s="28">
        <v>100</v>
      </c>
      <c r="R60" s="29">
        <v>0</v>
      </c>
      <c r="S60" s="29">
        <v>13.2</v>
      </c>
      <c r="T60" s="30">
        <v>0</v>
      </c>
      <c r="U60" s="5">
        <v>0</v>
      </c>
      <c r="V60" s="29">
        <v>0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29">
        <v>0</v>
      </c>
      <c r="AC60" s="29">
        <v>0</v>
      </c>
      <c r="AD60" s="29">
        <v>0</v>
      </c>
      <c r="AE60" s="29">
        <v>0</v>
      </c>
      <c r="AF60" s="29">
        <v>0</v>
      </c>
      <c r="AG60" s="29">
        <v>0</v>
      </c>
      <c r="AH60" s="29">
        <v>0</v>
      </c>
      <c r="AI60" s="29">
        <v>0</v>
      </c>
      <c r="AJ60" s="29">
        <v>0</v>
      </c>
      <c r="AK60" s="29">
        <v>0</v>
      </c>
      <c r="AL60" s="29">
        <v>0</v>
      </c>
      <c r="AM60" s="8">
        <v>0</v>
      </c>
      <c r="AN60" s="9">
        <v>99.3</v>
      </c>
      <c r="AO60" s="9">
        <v>0.7</v>
      </c>
      <c r="AP60" s="9">
        <v>0</v>
      </c>
      <c r="AQ60" s="9">
        <v>0</v>
      </c>
      <c r="AR60" s="9">
        <v>0</v>
      </c>
      <c r="AS60" s="10">
        <f t="shared" si="0"/>
        <v>0.7</v>
      </c>
      <c r="AT60" s="10">
        <f t="shared" si="1"/>
        <v>0</v>
      </c>
      <c r="AU60" s="5">
        <v>7.1</v>
      </c>
    </row>
    <row r="61" spans="1:47" x14ac:dyDescent="0.25">
      <c r="A61" s="1">
        <v>0.67</v>
      </c>
      <c r="B61" s="2">
        <v>1</v>
      </c>
      <c r="C61" s="2">
        <v>0.67</v>
      </c>
      <c r="D61" s="2">
        <v>1</v>
      </c>
      <c r="E61" s="2">
        <v>290</v>
      </c>
      <c r="F61" s="2">
        <v>0.3</v>
      </c>
      <c r="G61" s="2">
        <v>1000</v>
      </c>
      <c r="H61" s="2">
        <v>24</v>
      </c>
      <c r="I61" s="1">
        <v>0.67</v>
      </c>
      <c r="J61" s="2">
        <v>270</v>
      </c>
      <c r="K61" s="2">
        <v>1.5</v>
      </c>
      <c r="L61" s="2">
        <v>1000</v>
      </c>
      <c r="M61" s="4">
        <v>0</v>
      </c>
      <c r="N61" s="5">
        <v>0</v>
      </c>
      <c r="O61" s="5">
        <v>0</v>
      </c>
      <c r="P61" s="6">
        <v>0</v>
      </c>
      <c r="Q61" s="28">
        <v>100</v>
      </c>
      <c r="R61" s="29">
        <v>0</v>
      </c>
      <c r="S61" s="29">
        <v>13.1</v>
      </c>
      <c r="T61" s="30">
        <v>0</v>
      </c>
      <c r="U61" s="5">
        <v>0</v>
      </c>
      <c r="V61" s="29">
        <v>0</v>
      </c>
      <c r="W61" s="31">
        <v>0</v>
      </c>
      <c r="X61" s="31">
        <v>0</v>
      </c>
      <c r="Y61" s="31">
        <v>0</v>
      </c>
      <c r="Z61" s="31">
        <v>0</v>
      </c>
      <c r="AA61" s="31">
        <v>0</v>
      </c>
      <c r="AB61" s="29">
        <v>0</v>
      </c>
      <c r="AC61" s="29">
        <v>0</v>
      </c>
      <c r="AD61" s="29">
        <v>0</v>
      </c>
      <c r="AE61" s="29">
        <v>0</v>
      </c>
      <c r="AF61" s="29">
        <v>0</v>
      </c>
      <c r="AG61" s="29">
        <v>0</v>
      </c>
      <c r="AH61" s="29">
        <v>0</v>
      </c>
      <c r="AI61" s="29">
        <v>0</v>
      </c>
      <c r="AJ61" s="29">
        <v>0</v>
      </c>
      <c r="AK61" s="29">
        <v>0</v>
      </c>
      <c r="AL61" s="29">
        <v>0</v>
      </c>
      <c r="AM61" s="8">
        <v>0</v>
      </c>
      <c r="AN61" s="9">
        <v>98.6</v>
      </c>
      <c r="AO61" s="9">
        <v>1.4</v>
      </c>
      <c r="AP61" s="9">
        <v>0</v>
      </c>
      <c r="AQ61" s="9">
        <v>0</v>
      </c>
      <c r="AR61" s="9">
        <v>0</v>
      </c>
      <c r="AS61" s="10">
        <f t="shared" si="0"/>
        <v>1.4</v>
      </c>
      <c r="AT61" s="10">
        <f t="shared" si="1"/>
        <v>0</v>
      </c>
      <c r="AU61" s="5">
        <v>7.6</v>
      </c>
    </row>
    <row r="62" spans="1:47" x14ac:dyDescent="0.25">
      <c r="A62" s="1">
        <v>0.67</v>
      </c>
      <c r="B62" s="2">
        <v>1</v>
      </c>
      <c r="C62" s="2">
        <v>0.67</v>
      </c>
      <c r="D62" s="2">
        <v>1</v>
      </c>
      <c r="E62" s="2">
        <v>280</v>
      </c>
      <c r="F62" s="2">
        <v>0.3</v>
      </c>
      <c r="G62" s="2">
        <v>1000</v>
      </c>
      <c r="H62" s="2">
        <v>24</v>
      </c>
      <c r="I62" s="1">
        <v>0.67</v>
      </c>
      <c r="J62" s="2">
        <v>250</v>
      </c>
      <c r="K62" s="2">
        <v>1.5</v>
      </c>
      <c r="L62" s="2">
        <v>2000</v>
      </c>
      <c r="M62" s="4">
        <v>0</v>
      </c>
      <c r="N62" s="5">
        <v>0</v>
      </c>
      <c r="O62" s="5">
        <v>0</v>
      </c>
      <c r="P62" s="6">
        <v>0</v>
      </c>
      <c r="Q62" s="4">
        <v>100</v>
      </c>
      <c r="R62" s="5">
        <v>3</v>
      </c>
      <c r="S62" s="5">
        <v>13.3</v>
      </c>
      <c r="T62" s="5">
        <v>0</v>
      </c>
      <c r="U62" s="5">
        <v>20</v>
      </c>
      <c r="V62" s="5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8">
        <v>0</v>
      </c>
      <c r="AN62" s="9">
        <v>0</v>
      </c>
      <c r="AO62" s="9">
        <v>16.899999999999999</v>
      </c>
      <c r="AP62" s="9">
        <v>28.4</v>
      </c>
      <c r="AQ62" s="9">
        <v>47.6</v>
      </c>
      <c r="AR62" s="9">
        <v>7.1</v>
      </c>
      <c r="AS62" s="10">
        <f t="shared" si="0"/>
        <v>45.3</v>
      </c>
      <c r="AT62" s="10">
        <f t="shared" si="1"/>
        <v>54.7</v>
      </c>
      <c r="AU62" s="5">
        <v>7.2</v>
      </c>
    </row>
    <row r="63" spans="1:47" x14ac:dyDescent="0.25">
      <c r="A63" s="1">
        <v>0.67</v>
      </c>
      <c r="B63" s="2">
        <v>1</v>
      </c>
      <c r="C63" s="2">
        <v>0.67</v>
      </c>
      <c r="D63" s="2">
        <v>1</v>
      </c>
      <c r="E63" s="2">
        <v>280</v>
      </c>
      <c r="F63" s="2">
        <v>0.3</v>
      </c>
      <c r="G63" s="2">
        <v>1000</v>
      </c>
      <c r="H63" s="2">
        <v>24</v>
      </c>
      <c r="I63" s="1">
        <v>0.67</v>
      </c>
      <c r="J63" s="2">
        <v>250</v>
      </c>
      <c r="K63" s="2">
        <v>1.5</v>
      </c>
      <c r="L63" s="2">
        <v>2000</v>
      </c>
      <c r="M63" s="4">
        <v>0</v>
      </c>
      <c r="N63" s="5">
        <v>0</v>
      </c>
      <c r="O63" s="5">
        <v>0</v>
      </c>
      <c r="P63" s="6">
        <v>0</v>
      </c>
      <c r="Q63" s="4">
        <v>100</v>
      </c>
      <c r="R63" s="5">
        <v>2.8</v>
      </c>
      <c r="S63" s="5">
        <v>13</v>
      </c>
      <c r="T63" s="5">
        <v>0</v>
      </c>
      <c r="U63" s="5">
        <v>21.1</v>
      </c>
      <c r="V63" s="5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8">
        <v>0</v>
      </c>
      <c r="AN63" s="9">
        <v>15.5</v>
      </c>
      <c r="AO63" s="9">
        <v>9</v>
      </c>
      <c r="AP63" s="9">
        <v>26.3</v>
      </c>
      <c r="AQ63" s="9">
        <v>46.5</v>
      </c>
      <c r="AR63" s="9">
        <v>2.7</v>
      </c>
      <c r="AS63" s="10">
        <f t="shared" si="0"/>
        <v>35.299999999999997</v>
      </c>
      <c r="AT63" s="10">
        <f t="shared" si="1"/>
        <v>49.2</v>
      </c>
      <c r="AU63" s="5">
        <v>5</v>
      </c>
    </row>
    <row r="64" spans="1:47" x14ac:dyDescent="0.25">
      <c r="A64" s="1">
        <v>0.67</v>
      </c>
      <c r="B64" s="2">
        <v>1</v>
      </c>
      <c r="C64" s="2">
        <v>0.67</v>
      </c>
      <c r="D64" s="2">
        <v>1</v>
      </c>
      <c r="E64" s="2">
        <v>280</v>
      </c>
      <c r="F64" s="2">
        <v>0.3</v>
      </c>
      <c r="G64" s="2">
        <v>1000</v>
      </c>
      <c r="H64" s="2">
        <v>24</v>
      </c>
      <c r="I64" s="1">
        <v>0.67</v>
      </c>
      <c r="J64" s="2">
        <v>250</v>
      </c>
      <c r="K64" s="2">
        <v>1.5</v>
      </c>
      <c r="L64" s="2">
        <v>2000</v>
      </c>
      <c r="M64" s="4">
        <v>0</v>
      </c>
      <c r="N64" s="5">
        <v>0</v>
      </c>
      <c r="O64" s="5">
        <v>0</v>
      </c>
      <c r="P64" s="6">
        <v>0</v>
      </c>
      <c r="Q64" s="4">
        <v>100</v>
      </c>
      <c r="R64" s="5">
        <v>0.8</v>
      </c>
      <c r="S64" s="5">
        <v>5.4</v>
      </c>
      <c r="T64" s="5">
        <v>0</v>
      </c>
      <c r="U64" s="5">
        <v>15.1</v>
      </c>
      <c r="V64" s="5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8">
        <v>0</v>
      </c>
      <c r="AN64" s="9">
        <v>15.3</v>
      </c>
      <c r="AO64" s="9">
        <v>53.7</v>
      </c>
      <c r="AP64" s="9">
        <v>31</v>
      </c>
      <c r="AQ64" s="9">
        <v>0</v>
      </c>
      <c r="AR64" s="9">
        <v>0</v>
      </c>
      <c r="AS64" s="10">
        <f t="shared" si="0"/>
        <v>84.7</v>
      </c>
      <c r="AT64" s="10">
        <f t="shared" si="1"/>
        <v>0</v>
      </c>
      <c r="AU64" s="5">
        <v>2.8</v>
      </c>
    </row>
    <row r="65" spans="1:47" x14ac:dyDescent="0.25">
      <c r="A65" s="1">
        <v>0.67</v>
      </c>
      <c r="B65" s="2">
        <v>1</v>
      </c>
      <c r="C65" s="2">
        <v>0.67</v>
      </c>
      <c r="D65" s="2">
        <v>1</v>
      </c>
      <c r="E65" s="2">
        <v>280</v>
      </c>
      <c r="F65" s="2">
        <v>0.3</v>
      </c>
      <c r="G65" s="2">
        <v>1000</v>
      </c>
      <c r="H65" s="2">
        <v>24</v>
      </c>
      <c r="I65" s="1">
        <v>0.67</v>
      </c>
      <c r="J65" s="2">
        <v>250</v>
      </c>
      <c r="K65" s="2">
        <v>1.5</v>
      </c>
      <c r="L65" s="2">
        <v>2000</v>
      </c>
      <c r="M65" s="4">
        <v>0</v>
      </c>
      <c r="N65" s="5">
        <v>0</v>
      </c>
      <c r="O65" s="5">
        <v>0</v>
      </c>
      <c r="P65" s="6">
        <v>0</v>
      </c>
      <c r="Q65" s="4">
        <v>100</v>
      </c>
      <c r="R65" s="5">
        <v>0.8</v>
      </c>
      <c r="S65" s="5">
        <v>6.4</v>
      </c>
      <c r="T65" s="5">
        <v>0</v>
      </c>
      <c r="U65" s="5">
        <v>14.5</v>
      </c>
      <c r="V65" s="5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8">
        <v>0</v>
      </c>
      <c r="AN65" s="9">
        <v>20.7</v>
      </c>
      <c r="AO65" s="9">
        <v>49.9</v>
      </c>
      <c r="AP65" s="9">
        <v>29.4</v>
      </c>
      <c r="AQ65" s="9">
        <v>0</v>
      </c>
      <c r="AR65" s="9">
        <v>0</v>
      </c>
      <c r="AS65" s="10">
        <f t="shared" ref="AS65:AS76" si="2">AO65+AP65</f>
        <v>79.3</v>
      </c>
      <c r="AT65" s="10">
        <f t="shared" ref="AT65:AT76" si="3">AQ65+AR65</f>
        <v>0</v>
      </c>
      <c r="AU65" s="5">
        <v>4.0999999999999996</v>
      </c>
    </row>
    <row r="66" spans="1:47" x14ac:dyDescent="0.25">
      <c r="A66" s="1">
        <v>0.67</v>
      </c>
      <c r="B66" s="2">
        <v>1</v>
      </c>
      <c r="C66" s="2">
        <v>0.67</v>
      </c>
      <c r="D66" s="2">
        <v>1</v>
      </c>
      <c r="E66" s="2">
        <v>280</v>
      </c>
      <c r="F66" s="2">
        <v>0.3</v>
      </c>
      <c r="G66" s="2">
        <v>1000</v>
      </c>
      <c r="H66" s="2">
        <v>24</v>
      </c>
      <c r="I66" s="1">
        <v>0.67</v>
      </c>
      <c r="J66" s="2">
        <v>250</v>
      </c>
      <c r="K66" s="2">
        <v>1.5</v>
      </c>
      <c r="L66" s="2">
        <v>2000</v>
      </c>
      <c r="M66" s="4">
        <v>0</v>
      </c>
      <c r="N66" s="5">
        <v>0</v>
      </c>
      <c r="O66" s="5">
        <v>0</v>
      </c>
      <c r="P66" s="6">
        <v>0</v>
      </c>
      <c r="Q66" s="4">
        <v>100</v>
      </c>
      <c r="R66" s="5">
        <v>1</v>
      </c>
      <c r="S66" s="5">
        <v>7.9</v>
      </c>
      <c r="T66" s="5">
        <v>0</v>
      </c>
      <c r="U66" s="5">
        <v>17.399999999999999</v>
      </c>
      <c r="V66" s="5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8">
        <v>0</v>
      </c>
      <c r="AN66" s="9">
        <v>43.1</v>
      </c>
      <c r="AO66" s="9">
        <v>19.7</v>
      </c>
      <c r="AP66" s="9">
        <v>37.200000000000003</v>
      </c>
      <c r="AQ66" s="9">
        <v>0</v>
      </c>
      <c r="AR66" s="9">
        <v>0</v>
      </c>
      <c r="AS66" s="10">
        <f t="shared" si="2"/>
        <v>56.900000000000006</v>
      </c>
      <c r="AT66" s="10">
        <f t="shared" si="3"/>
        <v>0</v>
      </c>
      <c r="AU66" s="5">
        <v>5.4</v>
      </c>
    </row>
    <row r="67" spans="1:47" x14ac:dyDescent="0.25">
      <c r="A67" s="1">
        <v>0.67</v>
      </c>
      <c r="B67" s="2">
        <v>1</v>
      </c>
      <c r="C67" s="2">
        <v>0.67</v>
      </c>
      <c r="D67" s="2">
        <v>1</v>
      </c>
      <c r="E67" s="2">
        <v>280</v>
      </c>
      <c r="F67" s="2">
        <v>0.3</v>
      </c>
      <c r="G67" s="2">
        <v>1000</v>
      </c>
      <c r="H67" s="2">
        <v>24</v>
      </c>
      <c r="I67" s="1">
        <v>0.67</v>
      </c>
      <c r="J67" s="2">
        <v>250</v>
      </c>
      <c r="K67" s="2">
        <v>1.5</v>
      </c>
      <c r="L67" s="2">
        <v>2000</v>
      </c>
      <c r="M67" s="4">
        <v>0</v>
      </c>
      <c r="N67" s="5">
        <v>0</v>
      </c>
      <c r="O67" s="5">
        <v>0</v>
      </c>
      <c r="P67" s="6">
        <v>0</v>
      </c>
      <c r="Q67" s="4">
        <v>100</v>
      </c>
      <c r="R67" s="5">
        <v>2.9</v>
      </c>
      <c r="S67" s="5">
        <v>13.1</v>
      </c>
      <c r="T67" s="5">
        <v>0</v>
      </c>
      <c r="U67" s="5">
        <v>20.399999999999999</v>
      </c>
      <c r="V67" s="5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8">
        <v>0</v>
      </c>
      <c r="AN67" s="9">
        <v>0</v>
      </c>
      <c r="AO67" s="9">
        <v>5.9</v>
      </c>
      <c r="AP67" s="9">
        <v>40.1</v>
      </c>
      <c r="AQ67" s="9">
        <v>49.9</v>
      </c>
      <c r="AR67" s="9">
        <v>4.0999999999999996</v>
      </c>
      <c r="AS67" s="10">
        <f t="shared" si="2"/>
        <v>46</v>
      </c>
      <c r="AT67" s="10">
        <f t="shared" si="3"/>
        <v>54</v>
      </c>
      <c r="AU67" s="5">
        <v>6.7</v>
      </c>
    </row>
    <row r="68" spans="1:47" x14ac:dyDescent="0.25">
      <c r="A68" s="1">
        <v>0.67</v>
      </c>
      <c r="B68" s="2">
        <v>1</v>
      </c>
      <c r="C68" s="2">
        <v>0.67</v>
      </c>
      <c r="D68" s="2">
        <v>1</v>
      </c>
      <c r="E68" s="2">
        <v>280</v>
      </c>
      <c r="F68" s="2">
        <v>0.3</v>
      </c>
      <c r="G68" s="2">
        <v>1000</v>
      </c>
      <c r="H68" s="2">
        <v>24</v>
      </c>
      <c r="I68" s="1">
        <v>0.67</v>
      </c>
      <c r="J68" s="2">
        <v>250</v>
      </c>
      <c r="K68" s="2">
        <v>1.5</v>
      </c>
      <c r="L68" s="2">
        <v>2000</v>
      </c>
      <c r="M68" s="4">
        <v>0</v>
      </c>
      <c r="N68" s="5">
        <v>0</v>
      </c>
      <c r="O68" s="5">
        <v>0</v>
      </c>
      <c r="P68" s="6">
        <v>0</v>
      </c>
      <c r="Q68" s="4">
        <v>100</v>
      </c>
      <c r="R68" s="5">
        <v>2.6</v>
      </c>
      <c r="S68" s="5">
        <v>11.4</v>
      </c>
      <c r="T68" s="5">
        <v>0</v>
      </c>
      <c r="U68" s="5">
        <v>21.1</v>
      </c>
      <c r="V68" s="5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8">
        <v>0</v>
      </c>
      <c r="AN68" s="9">
        <v>26.7</v>
      </c>
      <c r="AO68" s="9">
        <v>6.8</v>
      </c>
      <c r="AP68" s="9">
        <v>21.6</v>
      </c>
      <c r="AQ68" s="9">
        <v>42.3</v>
      </c>
      <c r="AR68" s="9">
        <v>2.6</v>
      </c>
      <c r="AS68" s="10">
        <f t="shared" si="2"/>
        <v>28.400000000000002</v>
      </c>
      <c r="AT68" s="10">
        <f t="shared" si="3"/>
        <v>44.9</v>
      </c>
      <c r="AU68" s="5">
        <v>4.0999999999999996</v>
      </c>
    </row>
    <row r="69" spans="1:47" x14ac:dyDescent="0.25">
      <c r="A69" s="1">
        <v>0.67</v>
      </c>
      <c r="B69" s="2">
        <v>1</v>
      </c>
      <c r="C69" s="2">
        <v>0.67</v>
      </c>
      <c r="D69" s="2">
        <v>1</v>
      </c>
      <c r="E69" s="2">
        <v>250</v>
      </c>
      <c r="F69" s="2">
        <v>0.3</v>
      </c>
      <c r="G69" s="2">
        <v>1000</v>
      </c>
      <c r="H69" s="2">
        <v>20</v>
      </c>
      <c r="I69" s="1">
        <v>0.67</v>
      </c>
      <c r="J69" s="2">
        <v>250</v>
      </c>
      <c r="K69" s="2">
        <v>1.5</v>
      </c>
      <c r="L69" s="2">
        <v>2000</v>
      </c>
      <c r="M69" s="4">
        <v>0</v>
      </c>
      <c r="N69" s="5">
        <v>0</v>
      </c>
      <c r="O69" s="5">
        <v>0</v>
      </c>
      <c r="P69" s="6">
        <v>0</v>
      </c>
      <c r="Q69" s="4">
        <v>100</v>
      </c>
      <c r="R69" s="5">
        <v>3</v>
      </c>
      <c r="S69" s="5">
        <v>12</v>
      </c>
      <c r="T69" s="5">
        <v>0</v>
      </c>
      <c r="U69" s="5">
        <v>15</v>
      </c>
      <c r="V69" s="5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8">
        <v>0</v>
      </c>
      <c r="AN69" s="9">
        <v>0</v>
      </c>
      <c r="AO69" s="9">
        <v>0</v>
      </c>
      <c r="AP69" s="9">
        <v>28.4</v>
      </c>
      <c r="AQ69" s="9">
        <v>47.9</v>
      </c>
      <c r="AR69" s="9">
        <v>23.6</v>
      </c>
      <c r="AS69" s="10">
        <f t="shared" si="2"/>
        <v>28.4</v>
      </c>
      <c r="AT69" s="10">
        <f t="shared" si="3"/>
        <v>71.5</v>
      </c>
      <c r="AU69" s="5">
        <v>9.3000000000000007</v>
      </c>
    </row>
    <row r="70" spans="1:47" x14ac:dyDescent="0.25">
      <c r="A70" s="1">
        <v>0.67</v>
      </c>
      <c r="B70" s="2">
        <v>1</v>
      </c>
      <c r="C70" s="2">
        <v>0.67</v>
      </c>
      <c r="D70" s="2">
        <v>1</v>
      </c>
      <c r="E70" s="2">
        <v>250</v>
      </c>
      <c r="F70" s="2">
        <v>0.3</v>
      </c>
      <c r="G70" s="2">
        <v>1000</v>
      </c>
      <c r="H70" s="2">
        <v>20</v>
      </c>
      <c r="I70" s="1">
        <v>0.67</v>
      </c>
      <c r="J70" s="2">
        <v>250</v>
      </c>
      <c r="K70" s="2">
        <v>1.5</v>
      </c>
      <c r="L70" s="2">
        <v>2000</v>
      </c>
      <c r="M70" s="4">
        <v>0</v>
      </c>
      <c r="N70" s="5">
        <v>0</v>
      </c>
      <c r="O70" s="5">
        <v>0</v>
      </c>
      <c r="P70" s="6">
        <v>0</v>
      </c>
      <c r="Q70" s="4">
        <v>100</v>
      </c>
      <c r="R70" s="5">
        <v>3</v>
      </c>
      <c r="S70" s="5">
        <v>12</v>
      </c>
      <c r="T70" s="5">
        <v>0</v>
      </c>
      <c r="U70" s="5">
        <v>15</v>
      </c>
      <c r="V70" s="5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5">
        <v>0</v>
      </c>
      <c r="AC70" s="5">
        <v>0</v>
      </c>
      <c r="AD70" s="5">
        <v>3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8">
        <v>0</v>
      </c>
      <c r="AN70" s="9">
        <v>0</v>
      </c>
      <c r="AO70" s="9">
        <v>0</v>
      </c>
      <c r="AP70" s="9">
        <v>28.9</v>
      </c>
      <c r="AQ70" s="9">
        <v>62.5</v>
      </c>
      <c r="AR70" s="9">
        <v>8.5</v>
      </c>
      <c r="AS70" s="10">
        <f t="shared" si="2"/>
        <v>28.9</v>
      </c>
      <c r="AT70" s="10">
        <f t="shared" si="3"/>
        <v>71</v>
      </c>
      <c r="AU70" s="5">
        <v>8.3000000000000007</v>
      </c>
    </row>
    <row r="71" spans="1:47" x14ac:dyDescent="0.25">
      <c r="A71" s="1">
        <v>0.67</v>
      </c>
      <c r="B71" s="2">
        <v>1</v>
      </c>
      <c r="C71" s="2">
        <v>0.67</v>
      </c>
      <c r="D71" s="2">
        <v>1</v>
      </c>
      <c r="E71" s="2">
        <v>250</v>
      </c>
      <c r="F71" s="2">
        <v>0.3</v>
      </c>
      <c r="G71" s="2">
        <v>1000</v>
      </c>
      <c r="H71" s="2">
        <v>20</v>
      </c>
      <c r="I71" s="1">
        <v>0.67</v>
      </c>
      <c r="J71" s="2">
        <v>250</v>
      </c>
      <c r="K71" s="2">
        <v>1.5</v>
      </c>
      <c r="L71" s="2">
        <v>2000</v>
      </c>
      <c r="M71" s="4">
        <v>0</v>
      </c>
      <c r="N71" s="5">
        <v>0</v>
      </c>
      <c r="O71" s="5">
        <v>0</v>
      </c>
      <c r="P71" s="6">
        <v>0</v>
      </c>
      <c r="Q71" s="4">
        <v>100</v>
      </c>
      <c r="R71" s="5">
        <v>3</v>
      </c>
      <c r="S71" s="5">
        <v>12</v>
      </c>
      <c r="T71" s="5">
        <v>0</v>
      </c>
      <c r="U71" s="5">
        <v>15</v>
      </c>
      <c r="V71" s="5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5">
        <v>0</v>
      </c>
      <c r="AC71" s="5">
        <v>0</v>
      </c>
      <c r="AD71" s="5">
        <v>6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8">
        <v>0</v>
      </c>
      <c r="AN71" s="9">
        <v>0</v>
      </c>
      <c r="AO71" s="9">
        <v>9.8000000000000007</v>
      </c>
      <c r="AP71" s="9">
        <v>18.399999999999999</v>
      </c>
      <c r="AQ71" s="9">
        <v>51.4</v>
      </c>
      <c r="AR71" s="9">
        <v>20.399999999999999</v>
      </c>
      <c r="AS71" s="10">
        <f t="shared" si="2"/>
        <v>28.2</v>
      </c>
      <c r="AT71" s="10">
        <f t="shared" si="3"/>
        <v>71.8</v>
      </c>
      <c r="AU71" s="5">
        <v>7.5</v>
      </c>
    </row>
    <row r="72" spans="1:47" x14ac:dyDescent="0.25">
      <c r="A72" s="1">
        <v>0.67</v>
      </c>
      <c r="B72" s="2">
        <v>1</v>
      </c>
      <c r="C72" s="2">
        <v>0.67</v>
      </c>
      <c r="D72" s="2">
        <v>1</v>
      </c>
      <c r="E72" s="2">
        <v>250</v>
      </c>
      <c r="F72" s="2">
        <v>0.3</v>
      </c>
      <c r="G72" s="2">
        <v>1000</v>
      </c>
      <c r="H72" s="2">
        <v>20</v>
      </c>
      <c r="I72" s="1">
        <v>0.67</v>
      </c>
      <c r="J72" s="2">
        <v>250</v>
      </c>
      <c r="K72" s="2">
        <v>1.5</v>
      </c>
      <c r="L72" s="2">
        <v>2000</v>
      </c>
      <c r="M72" s="4">
        <v>0</v>
      </c>
      <c r="N72" s="5">
        <v>0</v>
      </c>
      <c r="O72" s="5">
        <v>0</v>
      </c>
      <c r="P72" s="6">
        <v>0</v>
      </c>
      <c r="Q72" s="4">
        <v>100</v>
      </c>
      <c r="R72" s="5">
        <v>3</v>
      </c>
      <c r="S72" s="5">
        <v>12</v>
      </c>
      <c r="T72" s="5">
        <v>0</v>
      </c>
      <c r="U72" s="5">
        <v>15</v>
      </c>
      <c r="V72" s="5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5">
        <v>0</v>
      </c>
      <c r="AC72" s="5">
        <v>0</v>
      </c>
      <c r="AD72" s="5">
        <v>12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8">
        <v>0</v>
      </c>
      <c r="AN72" s="9">
        <v>0</v>
      </c>
      <c r="AO72" s="9">
        <v>12.9</v>
      </c>
      <c r="AP72" s="9">
        <v>8.8000000000000007</v>
      </c>
      <c r="AQ72" s="9">
        <v>56.7</v>
      </c>
      <c r="AR72" s="9">
        <v>21.5</v>
      </c>
      <c r="AS72" s="10">
        <f t="shared" si="2"/>
        <v>21.700000000000003</v>
      </c>
      <c r="AT72" s="10">
        <f t="shared" si="3"/>
        <v>78.2</v>
      </c>
      <c r="AU72" s="5">
        <v>6.8</v>
      </c>
    </row>
    <row r="73" spans="1:47" x14ac:dyDescent="0.25">
      <c r="A73" s="1">
        <v>0.67</v>
      </c>
      <c r="B73" s="2">
        <v>1</v>
      </c>
      <c r="C73" s="2">
        <v>0.67</v>
      </c>
      <c r="D73" s="2">
        <v>1</v>
      </c>
      <c r="E73" s="2">
        <v>250</v>
      </c>
      <c r="F73" s="2">
        <v>0.3</v>
      </c>
      <c r="G73" s="2">
        <v>1000</v>
      </c>
      <c r="H73" s="2">
        <v>20</v>
      </c>
      <c r="I73" s="1">
        <v>0.67</v>
      </c>
      <c r="J73" s="2">
        <v>250</v>
      </c>
      <c r="K73" s="2">
        <v>1.5</v>
      </c>
      <c r="L73" s="2">
        <v>2000</v>
      </c>
      <c r="M73" s="4">
        <v>0</v>
      </c>
      <c r="N73" s="5">
        <v>0</v>
      </c>
      <c r="O73" s="5">
        <v>0</v>
      </c>
      <c r="P73" s="6">
        <v>0</v>
      </c>
      <c r="Q73" s="4">
        <v>100</v>
      </c>
      <c r="R73" s="5">
        <v>3</v>
      </c>
      <c r="S73" s="5">
        <v>12</v>
      </c>
      <c r="T73" s="5">
        <v>0</v>
      </c>
      <c r="U73" s="5">
        <v>15</v>
      </c>
      <c r="V73" s="5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8">
        <v>0</v>
      </c>
      <c r="AN73" s="9">
        <v>0</v>
      </c>
      <c r="AO73" s="9">
        <v>0</v>
      </c>
      <c r="AP73" s="9">
        <v>37.200000000000003</v>
      </c>
      <c r="AQ73" s="9">
        <v>37.5</v>
      </c>
      <c r="AR73" s="9">
        <v>25.3</v>
      </c>
      <c r="AS73" s="10">
        <f t="shared" si="2"/>
        <v>37.200000000000003</v>
      </c>
      <c r="AT73" s="10">
        <f t="shared" si="3"/>
        <v>62.8</v>
      </c>
      <c r="AU73" s="5">
        <v>10.1</v>
      </c>
    </row>
    <row r="74" spans="1:47" x14ac:dyDescent="0.25">
      <c r="A74" s="1">
        <v>0.67</v>
      </c>
      <c r="B74" s="2">
        <v>1</v>
      </c>
      <c r="C74" s="2">
        <v>0.67</v>
      </c>
      <c r="D74" s="2">
        <v>1</v>
      </c>
      <c r="E74" s="2">
        <v>250</v>
      </c>
      <c r="F74" s="2">
        <v>0.3</v>
      </c>
      <c r="G74" s="2">
        <v>1000</v>
      </c>
      <c r="H74" s="2">
        <v>20</v>
      </c>
      <c r="I74" s="1">
        <v>0.67</v>
      </c>
      <c r="J74" s="2">
        <v>250</v>
      </c>
      <c r="K74" s="2">
        <v>1.5</v>
      </c>
      <c r="L74" s="2">
        <v>2000</v>
      </c>
      <c r="M74" s="4">
        <v>0</v>
      </c>
      <c r="N74" s="5">
        <v>0</v>
      </c>
      <c r="O74" s="5">
        <v>0</v>
      </c>
      <c r="P74" s="6">
        <v>0</v>
      </c>
      <c r="Q74" s="4">
        <v>100</v>
      </c>
      <c r="R74" s="5">
        <v>3</v>
      </c>
      <c r="S74" s="5">
        <v>12</v>
      </c>
      <c r="T74" s="5">
        <v>0</v>
      </c>
      <c r="U74" s="5">
        <v>15</v>
      </c>
      <c r="V74" s="5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5">
        <v>0</v>
      </c>
      <c r="AC74" s="5">
        <v>0</v>
      </c>
      <c r="AD74" s="5">
        <v>3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8">
        <v>0</v>
      </c>
      <c r="AN74" s="9">
        <v>0</v>
      </c>
      <c r="AO74" s="9">
        <v>14.6</v>
      </c>
      <c r="AP74" s="9">
        <v>29.8</v>
      </c>
      <c r="AQ74" s="9">
        <v>25.5</v>
      </c>
      <c r="AR74" s="9">
        <v>30.1</v>
      </c>
      <c r="AS74" s="10">
        <f t="shared" si="2"/>
        <v>44.4</v>
      </c>
      <c r="AT74" s="10">
        <f t="shared" si="3"/>
        <v>55.6</v>
      </c>
      <c r="AU74" s="5">
        <v>9</v>
      </c>
    </row>
    <row r="75" spans="1:47" x14ac:dyDescent="0.25">
      <c r="A75" s="1">
        <v>0.67</v>
      </c>
      <c r="B75" s="2">
        <v>1</v>
      </c>
      <c r="C75" s="2">
        <v>0.67</v>
      </c>
      <c r="D75" s="2">
        <v>1</v>
      </c>
      <c r="E75" s="2">
        <v>250</v>
      </c>
      <c r="F75" s="2">
        <v>0.3</v>
      </c>
      <c r="G75" s="2">
        <v>1000</v>
      </c>
      <c r="H75" s="2">
        <v>20</v>
      </c>
      <c r="I75" s="1">
        <v>0.67</v>
      </c>
      <c r="J75" s="2">
        <v>250</v>
      </c>
      <c r="K75" s="2">
        <v>1.5</v>
      </c>
      <c r="L75" s="2">
        <v>2000</v>
      </c>
      <c r="M75" s="4">
        <v>0</v>
      </c>
      <c r="N75" s="5">
        <v>0</v>
      </c>
      <c r="O75" s="5">
        <v>0</v>
      </c>
      <c r="P75" s="6">
        <v>0</v>
      </c>
      <c r="Q75" s="4">
        <v>100</v>
      </c>
      <c r="R75" s="5">
        <v>3</v>
      </c>
      <c r="S75" s="5">
        <v>12</v>
      </c>
      <c r="T75" s="5">
        <v>0</v>
      </c>
      <c r="U75" s="5">
        <v>15</v>
      </c>
      <c r="V75" s="5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5">
        <v>0</v>
      </c>
      <c r="AC75" s="5">
        <v>0</v>
      </c>
      <c r="AD75" s="5">
        <v>6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8">
        <v>0</v>
      </c>
      <c r="AN75" s="9">
        <v>0</v>
      </c>
      <c r="AO75" s="9">
        <v>11.3</v>
      </c>
      <c r="AP75" s="9">
        <v>29.2</v>
      </c>
      <c r="AQ75" s="9">
        <v>28.3</v>
      </c>
      <c r="AR75" s="9">
        <v>31.2</v>
      </c>
      <c r="AS75" s="10">
        <f t="shared" si="2"/>
        <v>40.5</v>
      </c>
      <c r="AT75" s="10">
        <f t="shared" si="3"/>
        <v>59.5</v>
      </c>
      <c r="AU75" s="5">
        <v>8.6</v>
      </c>
    </row>
    <row r="76" spans="1:47" x14ac:dyDescent="0.25">
      <c r="A76" s="15">
        <v>0.67</v>
      </c>
      <c r="B76" s="16">
        <v>1</v>
      </c>
      <c r="C76" s="16">
        <v>0.67</v>
      </c>
      <c r="D76" s="16">
        <v>1</v>
      </c>
      <c r="E76" s="16">
        <v>250</v>
      </c>
      <c r="F76" s="16">
        <v>0.3</v>
      </c>
      <c r="G76" s="16">
        <v>1000</v>
      </c>
      <c r="H76" s="16">
        <v>20</v>
      </c>
      <c r="I76" s="15">
        <v>0.67</v>
      </c>
      <c r="J76" s="16">
        <v>250</v>
      </c>
      <c r="K76" s="16">
        <v>1.5</v>
      </c>
      <c r="L76" s="16">
        <v>2000</v>
      </c>
      <c r="M76" s="17">
        <v>0</v>
      </c>
      <c r="N76" s="18">
        <v>0</v>
      </c>
      <c r="O76" s="18">
        <v>0</v>
      </c>
      <c r="P76" s="19">
        <v>0</v>
      </c>
      <c r="Q76" s="17">
        <v>100</v>
      </c>
      <c r="R76" s="18">
        <v>3</v>
      </c>
      <c r="S76" s="18">
        <v>12</v>
      </c>
      <c r="T76" s="18">
        <v>0</v>
      </c>
      <c r="U76" s="18">
        <v>15</v>
      </c>
      <c r="V76" s="18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18">
        <v>0</v>
      </c>
      <c r="AC76" s="18">
        <v>0</v>
      </c>
      <c r="AD76" s="18">
        <v>12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21">
        <v>0</v>
      </c>
      <c r="AN76" s="22">
        <v>0</v>
      </c>
      <c r="AO76" s="22">
        <v>10.7</v>
      </c>
      <c r="AP76" s="22">
        <v>19.8</v>
      </c>
      <c r="AQ76" s="22">
        <v>33.9</v>
      </c>
      <c r="AR76" s="22">
        <v>35.6</v>
      </c>
      <c r="AS76" s="23">
        <f t="shared" si="2"/>
        <v>30.5</v>
      </c>
      <c r="AT76" s="23">
        <f t="shared" si="3"/>
        <v>69.5</v>
      </c>
      <c r="AU76" s="18">
        <v>7.5</v>
      </c>
    </row>
    <row r="77" spans="1:47" x14ac:dyDescent="0.25">
      <c r="A77" s="1">
        <v>2</v>
      </c>
      <c r="B77" s="2">
        <v>1</v>
      </c>
      <c r="C77" s="2">
        <v>2</v>
      </c>
      <c r="D77" s="2">
        <v>1</v>
      </c>
      <c r="E77" s="2">
        <v>250</v>
      </c>
      <c r="F77" s="2">
        <v>0.25</v>
      </c>
      <c r="G77" s="2">
        <v>2000</v>
      </c>
      <c r="H77" s="2">
        <v>24</v>
      </c>
      <c r="I77" s="1">
        <v>2</v>
      </c>
      <c r="J77" s="2">
        <v>250</v>
      </c>
      <c r="K77" s="2">
        <v>1.5</v>
      </c>
      <c r="L77" s="2">
        <v>2000</v>
      </c>
      <c r="M77" s="4">
        <v>0</v>
      </c>
      <c r="N77" s="5">
        <v>0</v>
      </c>
      <c r="O77" s="5">
        <v>0</v>
      </c>
      <c r="P77" s="6">
        <v>0</v>
      </c>
      <c r="Q77" s="4">
        <v>100</v>
      </c>
      <c r="R77" s="5">
        <v>2.2000000000000002</v>
      </c>
      <c r="S77" s="5">
        <v>0</v>
      </c>
      <c r="T77" s="5">
        <v>0</v>
      </c>
      <c r="U77" s="5">
        <v>6.9</v>
      </c>
      <c r="V77" s="5">
        <v>5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8">
        <v>0</v>
      </c>
      <c r="AN77" s="9">
        <f>41.1+12.7</f>
        <v>53.8</v>
      </c>
      <c r="AO77" s="9">
        <v>0</v>
      </c>
      <c r="AP77" s="9">
        <v>0</v>
      </c>
      <c r="AQ77" s="9">
        <v>0</v>
      </c>
      <c r="AR77" s="9">
        <v>0</v>
      </c>
      <c r="AS77" s="10">
        <v>29.8</v>
      </c>
      <c r="AT77" s="10">
        <v>7.9</v>
      </c>
      <c r="AU77" s="5">
        <v>5</v>
      </c>
    </row>
    <row r="78" spans="1:47" x14ac:dyDescent="0.25">
      <c r="A78" s="1">
        <v>2</v>
      </c>
      <c r="B78" s="2">
        <v>1</v>
      </c>
      <c r="C78" s="2">
        <v>2</v>
      </c>
      <c r="D78" s="2">
        <v>1</v>
      </c>
      <c r="E78" s="2">
        <v>250</v>
      </c>
      <c r="F78" s="2">
        <v>0.25</v>
      </c>
      <c r="G78" s="2">
        <v>2000</v>
      </c>
      <c r="H78" s="2">
        <v>24</v>
      </c>
      <c r="I78" s="1">
        <v>2</v>
      </c>
      <c r="J78" s="2">
        <v>250</v>
      </c>
      <c r="K78" s="2">
        <v>1.5</v>
      </c>
      <c r="L78" s="2">
        <v>2000</v>
      </c>
      <c r="M78" s="4">
        <v>0</v>
      </c>
      <c r="N78" s="5">
        <v>0</v>
      </c>
      <c r="O78" s="5">
        <v>0</v>
      </c>
      <c r="P78" s="6">
        <v>0</v>
      </c>
      <c r="Q78" s="4">
        <v>100</v>
      </c>
      <c r="R78" s="5">
        <v>2.8</v>
      </c>
      <c r="S78" s="5">
        <v>0</v>
      </c>
      <c r="T78" s="5">
        <v>0</v>
      </c>
      <c r="U78" s="5">
        <v>7.5</v>
      </c>
      <c r="V78" s="5">
        <v>4.9000000000000004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8">
        <v>0</v>
      </c>
      <c r="AN78" s="9">
        <f>55.4+29.4</f>
        <v>84.8</v>
      </c>
      <c r="AO78" s="9">
        <v>0</v>
      </c>
      <c r="AP78" s="9">
        <v>0</v>
      </c>
      <c r="AQ78" s="9">
        <v>0</v>
      </c>
      <c r="AR78" s="9">
        <v>0</v>
      </c>
      <c r="AS78" s="10">
        <v>13.2</v>
      </c>
      <c r="AT78" s="10">
        <v>4.8</v>
      </c>
      <c r="AU78" s="5">
        <v>6.8</v>
      </c>
    </row>
    <row r="79" spans="1:47" x14ac:dyDescent="0.25">
      <c r="A79" s="1">
        <v>2</v>
      </c>
      <c r="B79" s="2">
        <v>1</v>
      </c>
      <c r="C79" s="2">
        <v>2</v>
      </c>
      <c r="D79" s="2">
        <v>1</v>
      </c>
      <c r="E79" s="2">
        <v>250</v>
      </c>
      <c r="F79" s="2">
        <v>0.25</v>
      </c>
      <c r="G79" s="2">
        <v>2000</v>
      </c>
      <c r="H79" s="2">
        <v>24</v>
      </c>
      <c r="I79" s="1">
        <v>2</v>
      </c>
      <c r="J79" s="2">
        <v>250</v>
      </c>
      <c r="K79" s="2">
        <v>1.5</v>
      </c>
      <c r="L79" s="2">
        <v>2000</v>
      </c>
      <c r="M79" s="4">
        <v>0</v>
      </c>
      <c r="N79" s="5">
        <v>0</v>
      </c>
      <c r="O79" s="5">
        <v>0</v>
      </c>
      <c r="P79" s="6">
        <v>0</v>
      </c>
      <c r="Q79" s="4">
        <v>100</v>
      </c>
      <c r="R79" s="5">
        <v>2.6</v>
      </c>
      <c r="S79" s="5">
        <v>0</v>
      </c>
      <c r="T79" s="5">
        <v>0</v>
      </c>
      <c r="U79" s="5">
        <v>6.9</v>
      </c>
      <c r="V79" s="5">
        <v>5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8">
        <v>0</v>
      </c>
      <c r="AN79" s="9">
        <f>40.2+9.1</f>
        <v>49.300000000000004</v>
      </c>
      <c r="AO79" s="9">
        <v>0</v>
      </c>
      <c r="AP79" s="9">
        <v>0</v>
      </c>
      <c r="AQ79" s="9">
        <v>0</v>
      </c>
      <c r="AR79" s="9">
        <v>0</v>
      </c>
      <c r="AS79" s="10">
        <v>42</v>
      </c>
      <c r="AT79" s="10">
        <v>17.5</v>
      </c>
      <c r="AU79" s="5">
        <v>5.5</v>
      </c>
    </row>
    <row r="80" spans="1:47" x14ac:dyDescent="0.25">
      <c r="A80" s="1">
        <v>2</v>
      </c>
      <c r="B80" s="2">
        <v>1</v>
      </c>
      <c r="C80" s="2">
        <v>2</v>
      </c>
      <c r="D80" s="2">
        <v>1</v>
      </c>
      <c r="E80" s="2">
        <v>250</v>
      </c>
      <c r="F80" s="2">
        <v>0.25</v>
      </c>
      <c r="G80" s="2">
        <v>2000</v>
      </c>
      <c r="H80" s="2">
        <v>24</v>
      </c>
      <c r="I80" s="1">
        <v>2</v>
      </c>
      <c r="J80" s="2">
        <v>250</v>
      </c>
      <c r="K80" s="2">
        <v>1.5</v>
      </c>
      <c r="L80" s="2">
        <v>2000</v>
      </c>
      <c r="M80" s="4">
        <v>0</v>
      </c>
      <c r="N80" s="5">
        <v>0</v>
      </c>
      <c r="O80" s="5">
        <v>0</v>
      </c>
      <c r="P80" s="6">
        <v>0</v>
      </c>
      <c r="Q80" s="4">
        <v>100</v>
      </c>
      <c r="R80" s="5">
        <v>2.8</v>
      </c>
      <c r="S80" s="5">
        <v>0</v>
      </c>
      <c r="T80" s="5">
        <v>0</v>
      </c>
      <c r="U80" s="5">
        <v>7.5</v>
      </c>
      <c r="V80" s="5">
        <v>4.9000000000000004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8">
        <v>0</v>
      </c>
      <c r="AN80" s="9">
        <f>29.7+4.7</f>
        <v>34.4</v>
      </c>
      <c r="AO80" s="9">
        <v>0</v>
      </c>
      <c r="AP80" s="9">
        <v>0</v>
      </c>
      <c r="AQ80" s="9">
        <v>0</v>
      </c>
      <c r="AR80" s="9">
        <v>0</v>
      </c>
      <c r="AS80" s="10">
        <v>58</v>
      </c>
      <c r="AT80" s="10">
        <v>13</v>
      </c>
      <c r="AU80" s="5">
        <v>3.6</v>
      </c>
    </row>
    <row r="81" spans="1:47" x14ac:dyDescent="0.25">
      <c r="A81" s="1">
        <v>2</v>
      </c>
      <c r="B81" s="2">
        <v>1</v>
      </c>
      <c r="C81" s="2">
        <v>2</v>
      </c>
      <c r="D81" s="2">
        <v>1</v>
      </c>
      <c r="E81" s="2">
        <v>260</v>
      </c>
      <c r="F81" s="2">
        <v>0.25</v>
      </c>
      <c r="G81" s="2">
        <v>2000</v>
      </c>
      <c r="H81" s="2">
        <v>24</v>
      </c>
      <c r="I81" s="1">
        <v>2</v>
      </c>
      <c r="J81" s="2">
        <v>250</v>
      </c>
      <c r="K81" s="2">
        <v>1.5</v>
      </c>
      <c r="L81" s="2">
        <v>2000</v>
      </c>
      <c r="M81" s="4">
        <v>0</v>
      </c>
      <c r="N81" s="5">
        <v>0</v>
      </c>
      <c r="O81" s="5">
        <v>0</v>
      </c>
      <c r="P81" s="6">
        <v>0</v>
      </c>
      <c r="Q81" s="4">
        <v>100</v>
      </c>
      <c r="R81" s="5">
        <v>3</v>
      </c>
      <c r="S81" s="5">
        <v>0</v>
      </c>
      <c r="T81" s="5">
        <v>0</v>
      </c>
      <c r="U81" s="5">
        <v>8</v>
      </c>
      <c r="V81" s="5">
        <v>5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8">
        <v>0</v>
      </c>
      <c r="AN81" s="9">
        <v>60.6</v>
      </c>
      <c r="AO81" s="9">
        <v>29.7</v>
      </c>
      <c r="AP81" s="9">
        <v>0</v>
      </c>
      <c r="AQ81" s="9">
        <v>0</v>
      </c>
      <c r="AR81" s="9">
        <v>9.6999999999999993</v>
      </c>
      <c r="AS81" s="10">
        <f t="shared" ref="AS81:AS86" si="4">AO81+AP81</f>
        <v>29.7</v>
      </c>
      <c r="AT81" s="10">
        <f t="shared" ref="AT81:AT96" si="5">AQ81+AR81</f>
        <v>9.6999999999999993</v>
      </c>
      <c r="AU81" s="5">
        <v>4.4000000000000004</v>
      </c>
    </row>
    <row r="82" spans="1:47" x14ac:dyDescent="0.25">
      <c r="A82" s="1">
        <v>2</v>
      </c>
      <c r="B82" s="2">
        <v>1</v>
      </c>
      <c r="C82" s="2">
        <v>2</v>
      </c>
      <c r="D82" s="2">
        <v>1</v>
      </c>
      <c r="E82" s="2">
        <v>260</v>
      </c>
      <c r="F82" s="2">
        <v>0.25</v>
      </c>
      <c r="G82" s="2">
        <v>2000</v>
      </c>
      <c r="H82" s="2">
        <v>24</v>
      </c>
      <c r="I82" s="1">
        <v>2</v>
      </c>
      <c r="J82" s="2">
        <v>250</v>
      </c>
      <c r="K82" s="2">
        <v>1.5</v>
      </c>
      <c r="L82" s="2">
        <v>2000</v>
      </c>
      <c r="M82" s="4">
        <v>0</v>
      </c>
      <c r="N82" s="5">
        <v>0</v>
      </c>
      <c r="O82" s="5">
        <v>0</v>
      </c>
      <c r="P82" s="6">
        <v>0</v>
      </c>
      <c r="Q82" s="4">
        <v>100</v>
      </c>
      <c r="R82" s="5">
        <v>3</v>
      </c>
      <c r="S82" s="5">
        <v>0</v>
      </c>
      <c r="T82" s="5">
        <v>0</v>
      </c>
      <c r="U82" s="5">
        <v>8</v>
      </c>
      <c r="V82" s="5">
        <v>5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8">
        <v>0</v>
      </c>
      <c r="AN82" s="9">
        <v>44.2</v>
      </c>
      <c r="AO82" s="9">
        <v>45.7</v>
      </c>
      <c r="AP82" s="9">
        <v>0</v>
      </c>
      <c r="AQ82" s="9">
        <v>0</v>
      </c>
      <c r="AR82" s="9">
        <v>10.199999999999999</v>
      </c>
      <c r="AS82" s="10">
        <f t="shared" si="4"/>
        <v>45.7</v>
      </c>
      <c r="AT82" s="10">
        <f t="shared" si="5"/>
        <v>10.199999999999999</v>
      </c>
      <c r="AU82" s="5">
        <v>4.2</v>
      </c>
    </row>
    <row r="83" spans="1:47" x14ac:dyDescent="0.25">
      <c r="A83" s="1">
        <v>2</v>
      </c>
      <c r="B83" s="2">
        <v>1</v>
      </c>
      <c r="C83" s="2">
        <v>2</v>
      </c>
      <c r="D83" s="2">
        <v>1</v>
      </c>
      <c r="E83" s="2">
        <v>260</v>
      </c>
      <c r="F83" s="2">
        <v>0.25</v>
      </c>
      <c r="G83" s="2">
        <v>2000</v>
      </c>
      <c r="H83" s="2">
        <v>24</v>
      </c>
      <c r="I83" s="1">
        <v>2</v>
      </c>
      <c r="J83" s="2">
        <v>250</v>
      </c>
      <c r="K83" s="2">
        <v>1.5</v>
      </c>
      <c r="L83" s="2">
        <v>2000</v>
      </c>
      <c r="M83" s="4">
        <v>0</v>
      </c>
      <c r="N83" s="5">
        <v>0</v>
      </c>
      <c r="O83" s="5">
        <v>0</v>
      </c>
      <c r="P83" s="6">
        <v>0</v>
      </c>
      <c r="Q83" s="4">
        <v>100</v>
      </c>
      <c r="R83" s="5">
        <v>2.8</v>
      </c>
      <c r="S83" s="5">
        <v>0</v>
      </c>
      <c r="T83" s="5">
        <v>0</v>
      </c>
      <c r="U83" s="5">
        <v>8.8000000000000007</v>
      </c>
      <c r="V83" s="5">
        <v>2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8">
        <v>0</v>
      </c>
      <c r="AN83" s="9">
        <v>45.1</v>
      </c>
      <c r="AO83" s="9">
        <v>43.4</v>
      </c>
      <c r="AP83" s="9">
        <v>0</v>
      </c>
      <c r="AQ83" s="9">
        <v>0</v>
      </c>
      <c r="AR83" s="9">
        <v>11.4</v>
      </c>
      <c r="AS83" s="10">
        <f t="shared" si="4"/>
        <v>43.4</v>
      </c>
      <c r="AT83" s="10">
        <f t="shared" si="5"/>
        <v>11.4</v>
      </c>
      <c r="AU83" s="5">
        <v>3.7</v>
      </c>
    </row>
    <row r="84" spans="1:47" x14ac:dyDescent="0.25">
      <c r="A84" s="1">
        <v>2</v>
      </c>
      <c r="B84" s="2">
        <v>1</v>
      </c>
      <c r="C84" s="2">
        <v>2</v>
      </c>
      <c r="D84" s="2">
        <v>1</v>
      </c>
      <c r="E84" s="2">
        <v>260</v>
      </c>
      <c r="F84" s="2">
        <v>0.25</v>
      </c>
      <c r="G84" s="2">
        <v>2000</v>
      </c>
      <c r="H84" s="2">
        <v>24</v>
      </c>
      <c r="I84" s="1">
        <v>2</v>
      </c>
      <c r="J84" s="2">
        <v>240</v>
      </c>
      <c r="K84" s="2">
        <v>2</v>
      </c>
      <c r="L84" s="2">
        <v>2000</v>
      </c>
      <c r="M84" s="4">
        <v>0</v>
      </c>
      <c r="N84" s="5">
        <v>0</v>
      </c>
      <c r="O84" s="5">
        <v>0</v>
      </c>
      <c r="P84" s="6">
        <v>0</v>
      </c>
      <c r="Q84" s="4">
        <v>100</v>
      </c>
      <c r="R84" s="5">
        <v>3</v>
      </c>
      <c r="S84" s="5">
        <v>0</v>
      </c>
      <c r="T84" s="5">
        <v>0</v>
      </c>
      <c r="U84" s="5">
        <v>8</v>
      </c>
      <c r="V84" s="5">
        <v>5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8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10">
        <f t="shared" si="4"/>
        <v>0</v>
      </c>
      <c r="AT84" s="10">
        <f t="shared" si="5"/>
        <v>0</v>
      </c>
      <c r="AU84" s="5">
        <v>6.7</v>
      </c>
    </row>
    <row r="85" spans="1:47" x14ac:dyDescent="0.25">
      <c r="A85" s="1">
        <v>2</v>
      </c>
      <c r="B85" s="2">
        <v>1</v>
      </c>
      <c r="C85" s="2">
        <v>2</v>
      </c>
      <c r="D85" s="2">
        <v>1</v>
      </c>
      <c r="E85" s="2">
        <v>260</v>
      </c>
      <c r="F85" s="2">
        <v>0.25</v>
      </c>
      <c r="G85" s="2">
        <v>2000</v>
      </c>
      <c r="H85" s="2">
        <v>24</v>
      </c>
      <c r="I85" s="1">
        <v>2</v>
      </c>
      <c r="J85" s="2">
        <v>240</v>
      </c>
      <c r="K85" s="2">
        <v>2</v>
      </c>
      <c r="L85" s="2">
        <v>2000</v>
      </c>
      <c r="M85" s="4">
        <v>0</v>
      </c>
      <c r="N85" s="5">
        <v>0</v>
      </c>
      <c r="O85" s="5">
        <v>0</v>
      </c>
      <c r="P85" s="6">
        <v>0</v>
      </c>
      <c r="Q85" s="4">
        <v>100</v>
      </c>
      <c r="R85" s="5">
        <v>1.8</v>
      </c>
      <c r="S85" s="5">
        <v>0</v>
      </c>
      <c r="T85" s="5">
        <v>0</v>
      </c>
      <c r="U85" s="5">
        <v>7.2</v>
      </c>
      <c r="V85" s="5">
        <v>4.9000000000000004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8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10">
        <f t="shared" si="4"/>
        <v>0</v>
      </c>
      <c r="AT85" s="10">
        <f t="shared" si="5"/>
        <v>0</v>
      </c>
      <c r="AU85" s="5">
        <v>5.0999999999999996</v>
      </c>
    </row>
    <row r="86" spans="1:47" x14ac:dyDescent="0.25">
      <c r="A86" s="1">
        <v>2</v>
      </c>
      <c r="B86" s="2">
        <v>1</v>
      </c>
      <c r="C86" s="2">
        <v>2</v>
      </c>
      <c r="D86" s="2">
        <v>1</v>
      </c>
      <c r="E86" s="2">
        <v>260</v>
      </c>
      <c r="F86" s="2">
        <v>0.25</v>
      </c>
      <c r="G86" s="2">
        <v>2000</v>
      </c>
      <c r="H86" s="2">
        <v>24</v>
      </c>
      <c r="I86" s="1">
        <v>2</v>
      </c>
      <c r="J86" s="2">
        <v>240</v>
      </c>
      <c r="K86" s="2">
        <v>2</v>
      </c>
      <c r="L86" s="2">
        <v>2000</v>
      </c>
      <c r="M86" s="4">
        <v>0</v>
      </c>
      <c r="N86" s="5">
        <v>0</v>
      </c>
      <c r="O86" s="5">
        <v>0</v>
      </c>
      <c r="P86" s="6">
        <v>0</v>
      </c>
      <c r="Q86" s="4">
        <v>100</v>
      </c>
      <c r="R86" s="5">
        <v>3</v>
      </c>
      <c r="S86" s="5">
        <v>0</v>
      </c>
      <c r="T86" s="5">
        <v>0</v>
      </c>
      <c r="U86" s="5">
        <v>8</v>
      </c>
      <c r="V86" s="5">
        <v>5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8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10">
        <f t="shared" si="4"/>
        <v>0</v>
      </c>
      <c r="AT86" s="10">
        <f t="shared" si="5"/>
        <v>0</v>
      </c>
      <c r="AU86" s="5">
        <v>5.6</v>
      </c>
    </row>
    <row r="87" spans="1:47" x14ac:dyDescent="0.25">
      <c r="A87" s="1">
        <v>0.67</v>
      </c>
      <c r="B87" s="2">
        <v>1</v>
      </c>
      <c r="C87" s="2">
        <v>0.67</v>
      </c>
      <c r="D87" s="2">
        <v>1</v>
      </c>
      <c r="E87" s="2">
        <v>260</v>
      </c>
      <c r="F87" s="2">
        <v>0.25</v>
      </c>
      <c r="G87" s="2">
        <v>1000</v>
      </c>
      <c r="H87" s="2">
        <v>15</v>
      </c>
      <c r="I87" s="1">
        <v>0.67</v>
      </c>
      <c r="J87" s="2">
        <v>250</v>
      </c>
      <c r="K87" s="2">
        <v>1.5</v>
      </c>
      <c r="L87" s="2">
        <v>2000</v>
      </c>
      <c r="M87" s="4">
        <v>0</v>
      </c>
      <c r="N87" s="5">
        <v>0</v>
      </c>
      <c r="O87" s="5">
        <v>0</v>
      </c>
      <c r="P87" s="6">
        <v>0</v>
      </c>
      <c r="Q87" s="4">
        <v>100</v>
      </c>
      <c r="R87" s="5">
        <v>6.5</v>
      </c>
      <c r="S87" s="5">
        <v>0</v>
      </c>
      <c r="T87" s="5">
        <v>0</v>
      </c>
      <c r="U87" s="5">
        <v>16.7</v>
      </c>
      <c r="V87" s="5">
        <v>4.5999999999999996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8">
        <v>0</v>
      </c>
      <c r="AN87" s="9">
        <v>2.9</v>
      </c>
      <c r="AO87" s="9">
        <v>0</v>
      </c>
      <c r="AP87" s="9">
        <v>0</v>
      </c>
      <c r="AQ87" s="9">
        <v>79.7</v>
      </c>
      <c r="AR87" s="9">
        <v>1.1000000000000001</v>
      </c>
      <c r="AS87" s="10">
        <v>16.2</v>
      </c>
      <c r="AT87" s="10">
        <f t="shared" si="5"/>
        <v>80.8</v>
      </c>
      <c r="AU87" s="5">
        <v>3.5</v>
      </c>
    </row>
    <row r="88" spans="1:47" x14ac:dyDescent="0.25">
      <c r="A88" s="1">
        <v>0.67</v>
      </c>
      <c r="B88" s="2">
        <v>1</v>
      </c>
      <c r="C88" s="2">
        <v>0.67</v>
      </c>
      <c r="D88" s="2">
        <v>1</v>
      </c>
      <c r="E88" s="2">
        <v>260</v>
      </c>
      <c r="F88" s="2">
        <v>0.25</v>
      </c>
      <c r="G88" s="2">
        <v>1000</v>
      </c>
      <c r="H88" s="2">
        <v>15</v>
      </c>
      <c r="I88" s="1">
        <v>0.67</v>
      </c>
      <c r="J88" s="2">
        <v>250</v>
      </c>
      <c r="K88" s="2">
        <v>1.5</v>
      </c>
      <c r="L88" s="2">
        <v>2000</v>
      </c>
      <c r="M88" s="4">
        <v>0</v>
      </c>
      <c r="N88" s="5">
        <v>0</v>
      </c>
      <c r="O88" s="5">
        <v>0</v>
      </c>
      <c r="P88" s="6">
        <v>0</v>
      </c>
      <c r="Q88" s="4">
        <v>100</v>
      </c>
      <c r="R88" s="5">
        <v>4.5</v>
      </c>
      <c r="S88" s="5">
        <v>0</v>
      </c>
      <c r="T88" s="5">
        <v>0</v>
      </c>
      <c r="U88" s="5">
        <v>11</v>
      </c>
      <c r="V88" s="5">
        <v>6.7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8">
        <v>0</v>
      </c>
      <c r="AN88" s="9">
        <v>0</v>
      </c>
      <c r="AO88" s="9">
        <v>0</v>
      </c>
      <c r="AP88" s="9">
        <v>0</v>
      </c>
      <c r="AQ88" s="9">
        <v>86.5</v>
      </c>
      <c r="AR88" s="9">
        <v>6</v>
      </c>
      <c r="AS88" s="10">
        <v>7.5</v>
      </c>
      <c r="AT88" s="10">
        <f t="shared" si="5"/>
        <v>92.5</v>
      </c>
      <c r="AU88" s="5">
        <v>4.2</v>
      </c>
    </row>
    <row r="89" spans="1:47" x14ac:dyDescent="0.25">
      <c r="A89" s="1">
        <v>0.67</v>
      </c>
      <c r="B89" s="2">
        <v>1</v>
      </c>
      <c r="C89" s="2">
        <v>0.67</v>
      </c>
      <c r="D89" s="2">
        <v>1</v>
      </c>
      <c r="E89" s="2">
        <v>260</v>
      </c>
      <c r="F89" s="2">
        <v>0.25</v>
      </c>
      <c r="G89" s="2">
        <v>1000</v>
      </c>
      <c r="H89" s="2">
        <v>15</v>
      </c>
      <c r="I89" s="1">
        <v>0.67</v>
      </c>
      <c r="J89" s="2">
        <v>250</v>
      </c>
      <c r="K89" s="2">
        <v>1.5</v>
      </c>
      <c r="L89" s="2">
        <v>2000</v>
      </c>
      <c r="M89" s="4">
        <v>0</v>
      </c>
      <c r="N89" s="5">
        <v>0</v>
      </c>
      <c r="O89" s="5">
        <v>0</v>
      </c>
      <c r="P89" s="6">
        <v>0</v>
      </c>
      <c r="Q89" s="4">
        <v>100</v>
      </c>
      <c r="R89" s="5">
        <v>7.1</v>
      </c>
      <c r="S89" s="5">
        <v>0</v>
      </c>
      <c r="T89" s="5">
        <v>0</v>
      </c>
      <c r="U89" s="5">
        <v>18.7</v>
      </c>
      <c r="V89" s="5">
        <v>7.1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8">
        <v>0</v>
      </c>
      <c r="AN89" s="9">
        <v>7.7</v>
      </c>
      <c r="AO89" s="9">
        <v>0</v>
      </c>
      <c r="AP89" s="9">
        <v>0</v>
      </c>
      <c r="AQ89" s="9">
        <v>12.7</v>
      </c>
      <c r="AR89" s="9">
        <v>46.2</v>
      </c>
      <c r="AS89" s="10">
        <v>33.4</v>
      </c>
      <c r="AT89" s="10">
        <f t="shared" si="5"/>
        <v>58.900000000000006</v>
      </c>
      <c r="AU89" s="5">
        <v>3</v>
      </c>
    </row>
    <row r="90" spans="1:47" x14ac:dyDescent="0.25">
      <c r="A90" s="15">
        <v>0.67</v>
      </c>
      <c r="B90" s="16">
        <v>1</v>
      </c>
      <c r="C90" s="16">
        <v>0.67</v>
      </c>
      <c r="D90" s="16">
        <v>1</v>
      </c>
      <c r="E90" s="16">
        <v>260</v>
      </c>
      <c r="F90" s="16">
        <v>0.25</v>
      </c>
      <c r="G90" s="16">
        <v>1000</v>
      </c>
      <c r="H90" s="16">
        <v>15</v>
      </c>
      <c r="I90" s="15">
        <v>0.67</v>
      </c>
      <c r="J90" s="16">
        <v>250</v>
      </c>
      <c r="K90" s="16">
        <v>1.5</v>
      </c>
      <c r="L90" s="16">
        <v>2000</v>
      </c>
      <c r="M90" s="17">
        <v>0</v>
      </c>
      <c r="N90" s="18">
        <v>0</v>
      </c>
      <c r="O90" s="18">
        <v>0</v>
      </c>
      <c r="P90" s="19">
        <v>0</v>
      </c>
      <c r="Q90" s="17">
        <v>100</v>
      </c>
      <c r="R90" s="18">
        <v>7</v>
      </c>
      <c r="S90" s="18">
        <v>0</v>
      </c>
      <c r="T90" s="18">
        <v>0</v>
      </c>
      <c r="U90" s="18">
        <v>18</v>
      </c>
      <c r="V90" s="18">
        <v>6.8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18">
        <v>0</v>
      </c>
      <c r="AK90" s="18">
        <v>0</v>
      </c>
      <c r="AL90" s="18">
        <v>0</v>
      </c>
      <c r="AM90" s="21">
        <v>0</v>
      </c>
      <c r="AN90" s="22">
        <v>3.1</v>
      </c>
      <c r="AO90" s="22">
        <v>0</v>
      </c>
      <c r="AP90" s="22">
        <v>0</v>
      </c>
      <c r="AQ90" s="22">
        <v>0</v>
      </c>
      <c r="AR90" s="22">
        <v>69.8</v>
      </c>
      <c r="AS90" s="23">
        <v>27.1</v>
      </c>
      <c r="AT90" s="23">
        <f t="shared" si="5"/>
        <v>69.8</v>
      </c>
      <c r="AU90" s="18">
        <v>3.2</v>
      </c>
    </row>
    <row r="91" spans="1:47" x14ac:dyDescent="0.25">
      <c r="A91" s="1">
        <v>0.67</v>
      </c>
      <c r="B91" s="2">
        <v>1</v>
      </c>
      <c r="C91" s="2">
        <v>0.67</v>
      </c>
      <c r="D91" s="2">
        <v>1</v>
      </c>
      <c r="E91" s="2">
        <v>280</v>
      </c>
      <c r="F91" s="2">
        <v>0.5</v>
      </c>
      <c r="G91" s="2">
        <v>1000</v>
      </c>
      <c r="H91" s="2">
        <v>0</v>
      </c>
      <c r="I91" s="1">
        <v>0.67</v>
      </c>
      <c r="J91" s="2">
        <v>270</v>
      </c>
      <c r="K91" s="2">
        <v>1.5</v>
      </c>
      <c r="L91" s="2">
        <v>2000</v>
      </c>
      <c r="M91" s="4">
        <v>0</v>
      </c>
      <c r="N91" s="5">
        <v>0</v>
      </c>
      <c r="O91" s="5">
        <v>0</v>
      </c>
      <c r="P91" s="6">
        <v>0</v>
      </c>
      <c r="Q91" s="4">
        <v>100</v>
      </c>
      <c r="R91" s="5">
        <v>0</v>
      </c>
      <c r="S91" s="5">
        <v>10</v>
      </c>
      <c r="T91" s="5">
        <v>0</v>
      </c>
      <c r="U91" s="5">
        <v>12</v>
      </c>
      <c r="V91" s="5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8">
        <v>0</v>
      </c>
      <c r="AN91" s="9">
        <f>61.3+26.2</f>
        <v>87.5</v>
      </c>
      <c r="AO91" s="9">
        <v>0</v>
      </c>
      <c r="AP91" s="9">
        <v>0</v>
      </c>
      <c r="AQ91" s="9">
        <v>0</v>
      </c>
      <c r="AR91" s="9">
        <v>0</v>
      </c>
      <c r="AS91" s="10">
        <v>12.5</v>
      </c>
      <c r="AT91" s="10">
        <f t="shared" si="5"/>
        <v>0</v>
      </c>
      <c r="AU91" s="5">
        <v>10.8</v>
      </c>
    </row>
    <row r="92" spans="1:47" x14ac:dyDescent="0.25">
      <c r="A92" s="1">
        <v>0.67</v>
      </c>
      <c r="B92" s="2">
        <v>1</v>
      </c>
      <c r="C92" s="2">
        <v>0.67</v>
      </c>
      <c r="D92" s="2">
        <v>1</v>
      </c>
      <c r="E92" s="2">
        <v>280</v>
      </c>
      <c r="F92" s="2">
        <v>0.5</v>
      </c>
      <c r="G92" s="2">
        <v>1000</v>
      </c>
      <c r="H92" s="2">
        <v>0</v>
      </c>
      <c r="I92" s="1">
        <v>0.67</v>
      </c>
      <c r="J92" s="2">
        <v>270</v>
      </c>
      <c r="K92" s="2">
        <v>1.5</v>
      </c>
      <c r="L92" s="2">
        <v>2000</v>
      </c>
      <c r="M92" s="4">
        <v>0</v>
      </c>
      <c r="N92" s="5">
        <v>0</v>
      </c>
      <c r="O92" s="5">
        <v>0</v>
      </c>
      <c r="P92" s="6">
        <v>0</v>
      </c>
      <c r="Q92" s="4">
        <v>100</v>
      </c>
      <c r="R92" s="5">
        <v>0</v>
      </c>
      <c r="S92" s="5">
        <v>10</v>
      </c>
      <c r="T92" s="5">
        <v>0</v>
      </c>
      <c r="U92" s="5">
        <v>12</v>
      </c>
      <c r="V92" s="5">
        <v>1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8">
        <v>0</v>
      </c>
      <c r="AN92" s="9">
        <f>74.5+14</f>
        <v>88.5</v>
      </c>
      <c r="AO92" s="9">
        <v>0</v>
      </c>
      <c r="AP92" s="9">
        <v>0</v>
      </c>
      <c r="AQ92" s="9">
        <v>0</v>
      </c>
      <c r="AR92" s="9">
        <v>0</v>
      </c>
      <c r="AS92" s="10">
        <v>11.5</v>
      </c>
      <c r="AT92" s="10">
        <f t="shared" si="5"/>
        <v>0</v>
      </c>
      <c r="AU92" s="5">
        <v>10.7</v>
      </c>
    </row>
    <row r="93" spans="1:47" x14ac:dyDescent="0.25">
      <c r="A93" s="1">
        <v>0.67</v>
      </c>
      <c r="B93" s="2">
        <v>1</v>
      </c>
      <c r="C93" s="2">
        <v>0.67</v>
      </c>
      <c r="D93" s="2">
        <v>1</v>
      </c>
      <c r="E93" s="2">
        <v>280</v>
      </c>
      <c r="F93" s="2">
        <v>0.5</v>
      </c>
      <c r="G93" s="2">
        <v>1000</v>
      </c>
      <c r="H93" s="2">
        <v>0</v>
      </c>
      <c r="I93" s="1">
        <v>0.67</v>
      </c>
      <c r="J93" s="2">
        <v>270</v>
      </c>
      <c r="K93" s="2">
        <v>1.5</v>
      </c>
      <c r="L93" s="2">
        <v>2000</v>
      </c>
      <c r="M93" s="4">
        <v>0</v>
      </c>
      <c r="N93" s="5">
        <v>0</v>
      </c>
      <c r="O93" s="5">
        <v>0</v>
      </c>
      <c r="P93" s="6">
        <v>0</v>
      </c>
      <c r="Q93" s="4">
        <v>100</v>
      </c>
      <c r="R93" s="5">
        <v>3</v>
      </c>
      <c r="S93" s="5">
        <v>10</v>
      </c>
      <c r="T93" s="5">
        <v>0</v>
      </c>
      <c r="U93" s="5">
        <v>12</v>
      </c>
      <c r="V93" s="5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8">
        <v>0</v>
      </c>
      <c r="AN93" s="9">
        <f>21.8+44.9</f>
        <v>66.7</v>
      </c>
      <c r="AO93" s="9">
        <v>0</v>
      </c>
      <c r="AP93" s="9">
        <v>0</v>
      </c>
      <c r="AQ93" s="9">
        <v>0</v>
      </c>
      <c r="AR93" s="9">
        <v>0</v>
      </c>
      <c r="AS93" s="10">
        <v>33.299999999999997</v>
      </c>
      <c r="AT93" s="10">
        <f t="shared" si="5"/>
        <v>0</v>
      </c>
      <c r="AU93" s="5">
        <v>10.8</v>
      </c>
    </row>
    <row r="94" spans="1:47" x14ac:dyDescent="0.25">
      <c r="A94" s="1">
        <v>0.67</v>
      </c>
      <c r="B94" s="2">
        <v>1</v>
      </c>
      <c r="C94" s="2">
        <v>0.67</v>
      </c>
      <c r="D94" s="2">
        <v>1</v>
      </c>
      <c r="E94" s="2">
        <v>280</v>
      </c>
      <c r="F94" s="2">
        <v>0.5</v>
      </c>
      <c r="G94" s="2">
        <v>1000</v>
      </c>
      <c r="H94" s="2">
        <v>0</v>
      </c>
      <c r="I94" s="1">
        <v>0.67</v>
      </c>
      <c r="J94" s="2">
        <v>270</v>
      </c>
      <c r="K94" s="2">
        <v>1.5</v>
      </c>
      <c r="L94" s="2">
        <v>2000</v>
      </c>
      <c r="M94" s="4">
        <v>0</v>
      </c>
      <c r="N94" s="5">
        <v>0</v>
      </c>
      <c r="O94" s="5">
        <v>0</v>
      </c>
      <c r="P94" s="6">
        <v>0</v>
      </c>
      <c r="Q94" s="4">
        <v>100</v>
      </c>
      <c r="R94" s="5">
        <v>3</v>
      </c>
      <c r="S94" s="5">
        <v>10</v>
      </c>
      <c r="T94" s="5">
        <v>0</v>
      </c>
      <c r="U94" s="5">
        <v>12</v>
      </c>
      <c r="V94" s="5">
        <v>1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8">
        <v>0</v>
      </c>
      <c r="AN94" s="9">
        <f>15.7+51.1</f>
        <v>66.8</v>
      </c>
      <c r="AO94" s="9">
        <v>0</v>
      </c>
      <c r="AP94" s="9">
        <v>0</v>
      </c>
      <c r="AQ94" s="9">
        <v>0</v>
      </c>
      <c r="AR94" s="9">
        <v>0</v>
      </c>
      <c r="AS94" s="10">
        <v>33.299999999999997</v>
      </c>
      <c r="AT94" s="10">
        <f t="shared" si="5"/>
        <v>0</v>
      </c>
      <c r="AU94" s="5">
        <v>8.1999999999999993</v>
      </c>
    </row>
    <row r="95" spans="1:47" x14ac:dyDescent="0.25">
      <c r="A95" s="1">
        <v>0.67</v>
      </c>
      <c r="B95" s="2">
        <v>1</v>
      </c>
      <c r="C95" s="2">
        <v>0.67</v>
      </c>
      <c r="D95" s="2">
        <v>1</v>
      </c>
      <c r="E95" s="2">
        <v>280</v>
      </c>
      <c r="F95" s="2">
        <v>0.5</v>
      </c>
      <c r="G95" s="2">
        <v>1000</v>
      </c>
      <c r="H95" s="2">
        <v>0</v>
      </c>
      <c r="I95" s="1">
        <v>0.67</v>
      </c>
      <c r="J95" s="2">
        <v>270</v>
      </c>
      <c r="K95" s="2">
        <v>1.5</v>
      </c>
      <c r="L95" s="2">
        <v>2000</v>
      </c>
      <c r="M95" s="4">
        <v>0</v>
      </c>
      <c r="N95" s="5">
        <v>0</v>
      </c>
      <c r="O95" s="5">
        <v>0</v>
      </c>
      <c r="P95" s="6">
        <v>0</v>
      </c>
      <c r="Q95" s="4">
        <v>100</v>
      </c>
      <c r="R95" s="5">
        <v>3</v>
      </c>
      <c r="S95" s="5">
        <v>10</v>
      </c>
      <c r="T95" s="5">
        <v>0</v>
      </c>
      <c r="U95" s="5">
        <v>20</v>
      </c>
      <c r="V95" s="5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8">
        <v>0</v>
      </c>
      <c r="AN95" s="9">
        <f>45.4+21.6</f>
        <v>67</v>
      </c>
      <c r="AO95" s="9">
        <v>33.1</v>
      </c>
      <c r="AP95" s="9">
        <v>0</v>
      </c>
      <c r="AQ95" s="9">
        <v>0</v>
      </c>
      <c r="AR95" s="9">
        <v>0</v>
      </c>
      <c r="AS95" s="10">
        <f t="shared" ref="AS95:AS96" si="6">AO95+AP95</f>
        <v>33.1</v>
      </c>
      <c r="AT95" s="10">
        <f t="shared" si="5"/>
        <v>0</v>
      </c>
      <c r="AU95" s="5">
        <v>7.6</v>
      </c>
    </row>
    <row r="96" spans="1:47" x14ac:dyDescent="0.25">
      <c r="A96" s="1">
        <v>0.67</v>
      </c>
      <c r="B96" s="2">
        <v>1</v>
      </c>
      <c r="C96" s="2">
        <v>0.67</v>
      </c>
      <c r="D96" s="2">
        <v>1</v>
      </c>
      <c r="E96" s="2">
        <v>280</v>
      </c>
      <c r="F96" s="2">
        <v>0.5</v>
      </c>
      <c r="G96" s="2">
        <v>1000</v>
      </c>
      <c r="H96" s="2">
        <v>0</v>
      </c>
      <c r="I96" s="1">
        <v>0.67</v>
      </c>
      <c r="J96" s="2">
        <v>270</v>
      </c>
      <c r="K96" s="2">
        <v>1.5</v>
      </c>
      <c r="L96" s="2">
        <v>2000</v>
      </c>
      <c r="M96" s="4">
        <v>0</v>
      </c>
      <c r="N96" s="5">
        <v>0</v>
      </c>
      <c r="O96" s="5">
        <v>0</v>
      </c>
      <c r="P96" s="6">
        <v>0</v>
      </c>
      <c r="Q96" s="4">
        <v>100</v>
      </c>
      <c r="R96" s="5">
        <v>3</v>
      </c>
      <c r="S96" s="5">
        <v>10</v>
      </c>
      <c r="T96" s="5">
        <v>0</v>
      </c>
      <c r="U96" s="5">
        <v>20</v>
      </c>
      <c r="V96" s="5">
        <v>0</v>
      </c>
      <c r="W96" s="7">
        <v>5.0000000000000001E-3</v>
      </c>
      <c r="X96" s="7">
        <v>0</v>
      </c>
      <c r="Y96" s="7">
        <v>0</v>
      </c>
      <c r="Z96" s="7">
        <v>0</v>
      </c>
      <c r="AA96" s="7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8">
        <v>0</v>
      </c>
      <c r="AN96" s="9">
        <f>52+13.5</f>
        <v>65.5</v>
      </c>
      <c r="AO96" s="9">
        <v>34.5</v>
      </c>
      <c r="AP96" s="9">
        <v>0</v>
      </c>
      <c r="AQ96" s="9">
        <v>0</v>
      </c>
      <c r="AR96" s="9">
        <v>0</v>
      </c>
      <c r="AS96" s="10">
        <f t="shared" si="6"/>
        <v>34.5</v>
      </c>
      <c r="AT96" s="10">
        <f t="shared" si="5"/>
        <v>0</v>
      </c>
      <c r="AU96" s="5">
        <v>8.8000000000000007</v>
      </c>
    </row>
    <row r="97" spans="1:47" x14ac:dyDescent="0.25">
      <c r="A97" s="1">
        <v>1</v>
      </c>
      <c r="B97" s="2">
        <v>0</v>
      </c>
      <c r="C97" s="2">
        <v>1</v>
      </c>
      <c r="D97" s="2">
        <v>0</v>
      </c>
      <c r="E97" s="2">
        <v>300</v>
      </c>
      <c r="F97" s="2">
        <v>0.1</v>
      </c>
      <c r="G97" s="2">
        <v>2000</v>
      </c>
      <c r="H97" s="2">
        <v>24</v>
      </c>
      <c r="I97" s="1">
        <v>2</v>
      </c>
      <c r="J97" s="2">
        <v>260</v>
      </c>
      <c r="K97" s="2">
        <v>1.5</v>
      </c>
      <c r="L97" s="2">
        <v>2000</v>
      </c>
      <c r="M97" s="4">
        <v>0</v>
      </c>
      <c r="N97" s="5">
        <v>0</v>
      </c>
      <c r="O97" s="5">
        <v>0</v>
      </c>
      <c r="P97" s="6">
        <v>0</v>
      </c>
      <c r="Q97" s="4">
        <v>100</v>
      </c>
      <c r="R97" s="5">
        <v>0</v>
      </c>
      <c r="S97" s="5">
        <v>0</v>
      </c>
      <c r="T97" s="5">
        <v>0</v>
      </c>
      <c r="U97" s="5">
        <v>5</v>
      </c>
      <c r="V97" s="5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8">
        <v>0</v>
      </c>
      <c r="AN97" s="9">
        <f>29.3+54.3</f>
        <v>83.6</v>
      </c>
      <c r="AO97" s="9">
        <v>0</v>
      </c>
      <c r="AP97" s="9">
        <v>16.399999999999999</v>
      </c>
      <c r="AQ97" s="9">
        <v>0</v>
      </c>
      <c r="AR97" s="9">
        <v>0</v>
      </c>
      <c r="AS97" s="10">
        <v>0</v>
      </c>
      <c r="AT97" s="10">
        <v>0</v>
      </c>
      <c r="AU97" s="5">
        <v>24.9</v>
      </c>
    </row>
    <row r="98" spans="1:47" x14ac:dyDescent="0.25">
      <c r="A98" s="1">
        <v>1</v>
      </c>
      <c r="B98" s="2">
        <v>0</v>
      </c>
      <c r="C98" s="2">
        <v>1</v>
      </c>
      <c r="D98" s="2">
        <v>0</v>
      </c>
      <c r="E98" s="2">
        <v>300</v>
      </c>
      <c r="F98" s="2">
        <v>0.1</v>
      </c>
      <c r="G98" s="2">
        <v>2000</v>
      </c>
      <c r="H98" s="2">
        <v>24</v>
      </c>
      <c r="I98" s="1">
        <v>2</v>
      </c>
      <c r="J98" s="2">
        <v>260</v>
      </c>
      <c r="K98" s="2">
        <v>1.5</v>
      </c>
      <c r="L98" s="2">
        <v>2000</v>
      </c>
      <c r="M98" s="4">
        <v>0</v>
      </c>
      <c r="N98" s="5">
        <v>0</v>
      </c>
      <c r="O98" s="5">
        <v>0</v>
      </c>
      <c r="P98" s="6">
        <v>0</v>
      </c>
      <c r="Q98" s="4">
        <v>100</v>
      </c>
      <c r="R98" s="5">
        <v>0</v>
      </c>
      <c r="S98" s="5">
        <v>0</v>
      </c>
      <c r="T98" s="5">
        <v>0</v>
      </c>
      <c r="U98" s="5">
        <v>5</v>
      </c>
      <c r="V98" s="5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5">
        <v>2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8">
        <v>0</v>
      </c>
      <c r="AN98" s="9">
        <f>26.9+58</f>
        <v>84.9</v>
      </c>
      <c r="AO98" s="9">
        <v>0</v>
      </c>
      <c r="AP98" s="9">
        <v>15.1</v>
      </c>
      <c r="AQ98" s="9">
        <v>0</v>
      </c>
      <c r="AR98" s="9">
        <v>0</v>
      </c>
      <c r="AS98" s="10">
        <v>0</v>
      </c>
      <c r="AT98" s="10">
        <v>0</v>
      </c>
      <c r="AU98" s="5">
        <v>16</v>
      </c>
    </row>
    <row r="99" spans="1:47" x14ac:dyDescent="0.25">
      <c r="A99" s="1">
        <v>1</v>
      </c>
      <c r="B99" s="2">
        <v>0</v>
      </c>
      <c r="C99" s="2">
        <v>1</v>
      </c>
      <c r="D99" s="2">
        <v>0</v>
      </c>
      <c r="E99" s="2">
        <v>300</v>
      </c>
      <c r="F99" s="2">
        <v>0.1</v>
      </c>
      <c r="G99" s="2">
        <v>2000</v>
      </c>
      <c r="H99" s="2">
        <v>24</v>
      </c>
      <c r="I99" s="1">
        <v>2</v>
      </c>
      <c r="J99" s="2">
        <v>260</v>
      </c>
      <c r="K99" s="2">
        <v>1.5</v>
      </c>
      <c r="L99" s="2">
        <v>2000</v>
      </c>
      <c r="M99" s="4">
        <v>0</v>
      </c>
      <c r="N99" s="5">
        <v>0</v>
      </c>
      <c r="O99" s="5">
        <v>0</v>
      </c>
      <c r="P99" s="6">
        <v>0</v>
      </c>
      <c r="Q99" s="4">
        <v>100</v>
      </c>
      <c r="R99" s="5">
        <v>0</v>
      </c>
      <c r="S99" s="5">
        <v>0</v>
      </c>
      <c r="T99" s="5">
        <v>0</v>
      </c>
      <c r="U99" s="5">
        <v>5</v>
      </c>
      <c r="V99" s="5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5">
        <v>0</v>
      </c>
      <c r="AC99" s="5">
        <v>2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8">
        <v>0</v>
      </c>
      <c r="AN99" s="9">
        <f>26.8+49.9</f>
        <v>76.7</v>
      </c>
      <c r="AO99" s="9">
        <v>0</v>
      </c>
      <c r="AP99" s="9">
        <v>23.3</v>
      </c>
      <c r="AQ99" s="9">
        <v>0</v>
      </c>
      <c r="AR99" s="9">
        <v>0</v>
      </c>
      <c r="AS99" s="10">
        <v>0</v>
      </c>
      <c r="AT99" s="10">
        <v>0</v>
      </c>
      <c r="AU99" s="5">
        <v>14.9</v>
      </c>
    </row>
    <row r="100" spans="1:47" x14ac:dyDescent="0.25">
      <c r="A100" s="1">
        <v>1</v>
      </c>
      <c r="B100" s="2">
        <v>0</v>
      </c>
      <c r="C100" s="2">
        <v>1</v>
      </c>
      <c r="D100" s="2">
        <v>0</v>
      </c>
      <c r="E100" s="2">
        <v>300</v>
      </c>
      <c r="F100" s="2">
        <v>0.1</v>
      </c>
      <c r="G100" s="2">
        <v>2000</v>
      </c>
      <c r="H100" s="2">
        <v>24</v>
      </c>
      <c r="I100" s="1">
        <v>2</v>
      </c>
      <c r="J100" s="2">
        <v>260</v>
      </c>
      <c r="K100" s="2">
        <v>1.5</v>
      </c>
      <c r="L100" s="2">
        <v>2000</v>
      </c>
      <c r="M100" s="4">
        <v>0</v>
      </c>
      <c r="N100" s="5">
        <v>0</v>
      </c>
      <c r="O100" s="5">
        <v>0</v>
      </c>
      <c r="P100" s="6">
        <v>0</v>
      </c>
      <c r="Q100" s="4">
        <v>100</v>
      </c>
      <c r="R100" s="5">
        <v>0</v>
      </c>
      <c r="S100" s="5">
        <v>0</v>
      </c>
      <c r="T100" s="5">
        <v>0</v>
      </c>
      <c r="U100" s="5">
        <v>5</v>
      </c>
      <c r="V100" s="5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5">
        <v>0</v>
      </c>
      <c r="AC100" s="5">
        <v>0</v>
      </c>
      <c r="AD100" s="5">
        <v>2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8">
        <v>0</v>
      </c>
      <c r="AN100" s="9">
        <f>21.2+48.9</f>
        <v>70.099999999999994</v>
      </c>
      <c r="AO100" s="9">
        <v>0</v>
      </c>
      <c r="AP100" s="9">
        <v>29.9</v>
      </c>
      <c r="AQ100" s="9">
        <v>0</v>
      </c>
      <c r="AR100" s="9">
        <v>0</v>
      </c>
      <c r="AS100" s="10">
        <v>0</v>
      </c>
      <c r="AT100" s="10">
        <v>0</v>
      </c>
      <c r="AU100" s="5">
        <v>12.9</v>
      </c>
    </row>
    <row r="101" spans="1:47" x14ac:dyDescent="0.25">
      <c r="A101" s="1">
        <v>1</v>
      </c>
      <c r="B101" s="2">
        <v>0</v>
      </c>
      <c r="C101" s="2">
        <v>1</v>
      </c>
      <c r="D101" s="2">
        <v>0</v>
      </c>
      <c r="E101" s="2">
        <v>300</v>
      </c>
      <c r="F101" s="2">
        <v>0.1</v>
      </c>
      <c r="G101" s="2">
        <v>2000</v>
      </c>
      <c r="H101" s="2">
        <v>24</v>
      </c>
      <c r="I101" s="1">
        <v>2</v>
      </c>
      <c r="J101" s="2">
        <v>260</v>
      </c>
      <c r="K101" s="2">
        <v>1.5</v>
      </c>
      <c r="L101" s="2">
        <v>2000</v>
      </c>
      <c r="M101" s="4">
        <v>0</v>
      </c>
      <c r="N101" s="5">
        <v>0</v>
      </c>
      <c r="O101" s="5">
        <v>0</v>
      </c>
      <c r="P101" s="6">
        <v>0</v>
      </c>
      <c r="Q101" s="4">
        <v>100</v>
      </c>
      <c r="R101" s="5">
        <v>0</v>
      </c>
      <c r="S101" s="5">
        <v>0</v>
      </c>
      <c r="T101" s="5">
        <v>0</v>
      </c>
      <c r="U101" s="5">
        <v>5</v>
      </c>
      <c r="V101" s="5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5">
        <v>0</v>
      </c>
      <c r="AC101" s="5">
        <v>0</v>
      </c>
      <c r="AD101" s="5">
        <v>0</v>
      </c>
      <c r="AE101" s="5">
        <v>2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8">
        <v>0</v>
      </c>
      <c r="AN101" s="9">
        <f>23.9+46.1</f>
        <v>70</v>
      </c>
      <c r="AO101" s="9">
        <v>0</v>
      </c>
      <c r="AP101" s="9">
        <v>30</v>
      </c>
      <c r="AQ101" s="9">
        <v>0</v>
      </c>
      <c r="AR101" s="9">
        <v>0</v>
      </c>
      <c r="AS101" s="10">
        <v>0</v>
      </c>
      <c r="AT101" s="10">
        <v>0</v>
      </c>
      <c r="AU101" s="5">
        <v>14.5</v>
      </c>
    </row>
    <row r="102" spans="1:47" x14ac:dyDescent="0.25">
      <c r="A102" s="1">
        <v>1</v>
      </c>
      <c r="B102" s="2">
        <v>0</v>
      </c>
      <c r="C102" s="2">
        <v>1</v>
      </c>
      <c r="D102" s="2">
        <v>0</v>
      </c>
      <c r="E102" s="2">
        <v>300</v>
      </c>
      <c r="F102" s="2">
        <v>0.1</v>
      </c>
      <c r="G102" s="2">
        <v>2000</v>
      </c>
      <c r="H102" s="2">
        <v>24</v>
      </c>
      <c r="I102" s="1">
        <v>2</v>
      </c>
      <c r="J102" s="2">
        <v>260</v>
      </c>
      <c r="K102" s="2">
        <v>1.5</v>
      </c>
      <c r="L102" s="2">
        <v>2000</v>
      </c>
      <c r="M102" s="4">
        <v>0</v>
      </c>
      <c r="N102" s="5">
        <v>0</v>
      </c>
      <c r="O102" s="5">
        <v>0</v>
      </c>
      <c r="P102" s="6">
        <v>0</v>
      </c>
      <c r="Q102" s="4">
        <v>100</v>
      </c>
      <c r="R102" s="5">
        <v>0</v>
      </c>
      <c r="S102" s="5">
        <v>0</v>
      </c>
      <c r="T102" s="5">
        <v>0</v>
      </c>
      <c r="U102" s="5">
        <v>5</v>
      </c>
      <c r="V102" s="5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2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8">
        <v>0</v>
      </c>
      <c r="AN102" s="9">
        <f>21.7+45.9</f>
        <v>67.599999999999994</v>
      </c>
      <c r="AO102" s="9">
        <v>0</v>
      </c>
      <c r="AP102" s="9">
        <v>32.4</v>
      </c>
      <c r="AQ102" s="9">
        <v>0</v>
      </c>
      <c r="AR102" s="9">
        <v>0</v>
      </c>
      <c r="AS102" s="10">
        <v>0</v>
      </c>
      <c r="AT102" s="10">
        <v>0</v>
      </c>
      <c r="AU102" s="5">
        <v>15.6</v>
      </c>
    </row>
    <row r="103" spans="1:47" x14ac:dyDescent="0.25">
      <c r="A103" s="1">
        <v>2</v>
      </c>
      <c r="B103" s="2">
        <v>1</v>
      </c>
      <c r="C103" s="2">
        <v>2</v>
      </c>
      <c r="D103" s="2">
        <v>1</v>
      </c>
      <c r="E103" s="2">
        <v>280</v>
      </c>
      <c r="F103" s="2">
        <v>0.1</v>
      </c>
      <c r="G103" s="2">
        <v>1000</v>
      </c>
      <c r="H103" s="2">
        <v>20</v>
      </c>
      <c r="I103" s="1">
        <v>2</v>
      </c>
      <c r="J103" s="2">
        <v>260</v>
      </c>
      <c r="K103" s="2">
        <v>1.5</v>
      </c>
      <c r="L103" s="2">
        <v>2000</v>
      </c>
      <c r="M103" s="4">
        <v>0</v>
      </c>
      <c r="N103" s="5">
        <v>0</v>
      </c>
      <c r="O103" s="5">
        <v>0</v>
      </c>
      <c r="P103" s="6">
        <v>0</v>
      </c>
      <c r="Q103" s="4">
        <v>100</v>
      </c>
      <c r="R103" s="5">
        <v>0</v>
      </c>
      <c r="S103" s="5">
        <v>0</v>
      </c>
      <c r="T103" s="5">
        <v>0</v>
      </c>
      <c r="U103" s="5">
        <v>5</v>
      </c>
      <c r="V103" s="5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8">
        <v>0</v>
      </c>
      <c r="AN103" s="9">
        <f>33.4+61.6</f>
        <v>95</v>
      </c>
      <c r="AO103" s="9">
        <v>5</v>
      </c>
      <c r="AP103" s="9">
        <v>0</v>
      </c>
      <c r="AQ103" s="9">
        <v>0</v>
      </c>
      <c r="AR103" s="9">
        <v>0</v>
      </c>
      <c r="AS103" s="10">
        <v>0</v>
      </c>
      <c r="AT103" s="10">
        <v>0</v>
      </c>
      <c r="AU103" s="5">
        <v>18.059999999999999</v>
      </c>
    </row>
    <row r="104" spans="1:47" x14ac:dyDescent="0.25">
      <c r="A104" s="1">
        <v>2</v>
      </c>
      <c r="B104" s="2">
        <v>1</v>
      </c>
      <c r="C104" s="2">
        <v>2</v>
      </c>
      <c r="D104" s="2">
        <v>1</v>
      </c>
      <c r="E104" s="2">
        <v>280</v>
      </c>
      <c r="F104" s="2">
        <v>0.1</v>
      </c>
      <c r="G104" s="2">
        <v>1000</v>
      </c>
      <c r="H104" s="2">
        <v>20</v>
      </c>
      <c r="I104" s="1">
        <v>2</v>
      </c>
      <c r="J104" s="2">
        <v>260</v>
      </c>
      <c r="K104" s="2">
        <v>1.5</v>
      </c>
      <c r="L104" s="2">
        <v>2000</v>
      </c>
      <c r="M104" s="4">
        <v>0</v>
      </c>
      <c r="N104" s="5">
        <v>0</v>
      </c>
      <c r="O104" s="5">
        <v>0</v>
      </c>
      <c r="P104" s="6">
        <v>0</v>
      </c>
      <c r="Q104" s="4">
        <v>100</v>
      </c>
      <c r="R104" s="5">
        <v>0</v>
      </c>
      <c r="S104" s="5">
        <v>0</v>
      </c>
      <c r="T104" s="5">
        <v>0</v>
      </c>
      <c r="U104" s="5">
        <v>5</v>
      </c>
      <c r="V104" s="5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2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8">
        <v>0</v>
      </c>
      <c r="AN104" s="9">
        <f>29.3+68.9</f>
        <v>98.2</v>
      </c>
      <c r="AO104" s="9">
        <v>0</v>
      </c>
      <c r="AP104" s="9">
        <v>0</v>
      </c>
      <c r="AQ104" s="9">
        <v>0.6</v>
      </c>
      <c r="AR104" s="9">
        <v>1.3</v>
      </c>
      <c r="AS104" s="10">
        <v>0</v>
      </c>
      <c r="AT104" s="10">
        <v>0</v>
      </c>
      <c r="AU104" s="5">
        <v>15.56</v>
      </c>
    </row>
    <row r="105" spans="1:47" x14ac:dyDescent="0.25">
      <c r="A105" s="1">
        <v>2</v>
      </c>
      <c r="B105" s="2">
        <v>1</v>
      </c>
      <c r="C105" s="2">
        <v>2</v>
      </c>
      <c r="D105" s="2">
        <v>1</v>
      </c>
      <c r="E105" s="2">
        <v>280</v>
      </c>
      <c r="F105" s="2">
        <v>0.1</v>
      </c>
      <c r="G105" s="2">
        <v>1000</v>
      </c>
      <c r="H105" s="2">
        <v>20</v>
      </c>
      <c r="I105" s="1">
        <v>2</v>
      </c>
      <c r="J105" s="2">
        <v>260</v>
      </c>
      <c r="K105" s="2">
        <v>1.5</v>
      </c>
      <c r="L105" s="2">
        <v>2000</v>
      </c>
      <c r="M105" s="4">
        <v>0</v>
      </c>
      <c r="N105" s="5">
        <v>0</v>
      </c>
      <c r="O105" s="5">
        <v>0</v>
      </c>
      <c r="P105" s="6">
        <v>0</v>
      </c>
      <c r="Q105" s="4">
        <v>100</v>
      </c>
      <c r="R105" s="5">
        <v>0</v>
      </c>
      <c r="S105" s="5">
        <v>0</v>
      </c>
      <c r="T105" s="5">
        <v>0</v>
      </c>
      <c r="U105" s="5">
        <v>5</v>
      </c>
      <c r="V105" s="5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5">
        <v>0</v>
      </c>
      <c r="AC105" s="5">
        <v>0</v>
      </c>
      <c r="AD105" s="5">
        <v>2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8">
        <v>0</v>
      </c>
      <c r="AN105" s="9">
        <f>29.8+67.8</f>
        <v>97.6</v>
      </c>
      <c r="AO105" s="9">
        <v>0</v>
      </c>
      <c r="AP105" s="9">
        <v>0</v>
      </c>
      <c r="AQ105" s="9">
        <v>0.5</v>
      </c>
      <c r="AR105" s="9">
        <v>1.9</v>
      </c>
      <c r="AS105" s="10">
        <v>0</v>
      </c>
      <c r="AT105" s="10">
        <v>0</v>
      </c>
      <c r="AU105" s="5">
        <v>16.059999999999999</v>
      </c>
    </row>
    <row r="106" spans="1:47" x14ac:dyDescent="0.25">
      <c r="A106" s="1">
        <v>2</v>
      </c>
      <c r="B106" s="2">
        <v>1</v>
      </c>
      <c r="C106" s="2">
        <v>2</v>
      </c>
      <c r="D106" s="2">
        <v>1</v>
      </c>
      <c r="E106" s="2">
        <v>280</v>
      </c>
      <c r="F106" s="2">
        <v>0.1</v>
      </c>
      <c r="G106" s="2">
        <v>1000</v>
      </c>
      <c r="H106" s="2">
        <v>20</v>
      </c>
      <c r="I106" s="1">
        <v>2</v>
      </c>
      <c r="J106" s="2">
        <v>260</v>
      </c>
      <c r="K106" s="2">
        <v>1.5</v>
      </c>
      <c r="L106" s="2">
        <v>2000</v>
      </c>
      <c r="M106" s="4">
        <v>0</v>
      </c>
      <c r="N106" s="5">
        <v>0</v>
      </c>
      <c r="O106" s="5">
        <v>0</v>
      </c>
      <c r="P106" s="6">
        <v>0</v>
      </c>
      <c r="Q106" s="4">
        <v>100</v>
      </c>
      <c r="R106" s="5">
        <v>0</v>
      </c>
      <c r="S106" s="5">
        <v>0</v>
      </c>
      <c r="T106" s="5">
        <v>0</v>
      </c>
      <c r="U106" s="5">
        <v>5</v>
      </c>
      <c r="V106" s="5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2</v>
      </c>
      <c r="AI106" s="5">
        <v>0</v>
      </c>
      <c r="AJ106" s="5">
        <v>0</v>
      </c>
      <c r="AK106" s="5">
        <v>0</v>
      </c>
      <c r="AL106" s="5">
        <v>0</v>
      </c>
      <c r="AM106" s="8">
        <v>0</v>
      </c>
      <c r="AN106" s="9">
        <f>29.7+66.3</f>
        <v>96</v>
      </c>
      <c r="AO106" s="9">
        <v>0</v>
      </c>
      <c r="AP106" s="9">
        <v>0</v>
      </c>
      <c r="AQ106" s="9">
        <v>1</v>
      </c>
      <c r="AR106" s="9">
        <v>3</v>
      </c>
      <c r="AS106" s="10">
        <v>0</v>
      </c>
      <c r="AT106" s="10">
        <v>0</v>
      </c>
      <c r="AU106" s="5">
        <v>13.29</v>
      </c>
    </row>
    <row r="107" spans="1:47" x14ac:dyDescent="0.25">
      <c r="A107" s="1">
        <v>2</v>
      </c>
      <c r="B107" s="2">
        <v>1</v>
      </c>
      <c r="C107" s="2">
        <v>2</v>
      </c>
      <c r="D107" s="2">
        <v>1</v>
      </c>
      <c r="E107" s="2">
        <v>280</v>
      </c>
      <c r="F107" s="2">
        <v>0.1</v>
      </c>
      <c r="G107" s="2">
        <v>1000</v>
      </c>
      <c r="H107" s="2">
        <v>20</v>
      </c>
      <c r="I107" s="1">
        <v>2</v>
      </c>
      <c r="J107" s="2">
        <v>260</v>
      </c>
      <c r="K107" s="2">
        <v>1.5</v>
      </c>
      <c r="L107" s="2">
        <v>2000</v>
      </c>
      <c r="M107" s="4">
        <v>0</v>
      </c>
      <c r="N107" s="5">
        <v>0</v>
      </c>
      <c r="O107" s="5">
        <v>0</v>
      </c>
      <c r="P107" s="6">
        <v>0</v>
      </c>
      <c r="Q107" s="4">
        <v>100</v>
      </c>
      <c r="R107" s="5">
        <v>0</v>
      </c>
      <c r="S107" s="5">
        <v>0</v>
      </c>
      <c r="T107" s="5">
        <v>0</v>
      </c>
      <c r="U107" s="5">
        <v>5</v>
      </c>
      <c r="V107" s="5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2</v>
      </c>
      <c r="AJ107" s="5">
        <v>0</v>
      </c>
      <c r="AK107" s="5">
        <v>0</v>
      </c>
      <c r="AL107" s="5">
        <v>0</v>
      </c>
      <c r="AM107" s="8">
        <v>0</v>
      </c>
      <c r="AN107" s="9">
        <f>29+67.6</f>
        <v>96.6</v>
      </c>
      <c r="AO107" s="9">
        <v>0</v>
      </c>
      <c r="AP107" s="9">
        <v>0</v>
      </c>
      <c r="AQ107" s="9">
        <v>0.3</v>
      </c>
      <c r="AR107" s="9">
        <v>3.1</v>
      </c>
      <c r="AS107" s="10">
        <v>0</v>
      </c>
      <c r="AT107" s="10">
        <v>0</v>
      </c>
      <c r="AU107" s="5">
        <v>13.64</v>
      </c>
    </row>
    <row r="108" spans="1:47" x14ac:dyDescent="0.25">
      <c r="A108" s="1">
        <v>2</v>
      </c>
      <c r="B108" s="2">
        <v>1</v>
      </c>
      <c r="C108" s="2">
        <v>2</v>
      </c>
      <c r="D108" s="2">
        <v>1</v>
      </c>
      <c r="E108" s="2">
        <v>280</v>
      </c>
      <c r="F108" s="2">
        <v>0.1</v>
      </c>
      <c r="G108" s="2">
        <v>1000</v>
      </c>
      <c r="H108" s="2">
        <v>20</v>
      </c>
      <c r="I108" s="1">
        <v>2</v>
      </c>
      <c r="J108" s="2">
        <v>260</v>
      </c>
      <c r="K108" s="2">
        <v>1.5</v>
      </c>
      <c r="L108" s="2">
        <v>2000</v>
      </c>
      <c r="M108" s="4">
        <v>0</v>
      </c>
      <c r="N108" s="5">
        <v>0</v>
      </c>
      <c r="O108" s="5">
        <v>0</v>
      </c>
      <c r="P108" s="6">
        <v>0</v>
      </c>
      <c r="Q108" s="4">
        <v>100</v>
      </c>
      <c r="R108" s="5">
        <v>0</v>
      </c>
      <c r="S108" s="5">
        <v>0</v>
      </c>
      <c r="T108" s="5">
        <v>0</v>
      </c>
      <c r="U108" s="5">
        <v>5</v>
      </c>
      <c r="V108" s="5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8">
        <v>0</v>
      </c>
      <c r="AN108" s="9">
        <f>33.4+61.6</f>
        <v>95</v>
      </c>
      <c r="AO108" s="9">
        <v>5</v>
      </c>
      <c r="AP108" s="9">
        <v>0</v>
      </c>
      <c r="AQ108" s="9">
        <v>0</v>
      </c>
      <c r="AR108" s="9">
        <v>0</v>
      </c>
      <c r="AS108" s="10">
        <v>0</v>
      </c>
      <c r="AT108" s="10">
        <v>0</v>
      </c>
      <c r="AU108" s="5">
        <v>18.059999999999999</v>
      </c>
    </row>
    <row r="109" spans="1:47" x14ac:dyDescent="0.25">
      <c r="A109" s="1">
        <v>2</v>
      </c>
      <c r="B109" s="2">
        <v>1</v>
      </c>
      <c r="C109" s="2">
        <v>2</v>
      </c>
      <c r="D109" s="2">
        <v>1</v>
      </c>
      <c r="E109" s="2">
        <v>280</v>
      </c>
      <c r="F109" s="2">
        <v>0.1</v>
      </c>
      <c r="G109" s="2">
        <v>1000</v>
      </c>
      <c r="H109" s="2">
        <v>20</v>
      </c>
      <c r="I109" s="1">
        <v>2</v>
      </c>
      <c r="J109" s="2">
        <v>260</v>
      </c>
      <c r="K109" s="2">
        <v>1.5</v>
      </c>
      <c r="L109" s="2">
        <v>2000</v>
      </c>
      <c r="M109" s="4">
        <v>0</v>
      </c>
      <c r="N109" s="5">
        <v>0</v>
      </c>
      <c r="O109" s="5">
        <v>0</v>
      </c>
      <c r="P109" s="6">
        <v>0</v>
      </c>
      <c r="Q109" s="4">
        <v>100</v>
      </c>
      <c r="R109" s="5">
        <v>0</v>
      </c>
      <c r="S109" s="5">
        <v>0</v>
      </c>
      <c r="T109" s="5">
        <v>0</v>
      </c>
      <c r="U109" s="5">
        <v>5</v>
      </c>
      <c r="V109" s="5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2</v>
      </c>
      <c r="AI109" s="5">
        <v>0</v>
      </c>
      <c r="AJ109" s="5">
        <v>0</v>
      </c>
      <c r="AK109" s="5">
        <v>0</v>
      </c>
      <c r="AL109" s="5">
        <v>0</v>
      </c>
      <c r="AM109" s="8">
        <v>0</v>
      </c>
      <c r="AN109" s="9">
        <f>29.7+66.3</f>
        <v>96</v>
      </c>
      <c r="AO109" s="9">
        <v>0</v>
      </c>
      <c r="AP109" s="9">
        <v>0</v>
      </c>
      <c r="AQ109" s="9">
        <v>1</v>
      </c>
      <c r="AR109" s="9">
        <v>3</v>
      </c>
      <c r="AS109" s="10">
        <v>0</v>
      </c>
      <c r="AT109" s="10">
        <v>0</v>
      </c>
      <c r="AU109" s="5">
        <v>13.29</v>
      </c>
    </row>
    <row r="110" spans="1:47" x14ac:dyDescent="0.25">
      <c r="A110" s="1">
        <v>2</v>
      </c>
      <c r="B110" s="2">
        <v>1</v>
      </c>
      <c r="C110" s="2">
        <v>2</v>
      </c>
      <c r="D110" s="2">
        <v>1</v>
      </c>
      <c r="E110" s="2">
        <v>280</v>
      </c>
      <c r="F110" s="2">
        <v>0.1</v>
      </c>
      <c r="G110" s="2">
        <v>1000</v>
      </c>
      <c r="H110" s="2">
        <v>20</v>
      </c>
      <c r="I110" s="1">
        <v>2</v>
      </c>
      <c r="J110" s="2">
        <v>260</v>
      </c>
      <c r="K110" s="2">
        <v>1.5</v>
      </c>
      <c r="L110" s="2">
        <v>2000</v>
      </c>
      <c r="M110" s="4">
        <v>0</v>
      </c>
      <c r="N110" s="5">
        <v>0</v>
      </c>
      <c r="O110" s="5">
        <v>0</v>
      </c>
      <c r="P110" s="6">
        <v>0</v>
      </c>
      <c r="Q110" s="4">
        <v>100</v>
      </c>
      <c r="R110" s="5">
        <v>0</v>
      </c>
      <c r="S110" s="5">
        <v>0</v>
      </c>
      <c r="T110" s="5">
        <v>0</v>
      </c>
      <c r="U110" s="5">
        <v>5</v>
      </c>
      <c r="V110" s="5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4</v>
      </c>
      <c r="AI110" s="5">
        <v>0</v>
      </c>
      <c r="AJ110" s="5">
        <v>0</v>
      </c>
      <c r="AK110" s="5">
        <v>0</v>
      </c>
      <c r="AL110" s="5">
        <v>0</v>
      </c>
      <c r="AM110" s="8">
        <v>0</v>
      </c>
      <c r="AN110" s="9">
        <f>26.9+64.7</f>
        <v>91.6</v>
      </c>
      <c r="AO110" s="9">
        <v>0</v>
      </c>
      <c r="AP110" s="9">
        <v>0</v>
      </c>
      <c r="AQ110" s="9">
        <v>2.7</v>
      </c>
      <c r="AR110" s="9">
        <v>5.6</v>
      </c>
      <c r="AS110" s="10">
        <v>0</v>
      </c>
      <c r="AT110" s="10">
        <v>0</v>
      </c>
      <c r="AU110" s="5">
        <v>10.08</v>
      </c>
    </row>
    <row r="111" spans="1:47" x14ac:dyDescent="0.25">
      <c r="A111" s="1">
        <v>2</v>
      </c>
      <c r="B111" s="2">
        <v>1</v>
      </c>
      <c r="C111" s="2">
        <v>2</v>
      </c>
      <c r="D111" s="2">
        <v>1</v>
      </c>
      <c r="E111" s="2">
        <v>280</v>
      </c>
      <c r="F111" s="2">
        <v>0.1</v>
      </c>
      <c r="G111" s="2">
        <v>1000</v>
      </c>
      <c r="H111" s="2">
        <v>20</v>
      </c>
      <c r="I111" s="1">
        <v>2</v>
      </c>
      <c r="J111" s="2">
        <v>260</v>
      </c>
      <c r="K111" s="2">
        <v>1.5</v>
      </c>
      <c r="L111" s="2">
        <v>2000</v>
      </c>
      <c r="M111" s="4">
        <v>0</v>
      </c>
      <c r="N111" s="5">
        <v>0</v>
      </c>
      <c r="O111" s="5">
        <v>0</v>
      </c>
      <c r="P111" s="6">
        <v>0</v>
      </c>
      <c r="Q111" s="4">
        <v>100</v>
      </c>
      <c r="R111" s="5">
        <v>0</v>
      </c>
      <c r="S111" s="5">
        <v>0</v>
      </c>
      <c r="T111" s="5">
        <v>0</v>
      </c>
      <c r="U111" s="5">
        <v>5</v>
      </c>
      <c r="V111" s="5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6</v>
      </c>
      <c r="AI111" s="5">
        <v>0</v>
      </c>
      <c r="AJ111" s="5">
        <v>0</v>
      </c>
      <c r="AK111" s="5">
        <v>0</v>
      </c>
      <c r="AL111" s="5">
        <v>0</v>
      </c>
      <c r="AM111" s="8">
        <v>0</v>
      </c>
      <c r="AN111" s="9">
        <f>23.4+62.6</f>
        <v>86</v>
      </c>
      <c r="AO111" s="9">
        <v>0</v>
      </c>
      <c r="AP111" s="9">
        <v>0</v>
      </c>
      <c r="AQ111" s="9">
        <v>4</v>
      </c>
      <c r="AR111" s="9">
        <v>9.9</v>
      </c>
      <c r="AS111" s="10">
        <v>0</v>
      </c>
      <c r="AT111" s="10">
        <v>0</v>
      </c>
      <c r="AU111" s="5">
        <v>9.64</v>
      </c>
    </row>
    <row r="112" spans="1:47" x14ac:dyDescent="0.25">
      <c r="A112" s="1">
        <v>2</v>
      </c>
      <c r="B112" s="2">
        <v>1</v>
      </c>
      <c r="C112" s="2">
        <v>2</v>
      </c>
      <c r="D112" s="2">
        <v>1</v>
      </c>
      <c r="E112" s="2">
        <v>280</v>
      </c>
      <c r="F112" s="2">
        <v>0.1</v>
      </c>
      <c r="G112" s="2">
        <v>1000</v>
      </c>
      <c r="H112" s="2">
        <v>20</v>
      </c>
      <c r="I112" s="1">
        <v>2</v>
      </c>
      <c r="J112" s="2">
        <v>260</v>
      </c>
      <c r="K112" s="2">
        <v>1.5</v>
      </c>
      <c r="L112" s="2">
        <v>2000</v>
      </c>
      <c r="M112" s="4">
        <v>0</v>
      </c>
      <c r="N112" s="5">
        <v>0</v>
      </c>
      <c r="O112" s="5">
        <v>0</v>
      </c>
      <c r="P112" s="6">
        <v>0</v>
      </c>
      <c r="Q112" s="4">
        <v>100</v>
      </c>
      <c r="R112" s="5">
        <v>0</v>
      </c>
      <c r="S112" s="5">
        <v>0</v>
      </c>
      <c r="T112" s="5">
        <v>0</v>
      </c>
      <c r="U112" s="5">
        <v>5</v>
      </c>
      <c r="V112" s="5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10</v>
      </c>
      <c r="AI112" s="5">
        <v>0</v>
      </c>
      <c r="AJ112" s="5">
        <v>0</v>
      </c>
      <c r="AK112" s="5">
        <v>0</v>
      </c>
      <c r="AL112" s="5">
        <v>0</v>
      </c>
      <c r="AM112" s="8">
        <v>0</v>
      </c>
      <c r="AN112" s="9">
        <f>17.1+40.7</f>
        <v>57.800000000000004</v>
      </c>
      <c r="AO112" s="9">
        <f>10.4+10.8</f>
        <v>21.200000000000003</v>
      </c>
      <c r="AP112" s="9">
        <v>0</v>
      </c>
      <c r="AQ112" s="9">
        <v>0</v>
      </c>
      <c r="AR112" s="9">
        <v>20.9</v>
      </c>
      <c r="AS112" s="10">
        <v>0</v>
      </c>
      <c r="AT112" s="10">
        <v>0</v>
      </c>
      <c r="AU112" s="5">
        <v>16.03</v>
      </c>
    </row>
    <row r="113" spans="1:47" x14ac:dyDescent="0.25">
      <c r="A113" s="15">
        <v>2</v>
      </c>
      <c r="B113" s="16">
        <v>1</v>
      </c>
      <c r="C113" s="16">
        <v>2</v>
      </c>
      <c r="D113" s="16">
        <v>1</v>
      </c>
      <c r="E113" s="16">
        <v>280</v>
      </c>
      <c r="F113" s="16">
        <v>0.1</v>
      </c>
      <c r="G113" s="16">
        <v>1000</v>
      </c>
      <c r="H113" s="16">
        <v>20</v>
      </c>
      <c r="I113" s="15">
        <v>2</v>
      </c>
      <c r="J113" s="16">
        <v>260</v>
      </c>
      <c r="K113" s="16">
        <v>1.5</v>
      </c>
      <c r="L113" s="16">
        <v>2000</v>
      </c>
      <c r="M113" s="17">
        <v>0</v>
      </c>
      <c r="N113" s="18">
        <v>0</v>
      </c>
      <c r="O113" s="18">
        <v>0</v>
      </c>
      <c r="P113" s="19">
        <v>0</v>
      </c>
      <c r="Q113" s="17">
        <v>100</v>
      </c>
      <c r="R113" s="18">
        <v>0</v>
      </c>
      <c r="S113" s="18">
        <v>0</v>
      </c>
      <c r="T113" s="18">
        <v>0</v>
      </c>
      <c r="U113" s="18">
        <v>5</v>
      </c>
      <c r="V113" s="18">
        <v>0</v>
      </c>
      <c r="W113" s="20">
        <v>0</v>
      </c>
      <c r="X113" s="20">
        <v>0</v>
      </c>
      <c r="Y113" s="20">
        <v>0</v>
      </c>
      <c r="Z113" s="20">
        <v>0</v>
      </c>
      <c r="AA113" s="20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15</v>
      </c>
      <c r="AI113" s="18">
        <v>0</v>
      </c>
      <c r="AJ113" s="18">
        <v>0</v>
      </c>
      <c r="AK113" s="18">
        <v>0</v>
      </c>
      <c r="AL113" s="18">
        <v>0</v>
      </c>
      <c r="AM113" s="21">
        <v>0</v>
      </c>
      <c r="AN113" s="22">
        <f>18.4+38.5</f>
        <v>56.9</v>
      </c>
      <c r="AO113" s="22">
        <f>15.21+2.1</f>
        <v>17.310000000000002</v>
      </c>
      <c r="AP113" s="22">
        <v>0</v>
      </c>
      <c r="AQ113" s="22">
        <v>0</v>
      </c>
      <c r="AR113" s="22">
        <v>15.8</v>
      </c>
      <c r="AS113" s="23">
        <v>0</v>
      </c>
      <c r="AT113" s="23">
        <v>0</v>
      </c>
      <c r="AU113" s="18">
        <v>15.73</v>
      </c>
    </row>
    <row r="114" spans="1:47" x14ac:dyDescent="0.25">
      <c r="A114" s="1">
        <v>2</v>
      </c>
      <c r="B114" s="2">
        <v>1</v>
      </c>
      <c r="C114" s="2">
        <v>2</v>
      </c>
      <c r="D114" s="2">
        <v>1</v>
      </c>
      <c r="E114" s="2">
        <v>290</v>
      </c>
      <c r="F114" s="2">
        <v>0.5</v>
      </c>
      <c r="G114" s="2">
        <v>1000</v>
      </c>
      <c r="H114" s="2">
        <v>20</v>
      </c>
      <c r="I114" s="1">
        <v>2</v>
      </c>
      <c r="J114" s="2">
        <v>250</v>
      </c>
      <c r="K114" s="2">
        <v>1.5</v>
      </c>
      <c r="L114" s="2">
        <v>2000</v>
      </c>
      <c r="M114" s="4">
        <v>0</v>
      </c>
      <c r="N114" s="5">
        <v>0</v>
      </c>
      <c r="O114" s="5">
        <v>0</v>
      </c>
      <c r="P114" s="6">
        <v>0</v>
      </c>
      <c r="Q114" s="4">
        <v>100</v>
      </c>
      <c r="R114" s="5">
        <v>1.38</v>
      </c>
      <c r="S114" s="5">
        <v>0</v>
      </c>
      <c r="T114" s="5">
        <v>0</v>
      </c>
      <c r="U114" s="5">
        <v>0</v>
      </c>
      <c r="V114" s="5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8">
        <v>0</v>
      </c>
      <c r="AN114" s="9">
        <f>4.4+8.6</f>
        <v>13</v>
      </c>
      <c r="AO114" s="9">
        <f>31.1+29.1+21.6</f>
        <v>81.800000000000011</v>
      </c>
      <c r="AP114" s="9">
        <v>0</v>
      </c>
      <c r="AQ114" s="9">
        <v>5.2</v>
      </c>
      <c r="AR114" s="9">
        <v>0</v>
      </c>
      <c r="AS114" s="10">
        <v>0</v>
      </c>
      <c r="AT114" s="10">
        <v>0</v>
      </c>
      <c r="AU114" s="5">
        <v>13.4</v>
      </c>
    </row>
    <row r="115" spans="1:47" x14ac:dyDescent="0.25">
      <c r="A115" s="15">
        <v>2</v>
      </c>
      <c r="B115" s="16">
        <v>1</v>
      </c>
      <c r="C115" s="16">
        <v>2</v>
      </c>
      <c r="D115" s="16">
        <v>1</v>
      </c>
      <c r="E115" s="16">
        <v>290</v>
      </c>
      <c r="F115" s="16">
        <v>0.5</v>
      </c>
      <c r="G115" s="16">
        <v>1000</v>
      </c>
      <c r="H115" s="16">
        <v>20</v>
      </c>
      <c r="I115" s="15">
        <v>2</v>
      </c>
      <c r="J115" s="16">
        <v>250</v>
      </c>
      <c r="K115" s="16">
        <v>1.5</v>
      </c>
      <c r="L115" s="16">
        <v>2000</v>
      </c>
      <c r="M115" s="17">
        <v>0</v>
      </c>
      <c r="N115" s="18">
        <v>0</v>
      </c>
      <c r="O115" s="18">
        <v>0</v>
      </c>
      <c r="P115" s="19">
        <v>0</v>
      </c>
      <c r="Q115" s="17">
        <v>100</v>
      </c>
      <c r="R115" s="18">
        <v>1.32</v>
      </c>
      <c r="S115" s="18">
        <v>0</v>
      </c>
      <c r="T115" s="18">
        <v>0</v>
      </c>
      <c r="U115" s="18">
        <v>0</v>
      </c>
      <c r="V115" s="18">
        <v>0</v>
      </c>
      <c r="W115" s="20">
        <v>0</v>
      </c>
      <c r="X115" s="20">
        <v>0</v>
      </c>
      <c r="Y115" s="20">
        <v>0</v>
      </c>
      <c r="Z115" s="20">
        <v>0</v>
      </c>
      <c r="AA115" s="20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18">
        <v>0</v>
      </c>
      <c r="AK115" s="18">
        <v>0</v>
      </c>
      <c r="AL115" s="18">
        <v>0</v>
      </c>
      <c r="AM115" s="21">
        <v>0</v>
      </c>
      <c r="AN115" s="22">
        <v>0</v>
      </c>
      <c r="AO115" s="22">
        <f>32.9+35.1+22.8</f>
        <v>90.8</v>
      </c>
      <c r="AP115" s="22">
        <v>0</v>
      </c>
      <c r="AQ115" s="22">
        <v>9.1999999999999993</v>
      </c>
      <c r="AR115" s="22">
        <v>0</v>
      </c>
      <c r="AS115" s="23">
        <v>0</v>
      </c>
      <c r="AT115" s="23">
        <v>0</v>
      </c>
      <c r="AU115" s="18">
        <v>9.81</v>
      </c>
    </row>
    <row r="116" spans="1:47" x14ac:dyDescent="0.25">
      <c r="A116" s="1">
        <v>2</v>
      </c>
      <c r="B116" s="2">
        <v>1</v>
      </c>
      <c r="C116" s="2">
        <v>2</v>
      </c>
      <c r="D116" s="2">
        <v>1</v>
      </c>
      <c r="E116" s="2">
        <v>300</v>
      </c>
      <c r="F116" s="2">
        <v>0.1</v>
      </c>
      <c r="G116" s="2">
        <v>7000</v>
      </c>
      <c r="H116" s="2">
        <v>20</v>
      </c>
      <c r="I116" s="1">
        <v>2</v>
      </c>
      <c r="J116" s="2">
        <v>270</v>
      </c>
      <c r="K116" s="2">
        <v>3</v>
      </c>
      <c r="L116" s="2">
        <v>7000</v>
      </c>
      <c r="M116" s="4">
        <v>0</v>
      </c>
      <c r="N116" s="5">
        <v>0</v>
      </c>
      <c r="O116" s="5">
        <v>0</v>
      </c>
      <c r="P116" s="6">
        <v>0</v>
      </c>
      <c r="Q116" s="4">
        <v>100</v>
      </c>
      <c r="R116" s="5">
        <v>3</v>
      </c>
      <c r="S116" s="5">
        <v>0</v>
      </c>
      <c r="T116" s="5">
        <v>0</v>
      </c>
      <c r="U116" s="5">
        <v>0</v>
      </c>
      <c r="V116" s="5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8">
        <v>0</v>
      </c>
      <c r="AN116" s="9">
        <f>2.5+2.8</f>
        <v>5.3</v>
      </c>
      <c r="AO116" s="9">
        <f>31.6+31.6+15.8</f>
        <v>79</v>
      </c>
      <c r="AP116" s="9">
        <v>0</v>
      </c>
      <c r="AQ116" s="9">
        <v>12.5</v>
      </c>
      <c r="AR116" s="9">
        <v>3.3</v>
      </c>
      <c r="AS116" s="10">
        <v>0</v>
      </c>
      <c r="AT116" s="10">
        <v>0</v>
      </c>
      <c r="AU116" s="5">
        <v>7.9</v>
      </c>
    </row>
    <row r="117" spans="1:47" x14ac:dyDescent="0.25">
      <c r="A117" s="1">
        <v>2</v>
      </c>
      <c r="B117" s="2">
        <v>1</v>
      </c>
      <c r="C117" s="2">
        <v>2</v>
      </c>
      <c r="D117" s="2">
        <v>1</v>
      </c>
      <c r="E117" s="2">
        <v>300</v>
      </c>
      <c r="F117" s="2">
        <v>0.1</v>
      </c>
      <c r="G117" s="2">
        <v>7000</v>
      </c>
      <c r="H117" s="2">
        <v>20</v>
      </c>
      <c r="I117" s="1">
        <v>2</v>
      </c>
      <c r="J117" s="2">
        <v>270</v>
      </c>
      <c r="K117" s="2">
        <v>3</v>
      </c>
      <c r="L117" s="2">
        <v>7000</v>
      </c>
      <c r="M117" s="4">
        <v>0</v>
      </c>
      <c r="N117" s="5">
        <v>0</v>
      </c>
      <c r="O117" s="5">
        <v>0</v>
      </c>
      <c r="P117" s="6">
        <v>0</v>
      </c>
      <c r="Q117" s="4">
        <v>100</v>
      </c>
      <c r="R117" s="5">
        <v>3</v>
      </c>
      <c r="S117" s="5">
        <v>0</v>
      </c>
      <c r="T117" s="5">
        <v>0</v>
      </c>
      <c r="U117" s="5">
        <v>0</v>
      </c>
      <c r="V117" s="5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1</v>
      </c>
      <c r="AK117" s="5">
        <v>0</v>
      </c>
      <c r="AL117" s="5">
        <v>0</v>
      </c>
      <c r="AM117" s="8">
        <v>0</v>
      </c>
      <c r="AN117" s="9">
        <f>6.9+3.8</f>
        <v>10.7</v>
      </c>
      <c r="AO117" s="9">
        <f>28+28+14</f>
        <v>70</v>
      </c>
      <c r="AP117" s="9">
        <v>0</v>
      </c>
      <c r="AQ117" s="9">
        <v>13.7</v>
      </c>
      <c r="AR117" s="9">
        <v>5.7</v>
      </c>
      <c r="AS117" s="10">
        <v>0</v>
      </c>
      <c r="AT117" s="10">
        <v>0</v>
      </c>
      <c r="AU117" s="5">
        <v>6.4</v>
      </c>
    </row>
    <row r="118" spans="1:47" x14ac:dyDescent="0.25">
      <c r="A118" s="1">
        <v>2</v>
      </c>
      <c r="B118" s="2">
        <v>1</v>
      </c>
      <c r="C118" s="2">
        <v>2</v>
      </c>
      <c r="D118" s="2">
        <v>1</v>
      </c>
      <c r="E118" s="2">
        <v>300</v>
      </c>
      <c r="F118" s="2">
        <v>0.1</v>
      </c>
      <c r="G118" s="2">
        <v>7000</v>
      </c>
      <c r="H118" s="2">
        <v>20</v>
      </c>
      <c r="I118" s="1">
        <v>2</v>
      </c>
      <c r="J118" s="2">
        <v>270</v>
      </c>
      <c r="K118" s="2">
        <v>3</v>
      </c>
      <c r="L118" s="2">
        <v>12000</v>
      </c>
      <c r="M118" s="4">
        <v>0</v>
      </c>
      <c r="N118" s="5">
        <v>0</v>
      </c>
      <c r="O118" s="5">
        <v>0</v>
      </c>
      <c r="P118" s="6">
        <v>0</v>
      </c>
      <c r="Q118" s="4">
        <v>100</v>
      </c>
      <c r="R118" s="5">
        <v>3</v>
      </c>
      <c r="S118" s="5">
        <v>0</v>
      </c>
      <c r="T118" s="5">
        <v>0</v>
      </c>
      <c r="U118" s="5">
        <v>0</v>
      </c>
      <c r="V118" s="5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2</v>
      </c>
      <c r="AK118" s="5">
        <v>0</v>
      </c>
      <c r="AL118" s="5">
        <v>0</v>
      </c>
      <c r="AM118" s="8">
        <v>0</v>
      </c>
      <c r="AN118" s="9">
        <f>1.7+2.3</f>
        <v>4</v>
      </c>
      <c r="AO118" s="9">
        <f>26.6+26.6+13.3</f>
        <v>66.5</v>
      </c>
      <c r="AP118" s="9">
        <v>0</v>
      </c>
      <c r="AQ118" s="9">
        <v>19.3</v>
      </c>
      <c r="AR118" s="9">
        <v>10.1</v>
      </c>
      <c r="AS118" s="10">
        <v>0</v>
      </c>
      <c r="AT118" s="10">
        <v>0</v>
      </c>
      <c r="AU118" s="5">
        <v>6.3</v>
      </c>
    </row>
    <row r="119" spans="1:47" x14ac:dyDescent="0.25">
      <c r="A119" s="15">
        <v>2</v>
      </c>
      <c r="B119" s="16">
        <v>1</v>
      </c>
      <c r="C119" s="16">
        <v>2</v>
      </c>
      <c r="D119" s="16">
        <v>1</v>
      </c>
      <c r="E119" s="16">
        <v>300</v>
      </c>
      <c r="F119" s="16">
        <v>0.1</v>
      </c>
      <c r="G119" s="16">
        <v>7000</v>
      </c>
      <c r="H119" s="16">
        <v>20</v>
      </c>
      <c r="I119" s="15">
        <v>2</v>
      </c>
      <c r="J119" s="16">
        <v>270</v>
      </c>
      <c r="K119" s="16">
        <v>3</v>
      </c>
      <c r="L119" s="16">
        <v>12000</v>
      </c>
      <c r="M119" s="17">
        <v>0</v>
      </c>
      <c r="N119" s="18">
        <v>0</v>
      </c>
      <c r="O119" s="18">
        <v>0</v>
      </c>
      <c r="P119" s="19">
        <v>0</v>
      </c>
      <c r="Q119" s="17">
        <v>100</v>
      </c>
      <c r="R119" s="18">
        <v>3</v>
      </c>
      <c r="S119" s="18">
        <v>0</v>
      </c>
      <c r="T119" s="18">
        <v>0</v>
      </c>
      <c r="U119" s="18">
        <v>0</v>
      </c>
      <c r="V119" s="18">
        <v>0</v>
      </c>
      <c r="W119" s="20">
        <v>0</v>
      </c>
      <c r="X119" s="20">
        <v>0</v>
      </c>
      <c r="Y119" s="20">
        <v>0</v>
      </c>
      <c r="Z119" s="20">
        <v>0</v>
      </c>
      <c r="AA119" s="20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18">
        <v>3</v>
      </c>
      <c r="AK119" s="18">
        <v>0</v>
      </c>
      <c r="AL119" s="18">
        <v>0</v>
      </c>
      <c r="AM119" s="21">
        <v>0</v>
      </c>
      <c r="AN119" s="22">
        <f>1.9+3.3</f>
        <v>5.1999999999999993</v>
      </c>
      <c r="AO119" s="22">
        <f>26.2+26.2+13.1</f>
        <v>65.5</v>
      </c>
      <c r="AP119" s="22">
        <v>0</v>
      </c>
      <c r="AQ119" s="22">
        <v>24.9</v>
      </c>
      <c r="AR119" s="22">
        <v>4.2</v>
      </c>
      <c r="AS119" s="23">
        <v>0</v>
      </c>
      <c r="AT119" s="23">
        <v>0</v>
      </c>
      <c r="AU119" s="18">
        <v>6.5</v>
      </c>
    </row>
    <row r="120" spans="1:47" x14ac:dyDescent="0.25">
      <c r="A120" s="1">
        <v>2</v>
      </c>
      <c r="B120" s="2">
        <v>1</v>
      </c>
      <c r="C120" s="2">
        <v>2</v>
      </c>
      <c r="D120" s="2">
        <v>1</v>
      </c>
      <c r="E120" s="2">
        <v>300</v>
      </c>
      <c r="F120" s="2">
        <v>0.5</v>
      </c>
      <c r="G120" s="2">
        <v>1000</v>
      </c>
      <c r="H120" s="2">
        <v>20</v>
      </c>
      <c r="I120" s="1">
        <v>2</v>
      </c>
      <c r="J120" s="2">
        <v>280</v>
      </c>
      <c r="K120" s="2">
        <v>1.5</v>
      </c>
      <c r="L120" s="2">
        <v>2000</v>
      </c>
      <c r="M120" s="4">
        <v>0</v>
      </c>
      <c r="N120" s="5">
        <v>0</v>
      </c>
      <c r="O120" s="5">
        <v>0</v>
      </c>
      <c r="P120" s="6">
        <v>0</v>
      </c>
      <c r="Q120" s="4">
        <v>100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10</v>
      </c>
      <c r="AM120" s="8">
        <v>0</v>
      </c>
      <c r="AN120" s="9">
        <f>41.9+46.5</f>
        <v>88.4</v>
      </c>
      <c r="AO120" s="9">
        <v>8.6</v>
      </c>
      <c r="AP120" s="9">
        <v>0</v>
      </c>
      <c r="AQ120" s="9">
        <v>3</v>
      </c>
      <c r="AR120" s="9">
        <v>0</v>
      </c>
      <c r="AS120" s="10">
        <v>0</v>
      </c>
      <c r="AT120" s="10">
        <v>0</v>
      </c>
      <c r="AU120" s="5">
        <v>37.1</v>
      </c>
    </row>
    <row r="121" spans="1:47" x14ac:dyDescent="0.25">
      <c r="A121" s="1">
        <v>2</v>
      </c>
      <c r="B121" s="2">
        <v>1</v>
      </c>
      <c r="C121" s="2">
        <v>2</v>
      </c>
      <c r="D121" s="2">
        <v>1</v>
      </c>
      <c r="E121" s="2">
        <v>300</v>
      </c>
      <c r="F121" s="2">
        <v>0.5</v>
      </c>
      <c r="G121" s="2">
        <v>1000</v>
      </c>
      <c r="H121" s="2">
        <v>20</v>
      </c>
      <c r="I121" s="1">
        <v>2</v>
      </c>
      <c r="J121" s="2">
        <v>280</v>
      </c>
      <c r="K121" s="2">
        <v>1.5</v>
      </c>
      <c r="L121" s="2">
        <v>2000</v>
      </c>
      <c r="M121" s="4">
        <v>0</v>
      </c>
      <c r="N121" s="5">
        <v>0</v>
      </c>
      <c r="O121" s="5">
        <v>0</v>
      </c>
      <c r="P121" s="6">
        <v>0</v>
      </c>
      <c r="Q121" s="4">
        <v>100</v>
      </c>
      <c r="R121" s="5">
        <v>0</v>
      </c>
      <c r="S121" s="5">
        <v>0</v>
      </c>
      <c r="T121" s="5">
        <v>0</v>
      </c>
      <c r="U121" s="5">
        <v>8</v>
      </c>
      <c r="V121" s="5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10</v>
      </c>
      <c r="AM121" s="8">
        <v>0</v>
      </c>
      <c r="AN121" s="9">
        <v>0</v>
      </c>
      <c r="AO121" s="9">
        <f>14.1+10.4</f>
        <v>24.5</v>
      </c>
      <c r="AP121" s="9">
        <v>0</v>
      </c>
      <c r="AQ121" s="9">
        <v>49.2</v>
      </c>
      <c r="AR121" s="32">
        <v>26.3</v>
      </c>
      <c r="AS121" s="10">
        <v>0</v>
      </c>
      <c r="AT121" s="10">
        <v>0</v>
      </c>
      <c r="AU121" s="5">
        <v>21.7</v>
      </c>
    </row>
    <row r="122" spans="1:47" x14ac:dyDescent="0.25">
      <c r="A122" s="1">
        <v>2</v>
      </c>
      <c r="B122" s="2">
        <v>1</v>
      </c>
      <c r="C122" s="2">
        <v>2</v>
      </c>
      <c r="D122" s="2">
        <v>1</v>
      </c>
      <c r="E122" s="2">
        <v>300</v>
      </c>
      <c r="F122" s="2">
        <v>0.5</v>
      </c>
      <c r="G122" s="2">
        <v>1000</v>
      </c>
      <c r="H122" s="2">
        <v>20</v>
      </c>
      <c r="I122" s="1">
        <v>2</v>
      </c>
      <c r="J122" s="2">
        <v>280</v>
      </c>
      <c r="K122" s="2">
        <v>1.5</v>
      </c>
      <c r="L122" s="2">
        <v>2000</v>
      </c>
      <c r="M122" s="4">
        <v>0</v>
      </c>
      <c r="N122" s="5">
        <v>0</v>
      </c>
      <c r="O122" s="5">
        <v>0</v>
      </c>
      <c r="P122" s="6">
        <v>0</v>
      </c>
      <c r="Q122" s="4">
        <v>100</v>
      </c>
      <c r="R122" s="5">
        <v>0</v>
      </c>
      <c r="S122" s="5">
        <v>0</v>
      </c>
      <c r="T122" s="5">
        <v>0</v>
      </c>
      <c r="U122" s="5">
        <v>15</v>
      </c>
      <c r="V122" s="5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10</v>
      </c>
      <c r="AM122" s="8">
        <v>0</v>
      </c>
      <c r="AN122" s="9">
        <v>0</v>
      </c>
      <c r="AO122" s="9">
        <f>6.6+7.1</f>
        <v>13.7</v>
      </c>
      <c r="AP122" s="9">
        <v>0</v>
      </c>
      <c r="AQ122" s="9">
        <v>80.8</v>
      </c>
      <c r="AR122" s="32">
        <v>5.5</v>
      </c>
      <c r="AS122" s="10">
        <v>0</v>
      </c>
      <c r="AT122" s="10">
        <v>0</v>
      </c>
      <c r="AU122" s="5">
        <v>15.6</v>
      </c>
    </row>
    <row r="123" spans="1:47" x14ac:dyDescent="0.25">
      <c r="A123" s="1">
        <v>2</v>
      </c>
      <c r="B123" s="2">
        <v>1</v>
      </c>
      <c r="C123" s="2">
        <v>2</v>
      </c>
      <c r="D123" s="2">
        <v>1</v>
      </c>
      <c r="E123" s="2">
        <v>300</v>
      </c>
      <c r="F123" s="2">
        <v>0.5</v>
      </c>
      <c r="G123" s="2">
        <v>1000</v>
      </c>
      <c r="H123" s="2">
        <v>20</v>
      </c>
      <c r="I123" s="1">
        <v>2</v>
      </c>
      <c r="J123" s="2">
        <v>280</v>
      </c>
      <c r="K123" s="2">
        <v>1.5</v>
      </c>
      <c r="L123" s="2">
        <v>2000</v>
      </c>
      <c r="M123" s="4">
        <v>0</v>
      </c>
      <c r="N123" s="5">
        <v>0</v>
      </c>
      <c r="O123" s="5">
        <v>0</v>
      </c>
      <c r="P123" s="6">
        <v>0</v>
      </c>
      <c r="Q123" s="4">
        <v>100</v>
      </c>
      <c r="R123" s="5">
        <v>0</v>
      </c>
      <c r="S123" s="5">
        <v>0</v>
      </c>
      <c r="T123" s="5">
        <v>0</v>
      </c>
      <c r="U123" s="5">
        <v>25</v>
      </c>
      <c r="V123" s="5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10</v>
      </c>
      <c r="AM123" s="8">
        <v>0</v>
      </c>
      <c r="AN123" s="9">
        <v>0</v>
      </c>
      <c r="AO123" s="9">
        <v>6.9</v>
      </c>
      <c r="AP123" s="9">
        <v>0</v>
      </c>
      <c r="AQ123" s="9">
        <v>51.5</v>
      </c>
      <c r="AR123" s="32">
        <v>41.7</v>
      </c>
      <c r="AS123" s="10">
        <v>0</v>
      </c>
      <c r="AT123" s="10">
        <v>0</v>
      </c>
      <c r="AU123" s="5">
        <v>21.5</v>
      </c>
    </row>
    <row r="124" spans="1:47" x14ac:dyDescent="0.25">
      <c r="A124" s="1">
        <v>2</v>
      </c>
      <c r="B124" s="2">
        <v>1</v>
      </c>
      <c r="C124" s="2">
        <v>2</v>
      </c>
      <c r="D124" s="2">
        <v>1</v>
      </c>
      <c r="E124" s="2">
        <v>300</v>
      </c>
      <c r="F124" s="2">
        <v>0.5</v>
      </c>
      <c r="G124" s="2">
        <v>1000</v>
      </c>
      <c r="H124" s="2">
        <v>20</v>
      </c>
      <c r="I124" s="1">
        <v>2</v>
      </c>
      <c r="J124" s="2">
        <v>280</v>
      </c>
      <c r="K124" s="2">
        <v>1.5</v>
      </c>
      <c r="L124" s="2">
        <v>2000</v>
      </c>
      <c r="M124" s="4">
        <v>0</v>
      </c>
      <c r="N124" s="5">
        <v>0</v>
      </c>
      <c r="O124" s="5">
        <v>0</v>
      </c>
      <c r="P124" s="6">
        <v>0</v>
      </c>
      <c r="Q124" s="4">
        <v>100</v>
      </c>
      <c r="R124" s="5">
        <v>0</v>
      </c>
      <c r="S124" s="5">
        <v>0</v>
      </c>
      <c r="T124" s="5">
        <v>0</v>
      </c>
      <c r="U124" s="5">
        <v>15</v>
      </c>
      <c r="V124" s="5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8">
        <v>0</v>
      </c>
      <c r="AN124" s="9">
        <f>42.1+18.5</f>
        <v>60.6</v>
      </c>
      <c r="AO124" s="9">
        <v>15.6</v>
      </c>
      <c r="AP124" s="9">
        <v>0</v>
      </c>
      <c r="AQ124" s="9">
        <v>6.9</v>
      </c>
      <c r="AR124" s="32">
        <v>16.899999999999999</v>
      </c>
      <c r="AS124" s="10">
        <v>0</v>
      </c>
      <c r="AT124" s="10">
        <v>0</v>
      </c>
      <c r="AU124" s="5">
        <v>20.100000000000001</v>
      </c>
    </row>
    <row r="125" spans="1:47" x14ac:dyDescent="0.25">
      <c r="A125" s="1">
        <v>2</v>
      </c>
      <c r="B125" s="2">
        <v>1</v>
      </c>
      <c r="C125" s="2">
        <v>2</v>
      </c>
      <c r="D125" s="2">
        <v>1</v>
      </c>
      <c r="E125" s="2">
        <v>300</v>
      </c>
      <c r="F125" s="2">
        <v>0.5</v>
      </c>
      <c r="G125" s="2">
        <v>1000</v>
      </c>
      <c r="H125" s="2">
        <v>20</v>
      </c>
      <c r="I125" s="1">
        <v>2</v>
      </c>
      <c r="J125" s="2">
        <v>280</v>
      </c>
      <c r="K125" s="2">
        <v>1.5</v>
      </c>
      <c r="L125" s="2">
        <v>2000</v>
      </c>
      <c r="M125" s="4">
        <v>0</v>
      </c>
      <c r="N125" s="5">
        <v>0</v>
      </c>
      <c r="O125" s="5">
        <v>0</v>
      </c>
      <c r="P125" s="6">
        <v>0</v>
      </c>
      <c r="Q125" s="4">
        <v>100</v>
      </c>
      <c r="R125" s="5">
        <v>1.5</v>
      </c>
      <c r="S125" s="5">
        <v>0</v>
      </c>
      <c r="T125" s="5">
        <v>0</v>
      </c>
      <c r="U125" s="5">
        <v>15</v>
      </c>
      <c r="V125" s="5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8">
        <v>0</v>
      </c>
      <c r="AN125" s="9">
        <f>40.6+28.3</f>
        <v>68.900000000000006</v>
      </c>
      <c r="AO125" s="9">
        <f>20.2+10.9</f>
        <v>31.1</v>
      </c>
      <c r="AP125" s="9">
        <v>0</v>
      </c>
      <c r="AQ125" s="9">
        <v>0</v>
      </c>
      <c r="AR125" s="9">
        <v>0</v>
      </c>
      <c r="AS125" s="10">
        <v>0</v>
      </c>
      <c r="AT125" s="10">
        <v>0</v>
      </c>
      <c r="AU125" s="5">
        <v>10.6</v>
      </c>
    </row>
    <row r="126" spans="1:47" x14ac:dyDescent="0.25">
      <c r="A126" s="1">
        <v>2</v>
      </c>
      <c r="B126" s="2">
        <v>1</v>
      </c>
      <c r="C126" s="2">
        <v>2</v>
      </c>
      <c r="D126" s="2">
        <v>1</v>
      </c>
      <c r="E126" s="2">
        <v>300</v>
      </c>
      <c r="F126" s="2">
        <v>0.5</v>
      </c>
      <c r="G126" s="2">
        <v>1000</v>
      </c>
      <c r="H126" s="2">
        <v>20</v>
      </c>
      <c r="I126" s="1">
        <v>2</v>
      </c>
      <c r="J126" s="2">
        <v>280</v>
      </c>
      <c r="K126" s="2">
        <v>1.5</v>
      </c>
      <c r="L126" s="2">
        <v>2000</v>
      </c>
      <c r="M126" s="4">
        <v>0</v>
      </c>
      <c r="N126" s="5">
        <v>0</v>
      </c>
      <c r="O126" s="5">
        <v>0</v>
      </c>
      <c r="P126" s="6">
        <v>0</v>
      </c>
      <c r="Q126" s="4">
        <v>100</v>
      </c>
      <c r="R126" s="5">
        <v>1.5</v>
      </c>
      <c r="S126" s="5">
        <v>0</v>
      </c>
      <c r="T126" s="5">
        <v>0</v>
      </c>
      <c r="U126" s="5">
        <v>15</v>
      </c>
      <c r="V126" s="5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5</v>
      </c>
      <c r="AM126" s="8">
        <v>0</v>
      </c>
      <c r="AN126" s="9">
        <f>36.8+44.5</f>
        <v>81.3</v>
      </c>
      <c r="AO126" s="9">
        <f>11+7.7</f>
        <v>18.7</v>
      </c>
      <c r="AP126" s="9">
        <v>0</v>
      </c>
      <c r="AQ126" s="9">
        <v>0</v>
      </c>
      <c r="AR126" s="9">
        <v>0</v>
      </c>
      <c r="AS126" s="10">
        <v>0</v>
      </c>
      <c r="AT126" s="10">
        <v>0</v>
      </c>
      <c r="AU126" s="5">
        <v>10.1</v>
      </c>
    </row>
    <row r="127" spans="1:47" x14ac:dyDescent="0.25">
      <c r="A127" s="1">
        <v>2</v>
      </c>
      <c r="B127" s="2">
        <v>1</v>
      </c>
      <c r="C127" s="2">
        <v>2</v>
      </c>
      <c r="D127" s="2">
        <v>1</v>
      </c>
      <c r="E127" s="2">
        <v>280</v>
      </c>
      <c r="F127" s="2">
        <v>0.1</v>
      </c>
      <c r="G127" s="2">
        <v>1000</v>
      </c>
      <c r="H127" s="2">
        <v>24</v>
      </c>
      <c r="I127" s="1">
        <v>2</v>
      </c>
      <c r="J127" s="2">
        <v>270</v>
      </c>
      <c r="K127" s="2">
        <v>1.5</v>
      </c>
      <c r="L127" s="2">
        <v>2000</v>
      </c>
      <c r="M127" s="4">
        <v>0</v>
      </c>
      <c r="N127" s="5">
        <v>0</v>
      </c>
      <c r="O127" s="5">
        <v>0</v>
      </c>
      <c r="P127" s="6">
        <v>0</v>
      </c>
      <c r="Q127" s="4">
        <v>100</v>
      </c>
      <c r="R127" s="5">
        <v>0</v>
      </c>
      <c r="S127" s="5">
        <v>0</v>
      </c>
      <c r="T127" s="5">
        <v>0</v>
      </c>
      <c r="U127" s="5">
        <v>20</v>
      </c>
      <c r="V127" s="5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8">
        <v>0</v>
      </c>
      <c r="AN127" s="9">
        <f>33.2+33.8</f>
        <v>67</v>
      </c>
      <c r="AO127" s="9">
        <f>16.6+11.8+4.7</f>
        <v>33.1</v>
      </c>
      <c r="AP127" s="9">
        <v>0</v>
      </c>
      <c r="AQ127" s="9">
        <v>0</v>
      </c>
      <c r="AR127" s="9">
        <v>0</v>
      </c>
      <c r="AS127" s="10">
        <v>0</v>
      </c>
      <c r="AT127" s="10">
        <v>0</v>
      </c>
      <c r="AU127" s="5">
        <v>22.9</v>
      </c>
    </row>
    <row r="128" spans="1:47" x14ac:dyDescent="0.25">
      <c r="A128" s="1">
        <v>2</v>
      </c>
      <c r="B128" s="2">
        <v>1</v>
      </c>
      <c r="C128" s="2">
        <v>2</v>
      </c>
      <c r="D128" s="2">
        <v>1</v>
      </c>
      <c r="E128" s="2">
        <v>280</v>
      </c>
      <c r="F128" s="2">
        <v>0.1</v>
      </c>
      <c r="G128" s="2">
        <v>1000</v>
      </c>
      <c r="H128" s="2">
        <v>24</v>
      </c>
      <c r="I128" s="1">
        <v>2</v>
      </c>
      <c r="J128" s="2">
        <v>270</v>
      </c>
      <c r="K128" s="2">
        <v>1.5</v>
      </c>
      <c r="L128" s="2">
        <v>2000</v>
      </c>
      <c r="M128" s="4">
        <v>0</v>
      </c>
      <c r="N128" s="5">
        <v>0</v>
      </c>
      <c r="O128" s="5">
        <v>0</v>
      </c>
      <c r="P128" s="6">
        <v>0</v>
      </c>
      <c r="Q128" s="4">
        <v>100</v>
      </c>
      <c r="R128" s="5">
        <v>0</v>
      </c>
      <c r="S128" s="5">
        <v>0</v>
      </c>
      <c r="T128" s="5">
        <v>0</v>
      </c>
      <c r="U128" s="5">
        <v>20</v>
      </c>
      <c r="V128" s="5">
        <v>0</v>
      </c>
      <c r="W128" s="7">
        <v>0</v>
      </c>
      <c r="X128" s="7">
        <v>1</v>
      </c>
      <c r="Y128" s="7">
        <v>0</v>
      </c>
      <c r="Z128" s="7">
        <v>0</v>
      </c>
      <c r="AA128" s="7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8">
        <v>0</v>
      </c>
      <c r="AN128" s="9">
        <f>33.2+33.8</f>
        <v>67</v>
      </c>
      <c r="AO128" s="9">
        <f>16.6+11.8+4.7</f>
        <v>33.1</v>
      </c>
      <c r="AP128" s="9">
        <v>0</v>
      </c>
      <c r="AQ128" s="9">
        <v>0</v>
      </c>
      <c r="AR128" s="9">
        <v>0</v>
      </c>
      <c r="AS128" s="10">
        <v>0</v>
      </c>
      <c r="AT128" s="10">
        <v>0</v>
      </c>
      <c r="AU128" s="5">
        <v>21.2</v>
      </c>
    </row>
    <row r="129" spans="1:47" x14ac:dyDescent="0.25">
      <c r="A129" s="1">
        <v>2</v>
      </c>
      <c r="B129" s="2">
        <v>1</v>
      </c>
      <c r="C129" s="2">
        <v>2</v>
      </c>
      <c r="D129" s="2">
        <v>1</v>
      </c>
      <c r="E129" s="2">
        <v>280</v>
      </c>
      <c r="F129" s="2">
        <v>0.1</v>
      </c>
      <c r="G129" s="2">
        <v>1000</v>
      </c>
      <c r="H129" s="2">
        <v>24</v>
      </c>
      <c r="I129" s="1">
        <v>2</v>
      </c>
      <c r="J129" s="2">
        <v>270</v>
      </c>
      <c r="K129" s="2">
        <v>1.5</v>
      </c>
      <c r="L129" s="2">
        <v>2000</v>
      </c>
      <c r="M129" s="4">
        <v>0</v>
      </c>
      <c r="N129" s="5">
        <v>0</v>
      </c>
      <c r="O129" s="5">
        <v>0</v>
      </c>
      <c r="P129" s="6">
        <v>0</v>
      </c>
      <c r="Q129" s="4">
        <v>100</v>
      </c>
      <c r="R129" s="5">
        <v>0</v>
      </c>
      <c r="S129" s="5">
        <v>0</v>
      </c>
      <c r="T129" s="5">
        <v>0</v>
      </c>
      <c r="U129" s="5">
        <v>20</v>
      </c>
      <c r="V129" s="5">
        <v>0</v>
      </c>
      <c r="W129" s="7">
        <v>0</v>
      </c>
      <c r="X129" s="7">
        <v>2</v>
      </c>
      <c r="Y129" s="7">
        <v>0</v>
      </c>
      <c r="Z129" s="7">
        <v>0</v>
      </c>
      <c r="AA129" s="7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8">
        <v>0</v>
      </c>
      <c r="AN129" s="9">
        <f>33.2+33.8</f>
        <v>67</v>
      </c>
      <c r="AO129" s="9">
        <f>16.6+11.8+4.7</f>
        <v>33.1</v>
      </c>
      <c r="AP129" s="9">
        <v>0</v>
      </c>
      <c r="AQ129" s="9">
        <v>0</v>
      </c>
      <c r="AR129" s="9">
        <v>0</v>
      </c>
      <c r="AS129" s="10">
        <v>0</v>
      </c>
      <c r="AT129" s="10">
        <v>0</v>
      </c>
      <c r="AU129" s="5">
        <v>20.8</v>
      </c>
    </row>
    <row r="130" spans="1:47" x14ac:dyDescent="0.25">
      <c r="A130" s="1">
        <v>2</v>
      </c>
      <c r="B130" s="2">
        <v>1</v>
      </c>
      <c r="C130" s="2">
        <v>2</v>
      </c>
      <c r="D130" s="2">
        <v>1</v>
      </c>
      <c r="E130" s="2">
        <v>280</v>
      </c>
      <c r="F130" s="2">
        <v>0.1</v>
      </c>
      <c r="G130" s="2">
        <v>1000</v>
      </c>
      <c r="H130" s="2">
        <v>24</v>
      </c>
      <c r="I130" s="1">
        <v>2</v>
      </c>
      <c r="J130" s="2">
        <v>270</v>
      </c>
      <c r="K130" s="2">
        <v>1.5</v>
      </c>
      <c r="L130" s="2">
        <v>2000</v>
      </c>
      <c r="M130" s="4">
        <v>0</v>
      </c>
      <c r="N130" s="5">
        <v>0</v>
      </c>
      <c r="O130" s="5">
        <v>0</v>
      </c>
      <c r="P130" s="6">
        <v>0</v>
      </c>
      <c r="Q130" s="4">
        <v>100</v>
      </c>
      <c r="R130" s="5">
        <v>0</v>
      </c>
      <c r="S130" s="5">
        <v>0</v>
      </c>
      <c r="T130" s="5">
        <v>0</v>
      </c>
      <c r="U130" s="5">
        <v>20</v>
      </c>
      <c r="V130" s="5">
        <v>0</v>
      </c>
      <c r="W130" s="7">
        <v>0</v>
      </c>
      <c r="X130" s="7">
        <v>5</v>
      </c>
      <c r="Y130" s="7">
        <v>0</v>
      </c>
      <c r="Z130" s="7">
        <v>0</v>
      </c>
      <c r="AA130" s="7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8">
        <v>0</v>
      </c>
      <c r="AN130" s="9">
        <f>32+10.5</f>
        <v>42.5</v>
      </c>
      <c r="AO130" s="9">
        <f>30.8+12.4+14.4</f>
        <v>57.6</v>
      </c>
      <c r="AP130" s="9">
        <v>0</v>
      </c>
      <c r="AQ130" s="9">
        <v>0</v>
      </c>
      <c r="AR130" s="9">
        <v>0</v>
      </c>
      <c r="AS130" s="10">
        <v>0</v>
      </c>
      <c r="AT130" s="10">
        <v>0</v>
      </c>
      <c r="AU130" s="5">
        <v>19.100000000000001</v>
      </c>
    </row>
    <row r="131" spans="1:47" x14ac:dyDescent="0.25">
      <c r="A131" s="1">
        <v>2</v>
      </c>
      <c r="B131" s="2">
        <v>1</v>
      </c>
      <c r="C131" s="2">
        <v>2</v>
      </c>
      <c r="D131" s="2">
        <v>1</v>
      </c>
      <c r="E131" s="2">
        <v>280</v>
      </c>
      <c r="F131" s="2">
        <v>0.1</v>
      </c>
      <c r="G131" s="2">
        <v>1000</v>
      </c>
      <c r="H131" s="2">
        <v>24</v>
      </c>
      <c r="I131" s="1">
        <v>2</v>
      </c>
      <c r="J131" s="2">
        <v>270</v>
      </c>
      <c r="K131" s="2">
        <v>1.5</v>
      </c>
      <c r="L131" s="2">
        <v>2000</v>
      </c>
      <c r="M131" s="4">
        <v>0</v>
      </c>
      <c r="N131" s="5">
        <v>0</v>
      </c>
      <c r="O131" s="5">
        <v>0</v>
      </c>
      <c r="P131" s="6">
        <v>0</v>
      </c>
      <c r="Q131" s="4">
        <v>100</v>
      </c>
      <c r="R131" s="5">
        <v>0</v>
      </c>
      <c r="S131" s="5">
        <v>0</v>
      </c>
      <c r="T131" s="5">
        <v>0</v>
      </c>
      <c r="U131" s="5">
        <v>20</v>
      </c>
      <c r="V131" s="5">
        <v>0</v>
      </c>
      <c r="W131" s="7">
        <v>0</v>
      </c>
      <c r="X131" s="7">
        <v>10</v>
      </c>
      <c r="Y131" s="7">
        <v>0</v>
      </c>
      <c r="Z131" s="7">
        <v>0</v>
      </c>
      <c r="AA131" s="7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8">
        <v>0</v>
      </c>
      <c r="AN131" s="9">
        <f>30+9.5</f>
        <v>39.5</v>
      </c>
      <c r="AO131" s="9">
        <f>35.8+8.2+16.5</f>
        <v>60.5</v>
      </c>
      <c r="AP131" s="9">
        <v>0</v>
      </c>
      <c r="AQ131" s="9">
        <v>0</v>
      </c>
      <c r="AR131" s="9">
        <v>0</v>
      </c>
      <c r="AS131" s="10">
        <v>0</v>
      </c>
      <c r="AT131" s="10">
        <v>0</v>
      </c>
      <c r="AU131" s="5">
        <v>17.5</v>
      </c>
    </row>
    <row r="132" spans="1:47" x14ac:dyDescent="0.25">
      <c r="A132" s="1">
        <v>2</v>
      </c>
      <c r="B132" s="2">
        <v>1</v>
      </c>
      <c r="C132" s="2">
        <v>2</v>
      </c>
      <c r="D132" s="2">
        <v>1</v>
      </c>
      <c r="E132" s="2">
        <v>280</v>
      </c>
      <c r="F132" s="2">
        <v>0.1</v>
      </c>
      <c r="G132" s="2">
        <v>1000</v>
      </c>
      <c r="H132" s="2">
        <v>24</v>
      </c>
      <c r="I132" s="1">
        <v>2</v>
      </c>
      <c r="J132" s="2">
        <v>270</v>
      </c>
      <c r="K132" s="2">
        <v>1.5</v>
      </c>
      <c r="L132" s="2">
        <v>2000</v>
      </c>
      <c r="M132" s="4">
        <v>0</v>
      </c>
      <c r="N132" s="5">
        <v>0</v>
      </c>
      <c r="O132" s="5">
        <v>0</v>
      </c>
      <c r="P132" s="6">
        <v>0</v>
      </c>
      <c r="Q132" s="4">
        <v>100</v>
      </c>
      <c r="R132" s="5">
        <v>0</v>
      </c>
      <c r="S132" s="5">
        <v>0</v>
      </c>
      <c r="T132" s="5">
        <v>0</v>
      </c>
      <c r="U132" s="5">
        <v>20</v>
      </c>
      <c r="V132" s="5">
        <v>0</v>
      </c>
      <c r="W132" s="7">
        <v>0</v>
      </c>
      <c r="X132" s="7">
        <v>20</v>
      </c>
      <c r="Y132" s="7">
        <v>0</v>
      </c>
      <c r="Z132" s="7">
        <v>0</v>
      </c>
      <c r="AA132" s="7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8">
        <v>0</v>
      </c>
      <c r="AN132" s="9">
        <f>19.9+17.7</f>
        <v>37.599999999999994</v>
      </c>
      <c r="AO132" s="9">
        <f>35.5+7.4+19.5</f>
        <v>62.4</v>
      </c>
      <c r="AP132" s="9">
        <v>0</v>
      </c>
      <c r="AQ132" s="9">
        <v>0</v>
      </c>
      <c r="AR132" s="9">
        <v>0</v>
      </c>
      <c r="AS132" s="10">
        <v>0</v>
      </c>
      <c r="AT132" s="10">
        <v>0</v>
      </c>
      <c r="AU132" s="5">
        <v>18.2</v>
      </c>
    </row>
    <row r="133" spans="1:47" x14ac:dyDescent="0.25">
      <c r="A133" s="1">
        <v>2</v>
      </c>
      <c r="B133" s="2">
        <v>1</v>
      </c>
      <c r="C133" s="2">
        <v>2</v>
      </c>
      <c r="D133" s="2">
        <v>1</v>
      </c>
      <c r="E133" s="2">
        <v>280</v>
      </c>
      <c r="F133" s="2">
        <v>0.1</v>
      </c>
      <c r="G133" s="2">
        <v>1000</v>
      </c>
      <c r="H133" s="2">
        <v>24</v>
      </c>
      <c r="I133" s="1">
        <v>2</v>
      </c>
      <c r="J133" s="2">
        <v>270</v>
      </c>
      <c r="K133" s="2">
        <v>1.5</v>
      </c>
      <c r="L133" s="2">
        <v>2000</v>
      </c>
      <c r="M133" s="4">
        <v>0</v>
      </c>
      <c r="N133" s="5">
        <v>0</v>
      </c>
      <c r="O133" s="5">
        <v>0</v>
      </c>
      <c r="P133" s="6">
        <v>0</v>
      </c>
      <c r="Q133" s="4">
        <v>100</v>
      </c>
      <c r="R133" s="5">
        <v>0</v>
      </c>
      <c r="S133" s="5">
        <v>0</v>
      </c>
      <c r="T133" s="5">
        <v>0</v>
      </c>
      <c r="U133" s="5">
        <v>20</v>
      </c>
      <c r="V133" s="5">
        <v>0</v>
      </c>
      <c r="W133" s="7">
        <v>0</v>
      </c>
      <c r="X133" s="7">
        <v>40</v>
      </c>
      <c r="Y133" s="7">
        <v>0</v>
      </c>
      <c r="Z133" s="7">
        <v>0</v>
      </c>
      <c r="AA133" s="7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8">
        <v>0</v>
      </c>
      <c r="AN133" s="9">
        <f>15.1+33.9</f>
        <v>49</v>
      </c>
      <c r="AO133" s="9">
        <f>23.3+9.3+18.4</f>
        <v>51</v>
      </c>
      <c r="AP133" s="9">
        <v>0</v>
      </c>
      <c r="AQ133" s="9">
        <v>0</v>
      </c>
      <c r="AR133" s="9">
        <v>0</v>
      </c>
      <c r="AS133" s="10">
        <v>0</v>
      </c>
      <c r="AT133" s="10">
        <v>0</v>
      </c>
      <c r="AU133" s="5">
        <v>23.9</v>
      </c>
    </row>
    <row r="134" spans="1:47" x14ac:dyDescent="0.25">
      <c r="A134" s="1">
        <v>2</v>
      </c>
      <c r="B134" s="2">
        <v>1</v>
      </c>
      <c r="C134" s="2">
        <v>2</v>
      </c>
      <c r="D134" s="2">
        <v>1</v>
      </c>
      <c r="E134" s="2">
        <v>280</v>
      </c>
      <c r="F134" s="2">
        <v>0.1</v>
      </c>
      <c r="G134" s="2">
        <v>1000</v>
      </c>
      <c r="H134" s="2">
        <v>24</v>
      </c>
      <c r="I134" s="1">
        <v>2</v>
      </c>
      <c r="J134" s="2">
        <v>270</v>
      </c>
      <c r="K134" s="2">
        <v>1.5</v>
      </c>
      <c r="L134" s="2">
        <v>2000</v>
      </c>
      <c r="M134" s="4">
        <v>0</v>
      </c>
      <c r="N134" s="5">
        <v>0</v>
      </c>
      <c r="O134" s="5">
        <v>0</v>
      </c>
      <c r="P134" s="6">
        <v>0</v>
      </c>
      <c r="Q134" s="4">
        <v>100</v>
      </c>
      <c r="R134" s="5">
        <v>0</v>
      </c>
      <c r="S134" s="5">
        <v>0</v>
      </c>
      <c r="T134" s="5">
        <v>0</v>
      </c>
      <c r="U134" s="5">
        <v>20</v>
      </c>
      <c r="V134" s="5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8">
        <v>0</v>
      </c>
      <c r="AN134" s="9">
        <f>29+65.2</f>
        <v>94.2</v>
      </c>
      <c r="AO134" s="9">
        <f>2.9+2.9</f>
        <v>5.8</v>
      </c>
      <c r="AP134" s="9">
        <v>0</v>
      </c>
      <c r="AQ134" s="9">
        <v>0</v>
      </c>
      <c r="AR134" s="9">
        <v>0</v>
      </c>
      <c r="AS134" s="10">
        <v>0</v>
      </c>
      <c r="AT134" s="10">
        <v>0</v>
      </c>
      <c r="AU134" s="5">
        <v>32.200000000000003</v>
      </c>
    </row>
    <row r="135" spans="1:47" x14ac:dyDescent="0.25">
      <c r="A135" s="1">
        <v>2</v>
      </c>
      <c r="B135" s="2">
        <v>1</v>
      </c>
      <c r="C135" s="2">
        <v>2</v>
      </c>
      <c r="D135" s="2">
        <v>1</v>
      </c>
      <c r="E135" s="2">
        <v>280</v>
      </c>
      <c r="F135" s="2">
        <v>0.1</v>
      </c>
      <c r="G135" s="2">
        <v>1000</v>
      </c>
      <c r="H135" s="2">
        <v>24</v>
      </c>
      <c r="I135" s="1">
        <v>2</v>
      </c>
      <c r="J135" s="2">
        <v>270</v>
      </c>
      <c r="K135" s="2">
        <v>1.5</v>
      </c>
      <c r="L135" s="2">
        <v>2000</v>
      </c>
      <c r="M135" s="4">
        <v>0</v>
      </c>
      <c r="N135" s="5">
        <v>0</v>
      </c>
      <c r="O135" s="5">
        <v>0</v>
      </c>
      <c r="P135" s="6">
        <v>0</v>
      </c>
      <c r="Q135" s="4">
        <v>100</v>
      </c>
      <c r="R135" s="5">
        <v>0</v>
      </c>
      <c r="S135" s="5">
        <v>0</v>
      </c>
      <c r="T135" s="5">
        <v>0</v>
      </c>
      <c r="U135" s="5">
        <v>20</v>
      </c>
      <c r="V135" s="5">
        <v>0</v>
      </c>
      <c r="W135" s="7">
        <v>0</v>
      </c>
      <c r="X135" s="7">
        <v>2</v>
      </c>
      <c r="Y135" s="7">
        <v>0</v>
      </c>
      <c r="Z135" s="7">
        <v>0</v>
      </c>
      <c r="AA135" s="7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8">
        <v>0</v>
      </c>
      <c r="AN135" s="9">
        <f>18.1+27.2</f>
        <v>45.3</v>
      </c>
      <c r="AO135" s="9">
        <f>25.6+16.5+12.6</f>
        <v>54.7</v>
      </c>
      <c r="AP135" s="9">
        <v>0</v>
      </c>
      <c r="AQ135" s="9">
        <v>0</v>
      </c>
      <c r="AR135" s="9">
        <v>0</v>
      </c>
      <c r="AS135" s="10">
        <v>0</v>
      </c>
      <c r="AT135" s="10">
        <v>0</v>
      </c>
      <c r="AU135" s="5">
        <v>19.3</v>
      </c>
    </row>
    <row r="136" spans="1:47" x14ac:dyDescent="0.25">
      <c r="A136" s="1">
        <v>2</v>
      </c>
      <c r="B136" s="2">
        <v>1</v>
      </c>
      <c r="C136" s="2">
        <v>2</v>
      </c>
      <c r="D136" s="2">
        <v>1</v>
      </c>
      <c r="E136" s="2">
        <v>280</v>
      </c>
      <c r="F136" s="2">
        <v>0.1</v>
      </c>
      <c r="G136" s="2">
        <v>1000</v>
      </c>
      <c r="H136" s="2">
        <v>24</v>
      </c>
      <c r="I136" s="1">
        <v>2</v>
      </c>
      <c r="J136" s="2">
        <v>270</v>
      </c>
      <c r="K136" s="2">
        <v>1.5</v>
      </c>
      <c r="L136" s="2">
        <v>2000</v>
      </c>
      <c r="M136" s="4">
        <v>0</v>
      </c>
      <c r="N136" s="5">
        <v>0</v>
      </c>
      <c r="O136" s="5">
        <v>0</v>
      </c>
      <c r="P136" s="6">
        <v>0</v>
      </c>
      <c r="Q136" s="4">
        <v>100</v>
      </c>
      <c r="R136" s="5">
        <v>0</v>
      </c>
      <c r="S136" s="5">
        <v>0</v>
      </c>
      <c r="T136" s="5">
        <v>0</v>
      </c>
      <c r="U136" s="5">
        <v>20</v>
      </c>
      <c r="V136" s="5">
        <v>0</v>
      </c>
      <c r="W136" s="7">
        <v>0</v>
      </c>
      <c r="X136" s="7">
        <v>2</v>
      </c>
      <c r="Y136" s="7">
        <v>0</v>
      </c>
      <c r="Z136" s="7">
        <v>0</v>
      </c>
      <c r="AA136" s="7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8">
        <v>0</v>
      </c>
      <c r="AN136" s="9">
        <f>22.9+31.7</f>
        <v>54.599999999999994</v>
      </c>
      <c r="AO136" s="9">
        <f>23.5+12.4+9.5</f>
        <v>45.4</v>
      </c>
      <c r="AP136" s="9">
        <v>0</v>
      </c>
      <c r="AQ136" s="9">
        <v>0</v>
      </c>
      <c r="AR136" s="9">
        <v>0</v>
      </c>
      <c r="AS136" s="10">
        <v>0</v>
      </c>
      <c r="AT136" s="10">
        <v>0</v>
      </c>
      <c r="AU136" s="5">
        <v>25.3</v>
      </c>
    </row>
    <row r="137" spans="1:47" x14ac:dyDescent="0.25">
      <c r="A137" s="1">
        <v>2</v>
      </c>
      <c r="B137" s="2">
        <v>1</v>
      </c>
      <c r="C137" s="2">
        <v>2</v>
      </c>
      <c r="D137" s="2">
        <v>1</v>
      </c>
      <c r="E137" s="2">
        <v>280</v>
      </c>
      <c r="F137" s="2">
        <v>0.1</v>
      </c>
      <c r="G137" s="2">
        <v>1000</v>
      </c>
      <c r="H137" s="2">
        <v>24</v>
      </c>
      <c r="I137" s="1">
        <v>2</v>
      </c>
      <c r="J137" s="2">
        <v>270</v>
      </c>
      <c r="K137" s="2">
        <v>1.5</v>
      </c>
      <c r="L137" s="2">
        <v>2000</v>
      </c>
      <c r="M137" s="4">
        <v>0</v>
      </c>
      <c r="N137" s="5">
        <v>0</v>
      </c>
      <c r="O137" s="5">
        <v>0</v>
      </c>
      <c r="P137" s="6">
        <v>0</v>
      </c>
      <c r="Q137" s="4">
        <v>100</v>
      </c>
      <c r="R137" s="5">
        <v>0</v>
      </c>
      <c r="S137" s="5">
        <v>0</v>
      </c>
      <c r="T137" s="5">
        <v>0</v>
      </c>
      <c r="U137" s="5">
        <v>20</v>
      </c>
      <c r="V137" s="5">
        <v>0</v>
      </c>
      <c r="W137" s="7">
        <v>0</v>
      </c>
      <c r="X137" s="7">
        <v>2</v>
      </c>
      <c r="Y137" s="7">
        <v>0</v>
      </c>
      <c r="Z137" s="7">
        <v>0</v>
      </c>
      <c r="AA137" s="7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8">
        <v>0</v>
      </c>
      <c r="AN137" s="9">
        <f>32+45.8</f>
        <v>77.8</v>
      </c>
      <c r="AO137" s="9">
        <f>12.3+7.7+2.2</f>
        <v>22.2</v>
      </c>
      <c r="AP137" s="9">
        <v>0</v>
      </c>
      <c r="AQ137" s="9">
        <v>0</v>
      </c>
      <c r="AR137" s="9">
        <v>0</v>
      </c>
      <c r="AS137" s="10">
        <v>0</v>
      </c>
      <c r="AT137" s="10">
        <v>0</v>
      </c>
      <c r="AU137" s="5">
        <v>27.2</v>
      </c>
    </row>
    <row r="138" spans="1:47" x14ac:dyDescent="0.25">
      <c r="A138" s="1">
        <v>2</v>
      </c>
      <c r="B138" s="2">
        <v>1</v>
      </c>
      <c r="C138" s="2">
        <v>2</v>
      </c>
      <c r="D138" s="2">
        <v>1</v>
      </c>
      <c r="E138" s="2">
        <v>280</v>
      </c>
      <c r="F138" s="2">
        <v>0.1</v>
      </c>
      <c r="G138" s="2">
        <v>1000</v>
      </c>
      <c r="H138" s="2">
        <v>24</v>
      </c>
      <c r="I138" s="1">
        <v>2</v>
      </c>
      <c r="J138" s="2">
        <v>270</v>
      </c>
      <c r="K138" s="2">
        <v>1.5</v>
      </c>
      <c r="L138" s="2">
        <v>2000</v>
      </c>
      <c r="M138" s="4">
        <v>0</v>
      </c>
      <c r="N138" s="5">
        <v>0</v>
      </c>
      <c r="O138" s="5">
        <v>0</v>
      </c>
      <c r="P138" s="6">
        <v>0</v>
      </c>
      <c r="Q138" s="4">
        <v>100</v>
      </c>
      <c r="R138" s="5">
        <v>0</v>
      </c>
      <c r="S138" s="5">
        <v>0</v>
      </c>
      <c r="T138" s="5">
        <v>0</v>
      </c>
      <c r="U138" s="5">
        <v>20</v>
      </c>
      <c r="V138" s="5">
        <v>0</v>
      </c>
      <c r="W138" s="7">
        <v>0</v>
      </c>
      <c r="X138" s="7">
        <v>0</v>
      </c>
      <c r="Y138" s="7">
        <v>0.4</v>
      </c>
      <c r="Z138" s="7">
        <v>0</v>
      </c>
      <c r="AA138" s="7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8">
        <v>0</v>
      </c>
      <c r="AN138" s="9">
        <f>60.5+14.6</f>
        <v>75.099999999999994</v>
      </c>
      <c r="AO138" s="9">
        <f>16.6+5+3.4</f>
        <v>25</v>
      </c>
      <c r="AP138" s="9">
        <v>0</v>
      </c>
      <c r="AQ138" s="9">
        <v>0</v>
      </c>
      <c r="AR138" s="9">
        <v>0</v>
      </c>
      <c r="AS138" s="10">
        <v>0</v>
      </c>
      <c r="AT138" s="10">
        <v>0</v>
      </c>
      <c r="AU138" s="5">
        <v>24.6</v>
      </c>
    </row>
    <row r="139" spans="1:47" x14ac:dyDescent="0.25">
      <c r="A139" s="1">
        <v>2</v>
      </c>
      <c r="B139" s="2">
        <v>1</v>
      </c>
      <c r="C139" s="2">
        <v>2</v>
      </c>
      <c r="D139" s="2">
        <v>1</v>
      </c>
      <c r="E139" s="2">
        <v>280</v>
      </c>
      <c r="F139" s="2">
        <v>0.1</v>
      </c>
      <c r="G139" s="2">
        <v>1000</v>
      </c>
      <c r="H139" s="2">
        <v>24</v>
      </c>
      <c r="I139" s="1">
        <v>2</v>
      </c>
      <c r="J139" s="2">
        <v>270</v>
      </c>
      <c r="K139" s="2">
        <v>1.5</v>
      </c>
      <c r="L139" s="2">
        <v>2000</v>
      </c>
      <c r="M139" s="4">
        <v>0</v>
      </c>
      <c r="N139" s="5">
        <v>0</v>
      </c>
      <c r="O139" s="5">
        <v>0</v>
      </c>
      <c r="P139" s="6">
        <v>0</v>
      </c>
      <c r="Q139" s="4">
        <v>100</v>
      </c>
      <c r="R139" s="5">
        <v>0</v>
      </c>
      <c r="S139" s="5">
        <v>0</v>
      </c>
      <c r="T139" s="5">
        <v>0</v>
      </c>
      <c r="U139" s="5">
        <v>20</v>
      </c>
      <c r="V139" s="5">
        <v>0</v>
      </c>
      <c r="W139" s="7">
        <v>0</v>
      </c>
      <c r="X139" s="7">
        <v>0</v>
      </c>
      <c r="Y139" s="7">
        <v>1</v>
      </c>
      <c r="Z139" s="7">
        <v>0</v>
      </c>
      <c r="AA139" s="7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8">
        <v>0</v>
      </c>
      <c r="AN139" s="9">
        <f>65.7+18</f>
        <v>83.7</v>
      </c>
      <c r="AO139" s="9">
        <f>8.4+7.2+0.7</f>
        <v>16.3</v>
      </c>
      <c r="AP139" s="9">
        <v>0</v>
      </c>
      <c r="AQ139" s="9">
        <v>0</v>
      </c>
      <c r="AR139" s="9">
        <v>0</v>
      </c>
      <c r="AS139" s="10">
        <v>0</v>
      </c>
      <c r="AT139" s="10">
        <v>0</v>
      </c>
      <c r="AU139" s="5">
        <v>25.4</v>
      </c>
    </row>
    <row r="140" spans="1:47" x14ac:dyDescent="0.25">
      <c r="A140" s="1">
        <v>2</v>
      </c>
      <c r="B140" s="2">
        <v>1</v>
      </c>
      <c r="C140" s="2">
        <v>2</v>
      </c>
      <c r="D140" s="2">
        <v>1</v>
      </c>
      <c r="E140" s="2">
        <v>280</v>
      </c>
      <c r="F140" s="2">
        <v>0.1</v>
      </c>
      <c r="G140" s="2">
        <v>1000</v>
      </c>
      <c r="H140" s="2">
        <v>24</v>
      </c>
      <c r="I140" s="1">
        <v>2</v>
      </c>
      <c r="J140" s="2">
        <v>270</v>
      </c>
      <c r="K140" s="2">
        <v>1.5</v>
      </c>
      <c r="L140" s="2">
        <v>2000</v>
      </c>
      <c r="M140" s="4">
        <v>0</v>
      </c>
      <c r="N140" s="5">
        <v>0</v>
      </c>
      <c r="O140" s="5">
        <v>0</v>
      </c>
      <c r="P140" s="6">
        <v>0</v>
      </c>
      <c r="Q140" s="4">
        <v>100</v>
      </c>
      <c r="R140" s="5">
        <v>0</v>
      </c>
      <c r="S140" s="5">
        <v>0</v>
      </c>
      <c r="T140" s="5">
        <v>0</v>
      </c>
      <c r="U140" s="5">
        <v>20</v>
      </c>
      <c r="V140" s="5">
        <v>0</v>
      </c>
      <c r="W140" s="7">
        <v>0</v>
      </c>
      <c r="X140" s="7">
        <v>0</v>
      </c>
      <c r="Y140" s="7">
        <v>2</v>
      </c>
      <c r="Z140" s="7">
        <v>0</v>
      </c>
      <c r="AA140" s="7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8">
        <v>0</v>
      </c>
      <c r="AN140" s="9">
        <f>74.6+13.3</f>
        <v>87.899999999999991</v>
      </c>
      <c r="AO140" s="9">
        <f>4.9+7.1+0.1</f>
        <v>12.1</v>
      </c>
      <c r="AP140" s="9">
        <v>0</v>
      </c>
      <c r="AQ140" s="9">
        <v>0</v>
      </c>
      <c r="AR140" s="9">
        <v>0</v>
      </c>
      <c r="AS140" s="10">
        <v>0</v>
      </c>
      <c r="AT140" s="10">
        <v>0</v>
      </c>
      <c r="AU140" s="5">
        <v>25.8</v>
      </c>
    </row>
    <row r="141" spans="1:47" x14ac:dyDescent="0.25">
      <c r="A141" s="1">
        <v>2</v>
      </c>
      <c r="B141" s="2">
        <v>1</v>
      </c>
      <c r="C141" s="2">
        <v>2</v>
      </c>
      <c r="D141" s="2">
        <v>1</v>
      </c>
      <c r="E141" s="2">
        <v>280</v>
      </c>
      <c r="F141" s="2">
        <v>0.1</v>
      </c>
      <c r="G141" s="2">
        <v>1000</v>
      </c>
      <c r="H141" s="2">
        <v>24</v>
      </c>
      <c r="I141" s="1">
        <v>2</v>
      </c>
      <c r="J141" s="2">
        <v>270</v>
      </c>
      <c r="K141" s="2">
        <v>1.5</v>
      </c>
      <c r="L141" s="2">
        <v>2000</v>
      </c>
      <c r="M141" s="4">
        <v>0</v>
      </c>
      <c r="N141" s="5">
        <v>0</v>
      </c>
      <c r="O141" s="5">
        <v>0</v>
      </c>
      <c r="P141" s="6">
        <v>0</v>
      </c>
      <c r="Q141" s="4">
        <v>100</v>
      </c>
      <c r="R141" s="5">
        <v>0</v>
      </c>
      <c r="S141" s="5">
        <v>0</v>
      </c>
      <c r="T141" s="5">
        <v>0</v>
      </c>
      <c r="U141" s="5">
        <v>20</v>
      </c>
      <c r="V141" s="5">
        <v>0</v>
      </c>
      <c r="W141" s="7">
        <v>0</v>
      </c>
      <c r="X141" s="7">
        <v>0</v>
      </c>
      <c r="Y141" s="7">
        <v>5</v>
      </c>
      <c r="Z141" s="7">
        <v>0</v>
      </c>
      <c r="AA141" s="7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8">
        <v>0</v>
      </c>
      <c r="AN141" s="9">
        <f>73.6+15.9</f>
        <v>89.5</v>
      </c>
      <c r="AO141" s="9">
        <f>5.3+5.2</f>
        <v>10.5</v>
      </c>
      <c r="AP141" s="9">
        <v>0</v>
      </c>
      <c r="AQ141" s="9">
        <v>0</v>
      </c>
      <c r="AR141" s="9">
        <v>0</v>
      </c>
      <c r="AS141" s="10">
        <v>0</v>
      </c>
      <c r="AT141" s="10">
        <v>0</v>
      </c>
      <c r="AU141" s="5">
        <v>28.2</v>
      </c>
    </row>
    <row r="142" spans="1:47" x14ac:dyDescent="0.25">
      <c r="A142" s="1">
        <v>2</v>
      </c>
      <c r="B142" s="2">
        <v>1</v>
      </c>
      <c r="C142" s="2">
        <v>2</v>
      </c>
      <c r="D142" s="2">
        <v>1</v>
      </c>
      <c r="E142" s="2">
        <v>280</v>
      </c>
      <c r="F142" s="2">
        <v>0.1</v>
      </c>
      <c r="G142" s="2">
        <v>1000</v>
      </c>
      <c r="H142" s="2">
        <v>24</v>
      </c>
      <c r="I142" s="1">
        <v>2</v>
      </c>
      <c r="J142" s="2">
        <v>270</v>
      </c>
      <c r="K142" s="2">
        <v>1.5</v>
      </c>
      <c r="L142" s="2">
        <v>2000</v>
      </c>
      <c r="M142" s="4">
        <v>0</v>
      </c>
      <c r="N142" s="5">
        <v>0</v>
      </c>
      <c r="O142" s="5">
        <v>0</v>
      </c>
      <c r="P142" s="6">
        <v>0</v>
      </c>
      <c r="Q142" s="4">
        <v>100</v>
      </c>
      <c r="R142" s="5">
        <v>0</v>
      </c>
      <c r="S142" s="5">
        <v>0</v>
      </c>
      <c r="T142" s="5">
        <v>0</v>
      </c>
      <c r="U142" s="5">
        <v>20</v>
      </c>
      <c r="V142" s="5">
        <v>0</v>
      </c>
      <c r="W142" s="7">
        <v>0</v>
      </c>
      <c r="X142" s="7">
        <v>0</v>
      </c>
      <c r="Y142" s="7">
        <v>10</v>
      </c>
      <c r="Z142" s="7">
        <v>0</v>
      </c>
      <c r="AA142" s="7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8">
        <v>0</v>
      </c>
      <c r="AN142" s="9">
        <f>72.6+17.9</f>
        <v>90.5</v>
      </c>
      <c r="AO142" s="9">
        <f>5.2+4.3</f>
        <v>9.5</v>
      </c>
      <c r="AP142" s="9">
        <v>0</v>
      </c>
      <c r="AQ142" s="9">
        <v>0</v>
      </c>
      <c r="AR142" s="9">
        <v>0</v>
      </c>
      <c r="AS142" s="10">
        <v>0</v>
      </c>
      <c r="AT142" s="10">
        <v>0</v>
      </c>
      <c r="AU142" s="5">
        <v>27.8</v>
      </c>
    </row>
    <row r="143" spans="1:47" x14ac:dyDescent="0.25">
      <c r="A143" s="1">
        <v>2</v>
      </c>
      <c r="B143" s="2">
        <v>1</v>
      </c>
      <c r="C143" s="2">
        <v>2</v>
      </c>
      <c r="D143" s="2">
        <v>1</v>
      </c>
      <c r="E143" s="2">
        <v>280</v>
      </c>
      <c r="F143" s="2">
        <v>0.1</v>
      </c>
      <c r="G143" s="2">
        <v>1000</v>
      </c>
      <c r="H143" s="2">
        <v>24</v>
      </c>
      <c r="I143" s="1">
        <v>2</v>
      </c>
      <c r="J143" s="2">
        <v>270</v>
      </c>
      <c r="K143" s="2">
        <v>1.5</v>
      </c>
      <c r="L143" s="2">
        <v>2000</v>
      </c>
      <c r="M143" s="4">
        <v>0</v>
      </c>
      <c r="N143" s="5">
        <v>0</v>
      </c>
      <c r="O143" s="5">
        <v>0</v>
      </c>
      <c r="P143" s="6">
        <v>0</v>
      </c>
      <c r="Q143" s="4">
        <v>100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7">
        <v>0</v>
      </c>
      <c r="X143" s="7">
        <v>0</v>
      </c>
      <c r="Y143" s="7">
        <v>20</v>
      </c>
      <c r="Z143" s="7">
        <v>0</v>
      </c>
      <c r="AA143" s="7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8">
        <v>0</v>
      </c>
      <c r="AN143" s="9">
        <f>77.1+18.4</f>
        <v>95.5</v>
      </c>
      <c r="AO143" s="9">
        <f>2.4+2.1</f>
        <v>4.5</v>
      </c>
      <c r="AP143" s="9">
        <v>0</v>
      </c>
      <c r="AQ143" s="9">
        <v>0</v>
      </c>
      <c r="AR143" s="9">
        <v>0</v>
      </c>
      <c r="AS143" s="10">
        <v>0</v>
      </c>
      <c r="AT143" s="10">
        <v>0</v>
      </c>
      <c r="AU143" s="5">
        <v>30.1</v>
      </c>
    </row>
    <row r="144" spans="1:47" x14ac:dyDescent="0.25">
      <c r="A144" s="1">
        <v>2</v>
      </c>
      <c r="B144" s="2">
        <v>1</v>
      </c>
      <c r="C144" s="2">
        <v>2</v>
      </c>
      <c r="D144" s="2">
        <v>1</v>
      </c>
      <c r="E144" s="2">
        <v>280</v>
      </c>
      <c r="F144" s="2">
        <v>0.1</v>
      </c>
      <c r="G144" s="2">
        <v>1000</v>
      </c>
      <c r="H144" s="2">
        <v>24</v>
      </c>
      <c r="I144" s="1">
        <v>2</v>
      </c>
      <c r="J144" s="2">
        <v>270</v>
      </c>
      <c r="K144" s="2">
        <v>1.5</v>
      </c>
      <c r="L144" s="2">
        <v>2000</v>
      </c>
      <c r="M144" s="4">
        <v>0</v>
      </c>
      <c r="N144" s="5">
        <v>0</v>
      </c>
      <c r="O144" s="5">
        <v>0</v>
      </c>
      <c r="P144" s="6">
        <v>0</v>
      </c>
      <c r="Q144" s="4">
        <v>100</v>
      </c>
      <c r="R144" s="5">
        <v>0</v>
      </c>
      <c r="S144" s="5">
        <v>0</v>
      </c>
      <c r="T144" s="5">
        <v>0</v>
      </c>
      <c r="U144" s="5">
        <v>20</v>
      </c>
      <c r="V144" s="5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1</v>
      </c>
      <c r="AL144" s="5">
        <v>0</v>
      </c>
      <c r="AM144" s="8">
        <v>0</v>
      </c>
      <c r="AN144" s="9">
        <f>33.2+33.8</f>
        <v>67</v>
      </c>
      <c r="AO144" s="9">
        <f>16.6+11.8+4.7</f>
        <v>33.1</v>
      </c>
      <c r="AP144" s="9">
        <v>0</v>
      </c>
      <c r="AQ144" s="9">
        <v>0</v>
      </c>
      <c r="AR144" s="9">
        <v>0</v>
      </c>
      <c r="AS144" s="10">
        <v>0</v>
      </c>
      <c r="AT144" s="10">
        <v>0</v>
      </c>
      <c r="AU144" s="5">
        <v>23.3</v>
      </c>
    </row>
    <row r="145" spans="1:47" x14ac:dyDescent="0.25">
      <c r="A145" s="1">
        <v>2</v>
      </c>
      <c r="B145" s="2">
        <v>1</v>
      </c>
      <c r="C145" s="2">
        <v>2</v>
      </c>
      <c r="D145" s="2">
        <v>1</v>
      </c>
      <c r="E145" s="2">
        <v>280</v>
      </c>
      <c r="F145" s="2">
        <v>0.1</v>
      </c>
      <c r="G145" s="2">
        <v>1000</v>
      </c>
      <c r="H145" s="2">
        <v>24</v>
      </c>
      <c r="I145" s="1">
        <v>2</v>
      </c>
      <c r="J145" s="2">
        <v>270</v>
      </c>
      <c r="K145" s="2">
        <v>1.5</v>
      </c>
      <c r="L145" s="2">
        <v>2000</v>
      </c>
      <c r="M145" s="4">
        <v>0</v>
      </c>
      <c r="N145" s="5">
        <v>0</v>
      </c>
      <c r="O145" s="5">
        <v>0</v>
      </c>
      <c r="P145" s="6">
        <v>0</v>
      </c>
      <c r="Q145" s="4">
        <v>100</v>
      </c>
      <c r="R145" s="5">
        <v>0</v>
      </c>
      <c r="S145" s="5">
        <v>0</v>
      </c>
      <c r="T145" s="5">
        <v>0</v>
      </c>
      <c r="U145" s="5">
        <v>20</v>
      </c>
      <c r="V145" s="5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2</v>
      </c>
      <c r="AL145" s="5">
        <v>0</v>
      </c>
      <c r="AM145" s="8">
        <v>0</v>
      </c>
      <c r="AN145" s="9">
        <f>32+33.4</f>
        <v>65.400000000000006</v>
      </c>
      <c r="AO145" s="9">
        <f>17.8+11.4+5.4</f>
        <v>34.6</v>
      </c>
      <c r="AP145" s="9">
        <v>0</v>
      </c>
      <c r="AQ145" s="9">
        <v>0</v>
      </c>
      <c r="AR145" s="9">
        <v>0</v>
      </c>
      <c r="AS145" s="10">
        <v>0</v>
      </c>
      <c r="AT145" s="10">
        <v>0</v>
      </c>
      <c r="AU145" s="5">
        <v>23.6</v>
      </c>
    </row>
    <row r="146" spans="1:47" x14ac:dyDescent="0.25">
      <c r="A146" s="1">
        <v>2</v>
      </c>
      <c r="B146" s="2">
        <v>1</v>
      </c>
      <c r="C146" s="2">
        <v>2</v>
      </c>
      <c r="D146" s="2">
        <v>1</v>
      </c>
      <c r="E146" s="2">
        <v>280</v>
      </c>
      <c r="F146" s="2">
        <v>0.1</v>
      </c>
      <c r="G146" s="2">
        <v>1000</v>
      </c>
      <c r="H146" s="2">
        <v>24</v>
      </c>
      <c r="I146" s="1">
        <v>2</v>
      </c>
      <c r="J146" s="2">
        <v>270</v>
      </c>
      <c r="K146" s="2">
        <v>1.5</v>
      </c>
      <c r="L146" s="2">
        <v>2000</v>
      </c>
      <c r="M146" s="4">
        <v>0</v>
      </c>
      <c r="N146" s="5">
        <v>0</v>
      </c>
      <c r="O146" s="5">
        <v>0</v>
      </c>
      <c r="P146" s="6">
        <v>0</v>
      </c>
      <c r="Q146" s="4">
        <v>100</v>
      </c>
      <c r="R146" s="5">
        <v>0</v>
      </c>
      <c r="S146" s="5">
        <v>0</v>
      </c>
      <c r="T146" s="5">
        <v>0</v>
      </c>
      <c r="U146" s="5">
        <v>20</v>
      </c>
      <c r="V146" s="5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5</v>
      </c>
      <c r="AL146" s="5">
        <v>0</v>
      </c>
      <c r="AM146" s="8">
        <v>0</v>
      </c>
      <c r="AN146" s="9">
        <f>31+33.5</f>
        <v>64.5</v>
      </c>
      <c r="AO146" s="9">
        <f>19.8+9.2+6.5</f>
        <v>35.5</v>
      </c>
      <c r="AP146" s="9">
        <v>0</v>
      </c>
      <c r="AQ146" s="9">
        <v>0</v>
      </c>
      <c r="AR146" s="9">
        <v>0</v>
      </c>
      <c r="AS146" s="10">
        <v>0</v>
      </c>
      <c r="AT146" s="10">
        <v>0</v>
      </c>
      <c r="AU146" s="5">
        <v>24.5</v>
      </c>
    </row>
    <row r="147" spans="1:47" x14ac:dyDescent="0.25">
      <c r="A147" s="1">
        <v>2</v>
      </c>
      <c r="B147" s="2">
        <v>1</v>
      </c>
      <c r="C147" s="2">
        <v>2</v>
      </c>
      <c r="D147" s="2">
        <v>1</v>
      </c>
      <c r="E147" s="2">
        <v>280</v>
      </c>
      <c r="F147" s="2">
        <v>0.1</v>
      </c>
      <c r="G147" s="2">
        <v>1000</v>
      </c>
      <c r="H147" s="2">
        <v>24</v>
      </c>
      <c r="I147" s="1">
        <v>2</v>
      </c>
      <c r="J147" s="2">
        <v>270</v>
      </c>
      <c r="K147" s="2">
        <v>1.5</v>
      </c>
      <c r="L147" s="2">
        <v>2000</v>
      </c>
      <c r="M147" s="4">
        <v>0</v>
      </c>
      <c r="N147" s="5">
        <v>0</v>
      </c>
      <c r="O147" s="5">
        <v>0</v>
      </c>
      <c r="P147" s="6">
        <v>0</v>
      </c>
      <c r="Q147" s="4">
        <v>100</v>
      </c>
      <c r="R147" s="5">
        <v>0</v>
      </c>
      <c r="S147" s="5">
        <v>0</v>
      </c>
      <c r="T147" s="5">
        <v>0</v>
      </c>
      <c r="U147" s="5">
        <v>20</v>
      </c>
      <c r="V147" s="5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10</v>
      </c>
      <c r="AL147" s="5">
        <v>0</v>
      </c>
      <c r="AM147" s="8">
        <v>0</v>
      </c>
      <c r="AN147" s="9">
        <f>29.9+33.3</f>
        <v>63.199999999999996</v>
      </c>
      <c r="AO147" s="9">
        <f>20.1+9.8+6.8</f>
        <v>36.700000000000003</v>
      </c>
      <c r="AP147" s="9">
        <v>0</v>
      </c>
      <c r="AQ147" s="9">
        <v>0</v>
      </c>
      <c r="AR147" s="9">
        <v>0</v>
      </c>
      <c r="AS147" s="10">
        <v>0</v>
      </c>
      <c r="AT147" s="10">
        <v>0</v>
      </c>
      <c r="AU147" s="5">
        <v>23.9</v>
      </c>
    </row>
    <row r="148" spans="1:47" x14ac:dyDescent="0.25">
      <c r="A148" s="1">
        <v>2</v>
      </c>
      <c r="B148" s="2">
        <v>1</v>
      </c>
      <c r="C148" s="2">
        <v>2</v>
      </c>
      <c r="D148" s="2">
        <v>1</v>
      </c>
      <c r="E148" s="2">
        <v>280</v>
      </c>
      <c r="F148" s="2">
        <v>0.1</v>
      </c>
      <c r="G148" s="2">
        <v>1000</v>
      </c>
      <c r="H148" s="2">
        <v>24</v>
      </c>
      <c r="I148" s="1">
        <v>2</v>
      </c>
      <c r="J148" s="2">
        <v>270</v>
      </c>
      <c r="K148" s="2">
        <v>1.5</v>
      </c>
      <c r="L148" s="2">
        <v>2000</v>
      </c>
      <c r="M148" s="4">
        <v>0</v>
      </c>
      <c r="N148" s="5">
        <v>0</v>
      </c>
      <c r="O148" s="5">
        <v>0</v>
      </c>
      <c r="P148" s="6">
        <v>0</v>
      </c>
      <c r="Q148" s="4">
        <v>100</v>
      </c>
      <c r="R148" s="5">
        <v>0</v>
      </c>
      <c r="S148" s="5">
        <v>0</v>
      </c>
      <c r="T148" s="5">
        <v>0</v>
      </c>
      <c r="U148" s="5">
        <v>20</v>
      </c>
      <c r="V148" s="5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20</v>
      </c>
      <c r="AL148" s="5">
        <v>0</v>
      </c>
      <c r="AM148" s="8">
        <v>0</v>
      </c>
      <c r="AN148" s="9">
        <f>23.1+34.9</f>
        <v>58</v>
      </c>
      <c r="AO148" s="9">
        <f>23.3+9.3+9.4</f>
        <v>42</v>
      </c>
      <c r="AP148" s="9">
        <v>0</v>
      </c>
      <c r="AQ148" s="9">
        <v>0</v>
      </c>
      <c r="AR148" s="9">
        <v>0</v>
      </c>
      <c r="AS148" s="10">
        <v>0</v>
      </c>
      <c r="AT148" s="10">
        <v>0</v>
      </c>
      <c r="AU148" s="5">
        <v>24.3</v>
      </c>
    </row>
    <row r="149" spans="1:47" x14ac:dyDescent="0.25">
      <c r="A149" s="15">
        <v>2</v>
      </c>
      <c r="B149" s="16">
        <v>1</v>
      </c>
      <c r="C149" s="16">
        <v>2</v>
      </c>
      <c r="D149" s="16">
        <v>1</v>
      </c>
      <c r="E149" s="16">
        <v>280</v>
      </c>
      <c r="F149" s="16">
        <v>0.1</v>
      </c>
      <c r="G149" s="16">
        <v>1000</v>
      </c>
      <c r="H149" s="16">
        <v>24</v>
      </c>
      <c r="I149" s="15">
        <v>2</v>
      </c>
      <c r="J149" s="16">
        <v>270</v>
      </c>
      <c r="K149" s="16">
        <v>1.5</v>
      </c>
      <c r="L149" s="16">
        <v>2000</v>
      </c>
      <c r="M149" s="17">
        <v>0</v>
      </c>
      <c r="N149" s="18">
        <v>0</v>
      </c>
      <c r="O149" s="18">
        <v>0</v>
      </c>
      <c r="P149" s="19">
        <v>0</v>
      </c>
      <c r="Q149" s="17">
        <v>100</v>
      </c>
      <c r="R149" s="18">
        <v>0</v>
      </c>
      <c r="S149" s="18">
        <v>0</v>
      </c>
      <c r="T149" s="18">
        <v>0</v>
      </c>
      <c r="U149" s="18">
        <v>0</v>
      </c>
      <c r="V149" s="18">
        <v>0</v>
      </c>
      <c r="W149" s="20">
        <v>0</v>
      </c>
      <c r="X149" s="20">
        <v>0</v>
      </c>
      <c r="Y149" s="20">
        <v>0</v>
      </c>
      <c r="Z149" s="20">
        <v>0</v>
      </c>
      <c r="AA149" s="20">
        <v>0</v>
      </c>
      <c r="AB149" s="18">
        <v>0</v>
      </c>
      <c r="AC149" s="18">
        <v>0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18">
        <v>0</v>
      </c>
      <c r="AK149" s="18">
        <v>20</v>
      </c>
      <c r="AL149" s="18">
        <v>0</v>
      </c>
      <c r="AM149" s="21">
        <v>0</v>
      </c>
      <c r="AN149" s="22">
        <f>28.4+64.2</f>
        <v>92.6</v>
      </c>
      <c r="AO149" s="22">
        <f>2.9+4.5</f>
        <v>7.4</v>
      </c>
      <c r="AP149" s="22">
        <v>0</v>
      </c>
      <c r="AQ149" s="22">
        <v>0</v>
      </c>
      <c r="AR149" s="22">
        <v>0</v>
      </c>
      <c r="AS149" s="23">
        <v>0</v>
      </c>
      <c r="AT149" s="23">
        <v>0</v>
      </c>
      <c r="AU149" s="18">
        <v>29.1</v>
      </c>
    </row>
    <row r="150" spans="1:47" x14ac:dyDescent="0.25">
      <c r="A150" s="1">
        <v>2</v>
      </c>
      <c r="B150" s="2">
        <v>1</v>
      </c>
      <c r="C150" s="2">
        <v>2</v>
      </c>
      <c r="D150" s="2">
        <v>1</v>
      </c>
      <c r="E150" s="2">
        <v>300</v>
      </c>
      <c r="F150" s="2">
        <v>0.1</v>
      </c>
      <c r="G150" s="2">
        <v>1000</v>
      </c>
      <c r="H150" s="2">
        <v>20</v>
      </c>
      <c r="I150" s="1">
        <v>2</v>
      </c>
      <c r="J150" s="2">
        <v>280</v>
      </c>
      <c r="K150" s="2">
        <v>1.5</v>
      </c>
      <c r="L150" s="2">
        <v>2000</v>
      </c>
      <c r="M150" s="4">
        <v>0</v>
      </c>
      <c r="N150" s="5">
        <v>0</v>
      </c>
      <c r="O150" s="5">
        <v>0</v>
      </c>
      <c r="P150" s="6">
        <v>0</v>
      </c>
      <c r="Q150" s="4">
        <v>100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8">
        <v>0</v>
      </c>
      <c r="AN150" s="9">
        <f>37.3+25.2+35.2</f>
        <v>97.7</v>
      </c>
      <c r="AO150" s="9">
        <f>1.2+1.1</f>
        <v>2.2999999999999998</v>
      </c>
      <c r="AP150" s="9">
        <v>0</v>
      </c>
      <c r="AQ150" s="9">
        <v>0</v>
      </c>
      <c r="AR150" s="9">
        <v>0</v>
      </c>
      <c r="AS150" s="10">
        <v>0</v>
      </c>
      <c r="AT150" s="10">
        <v>0</v>
      </c>
      <c r="AU150" s="5">
        <v>23.6</v>
      </c>
    </row>
    <row r="151" spans="1:47" x14ac:dyDescent="0.25">
      <c r="A151" s="1">
        <v>2</v>
      </c>
      <c r="B151" s="2">
        <v>1</v>
      </c>
      <c r="C151" s="2">
        <v>2</v>
      </c>
      <c r="D151" s="2">
        <v>1</v>
      </c>
      <c r="E151" s="2">
        <v>300</v>
      </c>
      <c r="F151" s="2">
        <v>0.1</v>
      </c>
      <c r="G151" s="2">
        <v>1000</v>
      </c>
      <c r="H151" s="2">
        <v>20</v>
      </c>
      <c r="I151" s="1">
        <v>2</v>
      </c>
      <c r="J151" s="2">
        <v>280</v>
      </c>
      <c r="K151" s="2">
        <v>1.5</v>
      </c>
      <c r="L151" s="2">
        <v>2000</v>
      </c>
      <c r="M151" s="4">
        <v>0</v>
      </c>
      <c r="N151" s="5">
        <v>0</v>
      </c>
      <c r="O151" s="5">
        <v>0</v>
      </c>
      <c r="P151" s="6">
        <v>0</v>
      </c>
      <c r="Q151" s="4">
        <v>100</v>
      </c>
      <c r="R151" s="5">
        <v>0</v>
      </c>
      <c r="S151" s="5">
        <v>0</v>
      </c>
      <c r="T151" s="5">
        <v>0</v>
      </c>
      <c r="U151" s="5">
        <v>5</v>
      </c>
      <c r="V151" s="5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8">
        <v>0</v>
      </c>
      <c r="AN151" s="9">
        <f>30+39.7+26.5</f>
        <v>96.2</v>
      </c>
      <c r="AO151" s="9">
        <f>1+2.8</f>
        <v>3.8</v>
      </c>
      <c r="AP151" s="9">
        <v>0</v>
      </c>
      <c r="AQ151" s="9">
        <v>0</v>
      </c>
      <c r="AR151" s="9">
        <v>0</v>
      </c>
      <c r="AS151" s="10">
        <v>0</v>
      </c>
      <c r="AT151" s="10">
        <v>0</v>
      </c>
      <c r="AU151" s="5">
        <v>23</v>
      </c>
    </row>
    <row r="152" spans="1:47" x14ac:dyDescent="0.25">
      <c r="A152" s="1">
        <v>2</v>
      </c>
      <c r="B152" s="2">
        <v>1</v>
      </c>
      <c r="C152" s="2">
        <v>2</v>
      </c>
      <c r="D152" s="2">
        <v>1</v>
      </c>
      <c r="E152" s="2">
        <v>300</v>
      </c>
      <c r="F152" s="2">
        <v>0.1</v>
      </c>
      <c r="G152" s="2">
        <v>1000</v>
      </c>
      <c r="H152" s="2">
        <v>20</v>
      </c>
      <c r="I152" s="1">
        <v>2</v>
      </c>
      <c r="J152" s="2">
        <v>280</v>
      </c>
      <c r="K152" s="2">
        <v>1.5</v>
      </c>
      <c r="L152" s="2">
        <v>2000</v>
      </c>
      <c r="M152" s="4">
        <v>0</v>
      </c>
      <c r="N152" s="5">
        <v>0</v>
      </c>
      <c r="O152" s="5">
        <v>0</v>
      </c>
      <c r="P152" s="6">
        <v>0</v>
      </c>
      <c r="Q152" s="4">
        <v>100</v>
      </c>
      <c r="R152" s="5">
        <v>0</v>
      </c>
      <c r="S152" s="5">
        <v>0</v>
      </c>
      <c r="T152" s="5">
        <v>0</v>
      </c>
      <c r="U152" s="5">
        <v>10</v>
      </c>
      <c r="V152" s="5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8">
        <v>0</v>
      </c>
      <c r="AN152" s="9">
        <f>24+47.9+25.8</f>
        <v>97.7</v>
      </c>
      <c r="AO152" s="9">
        <f>1.3+1</f>
        <v>2.2999999999999998</v>
      </c>
      <c r="AP152" s="9">
        <v>0</v>
      </c>
      <c r="AQ152" s="9">
        <v>0</v>
      </c>
      <c r="AR152" s="9">
        <v>0</v>
      </c>
      <c r="AS152" s="10">
        <v>0</v>
      </c>
      <c r="AT152" s="10">
        <v>0</v>
      </c>
      <c r="AU152" s="5">
        <v>24.5</v>
      </c>
    </row>
    <row r="153" spans="1:47" x14ac:dyDescent="0.25">
      <c r="A153" s="1">
        <v>2</v>
      </c>
      <c r="B153" s="2">
        <v>1</v>
      </c>
      <c r="C153" s="2">
        <v>2</v>
      </c>
      <c r="D153" s="2">
        <v>1</v>
      </c>
      <c r="E153" s="2">
        <v>300</v>
      </c>
      <c r="F153" s="2">
        <v>0.1</v>
      </c>
      <c r="G153" s="2">
        <v>1000</v>
      </c>
      <c r="H153" s="2">
        <v>20</v>
      </c>
      <c r="I153" s="1">
        <v>2</v>
      </c>
      <c r="J153" s="2">
        <v>280</v>
      </c>
      <c r="K153" s="2">
        <v>1.5</v>
      </c>
      <c r="L153" s="2">
        <v>2000</v>
      </c>
      <c r="M153" s="4">
        <v>0</v>
      </c>
      <c r="N153" s="5">
        <v>0</v>
      </c>
      <c r="O153" s="5">
        <v>0</v>
      </c>
      <c r="P153" s="6">
        <v>0</v>
      </c>
      <c r="Q153" s="4">
        <v>100</v>
      </c>
      <c r="R153" s="5">
        <v>0</v>
      </c>
      <c r="S153" s="5">
        <v>0</v>
      </c>
      <c r="T153" s="5">
        <v>0</v>
      </c>
      <c r="U153" s="5">
        <v>15</v>
      </c>
      <c r="V153" s="5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8">
        <v>0</v>
      </c>
      <c r="AN153" s="9">
        <f>30.2+40.2+18.9</f>
        <v>89.300000000000011</v>
      </c>
      <c r="AO153" s="9">
        <f>6.5+4.2</f>
        <v>10.7</v>
      </c>
      <c r="AP153" s="9">
        <v>0</v>
      </c>
      <c r="AQ153" s="9">
        <v>0</v>
      </c>
      <c r="AR153" s="9">
        <v>0</v>
      </c>
      <c r="AS153" s="10">
        <v>0</v>
      </c>
      <c r="AT153" s="10">
        <v>0</v>
      </c>
      <c r="AU153" s="5">
        <v>25</v>
      </c>
    </row>
    <row r="154" spans="1:47" x14ac:dyDescent="0.25">
      <c r="A154" s="1">
        <v>2</v>
      </c>
      <c r="B154" s="2">
        <v>1</v>
      </c>
      <c r="C154" s="2">
        <v>2</v>
      </c>
      <c r="D154" s="2">
        <v>1</v>
      </c>
      <c r="E154" s="2">
        <v>300</v>
      </c>
      <c r="F154" s="2">
        <v>0.1</v>
      </c>
      <c r="G154" s="2">
        <v>1000</v>
      </c>
      <c r="H154" s="2">
        <v>20</v>
      </c>
      <c r="I154" s="1">
        <v>2</v>
      </c>
      <c r="J154" s="2">
        <v>280</v>
      </c>
      <c r="K154" s="2">
        <v>1.5</v>
      </c>
      <c r="L154" s="2">
        <v>2000</v>
      </c>
      <c r="M154" s="4">
        <v>0</v>
      </c>
      <c r="N154" s="5">
        <v>0</v>
      </c>
      <c r="O154" s="5">
        <v>0</v>
      </c>
      <c r="P154" s="6">
        <v>0</v>
      </c>
      <c r="Q154" s="4">
        <v>100</v>
      </c>
      <c r="R154" s="5">
        <v>0</v>
      </c>
      <c r="S154" s="5">
        <v>0</v>
      </c>
      <c r="T154" s="5">
        <v>0</v>
      </c>
      <c r="U154" s="5">
        <v>25</v>
      </c>
      <c r="V154" s="5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8">
        <v>0</v>
      </c>
      <c r="AN154" s="9">
        <f>13.2+19.1+30.4</f>
        <v>62.699999999999996</v>
      </c>
      <c r="AO154" s="9">
        <f>24.5+7.6+5.2</f>
        <v>37.300000000000004</v>
      </c>
      <c r="AP154" s="9">
        <v>0</v>
      </c>
      <c r="AQ154" s="9">
        <v>0</v>
      </c>
      <c r="AR154" s="9">
        <v>0</v>
      </c>
      <c r="AS154" s="10">
        <v>0</v>
      </c>
      <c r="AT154" s="10">
        <v>0</v>
      </c>
      <c r="AU154" s="5">
        <v>18.100000000000001</v>
      </c>
    </row>
    <row r="155" spans="1:47" x14ac:dyDescent="0.25">
      <c r="A155" s="1">
        <v>2</v>
      </c>
      <c r="B155" s="2">
        <v>1</v>
      </c>
      <c r="C155" s="2">
        <v>2</v>
      </c>
      <c r="D155" s="2">
        <v>1</v>
      </c>
      <c r="E155" s="2">
        <v>300</v>
      </c>
      <c r="F155" s="2">
        <v>0.1</v>
      </c>
      <c r="G155" s="2">
        <v>1000</v>
      </c>
      <c r="H155" s="2">
        <v>20</v>
      </c>
      <c r="I155" s="1">
        <v>2</v>
      </c>
      <c r="J155" s="2">
        <v>280</v>
      </c>
      <c r="K155" s="2">
        <v>1.5</v>
      </c>
      <c r="L155" s="2">
        <v>2000</v>
      </c>
      <c r="M155" s="4">
        <v>0</v>
      </c>
      <c r="N155" s="5">
        <v>0</v>
      </c>
      <c r="O155" s="5">
        <v>0</v>
      </c>
      <c r="P155" s="6">
        <v>0</v>
      </c>
      <c r="Q155" s="4">
        <v>100</v>
      </c>
      <c r="R155" s="5">
        <v>0</v>
      </c>
      <c r="S155" s="5">
        <v>0</v>
      </c>
      <c r="T155" s="5">
        <v>0</v>
      </c>
      <c r="U155" s="5">
        <v>50</v>
      </c>
      <c r="V155" s="5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8">
        <v>0</v>
      </c>
      <c r="AN155" s="9">
        <f>16+10.7+21.1+12</f>
        <v>59.8</v>
      </c>
      <c r="AO155" s="9">
        <f>13.9+5.4+7.6</f>
        <v>26.9</v>
      </c>
      <c r="AP155" s="9">
        <v>0</v>
      </c>
      <c r="AQ155" s="9">
        <v>0</v>
      </c>
      <c r="AR155" s="9">
        <v>0</v>
      </c>
      <c r="AS155" s="10">
        <v>0</v>
      </c>
      <c r="AT155" s="10">
        <v>0</v>
      </c>
      <c r="AU155" s="5">
        <v>16.899999999999999</v>
      </c>
    </row>
    <row r="156" spans="1:47" x14ac:dyDescent="0.25">
      <c r="A156" s="1">
        <v>2</v>
      </c>
      <c r="B156" s="2">
        <v>1</v>
      </c>
      <c r="C156" s="2">
        <v>2</v>
      </c>
      <c r="D156" s="2">
        <v>1</v>
      </c>
      <c r="E156" s="2">
        <v>300</v>
      </c>
      <c r="F156" s="2">
        <v>0.1</v>
      </c>
      <c r="G156" s="2">
        <v>1000</v>
      </c>
      <c r="H156" s="2">
        <v>20</v>
      </c>
      <c r="I156" s="1">
        <v>2</v>
      </c>
      <c r="J156" s="2">
        <v>280</v>
      </c>
      <c r="K156" s="2">
        <v>1.5</v>
      </c>
      <c r="L156" s="2">
        <v>2000</v>
      </c>
      <c r="M156" s="4">
        <v>0</v>
      </c>
      <c r="N156" s="5">
        <v>0</v>
      </c>
      <c r="O156" s="5">
        <v>0</v>
      </c>
      <c r="P156" s="6">
        <v>0</v>
      </c>
      <c r="Q156" s="4">
        <v>100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8">
        <v>0</v>
      </c>
      <c r="AN156" s="9">
        <f>34.6+61.4</f>
        <v>96</v>
      </c>
      <c r="AO156" s="9">
        <f>1.7+2.3</f>
        <v>4</v>
      </c>
      <c r="AP156" s="9">
        <v>0</v>
      </c>
      <c r="AQ156" s="9">
        <v>0</v>
      </c>
      <c r="AR156" s="9">
        <v>0</v>
      </c>
      <c r="AS156" s="10">
        <v>0</v>
      </c>
      <c r="AT156" s="10">
        <v>0</v>
      </c>
      <c r="AU156" s="5">
        <v>23.6</v>
      </c>
    </row>
    <row r="157" spans="1:47" x14ac:dyDescent="0.25">
      <c r="A157" s="1">
        <v>2</v>
      </c>
      <c r="B157" s="2">
        <v>1</v>
      </c>
      <c r="C157" s="2">
        <v>2</v>
      </c>
      <c r="D157" s="2">
        <v>1</v>
      </c>
      <c r="E157" s="2">
        <v>300</v>
      </c>
      <c r="F157" s="2">
        <v>0.1</v>
      </c>
      <c r="G157" s="2">
        <v>1000</v>
      </c>
      <c r="H157" s="2">
        <v>20</v>
      </c>
      <c r="I157" s="1">
        <v>2</v>
      </c>
      <c r="J157" s="2">
        <v>280</v>
      </c>
      <c r="K157" s="2">
        <v>1.5</v>
      </c>
      <c r="L157" s="2">
        <v>2000</v>
      </c>
      <c r="M157" s="4">
        <v>0</v>
      </c>
      <c r="N157" s="5">
        <v>0</v>
      </c>
      <c r="O157" s="5">
        <v>0</v>
      </c>
      <c r="P157" s="6">
        <v>0</v>
      </c>
      <c r="Q157" s="4">
        <v>100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7">
        <v>0</v>
      </c>
      <c r="X157" s="7">
        <v>0</v>
      </c>
      <c r="Y157" s="7">
        <v>1</v>
      </c>
      <c r="Z157" s="7">
        <v>0</v>
      </c>
      <c r="AA157" s="7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8">
        <v>0</v>
      </c>
      <c r="AN157" s="9">
        <f>33.4+62.5</f>
        <v>95.9</v>
      </c>
      <c r="AO157" s="9">
        <f>2.5+1.6</f>
        <v>4.0999999999999996</v>
      </c>
      <c r="AP157" s="9">
        <v>0</v>
      </c>
      <c r="AQ157" s="9">
        <v>0</v>
      </c>
      <c r="AR157" s="9">
        <v>0</v>
      </c>
      <c r="AS157" s="10">
        <v>0</v>
      </c>
      <c r="AT157" s="10">
        <v>0</v>
      </c>
      <c r="AU157" s="5">
        <v>24.1</v>
      </c>
    </row>
    <row r="158" spans="1:47" x14ac:dyDescent="0.25">
      <c r="A158" s="1">
        <v>2</v>
      </c>
      <c r="B158" s="2">
        <v>1</v>
      </c>
      <c r="C158" s="2">
        <v>2</v>
      </c>
      <c r="D158" s="2">
        <v>1</v>
      </c>
      <c r="E158" s="2">
        <v>300</v>
      </c>
      <c r="F158" s="2">
        <v>0.1</v>
      </c>
      <c r="G158" s="2">
        <v>1000</v>
      </c>
      <c r="H158" s="2">
        <v>20</v>
      </c>
      <c r="I158" s="1">
        <v>2</v>
      </c>
      <c r="J158" s="2">
        <v>280</v>
      </c>
      <c r="K158" s="2">
        <v>1.5</v>
      </c>
      <c r="L158" s="2">
        <v>2000</v>
      </c>
      <c r="M158" s="4">
        <v>0</v>
      </c>
      <c r="N158" s="5">
        <v>0</v>
      </c>
      <c r="O158" s="5">
        <v>0</v>
      </c>
      <c r="P158" s="6">
        <v>0</v>
      </c>
      <c r="Q158" s="4">
        <v>100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7">
        <v>0</v>
      </c>
      <c r="X158" s="7">
        <v>0</v>
      </c>
      <c r="Y158" s="7">
        <v>5</v>
      </c>
      <c r="Z158" s="7">
        <v>0</v>
      </c>
      <c r="AA158" s="7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8">
        <v>0</v>
      </c>
      <c r="AN158" s="9">
        <f>33+62.9</f>
        <v>95.9</v>
      </c>
      <c r="AO158" s="9">
        <f>2.7+1.4</f>
        <v>4.0999999999999996</v>
      </c>
      <c r="AP158" s="9">
        <v>0</v>
      </c>
      <c r="AQ158" s="9">
        <v>0</v>
      </c>
      <c r="AR158" s="9">
        <v>0</v>
      </c>
      <c r="AS158" s="10">
        <v>0</v>
      </c>
      <c r="AT158" s="10">
        <v>0</v>
      </c>
      <c r="AU158" s="5">
        <v>26.7</v>
      </c>
    </row>
    <row r="159" spans="1:47" x14ac:dyDescent="0.25">
      <c r="A159" s="1">
        <v>2</v>
      </c>
      <c r="B159" s="2">
        <v>1</v>
      </c>
      <c r="C159" s="2">
        <v>2</v>
      </c>
      <c r="D159" s="2">
        <v>1</v>
      </c>
      <c r="E159" s="2">
        <v>300</v>
      </c>
      <c r="F159" s="2">
        <v>0.1</v>
      </c>
      <c r="G159" s="2">
        <v>1000</v>
      </c>
      <c r="H159" s="2">
        <v>20</v>
      </c>
      <c r="I159" s="1">
        <v>2</v>
      </c>
      <c r="J159" s="2">
        <v>280</v>
      </c>
      <c r="K159" s="2">
        <v>1.5</v>
      </c>
      <c r="L159" s="2">
        <v>2000</v>
      </c>
      <c r="M159" s="4">
        <v>0</v>
      </c>
      <c r="N159" s="5">
        <v>0</v>
      </c>
      <c r="O159" s="5">
        <v>0</v>
      </c>
      <c r="P159" s="6">
        <v>0</v>
      </c>
      <c r="Q159" s="4">
        <v>100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7">
        <v>0</v>
      </c>
      <c r="X159" s="7">
        <v>0</v>
      </c>
      <c r="Y159" s="7">
        <v>15</v>
      </c>
      <c r="Z159" s="7">
        <v>0</v>
      </c>
      <c r="AA159" s="7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8">
        <v>0</v>
      </c>
      <c r="AN159" s="9">
        <f>25.1+70.2</f>
        <v>95.300000000000011</v>
      </c>
      <c r="AO159" s="9">
        <f>2.5+2.2</f>
        <v>4.7</v>
      </c>
      <c r="AP159" s="9">
        <v>0</v>
      </c>
      <c r="AQ159" s="9">
        <v>0</v>
      </c>
      <c r="AR159" s="9">
        <v>0</v>
      </c>
      <c r="AS159" s="10">
        <v>0</v>
      </c>
      <c r="AT159" s="10">
        <v>0</v>
      </c>
      <c r="AU159" s="5">
        <v>28.5</v>
      </c>
    </row>
    <row r="160" spans="1:47" x14ac:dyDescent="0.25">
      <c r="A160" s="1">
        <v>2</v>
      </c>
      <c r="B160" s="2">
        <v>1</v>
      </c>
      <c r="C160" s="2">
        <v>2</v>
      </c>
      <c r="D160" s="2">
        <v>1</v>
      </c>
      <c r="E160" s="2">
        <v>300</v>
      </c>
      <c r="F160" s="2">
        <v>0.1</v>
      </c>
      <c r="G160" s="2">
        <v>1000</v>
      </c>
      <c r="H160" s="2">
        <v>20</v>
      </c>
      <c r="I160" s="1">
        <v>2</v>
      </c>
      <c r="J160" s="2">
        <v>280</v>
      </c>
      <c r="K160" s="2">
        <v>1.5</v>
      </c>
      <c r="L160" s="2">
        <v>2000</v>
      </c>
      <c r="M160" s="4">
        <v>0</v>
      </c>
      <c r="N160" s="5">
        <v>0</v>
      </c>
      <c r="O160" s="5">
        <v>0</v>
      </c>
      <c r="P160" s="6">
        <v>0</v>
      </c>
      <c r="Q160" s="4">
        <v>100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7">
        <v>0</v>
      </c>
      <c r="X160" s="7">
        <v>0</v>
      </c>
      <c r="Y160" s="7">
        <v>25</v>
      </c>
      <c r="Z160" s="7">
        <v>0</v>
      </c>
      <c r="AA160" s="7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8">
        <v>0</v>
      </c>
      <c r="AN160" s="9">
        <f>20.8+69.2</f>
        <v>90</v>
      </c>
      <c r="AO160" s="9">
        <f>1.7+1.3</f>
        <v>3</v>
      </c>
      <c r="AP160" s="9">
        <v>0</v>
      </c>
      <c r="AQ160" s="9">
        <v>7</v>
      </c>
      <c r="AR160" s="9">
        <v>0</v>
      </c>
      <c r="AS160" s="10">
        <v>0</v>
      </c>
      <c r="AT160" s="10">
        <v>0</v>
      </c>
      <c r="AU160" s="5">
        <v>35.799999999999997</v>
      </c>
    </row>
    <row r="161" spans="1:47" x14ac:dyDescent="0.25">
      <c r="A161" s="1">
        <v>2</v>
      </c>
      <c r="B161" s="2">
        <v>1</v>
      </c>
      <c r="C161" s="2">
        <v>2</v>
      </c>
      <c r="D161" s="2">
        <v>1</v>
      </c>
      <c r="E161" s="2">
        <v>300</v>
      </c>
      <c r="F161" s="2">
        <v>0.1</v>
      </c>
      <c r="G161" s="2">
        <v>1000</v>
      </c>
      <c r="H161" s="2">
        <v>20</v>
      </c>
      <c r="I161" s="1">
        <v>2</v>
      </c>
      <c r="J161" s="2">
        <v>280</v>
      </c>
      <c r="K161" s="2">
        <v>1.5</v>
      </c>
      <c r="L161" s="2">
        <v>2000</v>
      </c>
      <c r="M161" s="4">
        <v>0</v>
      </c>
      <c r="N161" s="5">
        <v>0</v>
      </c>
      <c r="O161" s="5">
        <v>0</v>
      </c>
      <c r="P161" s="6">
        <v>0</v>
      </c>
      <c r="Q161" s="4">
        <v>100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8">
        <v>0</v>
      </c>
      <c r="AN161" s="9">
        <f>34.6+61.4</f>
        <v>96</v>
      </c>
      <c r="AO161" s="9">
        <f>1.7+2.3</f>
        <v>4</v>
      </c>
      <c r="AP161" s="9">
        <v>0</v>
      </c>
      <c r="AQ161" s="9">
        <v>0</v>
      </c>
      <c r="AR161" s="9">
        <v>0</v>
      </c>
      <c r="AS161" s="10">
        <v>0</v>
      </c>
      <c r="AT161" s="10">
        <v>0</v>
      </c>
      <c r="AU161" s="5">
        <v>23.6</v>
      </c>
    </row>
    <row r="162" spans="1:47" x14ac:dyDescent="0.25">
      <c r="A162" s="1">
        <v>2</v>
      </c>
      <c r="B162" s="2">
        <v>1</v>
      </c>
      <c r="C162" s="2">
        <v>2</v>
      </c>
      <c r="D162" s="2">
        <v>1</v>
      </c>
      <c r="E162" s="2">
        <v>300</v>
      </c>
      <c r="F162" s="2">
        <v>0.1</v>
      </c>
      <c r="G162" s="2">
        <v>1000</v>
      </c>
      <c r="H162" s="2">
        <v>20</v>
      </c>
      <c r="I162" s="1">
        <v>2</v>
      </c>
      <c r="J162" s="2">
        <v>280</v>
      </c>
      <c r="K162" s="2">
        <v>1.5</v>
      </c>
      <c r="L162" s="2">
        <v>2000</v>
      </c>
      <c r="M162" s="4">
        <v>0</v>
      </c>
      <c r="N162" s="5">
        <v>0</v>
      </c>
      <c r="O162" s="5">
        <v>0</v>
      </c>
      <c r="P162" s="6">
        <v>0</v>
      </c>
      <c r="Q162" s="4">
        <v>100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7">
        <v>0</v>
      </c>
      <c r="X162" s="7">
        <v>1</v>
      </c>
      <c r="Y162" s="7">
        <v>0</v>
      </c>
      <c r="Z162" s="7">
        <v>0</v>
      </c>
      <c r="AA162" s="7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8">
        <v>0</v>
      </c>
      <c r="AN162" s="9">
        <f>36+57.3</f>
        <v>93.3</v>
      </c>
      <c r="AO162" s="9">
        <f>3.6+3.1</f>
        <v>6.7</v>
      </c>
      <c r="AP162" s="9">
        <v>0</v>
      </c>
      <c r="AQ162" s="9">
        <v>0</v>
      </c>
      <c r="AR162" s="9">
        <v>0</v>
      </c>
      <c r="AS162" s="10">
        <v>0</v>
      </c>
      <c r="AT162" s="10">
        <v>0</v>
      </c>
      <c r="AU162" s="5">
        <v>21.4</v>
      </c>
    </row>
    <row r="163" spans="1:47" x14ac:dyDescent="0.25">
      <c r="A163" s="1">
        <v>2</v>
      </c>
      <c r="B163" s="2">
        <v>1</v>
      </c>
      <c r="C163" s="2">
        <v>2</v>
      </c>
      <c r="D163" s="2">
        <v>1</v>
      </c>
      <c r="E163" s="2">
        <v>300</v>
      </c>
      <c r="F163" s="2">
        <v>0.1</v>
      </c>
      <c r="G163" s="2">
        <v>1000</v>
      </c>
      <c r="H163" s="2">
        <v>20</v>
      </c>
      <c r="I163" s="1">
        <v>2</v>
      </c>
      <c r="J163" s="2">
        <v>280</v>
      </c>
      <c r="K163" s="2">
        <v>1.5</v>
      </c>
      <c r="L163" s="2">
        <v>2000</v>
      </c>
      <c r="M163" s="4">
        <v>0</v>
      </c>
      <c r="N163" s="5">
        <v>0</v>
      </c>
      <c r="O163" s="5">
        <v>0</v>
      </c>
      <c r="P163" s="6">
        <v>0</v>
      </c>
      <c r="Q163" s="4">
        <v>100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7">
        <v>0</v>
      </c>
      <c r="X163" s="7">
        <v>5</v>
      </c>
      <c r="Y163" s="7">
        <v>0</v>
      </c>
      <c r="Z163" s="7">
        <v>0</v>
      </c>
      <c r="AA163" s="7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8">
        <v>0</v>
      </c>
      <c r="AN163" s="9">
        <f>32.4+62.9</f>
        <v>95.3</v>
      </c>
      <c r="AO163" s="9">
        <f>2.2+2.5</f>
        <v>4.7</v>
      </c>
      <c r="AP163" s="9">
        <v>0</v>
      </c>
      <c r="AQ163" s="9">
        <v>0</v>
      </c>
      <c r="AR163" s="9">
        <v>0</v>
      </c>
      <c r="AS163" s="10">
        <v>0</v>
      </c>
      <c r="AT163" s="10">
        <v>0</v>
      </c>
      <c r="AU163" s="5">
        <v>22.7</v>
      </c>
    </row>
    <row r="164" spans="1:47" x14ac:dyDescent="0.25">
      <c r="A164" s="1">
        <v>2</v>
      </c>
      <c r="B164" s="2">
        <v>1</v>
      </c>
      <c r="C164" s="2">
        <v>2</v>
      </c>
      <c r="D164" s="2">
        <v>1</v>
      </c>
      <c r="E164" s="2">
        <v>300</v>
      </c>
      <c r="F164" s="2">
        <v>0.1</v>
      </c>
      <c r="G164" s="2">
        <v>1000</v>
      </c>
      <c r="H164" s="2">
        <v>20</v>
      </c>
      <c r="I164" s="1">
        <v>2</v>
      </c>
      <c r="J164" s="2">
        <v>280</v>
      </c>
      <c r="K164" s="2">
        <v>1.5</v>
      </c>
      <c r="L164" s="2">
        <v>2000</v>
      </c>
      <c r="M164" s="4">
        <v>0</v>
      </c>
      <c r="N164" s="5">
        <v>0</v>
      </c>
      <c r="O164" s="5">
        <v>0</v>
      </c>
      <c r="P164" s="6">
        <v>0</v>
      </c>
      <c r="Q164" s="4">
        <v>100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7">
        <v>0</v>
      </c>
      <c r="X164" s="7">
        <v>15</v>
      </c>
      <c r="Y164" s="7">
        <v>0</v>
      </c>
      <c r="Z164" s="7">
        <v>0</v>
      </c>
      <c r="AA164" s="7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8">
        <v>0</v>
      </c>
      <c r="AN164" s="9">
        <f>33.7+61.5</f>
        <v>95.2</v>
      </c>
      <c r="AO164" s="9">
        <f>2.3+2.5</f>
        <v>4.8</v>
      </c>
      <c r="AP164" s="9">
        <v>0</v>
      </c>
      <c r="AQ164" s="9">
        <v>0</v>
      </c>
      <c r="AR164" s="9">
        <v>0</v>
      </c>
      <c r="AS164" s="10">
        <v>0</v>
      </c>
      <c r="AT164" s="10">
        <v>0</v>
      </c>
      <c r="AU164" s="5">
        <v>22.4</v>
      </c>
    </row>
    <row r="165" spans="1:47" x14ac:dyDescent="0.25">
      <c r="A165" s="15">
        <v>2</v>
      </c>
      <c r="B165" s="16">
        <v>1</v>
      </c>
      <c r="C165" s="16">
        <v>2</v>
      </c>
      <c r="D165" s="16">
        <v>1</v>
      </c>
      <c r="E165" s="16">
        <v>300</v>
      </c>
      <c r="F165" s="16">
        <v>0.1</v>
      </c>
      <c r="G165" s="16">
        <v>1000</v>
      </c>
      <c r="H165" s="16">
        <v>20</v>
      </c>
      <c r="I165" s="15">
        <v>2</v>
      </c>
      <c r="J165" s="16">
        <v>280</v>
      </c>
      <c r="K165" s="16">
        <v>1.5</v>
      </c>
      <c r="L165" s="16">
        <v>2000</v>
      </c>
      <c r="M165" s="17">
        <v>0</v>
      </c>
      <c r="N165" s="18">
        <v>0</v>
      </c>
      <c r="O165" s="18">
        <v>0</v>
      </c>
      <c r="P165" s="19">
        <v>0</v>
      </c>
      <c r="Q165" s="17">
        <v>100</v>
      </c>
      <c r="R165" s="18">
        <v>0</v>
      </c>
      <c r="S165" s="18">
        <v>0</v>
      </c>
      <c r="T165" s="18">
        <v>0</v>
      </c>
      <c r="U165" s="18">
        <v>0</v>
      </c>
      <c r="V165" s="18">
        <v>0</v>
      </c>
      <c r="W165" s="20">
        <v>0</v>
      </c>
      <c r="X165" s="20">
        <v>25</v>
      </c>
      <c r="Y165" s="20">
        <v>0</v>
      </c>
      <c r="Z165" s="20">
        <v>0</v>
      </c>
      <c r="AA165" s="20">
        <v>0</v>
      </c>
      <c r="AB165" s="18">
        <v>0</v>
      </c>
      <c r="AC165" s="18"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18">
        <v>0</v>
      </c>
      <c r="AK165" s="18">
        <v>0</v>
      </c>
      <c r="AL165" s="18">
        <v>0</v>
      </c>
      <c r="AM165" s="21">
        <v>0</v>
      </c>
      <c r="AN165" s="22">
        <f>24.7+59.4</f>
        <v>84.1</v>
      </c>
      <c r="AO165" s="22">
        <f>7.9+8</f>
        <v>15.9</v>
      </c>
      <c r="AP165" s="22">
        <v>0</v>
      </c>
      <c r="AQ165" s="22">
        <v>0</v>
      </c>
      <c r="AR165" s="22">
        <v>0</v>
      </c>
      <c r="AS165" s="23">
        <v>0</v>
      </c>
      <c r="AT165" s="23">
        <v>0</v>
      </c>
      <c r="AU165" s="18">
        <v>23.4</v>
      </c>
    </row>
    <row r="166" spans="1:47" x14ac:dyDescent="0.25">
      <c r="A166" s="1">
        <v>2</v>
      </c>
      <c r="B166" s="2">
        <v>1</v>
      </c>
      <c r="C166" s="2">
        <v>2</v>
      </c>
      <c r="D166" s="2">
        <v>1</v>
      </c>
      <c r="E166" s="2">
        <v>280</v>
      </c>
      <c r="F166" s="2">
        <v>0.35</v>
      </c>
      <c r="G166" s="2">
        <v>1000</v>
      </c>
      <c r="H166" s="2">
        <v>36</v>
      </c>
      <c r="I166" s="1">
        <v>2</v>
      </c>
      <c r="J166" s="2">
        <v>320</v>
      </c>
      <c r="K166" s="2">
        <v>2</v>
      </c>
      <c r="L166" s="2">
        <v>1000</v>
      </c>
      <c r="M166" s="4">
        <v>0</v>
      </c>
      <c r="N166" s="5">
        <v>0</v>
      </c>
      <c r="O166" s="5">
        <v>0</v>
      </c>
      <c r="P166" s="6">
        <v>0</v>
      </c>
      <c r="Q166" s="4">
        <v>100</v>
      </c>
      <c r="R166" s="5">
        <v>0</v>
      </c>
      <c r="S166" s="5">
        <v>33.33</v>
      </c>
      <c r="T166" s="5">
        <v>0</v>
      </c>
      <c r="U166" s="5">
        <v>0</v>
      </c>
      <c r="V166" s="5">
        <v>0</v>
      </c>
      <c r="W166" s="7">
        <v>0</v>
      </c>
      <c r="X166" s="7">
        <v>0</v>
      </c>
      <c r="Y166" s="7">
        <v>0</v>
      </c>
      <c r="Z166" s="7">
        <v>3.3330000000000002</v>
      </c>
      <c r="AA166" s="7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8">
        <v>0</v>
      </c>
      <c r="AN166" s="9">
        <f>11.2+27.3</f>
        <v>38.5</v>
      </c>
      <c r="AO166" s="9">
        <v>0</v>
      </c>
      <c r="AP166" s="9">
        <v>0</v>
      </c>
      <c r="AQ166" s="9">
        <v>0</v>
      </c>
      <c r="AR166" s="9">
        <v>0</v>
      </c>
      <c r="AS166" s="10">
        <v>47.2</v>
      </c>
      <c r="AT166" s="10">
        <v>0</v>
      </c>
      <c r="AU166" s="5">
        <v>20.64</v>
      </c>
    </row>
    <row r="167" spans="1:47" x14ac:dyDescent="0.25">
      <c r="A167" s="1">
        <v>2</v>
      </c>
      <c r="B167" s="2">
        <v>1</v>
      </c>
      <c r="C167" s="2">
        <v>2</v>
      </c>
      <c r="D167" s="2">
        <v>1</v>
      </c>
      <c r="E167" s="2">
        <v>280</v>
      </c>
      <c r="F167" s="2">
        <v>0.35</v>
      </c>
      <c r="G167" s="2">
        <v>1000</v>
      </c>
      <c r="H167" s="2">
        <v>36</v>
      </c>
      <c r="I167" s="1">
        <v>2</v>
      </c>
      <c r="J167" s="2">
        <v>320</v>
      </c>
      <c r="K167" s="2">
        <v>2</v>
      </c>
      <c r="L167" s="2">
        <v>1000</v>
      </c>
      <c r="M167" s="4">
        <v>0</v>
      </c>
      <c r="N167" s="5">
        <v>0</v>
      </c>
      <c r="O167" s="5">
        <v>0</v>
      </c>
      <c r="P167" s="6">
        <v>0</v>
      </c>
      <c r="Q167" s="4">
        <v>100</v>
      </c>
      <c r="R167" s="5">
        <v>0</v>
      </c>
      <c r="S167" s="5">
        <v>33.33</v>
      </c>
      <c r="T167" s="5">
        <v>0</v>
      </c>
      <c r="U167" s="5">
        <v>0</v>
      </c>
      <c r="V167" s="5">
        <v>0</v>
      </c>
      <c r="W167" s="7">
        <v>0</v>
      </c>
      <c r="X167" s="7">
        <v>0</v>
      </c>
      <c r="Y167" s="7">
        <v>0</v>
      </c>
      <c r="Z167" s="7">
        <v>6.6660000000000004</v>
      </c>
      <c r="AA167" s="7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8">
        <v>0</v>
      </c>
      <c r="AN167" s="9">
        <f>9.4+37.8</f>
        <v>47.199999999999996</v>
      </c>
      <c r="AO167" s="9">
        <v>0</v>
      </c>
      <c r="AP167" s="9">
        <v>0</v>
      </c>
      <c r="AQ167" s="9">
        <v>0</v>
      </c>
      <c r="AR167" s="9">
        <v>0</v>
      </c>
      <c r="AS167" s="10">
        <v>42.1</v>
      </c>
      <c r="AT167" s="10">
        <v>0</v>
      </c>
      <c r="AU167" s="5">
        <v>23.98</v>
      </c>
    </row>
    <row r="168" spans="1:47" x14ac:dyDescent="0.25">
      <c r="A168" s="1">
        <v>2</v>
      </c>
      <c r="B168" s="2">
        <v>1</v>
      </c>
      <c r="C168" s="2">
        <v>2</v>
      </c>
      <c r="D168" s="2">
        <v>1</v>
      </c>
      <c r="E168" s="2">
        <v>280</v>
      </c>
      <c r="F168" s="2">
        <v>0.35</v>
      </c>
      <c r="G168" s="2">
        <v>1000</v>
      </c>
      <c r="H168" s="2">
        <v>36</v>
      </c>
      <c r="I168" s="1">
        <v>2</v>
      </c>
      <c r="J168" s="2">
        <v>320</v>
      </c>
      <c r="K168" s="2">
        <v>2</v>
      </c>
      <c r="L168" s="2">
        <v>1000</v>
      </c>
      <c r="M168" s="4">
        <v>0</v>
      </c>
      <c r="N168" s="5">
        <v>0</v>
      </c>
      <c r="O168" s="5">
        <v>0</v>
      </c>
      <c r="P168" s="6">
        <v>0</v>
      </c>
      <c r="Q168" s="4">
        <v>100</v>
      </c>
      <c r="R168" s="5">
        <v>0</v>
      </c>
      <c r="S168" s="5">
        <v>33.33</v>
      </c>
      <c r="T168" s="5">
        <v>0</v>
      </c>
      <c r="U168" s="5">
        <v>0</v>
      </c>
      <c r="V168" s="5">
        <v>0</v>
      </c>
      <c r="W168" s="7">
        <v>0</v>
      </c>
      <c r="X168" s="7">
        <v>0</v>
      </c>
      <c r="Y168" s="7">
        <v>0</v>
      </c>
      <c r="Z168" s="7">
        <v>16.664999999999999</v>
      </c>
      <c r="AA168" s="7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8">
        <v>0</v>
      </c>
      <c r="AN168" s="9">
        <f>20.6+38.7</f>
        <v>59.300000000000004</v>
      </c>
      <c r="AO168" s="9">
        <v>0</v>
      </c>
      <c r="AP168" s="9">
        <v>0</v>
      </c>
      <c r="AQ168" s="9">
        <v>0</v>
      </c>
      <c r="AR168" s="9">
        <v>0</v>
      </c>
      <c r="AS168" s="10">
        <v>39</v>
      </c>
      <c r="AT168" s="10">
        <v>0</v>
      </c>
      <c r="AU168" s="5">
        <v>25.31</v>
      </c>
    </row>
    <row r="169" spans="1:47" x14ac:dyDescent="0.25">
      <c r="A169" s="1">
        <v>2</v>
      </c>
      <c r="B169" s="2">
        <v>1</v>
      </c>
      <c r="C169" s="2">
        <v>2</v>
      </c>
      <c r="D169" s="2">
        <v>1</v>
      </c>
      <c r="E169" s="2">
        <v>280</v>
      </c>
      <c r="F169" s="2">
        <v>0.35</v>
      </c>
      <c r="G169" s="2">
        <v>1000</v>
      </c>
      <c r="H169" s="2">
        <v>36</v>
      </c>
      <c r="I169" s="1">
        <v>2</v>
      </c>
      <c r="J169" s="2">
        <v>320</v>
      </c>
      <c r="K169" s="2">
        <v>2</v>
      </c>
      <c r="L169" s="2">
        <v>1000</v>
      </c>
      <c r="M169" s="4">
        <v>0</v>
      </c>
      <c r="N169" s="5">
        <v>0</v>
      </c>
      <c r="O169" s="5">
        <v>0</v>
      </c>
      <c r="P169" s="6">
        <v>0</v>
      </c>
      <c r="Q169" s="4">
        <v>100</v>
      </c>
      <c r="R169" s="5">
        <v>0</v>
      </c>
      <c r="S169" s="5">
        <v>33.33</v>
      </c>
      <c r="T169" s="5">
        <v>0</v>
      </c>
      <c r="U169" s="5">
        <v>0</v>
      </c>
      <c r="V169" s="5">
        <v>0</v>
      </c>
      <c r="W169" s="7">
        <v>0</v>
      </c>
      <c r="X169" s="7">
        <v>0</v>
      </c>
      <c r="Y169" s="7">
        <v>0</v>
      </c>
      <c r="Z169" s="7">
        <v>33.332999999999998</v>
      </c>
      <c r="AA169" s="7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8">
        <v>0</v>
      </c>
      <c r="AN169" s="9">
        <f>15.4+56.3</f>
        <v>71.7</v>
      </c>
      <c r="AO169" s="9">
        <v>0</v>
      </c>
      <c r="AP169" s="9">
        <v>0</v>
      </c>
      <c r="AQ169" s="9">
        <v>0</v>
      </c>
      <c r="AR169" s="9">
        <v>0</v>
      </c>
      <c r="AS169" s="10">
        <v>28.3</v>
      </c>
      <c r="AT169" s="10">
        <v>0</v>
      </c>
      <c r="AU169" s="5">
        <v>27.44</v>
      </c>
    </row>
    <row r="170" spans="1:47" x14ac:dyDescent="0.25">
      <c r="A170" s="1">
        <v>2</v>
      </c>
      <c r="B170" s="2">
        <v>1</v>
      </c>
      <c r="C170" s="2">
        <v>2</v>
      </c>
      <c r="D170" s="2">
        <v>1</v>
      </c>
      <c r="E170" s="2">
        <v>280</v>
      </c>
      <c r="F170" s="2">
        <v>0.35</v>
      </c>
      <c r="G170" s="2">
        <v>1000</v>
      </c>
      <c r="H170" s="2">
        <v>36</v>
      </c>
      <c r="I170" s="1">
        <v>2</v>
      </c>
      <c r="J170" s="2">
        <v>320</v>
      </c>
      <c r="K170" s="2">
        <v>2</v>
      </c>
      <c r="L170" s="2">
        <v>1000</v>
      </c>
      <c r="M170" s="4">
        <v>0</v>
      </c>
      <c r="N170" s="5">
        <v>0</v>
      </c>
      <c r="O170" s="5">
        <v>0</v>
      </c>
      <c r="P170" s="6">
        <v>0</v>
      </c>
      <c r="Q170" s="4">
        <v>100</v>
      </c>
      <c r="R170" s="5">
        <v>0</v>
      </c>
      <c r="S170" s="5">
        <v>33.33</v>
      </c>
      <c r="T170" s="5">
        <v>0</v>
      </c>
      <c r="U170" s="5">
        <v>0</v>
      </c>
      <c r="V170" s="5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8">
        <v>0</v>
      </c>
      <c r="AN170" s="9">
        <f>14.9+17</f>
        <v>31.9</v>
      </c>
      <c r="AO170" s="9">
        <v>17.5</v>
      </c>
      <c r="AP170" s="9">
        <v>39.200000000000003</v>
      </c>
      <c r="AQ170" s="9">
        <v>11.4</v>
      </c>
      <c r="AR170" s="9">
        <v>0</v>
      </c>
      <c r="AS170" s="10">
        <v>0</v>
      </c>
      <c r="AT170" s="10">
        <v>0</v>
      </c>
      <c r="AU170" s="5">
        <v>22.88</v>
      </c>
    </row>
    <row r="171" spans="1:47" x14ac:dyDescent="0.25">
      <c r="A171" s="1">
        <v>2</v>
      </c>
      <c r="B171" s="2">
        <v>1</v>
      </c>
      <c r="C171" s="2">
        <v>2</v>
      </c>
      <c r="D171" s="2">
        <v>1</v>
      </c>
      <c r="E171" s="2">
        <v>280</v>
      </c>
      <c r="F171" s="2">
        <v>0.35</v>
      </c>
      <c r="G171" s="2">
        <v>1000</v>
      </c>
      <c r="H171" s="2">
        <v>36</v>
      </c>
      <c r="I171" s="1">
        <v>2</v>
      </c>
      <c r="J171" s="2">
        <v>320</v>
      </c>
      <c r="K171" s="2">
        <v>2</v>
      </c>
      <c r="L171" s="2">
        <v>1000</v>
      </c>
      <c r="M171" s="4">
        <v>0</v>
      </c>
      <c r="N171" s="5">
        <v>0</v>
      </c>
      <c r="O171" s="5">
        <v>0</v>
      </c>
      <c r="P171" s="6">
        <v>0</v>
      </c>
      <c r="Q171" s="4">
        <v>100</v>
      </c>
      <c r="R171" s="5">
        <v>0</v>
      </c>
      <c r="S171" s="5">
        <v>33.33</v>
      </c>
      <c r="T171" s="5">
        <v>0</v>
      </c>
      <c r="U171" s="5">
        <v>0</v>
      </c>
      <c r="V171" s="5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3.3330000000000002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8">
        <v>0</v>
      </c>
      <c r="AN171" s="9">
        <f>13.2+18.5</f>
        <v>31.7</v>
      </c>
      <c r="AO171" s="9">
        <v>19.8</v>
      </c>
      <c r="AP171" s="9">
        <v>35.200000000000003</v>
      </c>
      <c r="AQ171" s="9">
        <v>13.3</v>
      </c>
      <c r="AR171" s="9">
        <v>0</v>
      </c>
      <c r="AS171" s="10">
        <v>0</v>
      </c>
      <c r="AT171" s="10">
        <v>0</v>
      </c>
      <c r="AU171" s="5">
        <v>21.26</v>
      </c>
    </row>
    <row r="172" spans="1:47" x14ac:dyDescent="0.25">
      <c r="A172" s="1">
        <v>2</v>
      </c>
      <c r="B172" s="2">
        <v>1</v>
      </c>
      <c r="C172" s="2">
        <v>2</v>
      </c>
      <c r="D172" s="2">
        <v>1</v>
      </c>
      <c r="E172" s="2">
        <v>280</v>
      </c>
      <c r="F172" s="2">
        <v>0.35</v>
      </c>
      <c r="G172" s="2">
        <v>1000</v>
      </c>
      <c r="H172" s="2">
        <v>36</v>
      </c>
      <c r="I172" s="1">
        <v>2</v>
      </c>
      <c r="J172" s="2">
        <v>320</v>
      </c>
      <c r="K172" s="2">
        <v>2</v>
      </c>
      <c r="L172" s="2">
        <v>1000</v>
      </c>
      <c r="M172" s="4">
        <v>0</v>
      </c>
      <c r="N172" s="5">
        <v>0</v>
      </c>
      <c r="O172" s="5">
        <v>0</v>
      </c>
      <c r="P172" s="6">
        <v>0</v>
      </c>
      <c r="Q172" s="4">
        <v>100</v>
      </c>
      <c r="R172" s="5">
        <v>0</v>
      </c>
      <c r="S172" s="5">
        <v>33.33</v>
      </c>
      <c r="T172" s="5">
        <v>0</v>
      </c>
      <c r="U172" s="5">
        <v>0</v>
      </c>
      <c r="V172" s="5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6.6660000000000004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8">
        <v>0</v>
      </c>
      <c r="AN172" s="9">
        <f>12.3+22.7</f>
        <v>35</v>
      </c>
      <c r="AO172" s="9">
        <v>18.899999999999999</v>
      </c>
      <c r="AP172" s="9">
        <v>33.9</v>
      </c>
      <c r="AQ172" s="9">
        <v>12.2</v>
      </c>
      <c r="AR172" s="9">
        <v>0</v>
      </c>
      <c r="AS172" s="10">
        <v>0</v>
      </c>
      <c r="AT172" s="10">
        <v>0</v>
      </c>
      <c r="AU172" s="5">
        <v>20.05</v>
      </c>
    </row>
    <row r="173" spans="1:47" x14ac:dyDescent="0.25">
      <c r="A173" s="1">
        <v>2</v>
      </c>
      <c r="B173" s="2">
        <v>1</v>
      </c>
      <c r="C173" s="2">
        <v>2</v>
      </c>
      <c r="D173" s="2">
        <v>1</v>
      </c>
      <c r="E173" s="2">
        <v>280</v>
      </c>
      <c r="F173" s="2">
        <v>0.35</v>
      </c>
      <c r="G173" s="2">
        <v>1000</v>
      </c>
      <c r="H173" s="2">
        <v>36</v>
      </c>
      <c r="I173" s="1">
        <v>2</v>
      </c>
      <c r="J173" s="2">
        <v>320</v>
      </c>
      <c r="K173" s="2">
        <v>2</v>
      </c>
      <c r="L173" s="2">
        <v>1000</v>
      </c>
      <c r="M173" s="4">
        <v>0</v>
      </c>
      <c r="N173" s="5">
        <v>0</v>
      </c>
      <c r="O173" s="5">
        <v>0</v>
      </c>
      <c r="P173" s="6">
        <v>0</v>
      </c>
      <c r="Q173" s="4">
        <v>100</v>
      </c>
      <c r="R173" s="5">
        <v>0</v>
      </c>
      <c r="S173" s="5">
        <v>33.33</v>
      </c>
      <c r="T173" s="5">
        <v>0</v>
      </c>
      <c r="U173" s="5">
        <v>0</v>
      </c>
      <c r="V173" s="5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16.664999999999999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8">
        <v>0</v>
      </c>
      <c r="AN173" s="9">
        <f>13.9+19.3</f>
        <v>33.200000000000003</v>
      </c>
      <c r="AO173" s="9">
        <v>18.5</v>
      </c>
      <c r="AP173" s="9">
        <v>30.6</v>
      </c>
      <c r="AQ173" s="9">
        <v>17.7</v>
      </c>
      <c r="AR173" s="9">
        <v>0</v>
      </c>
      <c r="AS173" s="10">
        <v>0</v>
      </c>
      <c r="AT173" s="10">
        <v>0</v>
      </c>
      <c r="AU173" s="5">
        <v>19</v>
      </c>
    </row>
    <row r="174" spans="1:47" x14ac:dyDescent="0.25">
      <c r="A174" s="15">
        <v>2</v>
      </c>
      <c r="B174" s="16">
        <v>1</v>
      </c>
      <c r="C174" s="16">
        <v>2</v>
      </c>
      <c r="D174" s="16">
        <v>1</v>
      </c>
      <c r="E174" s="16">
        <v>280</v>
      </c>
      <c r="F174" s="16">
        <v>0.35</v>
      </c>
      <c r="G174" s="16">
        <v>1000</v>
      </c>
      <c r="H174" s="16">
        <v>36</v>
      </c>
      <c r="I174" s="15">
        <v>2</v>
      </c>
      <c r="J174" s="16">
        <v>320</v>
      </c>
      <c r="K174" s="16">
        <v>2</v>
      </c>
      <c r="L174" s="16">
        <v>1000</v>
      </c>
      <c r="M174" s="17">
        <v>0</v>
      </c>
      <c r="N174" s="18">
        <v>0</v>
      </c>
      <c r="O174" s="18">
        <v>0</v>
      </c>
      <c r="P174" s="19">
        <v>0</v>
      </c>
      <c r="Q174" s="17">
        <v>100</v>
      </c>
      <c r="R174" s="18">
        <v>0</v>
      </c>
      <c r="S174" s="18">
        <v>33.33</v>
      </c>
      <c r="T174" s="18">
        <v>0</v>
      </c>
      <c r="U174" s="18">
        <v>0</v>
      </c>
      <c r="V174" s="18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33.332999999999998</v>
      </c>
      <c r="AB174" s="18">
        <v>0</v>
      </c>
      <c r="AC174" s="18">
        <v>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18">
        <v>0</v>
      </c>
      <c r="AK174" s="18">
        <v>0</v>
      </c>
      <c r="AL174" s="18">
        <v>0</v>
      </c>
      <c r="AM174" s="21">
        <v>0</v>
      </c>
      <c r="AN174" s="22">
        <f>19.5+22</f>
        <v>41.5</v>
      </c>
      <c r="AO174" s="22">
        <v>18.100000000000001</v>
      </c>
      <c r="AP174" s="22">
        <v>24</v>
      </c>
      <c r="AQ174" s="22">
        <v>16.399999999999999</v>
      </c>
      <c r="AR174" s="22">
        <v>0</v>
      </c>
      <c r="AS174" s="23">
        <v>0</v>
      </c>
      <c r="AT174" s="23">
        <v>0</v>
      </c>
      <c r="AU174" s="18">
        <v>18.649999999999999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Shallow Reminiscence</dc:creator>
  <cp:lastModifiedBy>Shallow Reminiscence</cp:lastModifiedBy>
  <dcterms:created xsi:type="dcterms:W3CDTF">2015-06-05T18:19:34Z</dcterms:created>
  <dcterms:modified xsi:type="dcterms:W3CDTF">2022-10-25T01:58:22Z</dcterms:modified>
</cp:coreProperties>
</file>