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florida-my.sharepoint.com/personal/chatterjee_b_ufl_edu/Documents/Baibhab_Chatterjee/Journals/2023/Nature_Electronics/0_Final_Version_Accepted/Final_Submission_Packet_Corrected/Data_for_Figures/"/>
    </mc:Choice>
  </mc:AlternateContent>
  <xr:revisionPtr revIDLastSave="1354" documentId="8_{02306404-C4FE-46F7-AC97-BAD505FCA45B}" xr6:coauthVersionLast="47" xr6:coauthVersionMax="47" xr10:uidLastSave="{7B8EB9EF-0DDE-4A73-8070-A314CB6F656B}"/>
  <bookViews>
    <workbookView xWindow="-120" yWindow="-120" windowWidth="29040" windowHeight="15720" tabRatio="842" xr2:uid="{719B1F20-A5A5-4405-B36F-D8E89121D272}"/>
  </bookViews>
  <sheets>
    <sheet name="Sheet1" sheetId="35" r:id="rId1"/>
    <sheet name="rAB1_rep5" sheetId="21" r:id="rId2"/>
    <sheet name="rAB4_rep5" sheetId="30" r:id="rId3"/>
    <sheet name="rAB10_rep5" sheetId="31" r:id="rId4"/>
    <sheet name="rAB1_rep5_copy" sheetId="32" r:id="rId5"/>
    <sheet name="rAB1_rep25" sheetId="33" r:id="rId6"/>
    <sheet name="rAB1_rep05" sheetId="3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" i="30" l="1"/>
  <c r="U4" i="30"/>
  <c r="U5" i="30"/>
  <c r="U6" i="30"/>
  <c r="U7" i="30"/>
  <c r="U8" i="30"/>
  <c r="U9" i="30"/>
  <c r="U10" i="30"/>
  <c r="U11" i="30"/>
  <c r="U12" i="30"/>
  <c r="U13" i="30"/>
  <c r="U14" i="30"/>
  <c r="U15" i="30"/>
  <c r="U16" i="30"/>
  <c r="U17" i="30"/>
  <c r="U18" i="30"/>
  <c r="U19" i="30"/>
  <c r="U20" i="30"/>
  <c r="U21" i="30"/>
  <c r="U22" i="30"/>
  <c r="U23" i="30"/>
  <c r="U24" i="30"/>
  <c r="U25" i="30"/>
  <c r="U26" i="30"/>
  <c r="U27" i="30"/>
  <c r="U28" i="30"/>
  <c r="U29" i="30"/>
  <c r="U30" i="30"/>
  <c r="U31" i="30"/>
  <c r="U32" i="30"/>
  <c r="U33" i="30"/>
  <c r="U34" i="30"/>
  <c r="U35" i="30"/>
  <c r="U36" i="30"/>
  <c r="U37" i="30"/>
  <c r="U38" i="30"/>
  <c r="U39" i="30"/>
  <c r="U40" i="30"/>
  <c r="U41" i="30"/>
  <c r="U42" i="30"/>
  <c r="U43" i="30"/>
  <c r="U44" i="30"/>
  <c r="U45" i="30"/>
  <c r="U46" i="30"/>
  <c r="U47" i="30"/>
  <c r="U48" i="30"/>
  <c r="U49" i="30"/>
  <c r="U50" i="30"/>
  <c r="U51" i="30"/>
  <c r="U52" i="30"/>
  <c r="U53" i="30"/>
  <c r="U54" i="30"/>
  <c r="U55" i="30"/>
  <c r="U56" i="30"/>
  <c r="U2" i="30"/>
  <c r="W56" i="34" l="1"/>
  <c r="W55" i="34"/>
  <c r="W54" i="34"/>
  <c r="W53" i="34"/>
  <c r="W52" i="34"/>
  <c r="W51" i="34"/>
  <c r="W50" i="34"/>
  <c r="W49" i="34"/>
  <c r="W48" i="34"/>
  <c r="W47" i="34"/>
  <c r="W46" i="34"/>
  <c r="W45" i="34"/>
  <c r="W44" i="34"/>
  <c r="W43" i="34"/>
  <c r="W42" i="34"/>
  <c r="W41" i="34"/>
  <c r="W40" i="34"/>
  <c r="W39" i="34"/>
  <c r="W38" i="34"/>
  <c r="W37" i="34"/>
  <c r="W36" i="34"/>
  <c r="W35" i="34"/>
  <c r="W34" i="34"/>
  <c r="W33" i="34"/>
  <c r="W32" i="34"/>
  <c r="W31" i="34"/>
  <c r="W30" i="34"/>
  <c r="W29" i="34"/>
  <c r="W28" i="34"/>
  <c r="W27" i="34"/>
  <c r="W26" i="34"/>
  <c r="W25" i="34"/>
  <c r="Q25" i="34"/>
  <c r="W24" i="34"/>
  <c r="W23" i="34"/>
  <c r="W22" i="34"/>
  <c r="W21" i="34"/>
  <c r="W20" i="34"/>
  <c r="Q24" i="34"/>
  <c r="W19" i="34"/>
  <c r="W18" i="34"/>
  <c r="W17" i="34"/>
  <c r="W16" i="34"/>
  <c r="W15" i="34"/>
  <c r="W14" i="34"/>
  <c r="W13" i="34"/>
  <c r="W12" i="34"/>
  <c r="W11" i="34"/>
  <c r="W10" i="34"/>
  <c r="W9" i="34"/>
  <c r="W8" i="34"/>
  <c r="W7" i="34"/>
  <c r="W6" i="34"/>
  <c r="Q6" i="34"/>
  <c r="W5" i="34"/>
  <c r="W4" i="34"/>
  <c r="Q4" i="34"/>
  <c r="W3" i="34"/>
  <c r="Q3" i="34"/>
  <c r="Q7" i="34" s="1"/>
  <c r="W2" i="34"/>
  <c r="Q2" i="34"/>
  <c r="Q1" i="34"/>
  <c r="Q5" i="34" s="1"/>
  <c r="Q24" i="33"/>
  <c r="W56" i="33"/>
  <c r="W55" i="33"/>
  <c r="W54" i="33"/>
  <c r="W53" i="33"/>
  <c r="W52" i="33"/>
  <c r="W51" i="33"/>
  <c r="W50" i="33"/>
  <c r="W49" i="33"/>
  <c r="W48" i="33"/>
  <c r="W47" i="33"/>
  <c r="W46" i="33"/>
  <c r="W45" i="33"/>
  <c r="W44" i="33"/>
  <c r="W43" i="33"/>
  <c r="W42" i="33"/>
  <c r="W41" i="33"/>
  <c r="W40" i="33"/>
  <c r="W39" i="33"/>
  <c r="W38" i="33"/>
  <c r="W37" i="33"/>
  <c r="W36" i="33"/>
  <c r="W35" i="33"/>
  <c r="W34" i="33"/>
  <c r="W33" i="33"/>
  <c r="W32" i="33"/>
  <c r="W31" i="33"/>
  <c r="W30" i="33"/>
  <c r="W29" i="33"/>
  <c r="W28" i="33"/>
  <c r="W27" i="33"/>
  <c r="W26" i="33"/>
  <c r="W25" i="33"/>
  <c r="Q25" i="33"/>
  <c r="W24" i="33"/>
  <c r="W23" i="33"/>
  <c r="W22" i="33"/>
  <c r="W21" i="33"/>
  <c r="W20" i="33"/>
  <c r="W19" i="33"/>
  <c r="W18" i="33"/>
  <c r="W17" i="33"/>
  <c r="W16" i="33"/>
  <c r="W15" i="33"/>
  <c r="W14" i="33"/>
  <c r="W13" i="33"/>
  <c r="W12" i="33"/>
  <c r="W11" i="33"/>
  <c r="W10" i="33"/>
  <c r="W9" i="33"/>
  <c r="W8" i="33"/>
  <c r="W7" i="33"/>
  <c r="W6" i="33"/>
  <c r="Q6" i="33"/>
  <c r="W5" i="33"/>
  <c r="W4" i="33"/>
  <c r="Q4" i="33"/>
  <c r="W3" i="33"/>
  <c r="Q3" i="33"/>
  <c r="W2" i="33"/>
  <c r="Q2" i="33"/>
  <c r="Q1" i="33"/>
  <c r="W56" i="32"/>
  <c r="W55" i="32"/>
  <c r="W54" i="32"/>
  <c r="W53" i="32"/>
  <c r="W52" i="32"/>
  <c r="U52" i="32"/>
  <c r="V52" i="32" s="1"/>
  <c r="W51" i="32"/>
  <c r="W50" i="32"/>
  <c r="V50" i="32"/>
  <c r="U50" i="32"/>
  <c r="W49" i="32"/>
  <c r="V49" i="32"/>
  <c r="U49" i="32"/>
  <c r="W48" i="32"/>
  <c r="W47" i="32"/>
  <c r="W46" i="32"/>
  <c r="W45" i="32"/>
  <c r="W44" i="32"/>
  <c r="W43" i="32"/>
  <c r="U43" i="32"/>
  <c r="V43" i="32" s="1"/>
  <c r="W42" i="32"/>
  <c r="W41" i="32"/>
  <c r="U41" i="32"/>
  <c r="V41" i="32" s="1"/>
  <c r="W40" i="32"/>
  <c r="W39" i="32"/>
  <c r="U39" i="32"/>
  <c r="V39" i="32" s="1"/>
  <c r="W38" i="32"/>
  <c r="U38" i="32"/>
  <c r="V38" i="32" s="1"/>
  <c r="W37" i="32"/>
  <c r="W36" i="32"/>
  <c r="W35" i="32"/>
  <c r="W34" i="32"/>
  <c r="W33" i="32"/>
  <c r="W32" i="32"/>
  <c r="U32" i="32"/>
  <c r="V32" i="32" s="1"/>
  <c r="W31" i="32"/>
  <c r="W30" i="32"/>
  <c r="W29" i="32"/>
  <c r="W28" i="32"/>
  <c r="U28" i="32"/>
  <c r="V28" i="32" s="1"/>
  <c r="W27" i="32"/>
  <c r="W26" i="32"/>
  <c r="U26" i="32"/>
  <c r="V26" i="32" s="1"/>
  <c r="W25" i="32"/>
  <c r="U25" i="32"/>
  <c r="V25" i="32" s="1"/>
  <c r="Q25" i="32"/>
  <c r="W24" i="32"/>
  <c r="W23" i="32"/>
  <c r="W22" i="32"/>
  <c r="W21" i="32"/>
  <c r="U21" i="32"/>
  <c r="V21" i="32" s="1"/>
  <c r="W20" i="32"/>
  <c r="Q24" i="32"/>
  <c r="F36" i="32" s="1"/>
  <c r="W19" i="32"/>
  <c r="U19" i="32"/>
  <c r="V19" i="32" s="1"/>
  <c r="W18" i="32"/>
  <c r="U18" i="32"/>
  <c r="V18" i="32" s="1"/>
  <c r="W17" i="32"/>
  <c r="W16" i="32"/>
  <c r="W15" i="32"/>
  <c r="W14" i="32"/>
  <c r="W13" i="32"/>
  <c r="W12" i="32"/>
  <c r="U12" i="32"/>
  <c r="V12" i="32" s="1"/>
  <c r="Q12" i="32"/>
  <c r="Q17" i="32" s="1"/>
  <c r="W11" i="32"/>
  <c r="W10" i="32"/>
  <c r="W9" i="32"/>
  <c r="Q9" i="32"/>
  <c r="Q14" i="32" s="1"/>
  <c r="W8" i="32"/>
  <c r="W7" i="32"/>
  <c r="V7" i="32"/>
  <c r="U7" i="32"/>
  <c r="W6" i="32"/>
  <c r="Q6" i="32"/>
  <c r="Q10" i="32" s="1"/>
  <c r="Q15" i="32" s="1"/>
  <c r="W5" i="32"/>
  <c r="Q5" i="32"/>
  <c r="U14" i="32" s="1"/>
  <c r="V14" i="32" s="1"/>
  <c r="W4" i="32"/>
  <c r="V4" i="32"/>
  <c r="U4" i="32"/>
  <c r="Q4" i="32"/>
  <c r="W3" i="32"/>
  <c r="Q3" i="32"/>
  <c r="W2" i="32"/>
  <c r="Q2" i="32"/>
  <c r="Q1" i="32"/>
  <c r="Q3" i="30"/>
  <c r="Q4" i="30"/>
  <c r="W56" i="31"/>
  <c r="W55" i="31"/>
  <c r="W54" i="31"/>
  <c r="W53" i="31"/>
  <c r="W52" i="31"/>
  <c r="W51" i="31"/>
  <c r="W50" i="31"/>
  <c r="W49" i="31"/>
  <c r="W48" i="31"/>
  <c r="W47" i="31"/>
  <c r="W46" i="31"/>
  <c r="W45" i="31"/>
  <c r="W44" i="31"/>
  <c r="W43" i="31"/>
  <c r="W42" i="31"/>
  <c r="W41" i="31"/>
  <c r="W40" i="31"/>
  <c r="W39" i="31"/>
  <c r="W38" i="31"/>
  <c r="W37" i="31"/>
  <c r="W36" i="31"/>
  <c r="W35" i="31"/>
  <c r="W34" i="31"/>
  <c r="W33" i="31"/>
  <c r="W32" i="31"/>
  <c r="W31" i="31"/>
  <c r="W30" i="31"/>
  <c r="W29" i="31"/>
  <c r="W28" i="31"/>
  <c r="W27" i="31"/>
  <c r="W26" i="31"/>
  <c r="W25" i="31"/>
  <c r="Q25" i="31"/>
  <c r="W24" i="31"/>
  <c r="W23" i="31"/>
  <c r="W22" i="31"/>
  <c r="W21" i="31"/>
  <c r="W20" i="31"/>
  <c r="Q24" i="31"/>
  <c r="W19" i="31"/>
  <c r="W18" i="31"/>
  <c r="W17" i="31"/>
  <c r="W16" i="31"/>
  <c r="W15" i="31"/>
  <c r="W14" i="31"/>
  <c r="W13" i="31"/>
  <c r="W12" i="31"/>
  <c r="W11" i="31"/>
  <c r="W10" i="31"/>
  <c r="W9" i="31"/>
  <c r="W8" i="31"/>
  <c r="W7" i="31"/>
  <c r="W6" i="31"/>
  <c r="Q6" i="31"/>
  <c r="W5" i="31"/>
  <c r="W4" i="31"/>
  <c r="Q4" i="31"/>
  <c r="W3" i="31"/>
  <c r="Q3" i="31"/>
  <c r="W2" i="31"/>
  <c r="Q2" i="31"/>
  <c r="Q5" i="31" s="1"/>
  <c r="Q1" i="31"/>
  <c r="W56" i="30"/>
  <c r="W55" i="30"/>
  <c r="W54" i="30"/>
  <c r="W53" i="30"/>
  <c r="W52" i="30"/>
  <c r="W51" i="30"/>
  <c r="W50" i="30"/>
  <c r="W49" i="30"/>
  <c r="W48" i="30"/>
  <c r="W47" i="30"/>
  <c r="W46" i="30"/>
  <c r="W45" i="30"/>
  <c r="W44" i="30"/>
  <c r="W43" i="30"/>
  <c r="W42" i="30"/>
  <c r="W41" i="30"/>
  <c r="W40" i="30"/>
  <c r="W39" i="30"/>
  <c r="W38" i="30"/>
  <c r="W37" i="30"/>
  <c r="W36" i="30"/>
  <c r="W35" i="30"/>
  <c r="F35" i="30"/>
  <c r="W34" i="30"/>
  <c r="W33" i="30"/>
  <c r="W32" i="30"/>
  <c r="W31" i="30"/>
  <c r="W30" i="30"/>
  <c r="W29" i="30"/>
  <c r="W28" i="30"/>
  <c r="W27" i="30"/>
  <c r="W26" i="30"/>
  <c r="W25" i="30"/>
  <c r="Q25" i="30"/>
  <c r="W24" i="30"/>
  <c r="W23" i="30"/>
  <c r="W22" i="30"/>
  <c r="W21" i="30"/>
  <c r="W20" i="30"/>
  <c r="Q24" i="30"/>
  <c r="W19" i="30"/>
  <c r="W18" i="30"/>
  <c r="W17" i="30"/>
  <c r="W16" i="30"/>
  <c r="V16" i="30"/>
  <c r="W15" i="30"/>
  <c r="W14" i="30"/>
  <c r="W13" i="30"/>
  <c r="W12" i="30"/>
  <c r="W11" i="30"/>
  <c r="W10" i="30"/>
  <c r="W9" i="30"/>
  <c r="W8" i="30"/>
  <c r="W7" i="30"/>
  <c r="Q7" i="30"/>
  <c r="W6" i="30"/>
  <c r="Q6" i="30"/>
  <c r="W5" i="30"/>
  <c r="W4" i="30"/>
  <c r="W3" i="30"/>
  <c r="W2" i="30"/>
  <c r="Q2" i="30"/>
  <c r="Q5" i="30" s="1"/>
  <c r="Q1" i="30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3" i="21"/>
  <c r="Q25" i="21"/>
  <c r="Q3" i="21"/>
  <c r="Q4" i="21"/>
  <c r="Q1" i="21"/>
  <c r="Q2" i="21"/>
  <c r="Q5" i="21"/>
  <c r="A2" i="21" s="1"/>
  <c r="Q6" i="21"/>
  <c r="U30" i="34" l="1"/>
  <c r="V30" i="34" s="1"/>
  <c r="U51" i="34"/>
  <c r="V51" i="34" s="1"/>
  <c r="U7" i="34"/>
  <c r="V7" i="34" s="1"/>
  <c r="U21" i="34"/>
  <c r="V21" i="34" s="1"/>
  <c r="U44" i="34"/>
  <c r="V44" i="34" s="1"/>
  <c r="U42" i="34"/>
  <c r="V42" i="34" s="1"/>
  <c r="U17" i="34"/>
  <c r="V17" i="34" s="1"/>
  <c r="F33" i="34"/>
  <c r="F53" i="30"/>
  <c r="F49" i="32"/>
  <c r="F25" i="32"/>
  <c r="F4" i="32"/>
  <c r="F7" i="32"/>
  <c r="F23" i="32"/>
  <c r="F2" i="32"/>
  <c r="F14" i="32"/>
  <c r="F54" i="32"/>
  <c r="F15" i="32"/>
  <c r="F42" i="32"/>
  <c r="F16" i="32"/>
  <c r="F43" i="32"/>
  <c r="F30" i="32"/>
  <c r="F31" i="32"/>
  <c r="F45" i="32"/>
  <c r="F32" i="32"/>
  <c r="F22" i="32"/>
  <c r="F5" i="34"/>
  <c r="F40" i="34"/>
  <c r="F7" i="34"/>
  <c r="F47" i="34"/>
  <c r="F11" i="34"/>
  <c r="F14" i="34"/>
  <c r="F4" i="34"/>
  <c r="F35" i="34"/>
  <c r="F34" i="34"/>
  <c r="Q11" i="34"/>
  <c r="Q16" i="34" s="1"/>
  <c r="U26" i="34"/>
  <c r="V26" i="34" s="1"/>
  <c r="U53" i="34"/>
  <c r="V53" i="34" s="1"/>
  <c r="F44" i="34"/>
  <c r="F22" i="34"/>
  <c r="U48" i="34"/>
  <c r="V48" i="34" s="1"/>
  <c r="U10" i="34"/>
  <c r="V10" i="34" s="1"/>
  <c r="A2" i="34"/>
  <c r="U24" i="34"/>
  <c r="V24" i="34" s="1"/>
  <c r="U56" i="34"/>
  <c r="V56" i="34" s="1"/>
  <c r="U46" i="34"/>
  <c r="V46" i="34" s="1"/>
  <c r="U15" i="34"/>
  <c r="V15" i="34" s="1"/>
  <c r="U33" i="34"/>
  <c r="V33" i="34" s="1"/>
  <c r="U35" i="34"/>
  <c r="V35" i="34" s="1"/>
  <c r="U3" i="34"/>
  <c r="V3" i="34" s="1"/>
  <c r="U38" i="34"/>
  <c r="V38" i="34" s="1"/>
  <c r="U11" i="34"/>
  <c r="V11" i="34" s="1"/>
  <c r="U49" i="34"/>
  <c r="V49" i="34" s="1"/>
  <c r="U39" i="34"/>
  <c r="V39" i="34" s="1"/>
  <c r="U23" i="34"/>
  <c r="V23" i="34" s="1"/>
  <c r="U32" i="34"/>
  <c r="V32" i="34" s="1"/>
  <c r="U25" i="34"/>
  <c r="V25" i="34" s="1"/>
  <c r="U27" i="34"/>
  <c r="V27" i="34" s="1"/>
  <c r="U8" i="34"/>
  <c r="V8" i="34" s="1"/>
  <c r="U50" i="34"/>
  <c r="V50" i="34" s="1"/>
  <c r="U36" i="34"/>
  <c r="V36" i="34" s="1"/>
  <c r="U16" i="34"/>
  <c r="V16" i="34" s="1"/>
  <c r="U18" i="34"/>
  <c r="V18" i="34" s="1"/>
  <c r="U14" i="34"/>
  <c r="V14" i="34" s="1"/>
  <c r="U45" i="34"/>
  <c r="V45" i="34" s="1"/>
  <c r="U12" i="34"/>
  <c r="V12" i="34" s="1"/>
  <c r="U55" i="34"/>
  <c r="V55" i="34" s="1"/>
  <c r="U41" i="34"/>
  <c r="V41" i="34" s="1"/>
  <c r="U34" i="34"/>
  <c r="V34" i="34" s="1"/>
  <c r="U4" i="34"/>
  <c r="V4" i="34" s="1"/>
  <c r="U6" i="34"/>
  <c r="V6" i="34" s="1"/>
  <c r="U2" i="34"/>
  <c r="V2" i="34" s="1"/>
  <c r="U43" i="34"/>
  <c r="V43" i="34" s="1"/>
  <c r="U29" i="34"/>
  <c r="V29" i="34" s="1"/>
  <c r="U52" i="34"/>
  <c r="V52" i="34" s="1"/>
  <c r="U47" i="34"/>
  <c r="V47" i="34" s="1"/>
  <c r="U22" i="34"/>
  <c r="V22" i="34" s="1"/>
  <c r="U31" i="34"/>
  <c r="V31" i="34" s="1"/>
  <c r="U40" i="34"/>
  <c r="V40" i="34" s="1"/>
  <c r="F27" i="34"/>
  <c r="F49" i="34"/>
  <c r="F24" i="34"/>
  <c r="F37" i="34"/>
  <c r="U19" i="34"/>
  <c r="V19" i="34" s="1"/>
  <c r="F54" i="34"/>
  <c r="U5" i="34"/>
  <c r="V5" i="34" s="1"/>
  <c r="U54" i="34"/>
  <c r="V54" i="34" s="1"/>
  <c r="F3" i="34"/>
  <c r="U9" i="34"/>
  <c r="V9" i="34" s="1"/>
  <c r="U28" i="34"/>
  <c r="V28" i="34" s="1"/>
  <c r="U37" i="34"/>
  <c r="V37" i="34" s="1"/>
  <c r="Q13" i="34"/>
  <c r="F41" i="34"/>
  <c r="F28" i="34"/>
  <c r="F19" i="34"/>
  <c r="F39" i="34"/>
  <c r="F12" i="34"/>
  <c r="F50" i="34"/>
  <c r="F26" i="34"/>
  <c r="F52" i="34"/>
  <c r="F55" i="34"/>
  <c r="F31" i="34"/>
  <c r="F15" i="34"/>
  <c r="F46" i="34"/>
  <c r="F32" i="34"/>
  <c r="F53" i="34"/>
  <c r="F48" i="34"/>
  <c r="F21" i="34"/>
  <c r="F30" i="34"/>
  <c r="F23" i="34"/>
  <c r="F25" i="34"/>
  <c r="F10" i="34"/>
  <c r="F8" i="34"/>
  <c r="F43" i="34"/>
  <c r="F36" i="34"/>
  <c r="F18" i="34"/>
  <c r="F29" i="34"/>
  <c r="F16" i="34"/>
  <c r="F45" i="34"/>
  <c r="F38" i="34"/>
  <c r="F20" i="34"/>
  <c r="F9" i="34"/>
  <c r="F2" i="34"/>
  <c r="Q12" i="34"/>
  <c r="Q17" i="34" s="1"/>
  <c r="F13" i="34"/>
  <c r="Q9" i="34"/>
  <c r="Q14" i="34" s="1"/>
  <c r="F6" i="34"/>
  <c r="U13" i="34"/>
  <c r="V13" i="34" s="1"/>
  <c r="F17" i="34"/>
  <c r="U20" i="34"/>
  <c r="V20" i="34" s="1"/>
  <c r="F42" i="34"/>
  <c r="F51" i="34"/>
  <c r="Q10" i="34"/>
  <c r="Q15" i="34" s="1"/>
  <c r="Q5" i="33"/>
  <c r="U8" i="33" s="1"/>
  <c r="V8" i="33" s="1"/>
  <c r="U48" i="33"/>
  <c r="V48" i="33" s="1"/>
  <c r="U10" i="33"/>
  <c r="V10" i="33" s="1"/>
  <c r="A2" i="33"/>
  <c r="U24" i="33"/>
  <c r="V24" i="33" s="1"/>
  <c r="U3" i="33"/>
  <c r="V3" i="33" s="1"/>
  <c r="U56" i="33"/>
  <c r="V56" i="33" s="1"/>
  <c r="U46" i="33"/>
  <c r="V46" i="33" s="1"/>
  <c r="U15" i="33"/>
  <c r="V15" i="33" s="1"/>
  <c r="U35" i="33"/>
  <c r="V35" i="33" s="1"/>
  <c r="U33" i="33"/>
  <c r="V33" i="33" s="1"/>
  <c r="U44" i="33"/>
  <c r="V44" i="33" s="1"/>
  <c r="U22" i="33"/>
  <c r="V22" i="33" s="1"/>
  <c r="F48" i="33"/>
  <c r="F53" i="33"/>
  <c r="F29" i="33"/>
  <c r="F20" i="33"/>
  <c r="F13" i="33"/>
  <c r="F40" i="33"/>
  <c r="F6" i="33"/>
  <c r="F36" i="33"/>
  <c r="F3" i="33"/>
  <c r="F31" i="33"/>
  <c r="F18" i="33"/>
  <c r="F47" i="33"/>
  <c r="Q7" i="33"/>
  <c r="Q7" i="32"/>
  <c r="F8" i="32"/>
  <c r="F41" i="32"/>
  <c r="F17" i="32"/>
  <c r="F48" i="32"/>
  <c r="F35" i="32"/>
  <c r="F3" i="32"/>
  <c r="F52" i="32"/>
  <c r="F28" i="32"/>
  <c r="F19" i="32"/>
  <c r="F37" i="32"/>
  <c r="F10" i="32"/>
  <c r="F24" i="32"/>
  <c r="F39" i="32"/>
  <c r="F12" i="32"/>
  <c r="F50" i="32"/>
  <c r="F26" i="32"/>
  <c r="F5" i="32"/>
  <c r="F46" i="32"/>
  <c r="F53" i="32"/>
  <c r="F29" i="32"/>
  <c r="F20" i="32"/>
  <c r="F13" i="32"/>
  <c r="F40" i="32"/>
  <c r="F6" i="32"/>
  <c r="F51" i="32"/>
  <c r="F27" i="32"/>
  <c r="F18" i="32"/>
  <c r="F38" i="32"/>
  <c r="U11" i="32"/>
  <c r="V11" i="32" s="1"/>
  <c r="U30" i="32"/>
  <c r="V30" i="32" s="1"/>
  <c r="F44" i="32"/>
  <c r="U51" i="32"/>
  <c r="V51" i="32" s="1"/>
  <c r="F55" i="32"/>
  <c r="U17" i="32"/>
  <c r="V17" i="32" s="1"/>
  <c r="F21" i="32"/>
  <c r="F11" i="32"/>
  <c r="F33" i="32"/>
  <c r="U54" i="32"/>
  <c r="V54" i="32" s="1"/>
  <c r="U40" i="32"/>
  <c r="V40" i="32" s="1"/>
  <c r="F9" i="32"/>
  <c r="F34" i="32"/>
  <c r="U48" i="32"/>
  <c r="V48" i="32" s="1"/>
  <c r="U10" i="32"/>
  <c r="V10" i="32" s="1"/>
  <c r="A2" i="32"/>
  <c r="U44" i="32"/>
  <c r="V44" i="32" s="1"/>
  <c r="U22" i="32"/>
  <c r="V22" i="32" s="1"/>
  <c r="U8" i="32"/>
  <c r="V8" i="32" s="1"/>
  <c r="U55" i="32"/>
  <c r="V55" i="32" s="1"/>
  <c r="U53" i="32"/>
  <c r="V53" i="32" s="1"/>
  <c r="U6" i="32"/>
  <c r="V6" i="32" s="1"/>
  <c r="U35" i="32"/>
  <c r="V35" i="32" s="1"/>
  <c r="U24" i="32"/>
  <c r="V24" i="32" s="1"/>
  <c r="U3" i="32"/>
  <c r="V3" i="32" s="1"/>
  <c r="U31" i="32"/>
  <c r="V31" i="32" s="1"/>
  <c r="U42" i="32"/>
  <c r="V42" i="32" s="1"/>
  <c r="U20" i="32"/>
  <c r="V20" i="32" s="1"/>
  <c r="U13" i="32"/>
  <c r="V13" i="32" s="1"/>
  <c r="U29" i="32"/>
  <c r="V29" i="32" s="1"/>
  <c r="Q13" i="32"/>
  <c r="U56" i="32"/>
  <c r="V56" i="32" s="1"/>
  <c r="U46" i="32"/>
  <c r="V46" i="32" s="1"/>
  <c r="U15" i="32"/>
  <c r="V15" i="32" s="1"/>
  <c r="U33" i="32"/>
  <c r="V33" i="32" s="1"/>
  <c r="U36" i="32"/>
  <c r="V36" i="32" s="1"/>
  <c r="U16" i="32"/>
  <c r="V16" i="32" s="1"/>
  <c r="U47" i="32"/>
  <c r="V47" i="32" s="1"/>
  <c r="U34" i="32"/>
  <c r="V34" i="32" s="1"/>
  <c r="U9" i="32"/>
  <c r="V9" i="32" s="1"/>
  <c r="U45" i="32"/>
  <c r="V45" i="32" s="1"/>
  <c r="U5" i="32"/>
  <c r="V5" i="32" s="1"/>
  <c r="F47" i="32"/>
  <c r="U2" i="32"/>
  <c r="V2" i="32" s="1"/>
  <c r="Q11" i="32"/>
  <c r="Q16" i="32" s="1"/>
  <c r="U23" i="32"/>
  <c r="V23" i="32" s="1"/>
  <c r="U37" i="32"/>
  <c r="V37" i="32" s="1"/>
  <c r="U27" i="32"/>
  <c r="V27" i="32" s="1"/>
  <c r="U48" i="31"/>
  <c r="V48" i="31" s="1"/>
  <c r="U10" i="31"/>
  <c r="V10" i="31" s="1"/>
  <c r="A2" i="31"/>
  <c r="U8" i="31"/>
  <c r="V8" i="31" s="1"/>
  <c r="U55" i="31"/>
  <c r="V55" i="31" s="1"/>
  <c r="U35" i="31"/>
  <c r="V35" i="31" s="1"/>
  <c r="U24" i="31"/>
  <c r="V24" i="31" s="1"/>
  <c r="U3" i="31"/>
  <c r="V3" i="31" s="1"/>
  <c r="U44" i="31"/>
  <c r="V44" i="31" s="1"/>
  <c r="U22" i="31"/>
  <c r="V22" i="31" s="1"/>
  <c r="U56" i="31"/>
  <c r="V56" i="31" s="1"/>
  <c r="U46" i="31"/>
  <c r="V46" i="31" s="1"/>
  <c r="U15" i="31"/>
  <c r="V15" i="31" s="1"/>
  <c r="U33" i="31"/>
  <c r="V33" i="31" s="1"/>
  <c r="U31" i="31"/>
  <c r="V31" i="31" s="1"/>
  <c r="U51" i="31"/>
  <c r="V51" i="31" s="1"/>
  <c r="U27" i="31"/>
  <c r="V27" i="31" s="1"/>
  <c r="U18" i="31"/>
  <c r="V18" i="31" s="1"/>
  <c r="U11" i="31"/>
  <c r="V11" i="31" s="1"/>
  <c r="U49" i="31"/>
  <c r="V49" i="31" s="1"/>
  <c r="U25" i="31"/>
  <c r="V25" i="31" s="1"/>
  <c r="U4" i="31"/>
  <c r="V4" i="31" s="1"/>
  <c r="U16" i="31"/>
  <c r="V16" i="31" s="1"/>
  <c r="U47" i="31"/>
  <c r="V47" i="31" s="1"/>
  <c r="U38" i="31"/>
  <c r="V38" i="31" s="1"/>
  <c r="U36" i="31"/>
  <c r="V36" i="31" s="1"/>
  <c r="U39" i="31"/>
  <c r="V39" i="31" s="1"/>
  <c r="U32" i="31"/>
  <c r="V32" i="31" s="1"/>
  <c r="F15" i="31"/>
  <c r="F3" i="31"/>
  <c r="U37" i="31"/>
  <c r="V37" i="31" s="1"/>
  <c r="U19" i="31"/>
  <c r="V19" i="31" s="1"/>
  <c r="U7" i="31"/>
  <c r="V7" i="31" s="1"/>
  <c r="Q9" i="31"/>
  <c r="Q14" i="31" s="1"/>
  <c r="F51" i="31"/>
  <c r="U23" i="31"/>
  <c r="V23" i="31" s="1"/>
  <c r="F32" i="31"/>
  <c r="F47" i="31"/>
  <c r="F11" i="31"/>
  <c r="U5" i="31"/>
  <c r="V5" i="31" s="1"/>
  <c r="U43" i="31"/>
  <c r="V43" i="31" s="1"/>
  <c r="F34" i="31"/>
  <c r="U13" i="31"/>
  <c r="V13" i="31" s="1"/>
  <c r="U52" i="31"/>
  <c r="V52" i="31" s="1"/>
  <c r="U30" i="31"/>
  <c r="V30" i="31" s="1"/>
  <c r="U42" i="31"/>
  <c r="V42" i="31" s="1"/>
  <c r="U9" i="31"/>
  <c r="V9" i="31" s="1"/>
  <c r="U12" i="31"/>
  <c r="V12" i="31" s="1"/>
  <c r="U54" i="31"/>
  <c r="V54" i="31" s="1"/>
  <c r="Q12" i="31"/>
  <c r="Q17" i="31" s="1"/>
  <c r="U29" i="31"/>
  <c r="V29" i="31" s="1"/>
  <c r="U6" i="31"/>
  <c r="V6" i="31" s="1"/>
  <c r="F23" i="31"/>
  <c r="U50" i="31"/>
  <c r="V50" i="31" s="1"/>
  <c r="U28" i="31"/>
  <c r="V28" i="31" s="1"/>
  <c r="U2" i="31"/>
  <c r="V2" i="31" s="1"/>
  <c r="F25" i="31"/>
  <c r="U21" i="31"/>
  <c r="V21" i="31" s="1"/>
  <c r="U45" i="31"/>
  <c r="V45" i="31" s="1"/>
  <c r="F45" i="31"/>
  <c r="U26" i="31"/>
  <c r="V26" i="31" s="1"/>
  <c r="U20" i="31"/>
  <c r="V20" i="31" s="1"/>
  <c r="F6" i="31"/>
  <c r="U41" i="31"/>
  <c r="V41" i="31" s="1"/>
  <c r="U17" i="31"/>
  <c r="V17" i="31" s="1"/>
  <c r="U14" i="31"/>
  <c r="V14" i="31" s="1"/>
  <c r="F9" i="31"/>
  <c r="F54" i="31"/>
  <c r="U34" i="31"/>
  <c r="V34" i="31" s="1"/>
  <c r="U53" i="31"/>
  <c r="V53" i="31" s="1"/>
  <c r="F14" i="31"/>
  <c r="U40" i="31"/>
  <c r="V40" i="31" s="1"/>
  <c r="Q13" i="31"/>
  <c r="F41" i="31"/>
  <c r="F26" i="31"/>
  <c r="F5" i="31"/>
  <c r="F37" i="31"/>
  <c r="F48" i="31"/>
  <c r="F52" i="31"/>
  <c r="F28" i="31"/>
  <c r="F19" i="31"/>
  <c r="F50" i="31"/>
  <c r="F17" i="31"/>
  <c r="F39" i="31"/>
  <c r="F12" i="31"/>
  <c r="F44" i="31"/>
  <c r="F22" i="31"/>
  <c r="F8" i="31"/>
  <c r="F42" i="31"/>
  <c r="F20" i="31"/>
  <c r="F13" i="31"/>
  <c r="F40" i="31"/>
  <c r="F55" i="31"/>
  <c r="F31" i="31"/>
  <c r="F53" i="31"/>
  <c r="F29" i="31"/>
  <c r="Q10" i="31"/>
  <c r="Q15" i="31" s="1"/>
  <c r="Q11" i="31"/>
  <c r="Q16" i="31" s="1"/>
  <c r="F35" i="31"/>
  <c r="F38" i="31"/>
  <c r="F27" i="31"/>
  <c r="F21" i="31"/>
  <c r="F18" i="31"/>
  <c r="F33" i="31"/>
  <c r="F36" i="31"/>
  <c r="Q7" i="31"/>
  <c r="F10" i="31"/>
  <c r="F43" i="31"/>
  <c r="F7" i="31"/>
  <c r="F2" i="31"/>
  <c r="F46" i="31"/>
  <c r="F49" i="31"/>
  <c r="F4" i="31"/>
  <c r="F30" i="31"/>
  <c r="F24" i="31"/>
  <c r="F16" i="31"/>
  <c r="Q11" i="30"/>
  <c r="Q16" i="30" s="1"/>
  <c r="F45" i="30"/>
  <c r="Q9" i="30"/>
  <c r="Q14" i="30" s="1"/>
  <c r="V32" i="30"/>
  <c r="F24" i="30"/>
  <c r="V48" i="30"/>
  <c r="V10" i="30"/>
  <c r="A2" i="30"/>
  <c r="V35" i="30"/>
  <c r="V56" i="30"/>
  <c r="V46" i="30"/>
  <c r="V15" i="30"/>
  <c r="V33" i="30"/>
  <c r="V44" i="30"/>
  <c r="V22" i="30"/>
  <c r="V8" i="30"/>
  <c r="V55" i="30"/>
  <c r="V31" i="30"/>
  <c r="V47" i="30"/>
  <c r="V45" i="30"/>
  <c r="V23" i="30"/>
  <c r="V34" i="30"/>
  <c r="V9" i="30"/>
  <c r="V29" i="30"/>
  <c r="V21" i="30"/>
  <c r="V43" i="30"/>
  <c r="V11" i="30"/>
  <c r="V28" i="30"/>
  <c r="V27" i="30"/>
  <c r="Q12" i="30"/>
  <c r="Q17" i="30" s="1"/>
  <c r="V49" i="30"/>
  <c r="V4" i="30"/>
  <c r="V37" i="30"/>
  <c r="V20" i="30"/>
  <c r="V54" i="30"/>
  <c r="F31" i="30"/>
  <c r="F13" i="30"/>
  <c r="V12" i="30"/>
  <c r="V50" i="30"/>
  <c r="V38" i="30"/>
  <c r="V19" i="30"/>
  <c r="V52" i="30"/>
  <c r="V40" i="30"/>
  <c r="V26" i="30"/>
  <c r="F15" i="30"/>
  <c r="V7" i="30"/>
  <c r="V41" i="30"/>
  <c r="V18" i="30"/>
  <c r="V6" i="30"/>
  <c r="F8" i="30"/>
  <c r="F47" i="30"/>
  <c r="V13" i="30"/>
  <c r="Q13" i="30"/>
  <c r="V51" i="30"/>
  <c r="V42" i="30"/>
  <c r="V25" i="30"/>
  <c r="V3" i="30"/>
  <c r="F22" i="30"/>
  <c r="V14" i="30"/>
  <c r="F44" i="30"/>
  <c r="V39" i="30"/>
  <c r="V36" i="30"/>
  <c r="V17" i="30"/>
  <c r="Q10" i="30"/>
  <c r="Q15" i="30" s="1"/>
  <c r="F20" i="30"/>
  <c r="F10" i="30"/>
  <c r="F3" i="30"/>
  <c r="F33" i="30"/>
  <c r="V30" i="30"/>
  <c r="V5" i="30"/>
  <c r="V53" i="30"/>
  <c r="V24" i="30"/>
  <c r="F30" i="30"/>
  <c r="V2" i="30"/>
  <c r="F36" i="30"/>
  <c r="F42" i="30"/>
  <c r="F54" i="30"/>
  <c r="F25" i="30"/>
  <c r="F41" i="30"/>
  <c r="F52" i="30"/>
  <c r="F28" i="30"/>
  <c r="F39" i="30"/>
  <c r="F12" i="30"/>
  <c r="F50" i="30"/>
  <c r="F26" i="30"/>
  <c r="F5" i="30"/>
  <c r="F37" i="30"/>
  <c r="F17" i="30"/>
  <c r="F48" i="30"/>
  <c r="F40" i="30"/>
  <c r="F6" i="30"/>
  <c r="F38" i="30"/>
  <c r="F51" i="30"/>
  <c r="F27" i="30"/>
  <c r="F18" i="30"/>
  <c r="F34" i="30"/>
  <c r="F21" i="30"/>
  <c r="F29" i="30"/>
  <c r="F55" i="30"/>
  <c r="F11" i="30"/>
  <c r="F4" i="30"/>
  <c r="F9" i="30"/>
  <c r="F32" i="30"/>
  <c r="F49" i="30"/>
  <c r="F43" i="30"/>
  <c r="F2" i="30"/>
  <c r="F16" i="30"/>
  <c r="F46" i="30"/>
  <c r="F14" i="30"/>
  <c r="F23" i="30"/>
  <c r="F7" i="30"/>
  <c r="F19" i="30"/>
  <c r="E2" i="21"/>
  <c r="D2" i="21"/>
  <c r="C2" i="21"/>
  <c r="B2" i="21"/>
  <c r="Q7" i="21"/>
  <c r="U34" i="33" l="1"/>
  <c r="V34" i="33" s="1"/>
  <c r="F51" i="33"/>
  <c r="F9" i="33"/>
  <c r="F14" i="33"/>
  <c r="F43" i="33"/>
  <c r="U19" i="33"/>
  <c r="V19" i="33" s="1"/>
  <c r="F2" i="33"/>
  <c r="F4" i="33"/>
  <c r="F7" i="33"/>
  <c r="U9" i="33"/>
  <c r="V9" i="33" s="1"/>
  <c r="U14" i="33"/>
  <c r="V14" i="33" s="1"/>
  <c r="U51" i="33"/>
  <c r="V51" i="33" s="1"/>
  <c r="F15" i="33"/>
  <c r="F11" i="33"/>
  <c r="U50" i="33"/>
  <c r="V50" i="33" s="1"/>
  <c r="U42" i="33"/>
  <c r="V42" i="33" s="1"/>
  <c r="U43" i="33"/>
  <c r="V43" i="33" s="1"/>
  <c r="F25" i="33"/>
  <c r="F46" i="33"/>
  <c r="Q13" i="33"/>
  <c r="U25" i="33"/>
  <c r="V25" i="33" s="1"/>
  <c r="F32" i="33"/>
  <c r="Q12" i="33"/>
  <c r="Q17" i="33" s="1"/>
  <c r="U13" i="33"/>
  <c r="V13" i="33" s="1"/>
  <c r="F34" i="33"/>
  <c r="U41" i="33"/>
  <c r="V41" i="33" s="1"/>
  <c r="F38" i="33"/>
  <c r="U6" i="33"/>
  <c r="V6" i="33" s="1"/>
  <c r="U12" i="33"/>
  <c r="V12" i="33" s="1"/>
  <c r="Q11" i="33"/>
  <c r="Q16" i="33" s="1"/>
  <c r="Q10" i="33"/>
  <c r="Q15" i="33" s="1"/>
  <c r="F49" i="33"/>
  <c r="F10" i="33"/>
  <c r="U37" i="33"/>
  <c r="V37" i="33" s="1"/>
  <c r="U11" i="33"/>
  <c r="V11" i="33" s="1"/>
  <c r="U17" i="33"/>
  <c r="V17" i="33" s="1"/>
  <c r="U30" i="33"/>
  <c r="V30" i="33" s="1"/>
  <c r="F55" i="33"/>
  <c r="U45" i="33"/>
  <c r="V45" i="33" s="1"/>
  <c r="U4" i="33"/>
  <c r="V4" i="33" s="1"/>
  <c r="F22" i="33"/>
  <c r="F39" i="33"/>
  <c r="U47" i="33"/>
  <c r="V47" i="33" s="1"/>
  <c r="F19" i="33"/>
  <c r="F30" i="33"/>
  <c r="U20" i="33"/>
  <c r="V20" i="33" s="1"/>
  <c r="U16" i="33"/>
  <c r="V16" i="33" s="1"/>
  <c r="F17" i="33"/>
  <c r="U7" i="33"/>
  <c r="V7" i="33" s="1"/>
  <c r="F54" i="33"/>
  <c r="F5" i="33"/>
  <c r="U52" i="33"/>
  <c r="V52" i="33" s="1"/>
  <c r="U23" i="33"/>
  <c r="V23" i="33" s="1"/>
  <c r="U39" i="33"/>
  <c r="V39" i="33" s="1"/>
  <c r="U49" i="33"/>
  <c r="V49" i="33" s="1"/>
  <c r="F42" i="33"/>
  <c r="F28" i="33"/>
  <c r="U32" i="33"/>
  <c r="V32" i="33" s="1"/>
  <c r="U28" i="33"/>
  <c r="V28" i="33" s="1"/>
  <c r="U36" i="33"/>
  <c r="V36" i="33" s="1"/>
  <c r="F24" i="33"/>
  <c r="F37" i="33"/>
  <c r="U29" i="33"/>
  <c r="V29" i="33" s="1"/>
  <c r="F26" i="33"/>
  <c r="F23" i="33"/>
  <c r="F12" i="33"/>
  <c r="F27" i="33"/>
  <c r="F21" i="33"/>
  <c r="F52" i="33"/>
  <c r="U40" i="33"/>
  <c r="V40" i="33" s="1"/>
  <c r="F35" i="33"/>
  <c r="U31" i="33"/>
  <c r="V31" i="33" s="1"/>
  <c r="U54" i="33"/>
  <c r="V54" i="33" s="1"/>
  <c r="F33" i="33"/>
  <c r="U38" i="33"/>
  <c r="V38" i="33" s="1"/>
  <c r="U5" i="33"/>
  <c r="V5" i="33" s="1"/>
  <c r="F50" i="33"/>
  <c r="F44" i="33"/>
  <c r="F8" i="33"/>
  <c r="F41" i="33"/>
  <c r="U21" i="33"/>
  <c r="V21" i="33" s="1"/>
  <c r="U2" i="33"/>
  <c r="V2" i="33" s="1"/>
  <c r="U55" i="33"/>
  <c r="V55" i="33" s="1"/>
  <c r="Q9" i="33"/>
  <c r="Q14" i="33" s="1"/>
  <c r="U53" i="33"/>
  <c r="V53" i="33" s="1"/>
  <c r="U27" i="33"/>
  <c r="V27" i="33" s="1"/>
  <c r="A3" i="34"/>
  <c r="I2" i="34"/>
  <c r="J2" i="34" s="1"/>
  <c r="D2" i="34"/>
  <c r="C2" i="34"/>
  <c r="B2" i="34"/>
  <c r="E2" i="34"/>
  <c r="U26" i="33"/>
  <c r="V26" i="33" s="1"/>
  <c r="U18" i="33"/>
  <c r="V18" i="33" s="1"/>
  <c r="F16" i="33"/>
  <c r="F45" i="33"/>
  <c r="A3" i="33"/>
  <c r="I2" i="33"/>
  <c r="J2" i="33" s="1"/>
  <c r="D2" i="33"/>
  <c r="C2" i="33"/>
  <c r="B2" i="33"/>
  <c r="E2" i="33"/>
  <c r="A3" i="32"/>
  <c r="D2" i="32"/>
  <c r="I2" i="32"/>
  <c r="J2" i="32" s="1"/>
  <c r="E2" i="32"/>
  <c r="C2" i="32"/>
  <c r="B2" i="32"/>
  <c r="A3" i="31"/>
  <c r="I2" i="31"/>
  <c r="J2" i="31" s="1"/>
  <c r="C2" i="31"/>
  <c r="B2" i="31"/>
  <c r="E2" i="31"/>
  <c r="D2" i="31"/>
  <c r="I2" i="30"/>
  <c r="J2" i="30" s="1"/>
  <c r="A3" i="30"/>
  <c r="E2" i="30"/>
  <c r="B2" i="30"/>
  <c r="D2" i="30"/>
  <c r="C2" i="30"/>
  <c r="C3" i="34" l="1"/>
  <c r="B3" i="34"/>
  <c r="I3" i="34"/>
  <c r="J3" i="34" s="1"/>
  <c r="E3" i="34"/>
  <c r="D3" i="34"/>
  <c r="A4" i="34"/>
  <c r="I3" i="33"/>
  <c r="J3" i="33" s="1"/>
  <c r="B3" i="33"/>
  <c r="E3" i="33"/>
  <c r="D3" i="33"/>
  <c r="C3" i="33"/>
  <c r="A4" i="33"/>
  <c r="I3" i="32"/>
  <c r="J3" i="32" s="1"/>
  <c r="E3" i="32"/>
  <c r="D3" i="32"/>
  <c r="C3" i="32"/>
  <c r="B3" i="32"/>
  <c r="G3" i="32" s="1"/>
  <c r="K3" i="32" s="1"/>
  <c r="A4" i="32"/>
  <c r="I3" i="31"/>
  <c r="J3" i="31" s="1"/>
  <c r="D3" i="31"/>
  <c r="B3" i="31"/>
  <c r="C3" i="31"/>
  <c r="A4" i="31"/>
  <c r="E3" i="31"/>
  <c r="I3" i="30"/>
  <c r="J3" i="30" s="1"/>
  <c r="D3" i="30"/>
  <c r="B3" i="30"/>
  <c r="A4" i="30"/>
  <c r="C3" i="30"/>
  <c r="E3" i="30"/>
  <c r="I4" i="34" l="1"/>
  <c r="J4" i="34" s="1"/>
  <c r="A5" i="34"/>
  <c r="E4" i="34"/>
  <c r="D4" i="34"/>
  <c r="C4" i="34"/>
  <c r="B4" i="34"/>
  <c r="G4" i="34" s="1"/>
  <c r="K4" i="34" s="1"/>
  <c r="G3" i="34"/>
  <c r="K3" i="34" s="1"/>
  <c r="G3" i="33"/>
  <c r="K3" i="33" s="1"/>
  <c r="A5" i="33"/>
  <c r="I4" i="33"/>
  <c r="J4" i="33" s="1"/>
  <c r="D4" i="33"/>
  <c r="B4" i="33"/>
  <c r="E4" i="33"/>
  <c r="C4" i="33"/>
  <c r="B4" i="32"/>
  <c r="D4" i="32"/>
  <c r="A5" i="32"/>
  <c r="C4" i="32"/>
  <c r="I4" i="32"/>
  <c r="J4" i="32" s="1"/>
  <c r="E4" i="32"/>
  <c r="A5" i="31"/>
  <c r="D4" i="31"/>
  <c r="I4" i="31"/>
  <c r="J4" i="31" s="1"/>
  <c r="E4" i="31"/>
  <c r="C4" i="31"/>
  <c r="B4" i="31"/>
  <c r="G3" i="31"/>
  <c r="K3" i="31" s="1"/>
  <c r="D4" i="30"/>
  <c r="B4" i="30"/>
  <c r="I4" i="30"/>
  <c r="J4" i="30" s="1"/>
  <c r="C4" i="30"/>
  <c r="E4" i="30"/>
  <c r="A5" i="30"/>
  <c r="G3" i="30"/>
  <c r="K3" i="30" s="1"/>
  <c r="G4" i="31" l="1"/>
  <c r="K4" i="31" s="1"/>
  <c r="I5" i="34"/>
  <c r="J5" i="34" s="1"/>
  <c r="B5" i="34"/>
  <c r="A6" i="34"/>
  <c r="E5" i="34"/>
  <c r="C5" i="34"/>
  <c r="D5" i="34"/>
  <c r="G4" i="33"/>
  <c r="K4" i="33" s="1"/>
  <c r="I5" i="33"/>
  <c r="J5" i="33" s="1"/>
  <c r="E5" i="33"/>
  <c r="D5" i="33"/>
  <c r="A6" i="33"/>
  <c r="C5" i="33"/>
  <c r="B5" i="33"/>
  <c r="E5" i="32"/>
  <c r="C5" i="32"/>
  <c r="I5" i="32"/>
  <c r="J5" i="32" s="1"/>
  <c r="D5" i="32"/>
  <c r="B5" i="32"/>
  <c r="A6" i="32"/>
  <c r="G4" i="32"/>
  <c r="K4" i="32" s="1"/>
  <c r="I5" i="31"/>
  <c r="J5" i="31" s="1"/>
  <c r="D5" i="31"/>
  <c r="E5" i="31"/>
  <c r="B5" i="31"/>
  <c r="A6" i="31"/>
  <c r="C5" i="31"/>
  <c r="G4" i="30"/>
  <c r="K4" i="30" s="1"/>
  <c r="E5" i="30"/>
  <c r="D5" i="30"/>
  <c r="I5" i="30"/>
  <c r="J5" i="30" s="1"/>
  <c r="C5" i="30"/>
  <c r="A6" i="30"/>
  <c r="B5" i="30"/>
  <c r="G5" i="34" l="1"/>
  <c r="K5" i="34" s="1"/>
  <c r="A7" i="34"/>
  <c r="I6" i="34"/>
  <c r="J6" i="34" s="1"/>
  <c r="E6" i="34"/>
  <c r="D6" i="34"/>
  <c r="C6" i="34"/>
  <c r="B6" i="34"/>
  <c r="G6" i="34" s="1"/>
  <c r="K6" i="34" s="1"/>
  <c r="G5" i="33"/>
  <c r="K5" i="33" s="1"/>
  <c r="A7" i="33"/>
  <c r="C6" i="33"/>
  <c r="B6" i="33"/>
  <c r="I6" i="33"/>
  <c r="J6" i="33" s="1"/>
  <c r="D6" i="33"/>
  <c r="E6" i="33"/>
  <c r="A7" i="32"/>
  <c r="E6" i="32"/>
  <c r="D6" i="32"/>
  <c r="I6" i="32"/>
  <c r="J6" i="32" s="1"/>
  <c r="C6" i="32"/>
  <c r="B6" i="32"/>
  <c r="G6" i="32" s="1"/>
  <c r="K6" i="32" s="1"/>
  <c r="G5" i="32"/>
  <c r="K5" i="32" s="1"/>
  <c r="A7" i="31"/>
  <c r="I6" i="31"/>
  <c r="J6" i="31" s="1"/>
  <c r="D6" i="31"/>
  <c r="C6" i="31"/>
  <c r="B6" i="31"/>
  <c r="E6" i="31"/>
  <c r="G5" i="31"/>
  <c r="K5" i="31" s="1"/>
  <c r="G5" i="30"/>
  <c r="K5" i="30" s="1"/>
  <c r="A7" i="30"/>
  <c r="E6" i="30"/>
  <c r="I6" i="30"/>
  <c r="J6" i="30" s="1"/>
  <c r="B6" i="30"/>
  <c r="D6" i="30"/>
  <c r="C6" i="30"/>
  <c r="G6" i="31" l="1"/>
  <c r="K6" i="31" s="1"/>
  <c r="E7" i="34"/>
  <c r="D7" i="34"/>
  <c r="C7" i="34"/>
  <c r="B7" i="34"/>
  <c r="G7" i="34" s="1"/>
  <c r="K7" i="34" s="1"/>
  <c r="I7" i="34"/>
  <c r="J7" i="34" s="1"/>
  <c r="A8" i="34"/>
  <c r="G6" i="33"/>
  <c r="K6" i="33" s="1"/>
  <c r="E7" i="33"/>
  <c r="C7" i="33"/>
  <c r="D7" i="33"/>
  <c r="B7" i="33"/>
  <c r="G7" i="33" s="1"/>
  <c r="K7" i="33" s="1"/>
  <c r="A8" i="33"/>
  <c r="I7" i="33"/>
  <c r="J7" i="33" s="1"/>
  <c r="E7" i="32"/>
  <c r="D7" i="32"/>
  <c r="C7" i="32"/>
  <c r="B7" i="32"/>
  <c r="G7" i="32" s="1"/>
  <c r="K7" i="32" s="1"/>
  <c r="A8" i="32"/>
  <c r="I7" i="32"/>
  <c r="J7" i="32" s="1"/>
  <c r="G6" i="30"/>
  <c r="K6" i="30" s="1"/>
  <c r="E7" i="31"/>
  <c r="D7" i="31"/>
  <c r="B7" i="31"/>
  <c r="C7" i="31"/>
  <c r="I7" i="31"/>
  <c r="J7" i="31" s="1"/>
  <c r="A8" i="31"/>
  <c r="E7" i="30"/>
  <c r="C7" i="30"/>
  <c r="B7" i="30"/>
  <c r="A8" i="30"/>
  <c r="D7" i="30"/>
  <c r="I7" i="30"/>
  <c r="J7" i="30" s="1"/>
  <c r="A9" i="34" l="1"/>
  <c r="E8" i="34"/>
  <c r="D8" i="34"/>
  <c r="C8" i="34"/>
  <c r="I8" i="34"/>
  <c r="J8" i="34" s="1"/>
  <c r="B8" i="34"/>
  <c r="G8" i="34" s="1"/>
  <c r="K8" i="34" s="1"/>
  <c r="A9" i="33"/>
  <c r="C8" i="33"/>
  <c r="B8" i="33"/>
  <c r="I8" i="33"/>
  <c r="J8" i="33" s="1"/>
  <c r="D8" i="33"/>
  <c r="E8" i="33"/>
  <c r="A9" i="32"/>
  <c r="I8" i="32"/>
  <c r="J8" i="32" s="1"/>
  <c r="C8" i="32"/>
  <c r="B8" i="32"/>
  <c r="D8" i="32"/>
  <c r="E8" i="32"/>
  <c r="A9" i="31"/>
  <c r="C8" i="31"/>
  <c r="E8" i="31"/>
  <c r="D8" i="31"/>
  <c r="I8" i="31"/>
  <c r="J8" i="31" s="1"/>
  <c r="B8" i="31"/>
  <c r="G8" i="31" s="1"/>
  <c r="K8" i="31" s="1"/>
  <c r="G7" i="31"/>
  <c r="K7" i="31" s="1"/>
  <c r="B8" i="30"/>
  <c r="I8" i="30"/>
  <c r="J8" i="30" s="1"/>
  <c r="A9" i="30"/>
  <c r="E8" i="30"/>
  <c r="D8" i="30"/>
  <c r="C8" i="30"/>
  <c r="G7" i="30"/>
  <c r="K7" i="30" s="1"/>
  <c r="B9" i="34" l="1"/>
  <c r="E9" i="34"/>
  <c r="D9" i="34"/>
  <c r="C9" i="34"/>
  <c r="A10" i="34"/>
  <c r="I9" i="34"/>
  <c r="J9" i="34" s="1"/>
  <c r="G8" i="33"/>
  <c r="K8" i="33" s="1"/>
  <c r="B9" i="33"/>
  <c r="A10" i="33"/>
  <c r="I9" i="33"/>
  <c r="J9" i="33" s="1"/>
  <c r="C9" i="33"/>
  <c r="E9" i="33"/>
  <c r="D9" i="33"/>
  <c r="G8" i="32"/>
  <c r="K8" i="32" s="1"/>
  <c r="B9" i="32"/>
  <c r="C9" i="32"/>
  <c r="A10" i="32"/>
  <c r="E9" i="32"/>
  <c r="D9" i="32"/>
  <c r="I9" i="32"/>
  <c r="J9" i="32" s="1"/>
  <c r="B9" i="31"/>
  <c r="A10" i="31"/>
  <c r="D9" i="31"/>
  <c r="I9" i="31"/>
  <c r="J9" i="31" s="1"/>
  <c r="E9" i="31"/>
  <c r="C9" i="31"/>
  <c r="B9" i="30"/>
  <c r="I9" i="30"/>
  <c r="J9" i="30" s="1"/>
  <c r="A10" i="30"/>
  <c r="E9" i="30"/>
  <c r="D9" i="30"/>
  <c r="C9" i="30"/>
  <c r="G8" i="30"/>
  <c r="K8" i="30" s="1"/>
  <c r="B10" i="34" l="1"/>
  <c r="A11" i="34"/>
  <c r="E10" i="34"/>
  <c r="D10" i="34"/>
  <c r="I10" i="34"/>
  <c r="J10" i="34" s="1"/>
  <c r="C10" i="34"/>
  <c r="G9" i="34"/>
  <c r="K9" i="34" s="1"/>
  <c r="I10" i="33"/>
  <c r="J10" i="33" s="1"/>
  <c r="A11" i="33"/>
  <c r="E10" i="33"/>
  <c r="C10" i="33"/>
  <c r="D10" i="33"/>
  <c r="B10" i="33"/>
  <c r="G9" i="33"/>
  <c r="K9" i="33" s="1"/>
  <c r="I10" i="32"/>
  <c r="J10" i="32" s="1"/>
  <c r="E10" i="32"/>
  <c r="B10" i="32"/>
  <c r="A11" i="32"/>
  <c r="D10" i="32"/>
  <c r="C10" i="32"/>
  <c r="G9" i="32"/>
  <c r="K9" i="32" s="1"/>
  <c r="I10" i="31"/>
  <c r="J10" i="31" s="1"/>
  <c r="C10" i="31"/>
  <c r="B10" i="31"/>
  <c r="D10" i="31"/>
  <c r="E10" i="31"/>
  <c r="A11" i="31"/>
  <c r="G9" i="31"/>
  <c r="K9" i="31" s="1"/>
  <c r="I10" i="30"/>
  <c r="J10" i="30" s="1"/>
  <c r="D10" i="30"/>
  <c r="B10" i="30"/>
  <c r="C10" i="30"/>
  <c r="A11" i="30"/>
  <c r="E10" i="30"/>
  <c r="G9" i="30"/>
  <c r="K9" i="30" s="1"/>
  <c r="E11" i="34" l="1"/>
  <c r="D11" i="34"/>
  <c r="C11" i="34"/>
  <c r="B11" i="34"/>
  <c r="G11" i="34" s="1"/>
  <c r="K11" i="34" s="1"/>
  <c r="A12" i="34"/>
  <c r="I11" i="34"/>
  <c r="J11" i="34" s="1"/>
  <c r="G10" i="34"/>
  <c r="K10" i="34" s="1"/>
  <c r="G10" i="33"/>
  <c r="K10" i="33" s="1"/>
  <c r="C11" i="33"/>
  <c r="B11" i="33"/>
  <c r="A12" i="33"/>
  <c r="I11" i="33"/>
  <c r="J11" i="33" s="1"/>
  <c r="E11" i="33"/>
  <c r="D11" i="33"/>
  <c r="A12" i="32"/>
  <c r="I11" i="32"/>
  <c r="J11" i="32" s="1"/>
  <c r="D11" i="32"/>
  <c r="C11" i="32"/>
  <c r="B11" i="32"/>
  <c r="G11" i="32" s="1"/>
  <c r="K11" i="32" s="1"/>
  <c r="E11" i="32"/>
  <c r="G10" i="32"/>
  <c r="K10" i="32" s="1"/>
  <c r="D11" i="31"/>
  <c r="B11" i="31"/>
  <c r="I11" i="31"/>
  <c r="J11" i="31" s="1"/>
  <c r="E11" i="31"/>
  <c r="C11" i="31"/>
  <c r="A12" i="31"/>
  <c r="G10" i="31"/>
  <c r="K10" i="31" s="1"/>
  <c r="I11" i="30"/>
  <c r="J11" i="30" s="1"/>
  <c r="D11" i="30"/>
  <c r="E11" i="30"/>
  <c r="B11" i="30"/>
  <c r="C11" i="30"/>
  <c r="A12" i="30"/>
  <c r="G10" i="30"/>
  <c r="K10" i="30" s="1"/>
  <c r="I12" i="34" l="1"/>
  <c r="J12" i="34" s="1"/>
  <c r="A13" i="34"/>
  <c r="E12" i="34"/>
  <c r="D12" i="34"/>
  <c r="B12" i="34"/>
  <c r="C12" i="34"/>
  <c r="I12" i="33"/>
  <c r="J12" i="33" s="1"/>
  <c r="E12" i="33"/>
  <c r="D12" i="33"/>
  <c r="C12" i="33"/>
  <c r="A13" i="33"/>
  <c r="B12" i="33"/>
  <c r="G12" i="33" s="1"/>
  <c r="K12" i="33" s="1"/>
  <c r="G11" i="33"/>
  <c r="K11" i="33" s="1"/>
  <c r="I12" i="32"/>
  <c r="J12" i="32" s="1"/>
  <c r="D12" i="32"/>
  <c r="B12" i="32"/>
  <c r="C12" i="32"/>
  <c r="E12" i="32"/>
  <c r="A13" i="32"/>
  <c r="I12" i="31"/>
  <c r="J12" i="31" s="1"/>
  <c r="C12" i="31"/>
  <c r="E12" i="31"/>
  <c r="D12" i="31"/>
  <c r="A13" i="31"/>
  <c r="B12" i="31"/>
  <c r="G11" i="31"/>
  <c r="K11" i="31" s="1"/>
  <c r="G11" i="30"/>
  <c r="K11" i="30" s="1"/>
  <c r="I12" i="30"/>
  <c r="J12" i="30" s="1"/>
  <c r="E12" i="30"/>
  <c r="D12" i="30"/>
  <c r="C12" i="30"/>
  <c r="A13" i="30"/>
  <c r="B12" i="30"/>
  <c r="G12" i="30" s="1"/>
  <c r="K12" i="30" s="1"/>
  <c r="G12" i="31" l="1"/>
  <c r="K12" i="31" s="1"/>
  <c r="G12" i="34"/>
  <c r="K12" i="34" s="1"/>
  <c r="I13" i="34"/>
  <c r="J13" i="34" s="1"/>
  <c r="E13" i="34"/>
  <c r="D13" i="34"/>
  <c r="C13" i="34"/>
  <c r="B13" i="34"/>
  <c r="G13" i="34" s="1"/>
  <c r="K13" i="34" s="1"/>
  <c r="A14" i="34"/>
  <c r="A14" i="33"/>
  <c r="E13" i="33"/>
  <c r="I13" i="33"/>
  <c r="J13" i="33" s="1"/>
  <c r="C13" i="33"/>
  <c r="D13" i="33"/>
  <c r="B13" i="33"/>
  <c r="G13" i="33" s="1"/>
  <c r="K13" i="33" s="1"/>
  <c r="A14" i="32"/>
  <c r="D13" i="32"/>
  <c r="E13" i="32"/>
  <c r="I13" i="32"/>
  <c r="J13" i="32" s="1"/>
  <c r="C13" i="32"/>
  <c r="B13" i="32"/>
  <c r="G12" i="32"/>
  <c r="K12" i="32" s="1"/>
  <c r="A14" i="31"/>
  <c r="I13" i="31"/>
  <c r="J13" i="31" s="1"/>
  <c r="E13" i="31"/>
  <c r="D13" i="31"/>
  <c r="B13" i="31"/>
  <c r="C13" i="31"/>
  <c r="A14" i="30"/>
  <c r="E13" i="30"/>
  <c r="D13" i="30"/>
  <c r="I13" i="30"/>
  <c r="J13" i="30" s="1"/>
  <c r="C13" i="30"/>
  <c r="B13" i="30"/>
  <c r="G13" i="30" s="1"/>
  <c r="K13" i="30" s="1"/>
  <c r="D14" i="34" l="1"/>
  <c r="C14" i="34"/>
  <c r="B14" i="34"/>
  <c r="A15" i="34"/>
  <c r="I14" i="34"/>
  <c r="J14" i="34" s="1"/>
  <c r="E14" i="34"/>
  <c r="D14" i="33"/>
  <c r="C14" i="33"/>
  <c r="B14" i="33"/>
  <c r="A15" i="33"/>
  <c r="E14" i="33"/>
  <c r="I14" i="33"/>
  <c r="J14" i="33" s="1"/>
  <c r="G13" i="32"/>
  <c r="K13" i="32" s="1"/>
  <c r="D14" i="32"/>
  <c r="C14" i="32"/>
  <c r="B14" i="32"/>
  <c r="A15" i="32"/>
  <c r="E14" i="32"/>
  <c r="I14" i="32"/>
  <c r="J14" i="32" s="1"/>
  <c r="G13" i="31"/>
  <c r="K13" i="31" s="1"/>
  <c r="D14" i="31"/>
  <c r="C14" i="31"/>
  <c r="B14" i="31"/>
  <c r="A15" i="31"/>
  <c r="E14" i="31"/>
  <c r="I14" i="31"/>
  <c r="J14" i="31" s="1"/>
  <c r="D14" i="30"/>
  <c r="B14" i="30"/>
  <c r="A15" i="30"/>
  <c r="E14" i="30"/>
  <c r="C14" i="30"/>
  <c r="I14" i="30"/>
  <c r="J14" i="30" s="1"/>
  <c r="D15" i="34" l="1"/>
  <c r="E15" i="34"/>
  <c r="C15" i="34"/>
  <c r="B15" i="34"/>
  <c r="G15" i="34" s="1"/>
  <c r="K15" i="34" s="1"/>
  <c r="A16" i="34"/>
  <c r="I15" i="34"/>
  <c r="J15" i="34" s="1"/>
  <c r="G14" i="34"/>
  <c r="K14" i="34" s="1"/>
  <c r="B15" i="33"/>
  <c r="I15" i="33"/>
  <c r="J15" i="33" s="1"/>
  <c r="A16" i="33"/>
  <c r="D15" i="33"/>
  <c r="C15" i="33"/>
  <c r="E15" i="33"/>
  <c r="G14" i="33"/>
  <c r="K14" i="33" s="1"/>
  <c r="I15" i="32"/>
  <c r="J15" i="32" s="1"/>
  <c r="B15" i="32"/>
  <c r="D15" i="32"/>
  <c r="C15" i="32"/>
  <c r="A16" i="32"/>
  <c r="E15" i="32"/>
  <c r="G14" i="32"/>
  <c r="K14" i="32" s="1"/>
  <c r="E15" i="31"/>
  <c r="C15" i="31"/>
  <c r="B15" i="31"/>
  <c r="D15" i="31"/>
  <c r="A16" i="31"/>
  <c r="I15" i="31"/>
  <c r="J15" i="31" s="1"/>
  <c r="G14" i="31"/>
  <c r="K14" i="31" s="1"/>
  <c r="G14" i="30"/>
  <c r="K14" i="30" s="1"/>
  <c r="I15" i="30"/>
  <c r="J15" i="30" s="1"/>
  <c r="A16" i="30"/>
  <c r="E15" i="30"/>
  <c r="D15" i="30"/>
  <c r="C15" i="30"/>
  <c r="B15" i="30"/>
  <c r="G15" i="30" s="1"/>
  <c r="K15" i="30" s="1"/>
  <c r="A17" i="34" l="1"/>
  <c r="I16" i="34"/>
  <c r="J16" i="34" s="1"/>
  <c r="D16" i="34"/>
  <c r="C16" i="34"/>
  <c r="B16" i="34"/>
  <c r="E16" i="34"/>
  <c r="C16" i="33"/>
  <c r="B16" i="33"/>
  <c r="A17" i="33"/>
  <c r="I16" i="33"/>
  <c r="J16" i="33" s="1"/>
  <c r="D16" i="33"/>
  <c r="E16" i="33"/>
  <c r="G15" i="33"/>
  <c r="K15" i="33" s="1"/>
  <c r="A17" i="32"/>
  <c r="C16" i="32"/>
  <c r="I16" i="32"/>
  <c r="J16" i="32" s="1"/>
  <c r="D16" i="32"/>
  <c r="B16" i="32"/>
  <c r="G16" i="32" s="1"/>
  <c r="K16" i="32" s="1"/>
  <c r="E16" i="32"/>
  <c r="G15" i="32"/>
  <c r="K15" i="32" s="1"/>
  <c r="A17" i="31"/>
  <c r="B16" i="31"/>
  <c r="E16" i="31"/>
  <c r="D16" i="31"/>
  <c r="C16" i="31"/>
  <c r="I16" i="31"/>
  <c r="J16" i="31" s="1"/>
  <c r="G15" i="31"/>
  <c r="K15" i="31" s="1"/>
  <c r="I16" i="30"/>
  <c r="J16" i="30" s="1"/>
  <c r="E16" i="30"/>
  <c r="B16" i="30"/>
  <c r="D16" i="30"/>
  <c r="C16" i="30"/>
  <c r="A17" i="30"/>
  <c r="G16" i="34" l="1"/>
  <c r="K16" i="34" s="1"/>
  <c r="I17" i="34"/>
  <c r="J17" i="34" s="1"/>
  <c r="D17" i="34"/>
  <c r="C17" i="34"/>
  <c r="B17" i="34"/>
  <c r="E17" i="34"/>
  <c r="A18" i="34"/>
  <c r="I17" i="33"/>
  <c r="J17" i="33" s="1"/>
  <c r="E17" i="33"/>
  <c r="A18" i="33"/>
  <c r="D17" i="33"/>
  <c r="C17" i="33"/>
  <c r="B17" i="33"/>
  <c r="G16" i="33"/>
  <c r="K16" i="33" s="1"/>
  <c r="E17" i="32"/>
  <c r="D17" i="32"/>
  <c r="C17" i="32"/>
  <c r="I17" i="32"/>
  <c r="J17" i="32" s="1"/>
  <c r="B17" i="32"/>
  <c r="G17" i="32" s="1"/>
  <c r="K17" i="32" s="1"/>
  <c r="A18" i="32"/>
  <c r="G16" i="31"/>
  <c r="K16" i="31" s="1"/>
  <c r="E17" i="31"/>
  <c r="I17" i="31"/>
  <c r="J17" i="31" s="1"/>
  <c r="D17" i="31"/>
  <c r="C17" i="31"/>
  <c r="B17" i="31"/>
  <c r="A18" i="31"/>
  <c r="I17" i="30"/>
  <c r="J17" i="30" s="1"/>
  <c r="E17" i="30"/>
  <c r="B17" i="30"/>
  <c r="A18" i="30"/>
  <c r="D17" i="30"/>
  <c r="C17" i="30"/>
  <c r="G16" i="30"/>
  <c r="K16" i="30" s="1"/>
  <c r="G17" i="34" l="1"/>
  <c r="K17" i="34" s="1"/>
  <c r="G17" i="31"/>
  <c r="K17" i="31" s="1"/>
  <c r="A19" i="34"/>
  <c r="E18" i="34"/>
  <c r="I18" i="34"/>
  <c r="J18" i="34" s="1"/>
  <c r="D18" i="34"/>
  <c r="C18" i="34"/>
  <c r="B18" i="34"/>
  <c r="G18" i="34" s="1"/>
  <c r="K18" i="34" s="1"/>
  <c r="G17" i="33"/>
  <c r="K17" i="33" s="1"/>
  <c r="I18" i="33"/>
  <c r="J18" i="33" s="1"/>
  <c r="E18" i="33"/>
  <c r="C18" i="33"/>
  <c r="D18" i="33"/>
  <c r="B18" i="33"/>
  <c r="G18" i="33" s="1"/>
  <c r="K18" i="33" s="1"/>
  <c r="A19" i="33"/>
  <c r="A19" i="32"/>
  <c r="I18" i="32"/>
  <c r="J18" i="32" s="1"/>
  <c r="D18" i="32"/>
  <c r="C18" i="32"/>
  <c r="B18" i="32"/>
  <c r="G18" i="32" s="1"/>
  <c r="K18" i="32" s="1"/>
  <c r="E18" i="32"/>
  <c r="I18" i="31"/>
  <c r="J18" i="31" s="1"/>
  <c r="A19" i="31"/>
  <c r="C18" i="31"/>
  <c r="B18" i="31"/>
  <c r="D18" i="31"/>
  <c r="E18" i="31"/>
  <c r="E18" i="30"/>
  <c r="I18" i="30"/>
  <c r="J18" i="30" s="1"/>
  <c r="A19" i="30"/>
  <c r="C18" i="30"/>
  <c r="D18" i="30"/>
  <c r="B18" i="30"/>
  <c r="G18" i="30" s="1"/>
  <c r="K18" i="30" s="1"/>
  <c r="G17" i="30"/>
  <c r="K17" i="30" s="1"/>
  <c r="E19" i="34" l="1"/>
  <c r="I19" i="34"/>
  <c r="J19" i="34" s="1"/>
  <c r="D19" i="34"/>
  <c r="C19" i="34"/>
  <c r="B19" i="34"/>
  <c r="G19" i="34" s="1"/>
  <c r="K19" i="34" s="1"/>
  <c r="A20" i="34"/>
  <c r="E19" i="33"/>
  <c r="D19" i="33"/>
  <c r="C19" i="33"/>
  <c r="B19" i="33"/>
  <c r="G19" i="33" s="1"/>
  <c r="K19" i="33" s="1"/>
  <c r="A20" i="33"/>
  <c r="I19" i="33"/>
  <c r="J19" i="33" s="1"/>
  <c r="B19" i="32"/>
  <c r="E19" i="32"/>
  <c r="C19" i="32"/>
  <c r="D19" i="32"/>
  <c r="A20" i="32"/>
  <c r="I19" i="32"/>
  <c r="J19" i="32" s="1"/>
  <c r="G18" i="31"/>
  <c r="K18" i="31" s="1"/>
  <c r="D19" i="31"/>
  <c r="B19" i="31"/>
  <c r="E19" i="31"/>
  <c r="C19" i="31"/>
  <c r="I19" i="31"/>
  <c r="J19" i="31" s="1"/>
  <c r="A20" i="31"/>
  <c r="E19" i="30"/>
  <c r="D19" i="30"/>
  <c r="C19" i="30"/>
  <c r="B19" i="30"/>
  <c r="A20" i="30"/>
  <c r="I19" i="30"/>
  <c r="J19" i="30" s="1"/>
  <c r="I20" i="34" l="1"/>
  <c r="J20" i="34" s="1"/>
  <c r="A21" i="34"/>
  <c r="D20" i="34"/>
  <c r="C20" i="34"/>
  <c r="E20" i="34"/>
  <c r="B20" i="34"/>
  <c r="G20" i="34" s="1"/>
  <c r="K20" i="34" s="1"/>
  <c r="A21" i="33"/>
  <c r="E20" i="33"/>
  <c r="C20" i="33"/>
  <c r="I20" i="33"/>
  <c r="J20" i="33" s="1"/>
  <c r="D20" i="33"/>
  <c r="B20" i="33"/>
  <c r="G20" i="33" s="1"/>
  <c r="K20" i="33" s="1"/>
  <c r="A21" i="32"/>
  <c r="D20" i="32"/>
  <c r="E20" i="32"/>
  <c r="C20" i="32"/>
  <c r="I20" i="32"/>
  <c r="J20" i="32" s="1"/>
  <c r="B20" i="32"/>
  <c r="G20" i="32" s="1"/>
  <c r="K20" i="32" s="1"/>
  <c r="G19" i="32"/>
  <c r="K19" i="32" s="1"/>
  <c r="G19" i="30"/>
  <c r="K19" i="30" s="1"/>
  <c r="A21" i="31"/>
  <c r="I20" i="31"/>
  <c r="J20" i="31" s="1"/>
  <c r="B20" i="31"/>
  <c r="D20" i="31"/>
  <c r="E20" i="31"/>
  <c r="C20" i="31"/>
  <c r="G19" i="31"/>
  <c r="K19" i="31" s="1"/>
  <c r="A21" i="30"/>
  <c r="E20" i="30"/>
  <c r="D20" i="30"/>
  <c r="C20" i="30"/>
  <c r="I20" i="30"/>
  <c r="J20" i="30" s="1"/>
  <c r="B20" i="30"/>
  <c r="G20" i="30" s="1"/>
  <c r="K20" i="30" s="1"/>
  <c r="D21" i="34" l="1"/>
  <c r="B21" i="34"/>
  <c r="C21" i="34"/>
  <c r="I21" i="34"/>
  <c r="J21" i="34" s="1"/>
  <c r="E21" i="34"/>
  <c r="A22" i="34"/>
  <c r="D21" i="33"/>
  <c r="C21" i="33"/>
  <c r="B21" i="33"/>
  <c r="E21" i="33"/>
  <c r="A22" i="33"/>
  <c r="I21" i="33"/>
  <c r="J21" i="33" s="1"/>
  <c r="D21" i="32"/>
  <c r="C21" i="32"/>
  <c r="B21" i="32"/>
  <c r="A22" i="32"/>
  <c r="I21" i="32"/>
  <c r="J21" i="32" s="1"/>
  <c r="E21" i="32"/>
  <c r="G20" i="31"/>
  <c r="K20" i="31" s="1"/>
  <c r="D21" i="31"/>
  <c r="C21" i="31"/>
  <c r="B21" i="31"/>
  <c r="A22" i="31"/>
  <c r="E21" i="31"/>
  <c r="I21" i="31"/>
  <c r="J21" i="31" s="1"/>
  <c r="D21" i="30"/>
  <c r="B21" i="30"/>
  <c r="A22" i="30"/>
  <c r="I21" i="30"/>
  <c r="J21" i="30" s="1"/>
  <c r="C21" i="30"/>
  <c r="E21" i="30"/>
  <c r="A23" i="34" l="1"/>
  <c r="E22" i="34"/>
  <c r="I22" i="34"/>
  <c r="J22" i="34" s="1"/>
  <c r="B22" i="34"/>
  <c r="D22" i="34"/>
  <c r="C22" i="34"/>
  <c r="G21" i="34"/>
  <c r="K21" i="34" s="1"/>
  <c r="A23" i="33"/>
  <c r="C22" i="33"/>
  <c r="B22" i="33"/>
  <c r="I22" i="33"/>
  <c r="J22" i="33" s="1"/>
  <c r="E22" i="33"/>
  <c r="D22" i="33"/>
  <c r="G21" i="33"/>
  <c r="K21" i="33" s="1"/>
  <c r="I22" i="32"/>
  <c r="J22" i="32" s="1"/>
  <c r="A23" i="32"/>
  <c r="C22" i="32"/>
  <c r="B22" i="32"/>
  <c r="D22" i="32"/>
  <c r="E22" i="32"/>
  <c r="G21" i="32"/>
  <c r="K21" i="32" s="1"/>
  <c r="G21" i="31"/>
  <c r="K21" i="31" s="1"/>
  <c r="A23" i="31"/>
  <c r="D22" i="31"/>
  <c r="C22" i="31"/>
  <c r="E22" i="31"/>
  <c r="I22" i="31"/>
  <c r="J22" i="31" s="1"/>
  <c r="B22" i="31"/>
  <c r="G21" i="30"/>
  <c r="K21" i="30" s="1"/>
  <c r="B22" i="30"/>
  <c r="C22" i="30"/>
  <c r="E22" i="30"/>
  <c r="D22" i="30"/>
  <c r="A23" i="30"/>
  <c r="I22" i="30"/>
  <c r="J22" i="30" s="1"/>
  <c r="G22" i="31" l="1"/>
  <c r="K22" i="31" s="1"/>
  <c r="G22" i="34"/>
  <c r="K22" i="34" s="1"/>
  <c r="B23" i="34"/>
  <c r="D23" i="34"/>
  <c r="I23" i="34"/>
  <c r="J23" i="34" s="1"/>
  <c r="E23" i="34"/>
  <c r="A24" i="34"/>
  <c r="C23" i="34"/>
  <c r="G22" i="33"/>
  <c r="K22" i="33" s="1"/>
  <c r="B23" i="33"/>
  <c r="A24" i="33"/>
  <c r="D23" i="33"/>
  <c r="C23" i="33"/>
  <c r="I23" i="33"/>
  <c r="J23" i="33" s="1"/>
  <c r="E23" i="33"/>
  <c r="G22" i="32"/>
  <c r="K22" i="32" s="1"/>
  <c r="B23" i="32"/>
  <c r="A24" i="32"/>
  <c r="E23" i="32"/>
  <c r="I23" i="32"/>
  <c r="J23" i="32" s="1"/>
  <c r="D23" i="32"/>
  <c r="C23" i="32"/>
  <c r="B23" i="31"/>
  <c r="A24" i="31"/>
  <c r="C23" i="31"/>
  <c r="D23" i="31"/>
  <c r="E23" i="31"/>
  <c r="I23" i="31"/>
  <c r="J23" i="31" s="1"/>
  <c r="B23" i="30"/>
  <c r="I23" i="30"/>
  <c r="J23" i="30" s="1"/>
  <c r="A24" i="30"/>
  <c r="C23" i="30"/>
  <c r="E23" i="30"/>
  <c r="D23" i="30"/>
  <c r="G22" i="30"/>
  <c r="K22" i="30" s="1"/>
  <c r="C24" i="34" l="1"/>
  <c r="A25" i="34"/>
  <c r="D24" i="34"/>
  <c r="B24" i="34"/>
  <c r="I24" i="34"/>
  <c r="J24" i="34" s="1"/>
  <c r="E24" i="34"/>
  <c r="G23" i="34"/>
  <c r="K23" i="34" s="1"/>
  <c r="I24" i="33"/>
  <c r="J24" i="33" s="1"/>
  <c r="A25" i="33"/>
  <c r="E24" i="33"/>
  <c r="D24" i="33"/>
  <c r="B24" i="33"/>
  <c r="C24" i="33"/>
  <c r="G23" i="33"/>
  <c r="K23" i="33" s="1"/>
  <c r="I24" i="32"/>
  <c r="J24" i="32" s="1"/>
  <c r="E24" i="32"/>
  <c r="D24" i="32"/>
  <c r="C24" i="32"/>
  <c r="B24" i="32"/>
  <c r="G24" i="32" s="1"/>
  <c r="K24" i="32" s="1"/>
  <c r="A25" i="32"/>
  <c r="G23" i="32"/>
  <c r="K23" i="32" s="1"/>
  <c r="I24" i="31"/>
  <c r="J24" i="31" s="1"/>
  <c r="D24" i="31"/>
  <c r="B24" i="31"/>
  <c r="C24" i="31"/>
  <c r="E24" i="31"/>
  <c r="A25" i="31"/>
  <c r="G23" i="31"/>
  <c r="K23" i="31" s="1"/>
  <c r="I24" i="30"/>
  <c r="J24" i="30" s="1"/>
  <c r="D24" i="30"/>
  <c r="B24" i="30"/>
  <c r="C24" i="30"/>
  <c r="A25" i="30"/>
  <c r="E24" i="30"/>
  <c r="G23" i="30"/>
  <c r="K23" i="30" s="1"/>
  <c r="I25" i="34" l="1"/>
  <c r="J25" i="34" s="1"/>
  <c r="C25" i="34"/>
  <c r="B25" i="34"/>
  <c r="E25" i="34"/>
  <c r="A26" i="34"/>
  <c r="D25" i="34"/>
  <c r="G24" i="34"/>
  <c r="K24" i="34" s="1"/>
  <c r="G24" i="33"/>
  <c r="K24" i="33" s="1"/>
  <c r="A26" i="33"/>
  <c r="E25" i="33"/>
  <c r="I25" i="33"/>
  <c r="J25" i="33" s="1"/>
  <c r="D25" i="33"/>
  <c r="C25" i="33"/>
  <c r="B25" i="33"/>
  <c r="G25" i="33" s="1"/>
  <c r="K25" i="33" s="1"/>
  <c r="I25" i="32"/>
  <c r="J25" i="32" s="1"/>
  <c r="D25" i="32"/>
  <c r="E25" i="32"/>
  <c r="C25" i="32"/>
  <c r="A26" i="32"/>
  <c r="B25" i="32"/>
  <c r="G25" i="32" s="1"/>
  <c r="K25" i="32" s="1"/>
  <c r="D25" i="31"/>
  <c r="C25" i="31"/>
  <c r="B25" i="31"/>
  <c r="I25" i="31"/>
  <c r="J25" i="31" s="1"/>
  <c r="A26" i="31"/>
  <c r="E25" i="31"/>
  <c r="G24" i="31"/>
  <c r="K24" i="31" s="1"/>
  <c r="I25" i="30"/>
  <c r="J25" i="30" s="1"/>
  <c r="B25" i="30"/>
  <c r="A26" i="30"/>
  <c r="E25" i="30"/>
  <c r="D25" i="30"/>
  <c r="C25" i="30"/>
  <c r="G24" i="30"/>
  <c r="K24" i="30" s="1"/>
  <c r="I26" i="34" l="1"/>
  <c r="J26" i="34" s="1"/>
  <c r="A27" i="34"/>
  <c r="E26" i="34"/>
  <c r="D26" i="34"/>
  <c r="C26" i="34"/>
  <c r="B26" i="34"/>
  <c r="G26" i="34" s="1"/>
  <c r="K26" i="34" s="1"/>
  <c r="G25" i="34"/>
  <c r="K25" i="34" s="1"/>
  <c r="I26" i="33"/>
  <c r="J26" i="33" s="1"/>
  <c r="E26" i="33"/>
  <c r="D26" i="33"/>
  <c r="B26" i="33"/>
  <c r="A27" i="33"/>
  <c r="C26" i="33"/>
  <c r="E26" i="32"/>
  <c r="C26" i="32"/>
  <c r="I26" i="32"/>
  <c r="J26" i="32" s="1"/>
  <c r="D26" i="32"/>
  <c r="B26" i="32"/>
  <c r="G26" i="32" s="1"/>
  <c r="K26" i="32" s="1"/>
  <c r="A27" i="32"/>
  <c r="D26" i="31"/>
  <c r="I26" i="31"/>
  <c r="J26" i="31" s="1"/>
  <c r="E26" i="31"/>
  <c r="B26" i="31"/>
  <c r="A27" i="31"/>
  <c r="C26" i="31"/>
  <c r="G25" i="31"/>
  <c r="K25" i="31" s="1"/>
  <c r="G25" i="30"/>
  <c r="K25" i="30" s="1"/>
  <c r="I26" i="30"/>
  <c r="J26" i="30" s="1"/>
  <c r="E26" i="30"/>
  <c r="D26" i="30"/>
  <c r="A27" i="30"/>
  <c r="C26" i="30"/>
  <c r="B26" i="30"/>
  <c r="G26" i="30" s="1"/>
  <c r="K26" i="30" s="1"/>
  <c r="A28" i="34" l="1"/>
  <c r="I27" i="34"/>
  <c r="J27" i="34" s="1"/>
  <c r="E27" i="34"/>
  <c r="D27" i="34"/>
  <c r="C27" i="34"/>
  <c r="B27" i="34"/>
  <c r="G27" i="34" s="1"/>
  <c r="K27" i="34" s="1"/>
  <c r="I27" i="33"/>
  <c r="J27" i="33" s="1"/>
  <c r="A28" i="33"/>
  <c r="E27" i="33"/>
  <c r="C27" i="33"/>
  <c r="B27" i="33"/>
  <c r="D27" i="33"/>
  <c r="G26" i="33"/>
  <c r="K26" i="33" s="1"/>
  <c r="A28" i="32"/>
  <c r="I27" i="32"/>
  <c r="J27" i="32" s="1"/>
  <c r="E27" i="32"/>
  <c r="B27" i="32"/>
  <c r="D27" i="32"/>
  <c r="C27" i="32"/>
  <c r="I27" i="31"/>
  <c r="J27" i="31" s="1"/>
  <c r="E27" i="31"/>
  <c r="D27" i="31"/>
  <c r="C27" i="31"/>
  <c r="B27" i="31"/>
  <c r="A28" i="31"/>
  <c r="G26" i="31"/>
  <c r="K26" i="31" s="1"/>
  <c r="E27" i="30"/>
  <c r="I27" i="30"/>
  <c r="J27" i="30" s="1"/>
  <c r="D27" i="30"/>
  <c r="A28" i="30"/>
  <c r="B27" i="30"/>
  <c r="C27" i="30"/>
  <c r="G27" i="31" l="1"/>
  <c r="K27" i="31" s="1"/>
  <c r="E28" i="34"/>
  <c r="D28" i="34"/>
  <c r="C28" i="34"/>
  <c r="B28" i="34"/>
  <c r="G28" i="34" s="1"/>
  <c r="K28" i="34" s="1"/>
  <c r="A29" i="34"/>
  <c r="I28" i="34"/>
  <c r="J28" i="34" s="1"/>
  <c r="G27" i="33"/>
  <c r="K27" i="33" s="1"/>
  <c r="E28" i="33"/>
  <c r="D28" i="33"/>
  <c r="C28" i="33"/>
  <c r="B28" i="33"/>
  <c r="G28" i="33" s="1"/>
  <c r="K28" i="33" s="1"/>
  <c r="A29" i="33"/>
  <c r="I28" i="33"/>
  <c r="J28" i="33" s="1"/>
  <c r="G27" i="32"/>
  <c r="K27" i="32" s="1"/>
  <c r="C28" i="32"/>
  <c r="B28" i="32"/>
  <c r="E28" i="32"/>
  <c r="D28" i="32"/>
  <c r="I28" i="32"/>
  <c r="J28" i="32" s="1"/>
  <c r="A29" i="32"/>
  <c r="C28" i="31"/>
  <c r="B28" i="31"/>
  <c r="E28" i="31"/>
  <c r="D28" i="31"/>
  <c r="I28" i="31"/>
  <c r="J28" i="31" s="1"/>
  <c r="A29" i="31"/>
  <c r="E28" i="30"/>
  <c r="D28" i="30"/>
  <c r="C28" i="30"/>
  <c r="B28" i="30"/>
  <c r="A29" i="30"/>
  <c r="I28" i="30"/>
  <c r="J28" i="30" s="1"/>
  <c r="G27" i="30"/>
  <c r="K27" i="30" s="1"/>
  <c r="I29" i="34" l="1"/>
  <c r="J29" i="34" s="1"/>
  <c r="A30" i="34"/>
  <c r="E29" i="34"/>
  <c r="C29" i="34"/>
  <c r="B29" i="34"/>
  <c r="D29" i="34"/>
  <c r="A30" i="33"/>
  <c r="E29" i="33"/>
  <c r="I29" i="33"/>
  <c r="J29" i="33" s="1"/>
  <c r="D29" i="33"/>
  <c r="C29" i="33"/>
  <c r="B29" i="33"/>
  <c r="G29" i="33" s="1"/>
  <c r="K29" i="33" s="1"/>
  <c r="A30" i="32"/>
  <c r="E29" i="32"/>
  <c r="D29" i="32"/>
  <c r="C29" i="32"/>
  <c r="I29" i="32"/>
  <c r="J29" i="32" s="1"/>
  <c r="B29" i="32"/>
  <c r="G29" i="32" s="1"/>
  <c r="K29" i="32" s="1"/>
  <c r="G28" i="32"/>
  <c r="K28" i="32" s="1"/>
  <c r="G28" i="30"/>
  <c r="K28" i="30" s="1"/>
  <c r="A30" i="31"/>
  <c r="I29" i="31"/>
  <c r="J29" i="31" s="1"/>
  <c r="B29" i="31"/>
  <c r="C29" i="31"/>
  <c r="E29" i="31"/>
  <c r="D29" i="31"/>
  <c r="G28" i="31"/>
  <c r="K28" i="31" s="1"/>
  <c r="A30" i="30"/>
  <c r="E29" i="30"/>
  <c r="C29" i="30"/>
  <c r="D29" i="30"/>
  <c r="B29" i="30"/>
  <c r="G29" i="30" s="1"/>
  <c r="K29" i="30" s="1"/>
  <c r="I29" i="30"/>
  <c r="J29" i="30" s="1"/>
  <c r="G29" i="34" l="1"/>
  <c r="K29" i="34" s="1"/>
  <c r="E30" i="34"/>
  <c r="D30" i="34"/>
  <c r="C30" i="34"/>
  <c r="B30" i="34"/>
  <c r="I30" i="34"/>
  <c r="J30" i="34" s="1"/>
  <c r="A31" i="34"/>
  <c r="E30" i="33"/>
  <c r="D30" i="33"/>
  <c r="C30" i="33"/>
  <c r="B30" i="33"/>
  <c r="G30" i="33" s="1"/>
  <c r="K30" i="33" s="1"/>
  <c r="I30" i="33"/>
  <c r="J30" i="33" s="1"/>
  <c r="A31" i="33"/>
  <c r="E30" i="32"/>
  <c r="D30" i="32"/>
  <c r="C30" i="32"/>
  <c r="B30" i="32"/>
  <c r="G30" i="32" s="1"/>
  <c r="K30" i="32" s="1"/>
  <c r="A31" i="32"/>
  <c r="I30" i="32"/>
  <c r="J30" i="32" s="1"/>
  <c r="G29" i="31"/>
  <c r="K29" i="31" s="1"/>
  <c r="E30" i="31"/>
  <c r="D30" i="31"/>
  <c r="B30" i="31"/>
  <c r="C30" i="31"/>
  <c r="I30" i="31"/>
  <c r="J30" i="31" s="1"/>
  <c r="A31" i="31"/>
  <c r="E30" i="30"/>
  <c r="D30" i="30"/>
  <c r="C30" i="30"/>
  <c r="B30" i="30"/>
  <c r="G30" i="30" s="1"/>
  <c r="K30" i="30" s="1"/>
  <c r="A31" i="30"/>
  <c r="I30" i="30"/>
  <c r="J30" i="30" s="1"/>
  <c r="G30" i="34" l="1"/>
  <c r="K30" i="34" s="1"/>
  <c r="A32" i="34"/>
  <c r="I31" i="34"/>
  <c r="J31" i="34" s="1"/>
  <c r="E31" i="34"/>
  <c r="D31" i="34"/>
  <c r="C31" i="34"/>
  <c r="B31" i="34"/>
  <c r="G31" i="34" s="1"/>
  <c r="K31" i="34" s="1"/>
  <c r="A32" i="33"/>
  <c r="D31" i="33"/>
  <c r="C31" i="33"/>
  <c r="I31" i="33"/>
  <c r="J31" i="33" s="1"/>
  <c r="B31" i="33"/>
  <c r="E31" i="33"/>
  <c r="A32" i="32"/>
  <c r="D31" i="32"/>
  <c r="B31" i="32"/>
  <c r="C31" i="32"/>
  <c r="E31" i="32"/>
  <c r="I31" i="32"/>
  <c r="J31" i="32" s="1"/>
  <c r="A32" i="31"/>
  <c r="E31" i="31"/>
  <c r="D31" i="31"/>
  <c r="I31" i="31"/>
  <c r="J31" i="31" s="1"/>
  <c r="C31" i="31"/>
  <c r="B31" i="31"/>
  <c r="G30" i="31"/>
  <c r="K30" i="31" s="1"/>
  <c r="A32" i="30"/>
  <c r="C31" i="30"/>
  <c r="B31" i="30"/>
  <c r="I31" i="30"/>
  <c r="J31" i="30" s="1"/>
  <c r="E31" i="30"/>
  <c r="D31" i="30"/>
  <c r="C32" i="34" l="1"/>
  <c r="B32" i="34"/>
  <c r="E32" i="34"/>
  <c r="D32" i="34"/>
  <c r="I32" i="34"/>
  <c r="J32" i="34" s="1"/>
  <c r="A33" i="34"/>
  <c r="G31" i="33"/>
  <c r="K31" i="33" s="1"/>
  <c r="C32" i="33"/>
  <c r="B32" i="33"/>
  <c r="A33" i="33"/>
  <c r="I32" i="33"/>
  <c r="J32" i="33" s="1"/>
  <c r="E32" i="33"/>
  <c r="D32" i="33"/>
  <c r="G31" i="32"/>
  <c r="K31" i="32" s="1"/>
  <c r="C32" i="32"/>
  <c r="B32" i="32"/>
  <c r="A33" i="32"/>
  <c r="D32" i="32"/>
  <c r="E32" i="32"/>
  <c r="I32" i="32"/>
  <c r="J32" i="32" s="1"/>
  <c r="G31" i="31"/>
  <c r="K31" i="31" s="1"/>
  <c r="C32" i="31"/>
  <c r="B32" i="31"/>
  <c r="D32" i="31"/>
  <c r="A33" i="31"/>
  <c r="I32" i="31"/>
  <c r="J32" i="31" s="1"/>
  <c r="E32" i="31"/>
  <c r="G31" i="30"/>
  <c r="K31" i="30" s="1"/>
  <c r="C32" i="30"/>
  <c r="B32" i="30"/>
  <c r="A33" i="30"/>
  <c r="I32" i="30"/>
  <c r="J32" i="30" s="1"/>
  <c r="E32" i="30"/>
  <c r="D32" i="30"/>
  <c r="G32" i="34" l="1"/>
  <c r="K32" i="34" s="1"/>
  <c r="A34" i="34"/>
  <c r="D33" i="34"/>
  <c r="I33" i="34"/>
  <c r="J33" i="34" s="1"/>
  <c r="B33" i="34"/>
  <c r="E33" i="34"/>
  <c r="C33" i="34"/>
  <c r="G32" i="33"/>
  <c r="K32" i="33" s="1"/>
  <c r="A34" i="33"/>
  <c r="B33" i="33"/>
  <c r="E33" i="33"/>
  <c r="D33" i="33"/>
  <c r="C33" i="33"/>
  <c r="I33" i="33"/>
  <c r="J33" i="33" s="1"/>
  <c r="A34" i="32"/>
  <c r="I33" i="32"/>
  <c r="J33" i="32" s="1"/>
  <c r="B33" i="32"/>
  <c r="D33" i="32"/>
  <c r="E33" i="32"/>
  <c r="C33" i="32"/>
  <c r="G32" i="32"/>
  <c r="K32" i="32" s="1"/>
  <c r="A34" i="31"/>
  <c r="E33" i="31"/>
  <c r="C33" i="31"/>
  <c r="D33" i="31"/>
  <c r="B33" i="31"/>
  <c r="I33" i="31"/>
  <c r="J33" i="31" s="1"/>
  <c r="G32" i="31"/>
  <c r="K32" i="31" s="1"/>
  <c r="A34" i="30"/>
  <c r="C33" i="30"/>
  <c r="E33" i="30"/>
  <c r="B33" i="30"/>
  <c r="D33" i="30"/>
  <c r="I33" i="30"/>
  <c r="J33" i="30" s="1"/>
  <c r="G32" i="30"/>
  <c r="K32" i="30" s="1"/>
  <c r="G33" i="31" l="1"/>
  <c r="K33" i="31" s="1"/>
  <c r="G33" i="34"/>
  <c r="K33" i="34" s="1"/>
  <c r="A35" i="34"/>
  <c r="I34" i="34"/>
  <c r="J34" i="34" s="1"/>
  <c r="D34" i="34"/>
  <c r="C34" i="34"/>
  <c r="B34" i="34"/>
  <c r="E34" i="34"/>
  <c r="G33" i="33"/>
  <c r="K33" i="33" s="1"/>
  <c r="E34" i="33"/>
  <c r="C34" i="33"/>
  <c r="D34" i="33"/>
  <c r="B34" i="33"/>
  <c r="A35" i="33"/>
  <c r="I34" i="33"/>
  <c r="J34" i="33" s="1"/>
  <c r="G33" i="32"/>
  <c r="K33" i="32" s="1"/>
  <c r="I34" i="32"/>
  <c r="J34" i="32" s="1"/>
  <c r="E34" i="32"/>
  <c r="A35" i="32"/>
  <c r="D34" i="32"/>
  <c r="C34" i="32"/>
  <c r="B34" i="32"/>
  <c r="G34" i="32" s="1"/>
  <c r="K34" i="32" s="1"/>
  <c r="A35" i="31"/>
  <c r="C34" i="31"/>
  <c r="B34" i="31"/>
  <c r="D34" i="31"/>
  <c r="I34" i="31"/>
  <c r="J34" i="31" s="1"/>
  <c r="E34" i="31"/>
  <c r="G33" i="30"/>
  <c r="K33" i="30" s="1"/>
  <c r="A35" i="30"/>
  <c r="E34" i="30"/>
  <c r="I34" i="30"/>
  <c r="J34" i="30" s="1"/>
  <c r="D34" i="30"/>
  <c r="C34" i="30"/>
  <c r="B34" i="30"/>
  <c r="G34" i="30" s="1"/>
  <c r="K34" i="30" s="1"/>
  <c r="B35" i="34" l="1"/>
  <c r="A36" i="34"/>
  <c r="I35" i="34"/>
  <c r="J35" i="34" s="1"/>
  <c r="C35" i="34"/>
  <c r="E35" i="34"/>
  <c r="D35" i="34"/>
  <c r="G34" i="34"/>
  <c r="K34" i="34" s="1"/>
  <c r="G34" i="33"/>
  <c r="K34" i="33" s="1"/>
  <c r="I35" i="33"/>
  <c r="J35" i="33" s="1"/>
  <c r="A36" i="33"/>
  <c r="E35" i="33"/>
  <c r="C35" i="33"/>
  <c r="B35" i="33"/>
  <c r="D35" i="33"/>
  <c r="I35" i="32"/>
  <c r="J35" i="32" s="1"/>
  <c r="E35" i="32"/>
  <c r="D35" i="32"/>
  <c r="A36" i="32"/>
  <c r="C35" i="32"/>
  <c r="B35" i="32"/>
  <c r="G34" i="31"/>
  <c r="K34" i="31" s="1"/>
  <c r="I35" i="31"/>
  <c r="J35" i="31" s="1"/>
  <c r="C35" i="31"/>
  <c r="B35" i="31"/>
  <c r="A36" i="31"/>
  <c r="E35" i="31"/>
  <c r="D35" i="31"/>
  <c r="I35" i="30"/>
  <c r="J35" i="30" s="1"/>
  <c r="D35" i="30"/>
  <c r="C35" i="30"/>
  <c r="B35" i="30"/>
  <c r="A36" i="30"/>
  <c r="E35" i="30"/>
  <c r="A37" i="34" l="1"/>
  <c r="E36" i="34"/>
  <c r="D36" i="34"/>
  <c r="I36" i="34"/>
  <c r="J36" i="34" s="1"/>
  <c r="C36" i="34"/>
  <c r="B36" i="34"/>
  <c r="G36" i="34" s="1"/>
  <c r="K36" i="34" s="1"/>
  <c r="G35" i="34"/>
  <c r="K35" i="34" s="1"/>
  <c r="G35" i="33"/>
  <c r="K35" i="33" s="1"/>
  <c r="I36" i="33"/>
  <c r="J36" i="33" s="1"/>
  <c r="D36" i="33"/>
  <c r="C36" i="33"/>
  <c r="B36" i="33"/>
  <c r="E36" i="33"/>
  <c r="A37" i="33"/>
  <c r="G35" i="32"/>
  <c r="K35" i="32" s="1"/>
  <c r="I36" i="32"/>
  <c r="J36" i="32" s="1"/>
  <c r="E36" i="32"/>
  <c r="A37" i="32"/>
  <c r="D36" i="32"/>
  <c r="C36" i="32"/>
  <c r="B36" i="32"/>
  <c r="G36" i="32" s="1"/>
  <c r="K36" i="32" s="1"/>
  <c r="G35" i="31"/>
  <c r="K35" i="31" s="1"/>
  <c r="A37" i="31"/>
  <c r="E36" i="31"/>
  <c r="D36" i="31"/>
  <c r="B36" i="31"/>
  <c r="I36" i="31"/>
  <c r="J36" i="31" s="1"/>
  <c r="C36" i="31"/>
  <c r="I36" i="30"/>
  <c r="J36" i="30" s="1"/>
  <c r="C36" i="30"/>
  <c r="A37" i="30"/>
  <c r="E36" i="30"/>
  <c r="D36" i="30"/>
  <c r="B36" i="30"/>
  <c r="G36" i="30" s="1"/>
  <c r="K36" i="30" s="1"/>
  <c r="G35" i="30"/>
  <c r="K35" i="30" s="1"/>
  <c r="I37" i="34" l="1"/>
  <c r="J37" i="34" s="1"/>
  <c r="D37" i="34"/>
  <c r="C37" i="34"/>
  <c r="B37" i="34"/>
  <c r="A38" i="34"/>
  <c r="E37" i="34"/>
  <c r="I37" i="33"/>
  <c r="J37" i="33" s="1"/>
  <c r="E37" i="33"/>
  <c r="A38" i="33"/>
  <c r="D37" i="33"/>
  <c r="C37" i="33"/>
  <c r="B37" i="33"/>
  <c r="G37" i="33" s="1"/>
  <c r="K37" i="33" s="1"/>
  <c r="G36" i="33"/>
  <c r="K36" i="33" s="1"/>
  <c r="D37" i="32"/>
  <c r="E37" i="32"/>
  <c r="C37" i="32"/>
  <c r="I37" i="32"/>
  <c r="J37" i="32" s="1"/>
  <c r="B37" i="32"/>
  <c r="G37" i="32" s="1"/>
  <c r="K37" i="32" s="1"/>
  <c r="A38" i="32"/>
  <c r="E37" i="31"/>
  <c r="I37" i="31"/>
  <c r="J37" i="31" s="1"/>
  <c r="A38" i="31"/>
  <c r="B37" i="31"/>
  <c r="C37" i="31"/>
  <c r="D37" i="31"/>
  <c r="G36" i="31"/>
  <c r="K36" i="31" s="1"/>
  <c r="I37" i="30"/>
  <c r="J37" i="30" s="1"/>
  <c r="E37" i="30"/>
  <c r="B37" i="30"/>
  <c r="A38" i="30"/>
  <c r="D37" i="30"/>
  <c r="C37" i="30"/>
  <c r="A39" i="34" l="1"/>
  <c r="I38" i="34"/>
  <c r="J38" i="34" s="1"/>
  <c r="D38" i="34"/>
  <c r="B38" i="34"/>
  <c r="E38" i="34"/>
  <c r="C38" i="34"/>
  <c r="G37" i="34"/>
  <c r="K37" i="34" s="1"/>
  <c r="I38" i="33"/>
  <c r="J38" i="33" s="1"/>
  <c r="E38" i="33"/>
  <c r="A39" i="33"/>
  <c r="D38" i="33"/>
  <c r="B38" i="33"/>
  <c r="C38" i="33"/>
  <c r="A39" i="32"/>
  <c r="I38" i="32"/>
  <c r="J38" i="32" s="1"/>
  <c r="B38" i="32"/>
  <c r="D38" i="32"/>
  <c r="E38" i="32"/>
  <c r="C38" i="32"/>
  <c r="G37" i="31"/>
  <c r="K37" i="31" s="1"/>
  <c r="I38" i="31"/>
  <c r="J38" i="31" s="1"/>
  <c r="B38" i="31"/>
  <c r="A39" i="31"/>
  <c r="E38" i="31"/>
  <c r="D38" i="31"/>
  <c r="C38" i="31"/>
  <c r="I38" i="30"/>
  <c r="J38" i="30" s="1"/>
  <c r="D38" i="30"/>
  <c r="A39" i="30"/>
  <c r="C38" i="30"/>
  <c r="B38" i="30"/>
  <c r="E38" i="30"/>
  <c r="G37" i="30"/>
  <c r="K37" i="30" s="1"/>
  <c r="G38" i="34" l="1"/>
  <c r="K38" i="34" s="1"/>
  <c r="I39" i="34"/>
  <c r="J39" i="34" s="1"/>
  <c r="E39" i="34"/>
  <c r="D39" i="34"/>
  <c r="C39" i="34"/>
  <c r="B39" i="34"/>
  <c r="A40" i="34"/>
  <c r="G38" i="33"/>
  <c r="K38" i="33" s="1"/>
  <c r="I39" i="33"/>
  <c r="J39" i="33" s="1"/>
  <c r="E39" i="33"/>
  <c r="D39" i="33"/>
  <c r="C39" i="33"/>
  <c r="B39" i="33"/>
  <c r="A40" i="33"/>
  <c r="G38" i="32"/>
  <c r="K38" i="32" s="1"/>
  <c r="I39" i="32"/>
  <c r="J39" i="32" s="1"/>
  <c r="D39" i="32"/>
  <c r="C39" i="32"/>
  <c r="B39" i="32"/>
  <c r="E39" i="32"/>
  <c r="A40" i="32"/>
  <c r="I39" i="31"/>
  <c r="J39" i="31" s="1"/>
  <c r="C39" i="31"/>
  <c r="E39" i="31"/>
  <c r="D39" i="31"/>
  <c r="A40" i="31"/>
  <c r="B39" i="31"/>
  <c r="G38" i="31"/>
  <c r="K38" i="31" s="1"/>
  <c r="G38" i="30"/>
  <c r="K38" i="30" s="1"/>
  <c r="I39" i="30"/>
  <c r="J39" i="30" s="1"/>
  <c r="E39" i="30"/>
  <c r="D39" i="30"/>
  <c r="C39" i="30"/>
  <c r="A40" i="30"/>
  <c r="B39" i="30"/>
  <c r="G39" i="34" l="1"/>
  <c r="K39" i="34" s="1"/>
  <c r="G39" i="31"/>
  <c r="K39" i="31" s="1"/>
  <c r="G39" i="33"/>
  <c r="K39" i="33" s="1"/>
  <c r="I40" i="34"/>
  <c r="J40" i="34" s="1"/>
  <c r="A41" i="34"/>
  <c r="E40" i="34"/>
  <c r="D40" i="34"/>
  <c r="B40" i="34"/>
  <c r="C40" i="34"/>
  <c r="A41" i="33"/>
  <c r="D40" i="33"/>
  <c r="C40" i="33"/>
  <c r="I40" i="33"/>
  <c r="J40" i="33" s="1"/>
  <c r="E40" i="33"/>
  <c r="B40" i="33"/>
  <c r="G40" i="33" s="1"/>
  <c r="K40" i="33" s="1"/>
  <c r="A41" i="32"/>
  <c r="E40" i="32"/>
  <c r="D40" i="32"/>
  <c r="I40" i="32"/>
  <c r="J40" i="32" s="1"/>
  <c r="C40" i="32"/>
  <c r="B40" i="32"/>
  <c r="G40" i="32" s="1"/>
  <c r="K40" i="32" s="1"/>
  <c r="G39" i="32"/>
  <c r="K39" i="32" s="1"/>
  <c r="G39" i="30"/>
  <c r="K39" i="30" s="1"/>
  <c r="A41" i="31"/>
  <c r="I40" i="31"/>
  <c r="J40" i="31" s="1"/>
  <c r="B40" i="31"/>
  <c r="D40" i="31"/>
  <c r="E40" i="31"/>
  <c r="C40" i="31"/>
  <c r="A41" i="30"/>
  <c r="E40" i="30"/>
  <c r="D40" i="30"/>
  <c r="B40" i="30"/>
  <c r="I40" i="30"/>
  <c r="J40" i="30" s="1"/>
  <c r="C40" i="30"/>
  <c r="G40" i="34" l="1"/>
  <c r="K40" i="34" s="1"/>
  <c r="D41" i="34"/>
  <c r="C41" i="34"/>
  <c r="E41" i="34"/>
  <c r="A42" i="34"/>
  <c r="I41" i="34"/>
  <c r="J41" i="34" s="1"/>
  <c r="B41" i="34"/>
  <c r="G41" i="34" s="1"/>
  <c r="K41" i="34" s="1"/>
  <c r="E41" i="33"/>
  <c r="D41" i="33"/>
  <c r="C41" i="33"/>
  <c r="B41" i="33"/>
  <c r="G41" i="33" s="1"/>
  <c r="K41" i="33" s="1"/>
  <c r="I41" i="33"/>
  <c r="J41" i="33" s="1"/>
  <c r="A42" i="33"/>
  <c r="E41" i="32"/>
  <c r="B41" i="32"/>
  <c r="D41" i="32"/>
  <c r="C41" i="32"/>
  <c r="A42" i="32"/>
  <c r="I41" i="32"/>
  <c r="J41" i="32" s="1"/>
  <c r="G40" i="31"/>
  <c r="K40" i="31" s="1"/>
  <c r="B41" i="31"/>
  <c r="E41" i="31"/>
  <c r="D41" i="31"/>
  <c r="C41" i="31"/>
  <c r="A42" i="31"/>
  <c r="I41" i="31"/>
  <c r="J41" i="31" s="1"/>
  <c r="G40" i="30"/>
  <c r="K40" i="30" s="1"/>
  <c r="E41" i="30"/>
  <c r="D41" i="30"/>
  <c r="C41" i="30"/>
  <c r="B41" i="30"/>
  <c r="G41" i="30" s="1"/>
  <c r="K41" i="30" s="1"/>
  <c r="A42" i="30"/>
  <c r="I41" i="30"/>
  <c r="J41" i="30" s="1"/>
  <c r="A43" i="34" l="1"/>
  <c r="E42" i="34"/>
  <c r="C42" i="34"/>
  <c r="B42" i="34"/>
  <c r="D42" i="34"/>
  <c r="I42" i="34"/>
  <c r="J42" i="34" s="1"/>
  <c r="A43" i="33"/>
  <c r="E42" i="33"/>
  <c r="D42" i="33"/>
  <c r="B42" i="33"/>
  <c r="C42" i="33"/>
  <c r="I42" i="33"/>
  <c r="J42" i="33" s="1"/>
  <c r="A43" i="32"/>
  <c r="E42" i="32"/>
  <c r="D42" i="32"/>
  <c r="C42" i="32"/>
  <c r="B42" i="32"/>
  <c r="G42" i="32" s="1"/>
  <c r="K42" i="32" s="1"/>
  <c r="I42" i="32"/>
  <c r="J42" i="32" s="1"/>
  <c r="G41" i="32"/>
  <c r="K41" i="32" s="1"/>
  <c r="A43" i="31"/>
  <c r="I42" i="31"/>
  <c r="J42" i="31" s="1"/>
  <c r="E42" i="31"/>
  <c r="D42" i="31"/>
  <c r="B42" i="31"/>
  <c r="C42" i="31"/>
  <c r="G41" i="31"/>
  <c r="K41" i="31" s="1"/>
  <c r="A43" i="30"/>
  <c r="D42" i="30"/>
  <c r="B42" i="30"/>
  <c r="C42" i="30"/>
  <c r="I42" i="30"/>
  <c r="J42" i="30" s="1"/>
  <c r="E42" i="30"/>
  <c r="G42" i="34" l="1"/>
  <c r="K42" i="34" s="1"/>
  <c r="D43" i="34"/>
  <c r="B43" i="34"/>
  <c r="C43" i="34"/>
  <c r="A44" i="34"/>
  <c r="E43" i="34"/>
  <c r="I43" i="34"/>
  <c r="J43" i="34" s="1"/>
  <c r="G42" i="33"/>
  <c r="K42" i="33" s="1"/>
  <c r="D43" i="33"/>
  <c r="C43" i="33"/>
  <c r="B43" i="33"/>
  <c r="A44" i="33"/>
  <c r="I43" i="33"/>
  <c r="J43" i="33" s="1"/>
  <c r="E43" i="33"/>
  <c r="D43" i="32"/>
  <c r="C43" i="32"/>
  <c r="B43" i="32"/>
  <c r="A44" i="32"/>
  <c r="I43" i="32"/>
  <c r="J43" i="32" s="1"/>
  <c r="E43" i="32"/>
  <c r="G42" i="31"/>
  <c r="K42" i="31" s="1"/>
  <c r="D43" i="31"/>
  <c r="C43" i="31"/>
  <c r="B43" i="31"/>
  <c r="I43" i="31"/>
  <c r="J43" i="31" s="1"/>
  <c r="E43" i="31"/>
  <c r="A44" i="31"/>
  <c r="G42" i="30"/>
  <c r="K42" i="30" s="1"/>
  <c r="D43" i="30"/>
  <c r="C43" i="30"/>
  <c r="B43" i="30"/>
  <c r="A44" i="30"/>
  <c r="E43" i="30"/>
  <c r="I43" i="30"/>
  <c r="J43" i="30" s="1"/>
  <c r="A45" i="34" l="1"/>
  <c r="E44" i="34"/>
  <c r="D44" i="34"/>
  <c r="C44" i="34"/>
  <c r="B44" i="34"/>
  <c r="G44" i="34" s="1"/>
  <c r="K44" i="34" s="1"/>
  <c r="I44" i="34"/>
  <c r="J44" i="34" s="1"/>
  <c r="G43" i="34"/>
  <c r="K43" i="34" s="1"/>
  <c r="A45" i="33"/>
  <c r="C44" i="33"/>
  <c r="B44" i="33"/>
  <c r="I44" i="33"/>
  <c r="J44" i="33" s="1"/>
  <c r="E44" i="33"/>
  <c r="D44" i="33"/>
  <c r="G43" i="33"/>
  <c r="K43" i="33" s="1"/>
  <c r="A45" i="32"/>
  <c r="I44" i="32"/>
  <c r="J44" i="32" s="1"/>
  <c r="C44" i="32"/>
  <c r="B44" i="32"/>
  <c r="E44" i="32"/>
  <c r="D44" i="32"/>
  <c r="G43" i="32"/>
  <c r="K43" i="32" s="1"/>
  <c r="A45" i="31"/>
  <c r="D44" i="31"/>
  <c r="B44" i="31"/>
  <c r="E44" i="31"/>
  <c r="C44" i="31"/>
  <c r="I44" i="31"/>
  <c r="J44" i="31" s="1"/>
  <c r="G43" i="31"/>
  <c r="K43" i="31" s="1"/>
  <c r="G43" i="30"/>
  <c r="K43" i="30" s="1"/>
  <c r="A45" i="30"/>
  <c r="B44" i="30"/>
  <c r="I44" i="30"/>
  <c r="J44" i="30" s="1"/>
  <c r="E44" i="30"/>
  <c r="C44" i="30"/>
  <c r="D44" i="30"/>
  <c r="B45" i="34" l="1"/>
  <c r="A46" i="34"/>
  <c r="I45" i="34"/>
  <c r="J45" i="34" s="1"/>
  <c r="E45" i="34"/>
  <c r="C45" i="34"/>
  <c r="D45" i="34"/>
  <c r="G44" i="33"/>
  <c r="K44" i="33" s="1"/>
  <c r="B45" i="33"/>
  <c r="A46" i="33"/>
  <c r="C45" i="33"/>
  <c r="I45" i="33"/>
  <c r="J45" i="33" s="1"/>
  <c r="E45" i="33"/>
  <c r="D45" i="33"/>
  <c r="G44" i="32"/>
  <c r="K44" i="32" s="1"/>
  <c r="B45" i="32"/>
  <c r="A46" i="32"/>
  <c r="C45" i="32"/>
  <c r="D45" i="32"/>
  <c r="E45" i="32"/>
  <c r="I45" i="32"/>
  <c r="J45" i="32" s="1"/>
  <c r="G44" i="31"/>
  <c r="K44" i="31" s="1"/>
  <c r="B45" i="31"/>
  <c r="A46" i="31"/>
  <c r="I45" i="31"/>
  <c r="J45" i="31" s="1"/>
  <c r="E45" i="31"/>
  <c r="D45" i="31"/>
  <c r="C45" i="31"/>
  <c r="B45" i="30"/>
  <c r="I45" i="30"/>
  <c r="J45" i="30" s="1"/>
  <c r="A46" i="30"/>
  <c r="E45" i="30"/>
  <c r="D45" i="30"/>
  <c r="C45" i="30"/>
  <c r="G44" i="30"/>
  <c r="K44" i="30" s="1"/>
  <c r="C46" i="34" l="1"/>
  <c r="E46" i="34"/>
  <c r="D46" i="34"/>
  <c r="B46" i="34"/>
  <c r="G46" i="34" s="1"/>
  <c r="K46" i="34" s="1"/>
  <c r="A47" i="34"/>
  <c r="I46" i="34"/>
  <c r="J46" i="34" s="1"/>
  <c r="G45" i="34"/>
  <c r="K45" i="34" s="1"/>
  <c r="G45" i="33"/>
  <c r="K45" i="33" s="1"/>
  <c r="I46" i="33"/>
  <c r="J46" i="33" s="1"/>
  <c r="E46" i="33"/>
  <c r="A47" i="33"/>
  <c r="D46" i="33"/>
  <c r="C46" i="33"/>
  <c r="B46" i="33"/>
  <c r="G46" i="33" s="1"/>
  <c r="K46" i="33" s="1"/>
  <c r="G45" i="32"/>
  <c r="K45" i="32" s="1"/>
  <c r="I46" i="32"/>
  <c r="J46" i="32" s="1"/>
  <c r="E46" i="32"/>
  <c r="B46" i="32"/>
  <c r="A47" i="32"/>
  <c r="D46" i="32"/>
  <c r="C46" i="32"/>
  <c r="I46" i="31"/>
  <c r="J46" i="31" s="1"/>
  <c r="D46" i="31"/>
  <c r="B46" i="31"/>
  <c r="C46" i="31"/>
  <c r="E46" i="31"/>
  <c r="A47" i="31"/>
  <c r="G45" i="31"/>
  <c r="K45" i="31" s="1"/>
  <c r="I46" i="30"/>
  <c r="J46" i="30" s="1"/>
  <c r="A47" i="30"/>
  <c r="E46" i="30"/>
  <c r="D46" i="30"/>
  <c r="C46" i="30"/>
  <c r="B46" i="30"/>
  <c r="G46" i="30" s="1"/>
  <c r="K46" i="30" s="1"/>
  <c r="G45" i="30"/>
  <c r="K45" i="30" s="1"/>
  <c r="A48" i="34" l="1"/>
  <c r="I47" i="34"/>
  <c r="J47" i="34" s="1"/>
  <c r="D47" i="34"/>
  <c r="B47" i="34"/>
  <c r="E47" i="34"/>
  <c r="C47" i="34"/>
  <c r="E47" i="33"/>
  <c r="D47" i="33"/>
  <c r="C47" i="33"/>
  <c r="B47" i="33"/>
  <c r="A48" i="33"/>
  <c r="I47" i="33"/>
  <c r="J47" i="33" s="1"/>
  <c r="I47" i="32"/>
  <c r="J47" i="32" s="1"/>
  <c r="E47" i="32"/>
  <c r="D47" i="32"/>
  <c r="A48" i="32"/>
  <c r="C47" i="32"/>
  <c r="B47" i="32"/>
  <c r="G46" i="32"/>
  <c r="K46" i="32" s="1"/>
  <c r="A48" i="31"/>
  <c r="I47" i="31"/>
  <c r="J47" i="31" s="1"/>
  <c r="E47" i="31"/>
  <c r="C47" i="31"/>
  <c r="D47" i="31"/>
  <c r="B47" i="31"/>
  <c r="G46" i="31"/>
  <c r="K46" i="31" s="1"/>
  <c r="I47" i="30"/>
  <c r="J47" i="30" s="1"/>
  <c r="D47" i="30"/>
  <c r="A48" i="30"/>
  <c r="E47" i="30"/>
  <c r="B47" i="30"/>
  <c r="C47" i="30"/>
  <c r="G47" i="31" l="1"/>
  <c r="K47" i="31" s="1"/>
  <c r="G47" i="34"/>
  <c r="K47" i="34" s="1"/>
  <c r="I48" i="34"/>
  <c r="J48" i="34" s="1"/>
  <c r="C48" i="34"/>
  <c r="B48" i="34"/>
  <c r="E48" i="34"/>
  <c r="D48" i="34"/>
  <c r="A49" i="34"/>
  <c r="G47" i="33"/>
  <c r="K47" i="33" s="1"/>
  <c r="I48" i="33"/>
  <c r="J48" i="33" s="1"/>
  <c r="E48" i="33"/>
  <c r="D48" i="33"/>
  <c r="C48" i="33"/>
  <c r="A49" i="33"/>
  <c r="B48" i="33"/>
  <c r="G48" i="33" s="1"/>
  <c r="K48" i="33" s="1"/>
  <c r="G47" i="32"/>
  <c r="K47" i="32" s="1"/>
  <c r="D48" i="32"/>
  <c r="E48" i="32"/>
  <c r="C48" i="32"/>
  <c r="I48" i="32"/>
  <c r="J48" i="32" s="1"/>
  <c r="B48" i="32"/>
  <c r="G48" i="32" s="1"/>
  <c r="K48" i="32" s="1"/>
  <c r="A49" i="32"/>
  <c r="I48" i="31"/>
  <c r="J48" i="31" s="1"/>
  <c r="B48" i="31"/>
  <c r="A49" i="31"/>
  <c r="E48" i="31"/>
  <c r="D48" i="31"/>
  <c r="C48" i="31"/>
  <c r="G47" i="30"/>
  <c r="K47" i="30" s="1"/>
  <c r="I48" i="30"/>
  <c r="J48" i="30" s="1"/>
  <c r="E48" i="30"/>
  <c r="A49" i="30"/>
  <c r="C48" i="30"/>
  <c r="D48" i="30"/>
  <c r="B48" i="30"/>
  <c r="A50" i="34" l="1"/>
  <c r="I49" i="34"/>
  <c r="J49" i="34" s="1"/>
  <c r="E49" i="34"/>
  <c r="D49" i="34"/>
  <c r="C49" i="34"/>
  <c r="B49" i="34"/>
  <c r="G48" i="34"/>
  <c r="K48" i="34" s="1"/>
  <c r="A50" i="33"/>
  <c r="C49" i="33"/>
  <c r="I49" i="33"/>
  <c r="J49" i="33" s="1"/>
  <c r="D49" i="33"/>
  <c r="E49" i="33"/>
  <c r="B49" i="33"/>
  <c r="A50" i="32"/>
  <c r="I49" i="32"/>
  <c r="J49" i="32" s="1"/>
  <c r="C49" i="32"/>
  <c r="D49" i="32"/>
  <c r="E49" i="32"/>
  <c r="B49" i="32"/>
  <c r="G49" i="32" s="1"/>
  <c r="K49" i="32" s="1"/>
  <c r="G48" i="30"/>
  <c r="K48" i="30" s="1"/>
  <c r="C49" i="31"/>
  <c r="B49" i="31"/>
  <c r="I49" i="31"/>
  <c r="J49" i="31" s="1"/>
  <c r="E49" i="31"/>
  <c r="A50" i="31"/>
  <c r="D49" i="31"/>
  <c r="G48" i="31"/>
  <c r="K48" i="31" s="1"/>
  <c r="I49" i="30"/>
  <c r="J49" i="30" s="1"/>
  <c r="B49" i="30"/>
  <c r="E49" i="30"/>
  <c r="D49" i="30"/>
  <c r="C49" i="30"/>
  <c r="A50" i="30"/>
  <c r="G49" i="34" l="1"/>
  <c r="K49" i="34" s="1"/>
  <c r="I50" i="34"/>
  <c r="J50" i="34" s="1"/>
  <c r="E50" i="34"/>
  <c r="A51" i="34"/>
  <c r="C50" i="34"/>
  <c r="B50" i="34"/>
  <c r="D50" i="34"/>
  <c r="G49" i="33"/>
  <c r="K49" i="33" s="1"/>
  <c r="I50" i="33"/>
  <c r="J50" i="33" s="1"/>
  <c r="E50" i="33"/>
  <c r="D50" i="33"/>
  <c r="C50" i="33"/>
  <c r="B50" i="33"/>
  <c r="G50" i="33" s="1"/>
  <c r="K50" i="33" s="1"/>
  <c r="A51" i="33"/>
  <c r="E50" i="32"/>
  <c r="I50" i="32"/>
  <c r="J50" i="32" s="1"/>
  <c r="C50" i="32"/>
  <c r="B50" i="32"/>
  <c r="D50" i="32"/>
  <c r="A51" i="32"/>
  <c r="E50" i="31"/>
  <c r="I50" i="31"/>
  <c r="J50" i="31" s="1"/>
  <c r="D50" i="31"/>
  <c r="A51" i="31"/>
  <c r="B50" i="31"/>
  <c r="C50" i="31"/>
  <c r="G49" i="31"/>
  <c r="K49" i="31" s="1"/>
  <c r="I50" i="30"/>
  <c r="J50" i="30" s="1"/>
  <c r="E50" i="30"/>
  <c r="D50" i="30"/>
  <c r="C50" i="30"/>
  <c r="B50" i="30"/>
  <c r="G50" i="30" s="1"/>
  <c r="K50" i="30" s="1"/>
  <c r="A51" i="30"/>
  <c r="G49" i="30"/>
  <c r="K49" i="30" s="1"/>
  <c r="G50" i="34" l="1"/>
  <c r="K50" i="34" s="1"/>
  <c r="D51" i="34"/>
  <c r="C51" i="34"/>
  <c r="B51" i="34"/>
  <c r="E51" i="34"/>
  <c r="A52" i="34"/>
  <c r="I51" i="34"/>
  <c r="J51" i="34" s="1"/>
  <c r="A52" i="33"/>
  <c r="I51" i="33"/>
  <c r="J51" i="33" s="1"/>
  <c r="D51" i="33"/>
  <c r="C51" i="33"/>
  <c r="E51" i="33"/>
  <c r="B51" i="33"/>
  <c r="G51" i="33" s="1"/>
  <c r="K51" i="33" s="1"/>
  <c r="A52" i="32"/>
  <c r="I51" i="32"/>
  <c r="J51" i="32" s="1"/>
  <c r="E51" i="32"/>
  <c r="D51" i="32"/>
  <c r="C51" i="32"/>
  <c r="B51" i="32"/>
  <c r="G50" i="32"/>
  <c r="K50" i="32" s="1"/>
  <c r="G50" i="31"/>
  <c r="K50" i="31" s="1"/>
  <c r="I51" i="31"/>
  <c r="J51" i="31" s="1"/>
  <c r="E51" i="31"/>
  <c r="A52" i="31"/>
  <c r="D51" i="31"/>
  <c r="C51" i="31"/>
  <c r="B51" i="31"/>
  <c r="A52" i="30"/>
  <c r="E51" i="30"/>
  <c r="I51" i="30"/>
  <c r="J51" i="30" s="1"/>
  <c r="D51" i="30"/>
  <c r="C51" i="30"/>
  <c r="B51" i="30"/>
  <c r="G51" i="30" s="1"/>
  <c r="K51" i="30" s="1"/>
  <c r="G51" i="31" l="1"/>
  <c r="K51" i="31" s="1"/>
  <c r="E52" i="34"/>
  <c r="D52" i="34"/>
  <c r="A53" i="34"/>
  <c r="I52" i="34"/>
  <c r="J52" i="34" s="1"/>
  <c r="C52" i="34"/>
  <c r="B52" i="34"/>
  <c r="G51" i="34"/>
  <c r="K51" i="34" s="1"/>
  <c r="E52" i="33"/>
  <c r="D52" i="33"/>
  <c r="C52" i="33"/>
  <c r="B52" i="33"/>
  <c r="G52" i="33" s="1"/>
  <c r="K52" i="33" s="1"/>
  <c r="I52" i="33"/>
  <c r="J52" i="33" s="1"/>
  <c r="A53" i="33"/>
  <c r="G51" i="32"/>
  <c r="K51" i="32" s="1"/>
  <c r="C52" i="32"/>
  <c r="E52" i="32"/>
  <c r="B52" i="32"/>
  <c r="D52" i="32"/>
  <c r="I52" i="32"/>
  <c r="J52" i="32" s="1"/>
  <c r="A53" i="32"/>
  <c r="D52" i="31"/>
  <c r="E52" i="31"/>
  <c r="C52" i="31"/>
  <c r="B52" i="31"/>
  <c r="I52" i="31"/>
  <c r="J52" i="31" s="1"/>
  <c r="A53" i="31"/>
  <c r="E52" i="30"/>
  <c r="D52" i="30"/>
  <c r="B52" i="30"/>
  <c r="C52" i="30"/>
  <c r="A53" i="30"/>
  <c r="I52" i="30"/>
  <c r="J52" i="30" s="1"/>
  <c r="G52" i="34" l="1"/>
  <c r="K52" i="34" s="1"/>
  <c r="G52" i="31"/>
  <c r="K52" i="31" s="1"/>
  <c r="I53" i="34"/>
  <c r="J53" i="34" s="1"/>
  <c r="C53" i="34"/>
  <c r="B53" i="34"/>
  <c r="E53" i="34"/>
  <c r="D53" i="34"/>
  <c r="A54" i="34"/>
  <c r="A54" i="33"/>
  <c r="E53" i="33"/>
  <c r="D53" i="33"/>
  <c r="B53" i="33"/>
  <c r="C53" i="33"/>
  <c r="I53" i="33"/>
  <c r="J53" i="33" s="1"/>
  <c r="A54" i="32"/>
  <c r="C53" i="32"/>
  <c r="E53" i="32"/>
  <c r="D53" i="32"/>
  <c r="B53" i="32"/>
  <c r="G53" i="32" s="1"/>
  <c r="K53" i="32" s="1"/>
  <c r="I53" i="32"/>
  <c r="J53" i="32" s="1"/>
  <c r="G52" i="32"/>
  <c r="K52" i="32" s="1"/>
  <c r="A54" i="31"/>
  <c r="I53" i="31"/>
  <c r="J53" i="31" s="1"/>
  <c r="C53" i="31"/>
  <c r="E53" i="31"/>
  <c r="D53" i="31"/>
  <c r="B53" i="31"/>
  <c r="A54" i="30"/>
  <c r="E53" i="30"/>
  <c r="C53" i="30"/>
  <c r="D53" i="30"/>
  <c r="I53" i="30"/>
  <c r="J53" i="30" s="1"/>
  <c r="B53" i="30"/>
  <c r="G53" i="30" s="1"/>
  <c r="K53" i="30" s="1"/>
  <c r="G52" i="30"/>
  <c r="K52" i="30" s="1"/>
  <c r="G53" i="31" l="1"/>
  <c r="K53" i="31" s="1"/>
  <c r="E54" i="34"/>
  <c r="C54" i="34"/>
  <c r="D54" i="34"/>
  <c r="B54" i="34"/>
  <c r="G54" i="34" s="1"/>
  <c r="K54" i="34" s="1"/>
  <c r="A55" i="34"/>
  <c r="I54" i="34"/>
  <c r="J54" i="34" s="1"/>
  <c r="G53" i="34"/>
  <c r="K53" i="34" s="1"/>
  <c r="G53" i="33"/>
  <c r="K53" i="33" s="1"/>
  <c r="E54" i="33"/>
  <c r="C54" i="33"/>
  <c r="D54" i="33"/>
  <c r="B54" i="33"/>
  <c r="G54" i="33" s="1"/>
  <c r="K54" i="33" s="1"/>
  <c r="A55" i="33"/>
  <c r="I54" i="33"/>
  <c r="J54" i="33" s="1"/>
  <c r="E54" i="32"/>
  <c r="D54" i="32"/>
  <c r="C54" i="32"/>
  <c r="B54" i="32"/>
  <c r="G54" i="32" s="1"/>
  <c r="K54" i="32" s="1"/>
  <c r="A55" i="32"/>
  <c r="I54" i="32"/>
  <c r="J54" i="32" s="1"/>
  <c r="E54" i="31"/>
  <c r="B54" i="31"/>
  <c r="D54" i="31"/>
  <c r="C54" i="31"/>
  <c r="A55" i="31"/>
  <c r="I54" i="31"/>
  <c r="J54" i="31" s="1"/>
  <c r="E54" i="30"/>
  <c r="D54" i="30"/>
  <c r="C54" i="30"/>
  <c r="B54" i="30"/>
  <c r="A55" i="30"/>
  <c r="I54" i="30"/>
  <c r="J54" i="30" s="1"/>
  <c r="E55" i="34" l="1"/>
  <c r="D55" i="34"/>
  <c r="I55" i="34"/>
  <c r="J55" i="34" s="1"/>
  <c r="B55" i="34"/>
  <c r="C55" i="34"/>
  <c r="D55" i="33"/>
  <c r="C55" i="33"/>
  <c r="E55" i="33"/>
  <c r="I55" i="33"/>
  <c r="J55" i="33" s="1"/>
  <c r="B55" i="33"/>
  <c r="G55" i="33" s="1"/>
  <c r="K55" i="33" s="1"/>
  <c r="I55" i="32"/>
  <c r="J55" i="32" s="1"/>
  <c r="D55" i="32"/>
  <c r="B55" i="32"/>
  <c r="C55" i="32"/>
  <c r="E55" i="32"/>
  <c r="G54" i="30"/>
  <c r="K54" i="30" s="1"/>
  <c r="E55" i="31"/>
  <c r="D55" i="31"/>
  <c r="C55" i="31"/>
  <c r="I55" i="31"/>
  <c r="J55" i="31" s="1"/>
  <c r="B55" i="31"/>
  <c r="G55" i="31" s="1"/>
  <c r="K55" i="31" s="1"/>
  <c r="G54" i="31"/>
  <c r="K54" i="31" s="1"/>
  <c r="C55" i="30"/>
  <c r="B55" i="30"/>
  <c r="I55" i="30"/>
  <c r="J55" i="30" s="1"/>
  <c r="E55" i="30"/>
  <c r="D55" i="30"/>
  <c r="G55" i="34" l="1"/>
  <c r="K55" i="34" s="1"/>
  <c r="G55" i="32"/>
  <c r="K55" i="32" s="1"/>
  <c r="G55" i="30"/>
  <c r="K55" i="30" s="1"/>
  <c r="W56" i="21" l="1"/>
  <c r="W55" i="21"/>
  <c r="W54" i="21"/>
  <c r="W53" i="21"/>
  <c r="W52" i="21"/>
  <c r="W51" i="21"/>
  <c r="W50" i="21"/>
  <c r="W49" i="21"/>
  <c r="W48" i="21"/>
  <c r="W47" i="21"/>
  <c r="W46" i="21"/>
  <c r="W45" i="21"/>
  <c r="W44" i="21"/>
  <c r="W43" i="21"/>
  <c r="W42" i="21"/>
  <c r="W41" i="21"/>
  <c r="W40" i="21"/>
  <c r="W39" i="21"/>
  <c r="W38" i="21"/>
  <c r="W37" i="21"/>
  <c r="W36" i="21"/>
  <c r="W35" i="21"/>
  <c r="W34" i="21"/>
  <c r="W33" i="21"/>
  <c r="W32" i="21"/>
  <c r="W31" i="21"/>
  <c r="W30" i="21"/>
  <c r="W29" i="21"/>
  <c r="W28" i="21"/>
  <c r="W27" i="21"/>
  <c r="W26" i="21"/>
  <c r="W25" i="21"/>
  <c r="W24" i="21"/>
  <c r="W23" i="21"/>
  <c r="W22" i="21"/>
  <c r="Q24" i="21"/>
  <c r="W21" i="21"/>
  <c r="W20" i="21"/>
  <c r="W19" i="21"/>
  <c r="W18" i="21"/>
  <c r="W17" i="21"/>
  <c r="W16" i="21"/>
  <c r="W15" i="21"/>
  <c r="W14" i="21"/>
  <c r="W13" i="21"/>
  <c r="W12" i="21"/>
  <c r="W11" i="21"/>
  <c r="W10" i="21"/>
  <c r="W9" i="21"/>
  <c r="W8" i="21"/>
  <c r="W7" i="21"/>
  <c r="W6" i="21"/>
  <c r="W5" i="21"/>
  <c r="W4" i="21"/>
  <c r="W3" i="21"/>
  <c r="W2" i="21"/>
  <c r="F22" i="21" l="1"/>
  <c r="F46" i="21"/>
  <c r="F23" i="21"/>
  <c r="F47" i="21"/>
  <c r="F24" i="21"/>
  <c r="F48" i="21"/>
  <c r="F25" i="21"/>
  <c r="F49" i="21"/>
  <c r="F26" i="21"/>
  <c r="F50" i="21"/>
  <c r="F3" i="21"/>
  <c r="F27" i="21"/>
  <c r="F51" i="21"/>
  <c r="F31" i="21"/>
  <c r="F33" i="21"/>
  <c r="F10" i="21"/>
  <c r="F35" i="21"/>
  <c r="F37" i="21"/>
  <c r="F16" i="21"/>
  <c r="F19" i="21"/>
  <c r="F4" i="21"/>
  <c r="F28" i="21"/>
  <c r="F52" i="21"/>
  <c r="F5" i="21"/>
  <c r="F29" i="21"/>
  <c r="F53" i="21"/>
  <c r="F6" i="21"/>
  <c r="F30" i="21"/>
  <c r="F54" i="21"/>
  <c r="F7" i="21"/>
  <c r="F55" i="21"/>
  <c r="F32" i="21"/>
  <c r="F9" i="21"/>
  <c r="F34" i="21"/>
  <c r="F11" i="21"/>
  <c r="F36" i="21"/>
  <c r="F13" i="21"/>
  <c r="F38" i="21"/>
  <c r="F15" i="21"/>
  <c r="F40" i="21"/>
  <c r="F42" i="21"/>
  <c r="F8" i="21"/>
  <c r="F12" i="21"/>
  <c r="F14" i="21"/>
  <c r="F39" i="21"/>
  <c r="F17" i="21"/>
  <c r="F18" i="21"/>
  <c r="F43" i="21"/>
  <c r="F44" i="21"/>
  <c r="F21" i="21"/>
  <c r="F41" i="21"/>
  <c r="F20" i="21"/>
  <c r="F45" i="21"/>
  <c r="Q10" i="21"/>
  <c r="Q9" i="21"/>
  <c r="Q12" i="21"/>
  <c r="Q11" i="21"/>
  <c r="Q16" i="21" s="1"/>
  <c r="F2" i="21"/>
  <c r="U18" i="21"/>
  <c r="V18" i="21" s="1"/>
  <c r="U3" i="21"/>
  <c r="V3" i="21" s="1"/>
  <c r="U40" i="21"/>
  <c r="V40" i="21" s="1"/>
  <c r="U26" i="21"/>
  <c r="V26" i="21" s="1"/>
  <c r="U23" i="21"/>
  <c r="V23" i="21" s="1"/>
  <c r="U22" i="21"/>
  <c r="V22" i="21" s="1"/>
  <c r="U21" i="21"/>
  <c r="V21" i="21" s="1"/>
  <c r="U19" i="21"/>
  <c r="V19" i="21" s="1"/>
  <c r="U25" i="21"/>
  <c r="V25" i="21" s="1"/>
  <c r="U24" i="21"/>
  <c r="V24" i="21" s="1"/>
  <c r="U4" i="21"/>
  <c r="V4" i="21" s="1"/>
  <c r="U20" i="21"/>
  <c r="V20" i="21" s="1"/>
  <c r="U17" i="21"/>
  <c r="V17" i="21" s="1"/>
  <c r="U16" i="21"/>
  <c r="V16" i="21" s="1"/>
  <c r="U6" i="21"/>
  <c r="V6" i="21" s="1"/>
  <c r="U38" i="21"/>
  <c r="V38" i="21" s="1"/>
  <c r="U37" i="21"/>
  <c r="V37" i="21" s="1"/>
  <c r="U11" i="21"/>
  <c r="V11" i="21" s="1"/>
  <c r="U2" i="21"/>
  <c r="V2" i="21" s="1"/>
  <c r="U56" i="21"/>
  <c r="V56" i="21" s="1"/>
  <c r="U53" i="21"/>
  <c r="V53" i="21" s="1"/>
  <c r="U29" i="21"/>
  <c r="V29" i="21" s="1"/>
  <c r="U5" i="21"/>
  <c r="V5" i="21" s="1"/>
  <c r="U14" i="21"/>
  <c r="V14" i="21" s="1"/>
  <c r="U12" i="21"/>
  <c r="V12" i="21" s="1"/>
  <c r="A3" i="21" l="1"/>
  <c r="U30" i="21"/>
  <c r="V30" i="21" s="1"/>
  <c r="U41" i="21"/>
  <c r="V41" i="21" s="1"/>
  <c r="U54" i="21"/>
  <c r="V54" i="21" s="1"/>
  <c r="U42" i="21"/>
  <c r="V42" i="21" s="1"/>
  <c r="Q14" i="21"/>
  <c r="U32" i="21"/>
  <c r="V32" i="21" s="1"/>
  <c r="Q13" i="21"/>
  <c r="U27" i="21"/>
  <c r="V27" i="21" s="1"/>
  <c r="U33" i="21"/>
  <c r="V33" i="21" s="1"/>
  <c r="U48" i="21"/>
  <c r="V48" i="21" s="1"/>
  <c r="U51" i="21"/>
  <c r="V51" i="21" s="1"/>
  <c r="U7" i="21"/>
  <c r="V7" i="21" s="1"/>
  <c r="U47" i="21"/>
  <c r="V47" i="21" s="1"/>
  <c r="U13" i="21"/>
  <c r="V13" i="21" s="1"/>
  <c r="U31" i="21"/>
  <c r="V31" i="21" s="1"/>
  <c r="U46" i="21"/>
  <c r="V46" i="21" s="1"/>
  <c r="U39" i="21"/>
  <c r="V39" i="21" s="1"/>
  <c r="U55" i="21"/>
  <c r="V55" i="21" s="1"/>
  <c r="U45" i="21"/>
  <c r="V45" i="21" s="1"/>
  <c r="U28" i="21"/>
  <c r="V28" i="21" s="1"/>
  <c r="U8" i="21"/>
  <c r="V8" i="21" s="1"/>
  <c r="U50" i="21"/>
  <c r="V50" i="21" s="1"/>
  <c r="U52" i="21"/>
  <c r="V52" i="21" s="1"/>
  <c r="U10" i="21"/>
  <c r="V10" i="21" s="1"/>
  <c r="U49" i="21"/>
  <c r="V49" i="21" s="1"/>
  <c r="Q15" i="21"/>
  <c r="U35" i="21"/>
  <c r="V35" i="21" s="1"/>
  <c r="U44" i="21"/>
  <c r="V44" i="21" s="1"/>
  <c r="U9" i="21"/>
  <c r="V9" i="21" s="1"/>
  <c r="U36" i="21"/>
  <c r="V36" i="21" s="1"/>
  <c r="U43" i="21"/>
  <c r="V43" i="21" s="1"/>
  <c r="U34" i="21"/>
  <c r="V34" i="21" s="1"/>
  <c r="U15" i="21"/>
  <c r="V15" i="21" s="1"/>
  <c r="I2" i="21"/>
  <c r="J2" i="21" s="1"/>
  <c r="E3" i="21" l="1"/>
  <c r="C3" i="21"/>
  <c r="D3" i="21"/>
  <c r="B3" i="21"/>
  <c r="I3" i="21"/>
  <c r="J3" i="21" s="1"/>
  <c r="A4" i="21"/>
  <c r="Q17" i="21"/>
  <c r="E4" i="21" l="1"/>
  <c r="C4" i="21"/>
  <c r="D4" i="21"/>
  <c r="B4" i="21"/>
  <c r="I4" i="21"/>
  <c r="J4" i="21" s="1"/>
  <c r="A5" i="21"/>
  <c r="K3" i="21"/>
  <c r="I5" i="21"/>
  <c r="J5" i="21" s="1"/>
  <c r="A6" i="21"/>
  <c r="D6" i="21" l="1"/>
  <c r="B6" i="21"/>
  <c r="E6" i="21"/>
  <c r="C6" i="21"/>
  <c r="C5" i="21"/>
  <c r="D5" i="21"/>
  <c r="E5" i="21"/>
  <c r="B5" i="21"/>
  <c r="K4" i="21"/>
  <c r="K5" i="21"/>
  <c r="I6" i="21"/>
  <c r="J6" i="21" s="1"/>
  <c r="A7" i="21"/>
  <c r="D7" i="21" l="1"/>
  <c r="E7" i="21"/>
  <c r="C7" i="21"/>
  <c r="B7" i="21"/>
  <c r="K6" i="21"/>
  <c r="I7" i="21"/>
  <c r="J7" i="21" s="1"/>
  <c r="A8" i="21"/>
  <c r="B8" i="21" l="1"/>
  <c r="E8" i="21"/>
  <c r="D8" i="21"/>
  <c r="C8" i="21"/>
  <c r="K7" i="21"/>
  <c r="I8" i="21"/>
  <c r="J8" i="21" s="1"/>
  <c r="A9" i="21"/>
  <c r="B9" i="21" l="1"/>
  <c r="D9" i="21"/>
  <c r="E9" i="21"/>
  <c r="C9" i="21"/>
  <c r="I9" i="21"/>
  <c r="J9" i="21" s="1"/>
  <c r="K8" i="21"/>
  <c r="A10" i="21"/>
  <c r="D10" i="21" l="1"/>
  <c r="B10" i="21"/>
  <c r="E10" i="21"/>
  <c r="C10" i="21"/>
  <c r="K9" i="21"/>
  <c r="I10" i="21"/>
  <c r="J10" i="21" s="1"/>
  <c r="A11" i="21"/>
  <c r="B11" i="21" l="1"/>
  <c r="C11" i="21"/>
  <c r="D11" i="21"/>
  <c r="E11" i="21"/>
  <c r="I11" i="21"/>
  <c r="J11" i="21" s="1"/>
  <c r="K10" i="21"/>
  <c r="A12" i="21"/>
  <c r="C12" i="21" l="1"/>
  <c r="B12" i="21"/>
  <c r="E12" i="21"/>
  <c r="D12" i="21"/>
  <c r="I12" i="21"/>
  <c r="J12" i="21" s="1"/>
  <c r="K11" i="21"/>
  <c r="A13" i="21"/>
  <c r="K12" i="21"/>
  <c r="E13" i="21" l="1"/>
  <c r="D13" i="21"/>
  <c r="B13" i="21"/>
  <c r="C13" i="21"/>
  <c r="I13" i="21"/>
  <c r="J13" i="21" s="1"/>
  <c r="A14" i="21"/>
  <c r="K13" i="21"/>
  <c r="E14" i="21" l="1"/>
  <c r="B14" i="21"/>
  <c r="C14" i="21"/>
  <c r="D14" i="21"/>
  <c r="I14" i="21"/>
  <c r="J14" i="21" s="1"/>
  <c r="A15" i="21"/>
  <c r="C15" i="21" l="1"/>
  <c r="B15" i="21"/>
  <c r="E15" i="21"/>
  <c r="D15" i="21"/>
  <c r="I15" i="21"/>
  <c r="J15" i="21" s="1"/>
  <c r="K14" i="21"/>
  <c r="A16" i="21"/>
  <c r="C16" i="21" l="1"/>
  <c r="B16" i="21"/>
  <c r="E16" i="21"/>
  <c r="D16" i="21"/>
  <c r="I16" i="21"/>
  <c r="J16" i="21" s="1"/>
  <c r="K15" i="21"/>
  <c r="A17" i="21"/>
  <c r="B17" i="21" l="1"/>
  <c r="C17" i="21"/>
  <c r="E17" i="21"/>
  <c r="D17" i="21"/>
  <c r="I17" i="21"/>
  <c r="J17" i="21" s="1"/>
  <c r="K16" i="21"/>
  <c r="A18" i="21"/>
  <c r="D18" i="21" l="1"/>
  <c r="E18" i="21"/>
  <c r="B18" i="21"/>
  <c r="C18" i="21"/>
  <c r="K17" i="21"/>
  <c r="I18" i="21"/>
  <c r="J18" i="21" s="1"/>
  <c r="A19" i="21"/>
  <c r="D19" i="21" l="1"/>
  <c r="B19" i="21"/>
  <c r="C19" i="21"/>
  <c r="E19" i="21"/>
  <c r="I19" i="21"/>
  <c r="J19" i="21" s="1"/>
  <c r="K18" i="21"/>
  <c r="A20" i="21"/>
  <c r="K19" i="21"/>
  <c r="E20" i="21" l="1"/>
  <c r="D20" i="21"/>
  <c r="B20" i="21"/>
  <c r="C20" i="21"/>
  <c r="I20" i="21"/>
  <c r="J20" i="21" s="1"/>
  <c r="A21" i="21"/>
  <c r="D21" i="21" l="1"/>
  <c r="C21" i="21"/>
  <c r="B21" i="21"/>
  <c r="E21" i="21"/>
  <c r="K20" i="21"/>
  <c r="I21" i="21"/>
  <c r="J21" i="21" s="1"/>
  <c r="A22" i="21"/>
  <c r="K21" i="21"/>
  <c r="C22" i="21" l="1"/>
  <c r="D22" i="21"/>
  <c r="E22" i="21"/>
  <c r="B22" i="21"/>
  <c r="I22" i="21"/>
  <c r="J22" i="21" s="1"/>
  <c r="A23" i="21"/>
  <c r="D23" i="21" l="1"/>
  <c r="C23" i="21"/>
  <c r="B23" i="21"/>
  <c r="E23" i="21"/>
  <c r="I23" i="21"/>
  <c r="J23" i="21" s="1"/>
  <c r="A24" i="21"/>
  <c r="K22" i="21"/>
  <c r="C24" i="21" l="1"/>
  <c r="E24" i="21"/>
  <c r="B24" i="21"/>
  <c r="D24" i="21"/>
  <c r="I24" i="21"/>
  <c r="J24" i="21" s="1"/>
  <c r="K23" i="21"/>
  <c r="A25" i="21"/>
  <c r="B25" i="21" l="1"/>
  <c r="E25" i="21"/>
  <c r="D25" i="21"/>
  <c r="C25" i="21"/>
  <c r="I25" i="21"/>
  <c r="J25" i="21" s="1"/>
  <c r="K24" i="21"/>
  <c r="A26" i="21"/>
  <c r="C26" i="21" l="1"/>
  <c r="B26" i="21"/>
  <c r="D26" i="21"/>
  <c r="E26" i="21"/>
  <c r="K25" i="21"/>
  <c r="I26" i="21"/>
  <c r="J26" i="21" s="1"/>
  <c r="A27" i="21"/>
  <c r="E27" i="21" l="1"/>
  <c r="D27" i="21"/>
  <c r="C27" i="21"/>
  <c r="B27" i="21"/>
  <c r="K26" i="21"/>
  <c r="I27" i="21"/>
  <c r="J27" i="21" s="1"/>
  <c r="A28" i="21"/>
  <c r="C28" i="21" l="1"/>
  <c r="E28" i="21"/>
  <c r="D28" i="21"/>
  <c r="B28" i="21"/>
  <c r="K27" i="21"/>
  <c r="I28" i="21"/>
  <c r="J28" i="21" s="1"/>
  <c r="A29" i="21"/>
  <c r="B29" i="21" l="1"/>
  <c r="E29" i="21"/>
  <c r="D29" i="21"/>
  <c r="C29" i="21"/>
  <c r="I29" i="21"/>
  <c r="J29" i="21" s="1"/>
  <c r="K28" i="21"/>
  <c r="A30" i="21"/>
  <c r="D30" i="21" l="1"/>
  <c r="E30" i="21"/>
  <c r="C30" i="21"/>
  <c r="B30" i="21"/>
  <c r="K29" i="21"/>
  <c r="I30" i="21"/>
  <c r="J30" i="21" s="1"/>
  <c r="A31" i="21"/>
  <c r="C31" i="21" l="1"/>
  <c r="B31" i="21"/>
  <c r="E31" i="21"/>
  <c r="D31" i="21"/>
  <c r="I31" i="21"/>
  <c r="J31" i="21" s="1"/>
  <c r="K30" i="21"/>
  <c r="A32" i="21"/>
  <c r="E32" i="21" l="1"/>
  <c r="B32" i="21"/>
  <c r="D32" i="21"/>
  <c r="C32" i="21"/>
  <c r="I32" i="21"/>
  <c r="J32" i="21" s="1"/>
  <c r="K31" i="21"/>
  <c r="A33" i="21"/>
  <c r="B33" i="21" l="1"/>
  <c r="E33" i="21"/>
  <c r="C33" i="21"/>
  <c r="D33" i="21"/>
  <c r="I33" i="21"/>
  <c r="J33" i="21" s="1"/>
  <c r="K32" i="21"/>
  <c r="A34" i="21"/>
  <c r="E34" i="21" l="1"/>
  <c r="C34" i="21"/>
  <c r="B34" i="21"/>
  <c r="D34" i="21"/>
  <c r="I34" i="21"/>
  <c r="J34" i="21" s="1"/>
  <c r="K33" i="21"/>
  <c r="A35" i="21"/>
  <c r="B35" i="21" l="1"/>
  <c r="E35" i="21"/>
  <c r="D35" i="21"/>
  <c r="C35" i="21"/>
  <c r="K34" i="21"/>
  <c r="I35" i="21"/>
  <c r="J35" i="21" s="1"/>
  <c r="A36" i="21"/>
  <c r="E36" i="21" l="1"/>
  <c r="D36" i="21"/>
  <c r="C36" i="21"/>
  <c r="B36" i="21"/>
  <c r="I36" i="21"/>
  <c r="J36" i="21" s="1"/>
  <c r="K35" i="21"/>
  <c r="A37" i="21"/>
  <c r="E37" i="21" l="1"/>
  <c r="D37" i="21"/>
  <c r="B37" i="21"/>
  <c r="C37" i="21"/>
  <c r="K36" i="21"/>
  <c r="I37" i="21"/>
  <c r="J37" i="21" s="1"/>
  <c r="A38" i="21"/>
  <c r="K37" i="21"/>
  <c r="B38" i="21" l="1"/>
  <c r="C38" i="21"/>
  <c r="E38" i="21"/>
  <c r="D38" i="21"/>
  <c r="I38" i="21"/>
  <c r="J38" i="21" s="1"/>
  <c r="A39" i="21"/>
  <c r="C39" i="21" l="1"/>
  <c r="B39" i="21"/>
  <c r="E39" i="21"/>
  <c r="D39" i="21"/>
  <c r="I39" i="21"/>
  <c r="J39" i="21" s="1"/>
  <c r="K38" i="21"/>
  <c r="A40" i="21"/>
  <c r="C40" i="21" l="1"/>
  <c r="E40" i="21"/>
  <c r="B40" i="21"/>
  <c r="D40" i="21"/>
  <c r="I40" i="21"/>
  <c r="J40" i="21" s="1"/>
  <c r="K39" i="21"/>
  <c r="A41" i="21"/>
  <c r="C41" i="21" l="1"/>
  <c r="E41" i="21"/>
  <c r="D41" i="21"/>
  <c r="B41" i="21"/>
  <c r="I41" i="21"/>
  <c r="J41" i="21" s="1"/>
  <c r="K40" i="21"/>
  <c r="A42" i="21"/>
  <c r="E42" i="21" l="1"/>
  <c r="C42" i="21"/>
  <c r="B42" i="21"/>
  <c r="D42" i="21"/>
  <c r="K41" i="21"/>
  <c r="I42" i="21"/>
  <c r="J42" i="21" s="1"/>
  <c r="A43" i="21"/>
  <c r="E43" i="21" l="1"/>
  <c r="C43" i="21"/>
  <c r="B43" i="21"/>
  <c r="D43" i="21"/>
  <c r="K42" i="21"/>
  <c r="I43" i="21"/>
  <c r="J43" i="21" s="1"/>
  <c r="A44" i="21"/>
  <c r="C44" i="21" l="1"/>
  <c r="B44" i="21"/>
  <c r="E44" i="21"/>
  <c r="D44" i="21"/>
  <c r="I44" i="21"/>
  <c r="J44" i="21" s="1"/>
  <c r="K43" i="21"/>
  <c r="A45" i="21"/>
  <c r="D45" i="21" l="1"/>
  <c r="B45" i="21"/>
  <c r="E45" i="21"/>
  <c r="C45" i="21"/>
  <c r="I45" i="21"/>
  <c r="J45" i="21" s="1"/>
  <c r="A46" i="21"/>
  <c r="K45" i="21"/>
  <c r="K44" i="21"/>
  <c r="E46" i="21" l="1"/>
  <c r="D46" i="21"/>
  <c r="B46" i="21"/>
  <c r="C46" i="21"/>
  <c r="I46" i="21"/>
  <c r="J46" i="21" s="1"/>
  <c r="A47" i="21"/>
  <c r="D47" i="21" l="1"/>
  <c r="B47" i="21"/>
  <c r="C47" i="21"/>
  <c r="E47" i="21"/>
  <c r="K46" i="21"/>
  <c r="I47" i="21"/>
  <c r="J47" i="21" s="1"/>
  <c r="A48" i="21"/>
  <c r="B48" i="21" l="1"/>
  <c r="C48" i="21"/>
  <c r="D48" i="21"/>
  <c r="E48" i="21"/>
  <c r="I48" i="21"/>
  <c r="J48" i="21" s="1"/>
  <c r="K47" i="21"/>
  <c r="A49" i="21"/>
  <c r="B49" i="21" l="1"/>
  <c r="E49" i="21"/>
  <c r="C49" i="21"/>
  <c r="D49" i="21"/>
  <c r="I49" i="21"/>
  <c r="J49" i="21" s="1"/>
  <c r="A50" i="21"/>
  <c r="K48" i="21"/>
  <c r="D50" i="21" l="1"/>
  <c r="C50" i="21"/>
  <c r="B50" i="21"/>
  <c r="E50" i="21"/>
  <c r="K49" i="21"/>
  <c r="I50" i="21"/>
  <c r="J50" i="21" s="1"/>
  <c r="A51" i="21"/>
  <c r="E51" i="21" l="1"/>
  <c r="B51" i="21"/>
  <c r="D51" i="21"/>
  <c r="C51" i="21"/>
  <c r="K50" i="21"/>
  <c r="I51" i="21"/>
  <c r="J51" i="21" s="1"/>
  <c r="A52" i="21"/>
  <c r="E52" i="21" l="1"/>
  <c r="D52" i="21"/>
  <c r="C52" i="21"/>
  <c r="B52" i="21"/>
  <c r="K51" i="21"/>
  <c r="I52" i="21"/>
  <c r="J52" i="21" s="1"/>
  <c r="A53" i="21"/>
  <c r="E53" i="21" l="1"/>
  <c r="D53" i="21"/>
  <c r="C53" i="21"/>
  <c r="B53" i="21"/>
  <c r="I53" i="21"/>
  <c r="J53" i="21" s="1"/>
  <c r="K52" i="21"/>
  <c r="A54" i="21"/>
  <c r="C54" i="21" l="1"/>
  <c r="E54" i="21"/>
  <c r="D54" i="21"/>
  <c r="B54" i="21"/>
  <c r="K53" i="21"/>
  <c r="I54" i="21"/>
  <c r="J54" i="21" s="1"/>
  <c r="A55" i="21"/>
  <c r="D55" i="21" l="1"/>
  <c r="B55" i="21"/>
  <c r="C55" i="21"/>
  <c r="E55" i="21"/>
  <c r="K54" i="21"/>
  <c r="I55" i="21"/>
  <c r="J55" i="21" s="1"/>
  <c r="K55" i="21" l="1"/>
</calcChain>
</file>

<file path=xl/sharedStrings.xml><?xml version="1.0" encoding="utf-8"?>
<sst xmlns="http://schemas.openxmlformats.org/spreadsheetml/2006/main" count="282" uniqueCount="52">
  <si>
    <t>x (mm)</t>
  </si>
  <si>
    <t>V_meas(dB)</t>
  </si>
  <si>
    <t>sigma_brain_GM</t>
  </si>
  <si>
    <t>rad_electrodeA_Tx</t>
  </si>
  <si>
    <t>rad_electrodeB_Tx</t>
  </si>
  <si>
    <t>rad_electrodeC_Rx</t>
  </si>
  <si>
    <t>rad_electrodeD_Rx</t>
  </si>
  <si>
    <t>separation_CD_e2e</t>
  </si>
  <si>
    <t>offset_Tx</t>
  </si>
  <si>
    <t>separation_AC</t>
  </si>
  <si>
    <t>separation_BD</t>
  </si>
  <si>
    <t>separation_AD</t>
  </si>
  <si>
    <t>separation_BC</t>
  </si>
  <si>
    <t>separation_AB_e2e</t>
  </si>
  <si>
    <t>separation_AC_e2e</t>
  </si>
  <si>
    <t>separation_BD_e2e</t>
  </si>
  <si>
    <t>separation_AD_e2e</t>
  </si>
  <si>
    <t>separation_BC_e2e</t>
  </si>
  <si>
    <t>D_CD_e2e</t>
  </si>
  <si>
    <t>Frequency</t>
  </si>
  <si>
    <t>D_AC_e2e</t>
  </si>
  <si>
    <t>D_BD_e2e</t>
  </si>
  <si>
    <t>D_AD_e2e</t>
  </si>
  <si>
    <t>D_BC_e2e</t>
  </si>
  <si>
    <t>VAB_term</t>
  </si>
  <si>
    <t>VCD_term</t>
  </si>
  <si>
    <t>epsilon_0</t>
  </si>
  <si>
    <t>epsilonR_brain_GM_1G</t>
  </si>
  <si>
    <t>Analytical_TF</t>
  </si>
  <si>
    <t>Channel_L(D_CD_e2e_mm)</t>
  </si>
  <si>
    <t>r_AB (mm)</t>
  </si>
  <si>
    <t>r_e (mm)</t>
  </si>
  <si>
    <t>Channel_L (mm)</t>
  </si>
  <si>
    <t>R_CD_mm</t>
  </si>
  <si>
    <t>HFSS_TF</t>
  </si>
  <si>
    <t>R_CD (mm)</t>
  </si>
  <si>
    <t>separation_AB_c2c</t>
  </si>
  <si>
    <t>separation_CD_c2c</t>
  </si>
  <si>
    <t>Q_by_4pi_epsilonAB</t>
  </si>
  <si>
    <t>Q_by_4pi_epsilonCD</t>
  </si>
  <si>
    <t>CapAB*</t>
  </si>
  <si>
    <t>CapCD*</t>
  </si>
  <si>
    <t>* These values are found from Maxwell Simulations (Ansys)</t>
  </si>
  <si>
    <r>
      <t xml:space="preserve">We can either go with the </t>
    </r>
    <r>
      <rPr>
        <sz val="11"/>
        <color theme="1"/>
        <rFont val="Calibri"/>
        <family val="2"/>
      </rPr>
      <t>ρI/4π based approach,</t>
    </r>
  </si>
  <si>
    <t>or q/4πε approach. We have used the later in this</t>
  </si>
  <si>
    <t xml:space="preserve"> as finding the capacitances and q is easier in Maxwell</t>
  </si>
  <si>
    <t>pho</t>
  </si>
  <si>
    <t>I</t>
  </si>
  <si>
    <t>rhoI/4pi</t>
  </si>
  <si>
    <t>vA/l4pi</t>
  </si>
  <si>
    <t>QA/Cl4pi</t>
  </si>
  <si>
    <t>Q/4piE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</si>
</sst>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1" fontId="0" fillId="0" borderId="0" xfId="0" applyNumberFormat="1"/>
    <xf numFmtId="0" fontId="5" fillId="0" borderId="0" xfId="0" applyFont="1"/>
    <xf numFmtId="0" fontId="1" fillId="0" borderId="0" xfId="0" applyFont="1"/>
    <xf numFmtId="0" fontId="6" fillId="0" borderId="0" xfId="0" applyFont="1"/>
    <xf numFmtId="11" fontId="7" fillId="0" borderId="0" xfId="0" applyNumberFormat="1" applyFont="1"/>
    <xf numFmtId="0" fontId="2" fillId="2" borderId="1" xfId="0" applyFont="1" applyFill="1" applyBorder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71C5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873900590576128"/>
          <c:y val="8.2215723034620686E-2"/>
          <c:w val="0.80488600531182841"/>
          <c:h val="0.7387740106988571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rAB1_rep5!$K$1</c:f>
              <c:strCache>
                <c:ptCount val="1"/>
                <c:pt idx="0">
                  <c:v>Analytical_TF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ysClr val="window" lastClr="FFFFFF"/>
              </a:solidFill>
              <a:ln w="25400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rAB1_rep5!$J$2:$J$55</c:f>
              <c:numCache>
                <c:formatCode>General</c:formatCode>
                <c:ptCount val="5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18.000000000000004</c:v>
                </c:pt>
                <c:pt idx="8">
                  <c:v>20.000000000000004</c:v>
                </c:pt>
                <c:pt idx="9">
                  <c:v>22.000000000000007</c:v>
                </c:pt>
                <c:pt idx="10">
                  <c:v>24.000000000000007</c:v>
                </c:pt>
                <c:pt idx="11">
                  <c:v>26.000000000000011</c:v>
                </c:pt>
                <c:pt idx="12">
                  <c:v>28.000000000000011</c:v>
                </c:pt>
                <c:pt idx="13">
                  <c:v>30.000000000000014</c:v>
                </c:pt>
                <c:pt idx="14">
                  <c:v>32.000000000000014</c:v>
                </c:pt>
                <c:pt idx="15">
                  <c:v>34.000000000000014</c:v>
                </c:pt>
                <c:pt idx="16">
                  <c:v>36.000000000000021</c:v>
                </c:pt>
                <c:pt idx="17">
                  <c:v>38.000000000000021</c:v>
                </c:pt>
                <c:pt idx="18">
                  <c:v>40.000000000000021</c:v>
                </c:pt>
                <c:pt idx="19">
                  <c:v>42.000000000000021</c:v>
                </c:pt>
                <c:pt idx="20">
                  <c:v>44.000000000000028</c:v>
                </c:pt>
                <c:pt idx="21">
                  <c:v>46.000000000000028</c:v>
                </c:pt>
                <c:pt idx="22">
                  <c:v>48.000000000000028</c:v>
                </c:pt>
                <c:pt idx="23">
                  <c:v>50.000000000000028</c:v>
                </c:pt>
                <c:pt idx="24">
                  <c:v>52.000000000000036</c:v>
                </c:pt>
                <c:pt idx="25">
                  <c:v>54.000000000000036</c:v>
                </c:pt>
                <c:pt idx="26">
                  <c:v>56.000000000000036</c:v>
                </c:pt>
                <c:pt idx="27">
                  <c:v>58.000000000000036</c:v>
                </c:pt>
                <c:pt idx="28">
                  <c:v>60.000000000000043</c:v>
                </c:pt>
                <c:pt idx="29">
                  <c:v>62.000000000000043</c:v>
                </c:pt>
                <c:pt idx="30">
                  <c:v>64.000000000000043</c:v>
                </c:pt>
                <c:pt idx="31">
                  <c:v>66.000000000000043</c:v>
                </c:pt>
                <c:pt idx="32">
                  <c:v>68.000000000000043</c:v>
                </c:pt>
                <c:pt idx="33">
                  <c:v>70.000000000000043</c:v>
                </c:pt>
                <c:pt idx="34">
                  <c:v>72.000000000000057</c:v>
                </c:pt>
                <c:pt idx="35">
                  <c:v>74.000000000000057</c:v>
                </c:pt>
                <c:pt idx="36">
                  <c:v>76.000000000000057</c:v>
                </c:pt>
                <c:pt idx="37">
                  <c:v>78.000000000000057</c:v>
                </c:pt>
                <c:pt idx="38">
                  <c:v>80.000000000000057</c:v>
                </c:pt>
                <c:pt idx="39">
                  <c:v>82.000000000000057</c:v>
                </c:pt>
                <c:pt idx="40">
                  <c:v>84.000000000000057</c:v>
                </c:pt>
                <c:pt idx="41">
                  <c:v>86.000000000000057</c:v>
                </c:pt>
                <c:pt idx="42">
                  <c:v>88.000000000000071</c:v>
                </c:pt>
                <c:pt idx="43">
                  <c:v>90.000000000000071</c:v>
                </c:pt>
                <c:pt idx="44">
                  <c:v>92.000000000000071</c:v>
                </c:pt>
                <c:pt idx="45">
                  <c:v>94.000000000000071</c:v>
                </c:pt>
                <c:pt idx="46">
                  <c:v>96.000000000000071</c:v>
                </c:pt>
                <c:pt idx="47">
                  <c:v>98.000000000000071</c:v>
                </c:pt>
                <c:pt idx="48">
                  <c:v>100.00000000000007</c:v>
                </c:pt>
                <c:pt idx="49">
                  <c:v>102.00000000000007</c:v>
                </c:pt>
                <c:pt idx="50">
                  <c:v>104.00000000000009</c:v>
                </c:pt>
                <c:pt idx="51">
                  <c:v>106.00000000000009</c:v>
                </c:pt>
                <c:pt idx="52">
                  <c:v>108.00000000000009</c:v>
                </c:pt>
                <c:pt idx="53">
                  <c:v>110.00000000000009</c:v>
                </c:pt>
              </c:numCache>
            </c:numRef>
          </c:xVal>
          <c:yVal>
            <c:numRef>
              <c:f>rAB1_rep5!$K$2:$K$55</c:f>
              <c:numCache>
                <c:formatCode>General</c:formatCode>
                <c:ptCount val="54"/>
                <c:pt idx="1">
                  <c:v>1.7189029986825191</c:v>
                </c:pt>
                <c:pt idx="2">
                  <c:v>-6.8004716467631043</c:v>
                </c:pt>
                <c:pt idx="3">
                  <c:v>-12.260497088037861</c:v>
                </c:pt>
                <c:pt idx="4">
                  <c:v>-16.342896741156352</c:v>
                </c:pt>
                <c:pt idx="5">
                  <c:v>-19.620032793929742</c:v>
                </c:pt>
                <c:pt idx="6">
                  <c:v>-22.363496654435977</c:v>
                </c:pt>
                <c:pt idx="7">
                  <c:v>-24.725482895995864</c:v>
                </c:pt>
                <c:pt idx="8">
                  <c:v>-26.8004716467631</c:v>
                </c:pt>
                <c:pt idx="9">
                  <c:v>-28.651375798875229</c:v>
                </c:pt>
                <c:pt idx="10">
                  <c:v>-30.322296827876727</c:v>
                </c:pt>
                <c:pt idx="11">
                  <c:v>-31.845392656225464</c:v>
                </c:pt>
                <c:pt idx="12">
                  <c:v>-33.244857541441483</c:v>
                </c:pt>
                <c:pt idx="13">
                  <c:v>-34.539364134174598</c:v>
                </c:pt>
                <c:pt idx="14">
                  <c:v>-35.743632273607489</c:v>
                </c:pt>
                <c:pt idx="15">
                  <c:v>-36.869475515603327</c:v>
                </c:pt>
                <c:pt idx="16">
                  <c:v>-37.926521662108847</c:v>
                </c:pt>
                <c:pt idx="17">
                  <c:v>-38.922722353546298</c:v>
                </c:pt>
                <c:pt idx="18">
                  <c:v>-39.864721922269972</c:v>
                </c:pt>
                <c:pt idx="19">
                  <c:v>-40.758129820659192</c:v>
                </c:pt>
                <c:pt idx="20">
                  <c:v>-41.607725436647989</c:v>
                </c:pt>
                <c:pt idx="21">
                  <c:v>-42.417614521954476</c:v>
                </c:pt>
                <c:pt idx="22">
                  <c:v>-43.191350357600477</c:v>
                </c:pt>
                <c:pt idx="23">
                  <c:v>-43.93202880071685</c:v>
                </c:pt>
                <c:pt idx="24">
                  <c:v>-44.642363700572716</c:v>
                </c:pt>
                <c:pt idx="25">
                  <c:v>-45.324747363544738</c:v>
                </c:pt>
                <c:pt idx="26">
                  <c:v>-45.981299493184984</c:v>
                </c:pt>
                <c:pt idx="27">
                  <c:v>-46.613907148083086</c:v>
                </c:pt>
                <c:pt idx="28">
                  <c:v>-47.224257628161872</c:v>
                </c:pt>
                <c:pt idx="29">
                  <c:v>-47.813865741588828</c:v>
                </c:pt>
                <c:pt idx="30">
                  <c:v>-48.384096567715595</c:v>
                </c:pt>
                <c:pt idx="31">
                  <c:v>-48.936184581167446</c:v>
                </c:pt>
                <c:pt idx="32">
                  <c:v>-49.471249814167464</c:v>
                </c:pt>
                <c:pt idx="33">
                  <c:v>-49.990311591487497</c:v>
                </c:pt>
                <c:pt idx="34">
                  <c:v>-50.494300263115079</c:v>
                </c:pt>
                <c:pt idx="35">
                  <c:v>-50.984067275269645</c:v>
                </c:pt>
                <c:pt idx="36">
                  <c:v>-51.460393854606188</c:v>
                </c:pt>
                <c:pt idx="37">
                  <c:v>-51.923998528794144</c:v>
                </c:pt>
                <c:pt idx="38">
                  <c:v>-52.375543665819691</c:v>
                </c:pt>
                <c:pt idx="39">
                  <c:v>-52.815641181848925</c:v>
                </c:pt>
                <c:pt idx="40">
                  <c:v>-53.24485754144149</c:v>
                </c:pt>
                <c:pt idx="41">
                  <c:v>-53.663718152910683</c:v>
                </c:pt>
                <c:pt idx="42">
                  <c:v>-54.072711244606005</c:v>
                </c:pt>
                <c:pt idx="43">
                  <c:v>-54.472291294022845</c:v>
                </c:pt>
                <c:pt idx="44">
                  <c:v>-54.86288207027944</c:v>
                </c:pt>
                <c:pt idx="45">
                  <c:v>-55.244879341145463</c:v>
                </c:pt>
                <c:pt idx="46">
                  <c:v>-55.61865328806747</c:v>
                </c:pt>
                <c:pt idx="47">
                  <c:v>-55.984550666208854</c:v>
                </c:pt>
                <c:pt idx="48">
                  <c:v>-56.342896741156359</c:v>
                </c:pt>
                <c:pt idx="49">
                  <c:v>-56.693997029453215</c:v>
                </c:pt>
                <c:pt idx="50">
                  <c:v>-57.038138866340582</c:v>
                </c:pt>
                <c:pt idx="51">
                  <c:v>-57.375592820898774</c:v>
                </c:pt>
                <c:pt idx="52">
                  <c:v>-57.706613976079602</c:v>
                </c:pt>
                <c:pt idx="53">
                  <c:v>-58.031443088824901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16-48C8-AD2F-70BE5E137453}"/>
            </c:ext>
          </c:extLst>
        </c:ser>
        <c:ser>
          <c:idx val="1"/>
          <c:order val="1"/>
          <c:tx>
            <c:strRef>
              <c:f>rAB1_rep5!$W$1</c:f>
              <c:strCache>
                <c:ptCount val="1"/>
                <c:pt idx="0">
                  <c:v>HFSS_TF</c:v>
                </c:pt>
              </c:strCache>
            </c:strRef>
          </c:tx>
          <c:spPr>
            <a:ln w="508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rAB1_rep5!$V$2:$V$56</c:f>
              <c:numCache>
                <c:formatCode>General</c:formatCode>
                <c:ptCount val="55"/>
                <c:pt idx="0">
                  <c:v>3</c:v>
                </c:pt>
                <c:pt idx="1">
                  <c:v>5.0148296296296202</c:v>
                </c:pt>
                <c:pt idx="2">
                  <c:v>7.0296592592592599</c:v>
                </c:pt>
                <c:pt idx="3">
                  <c:v>9.0444888888888801</c:v>
                </c:pt>
                <c:pt idx="4">
                  <c:v>11.05931851851852</c:v>
                </c:pt>
                <c:pt idx="5">
                  <c:v>13.07414814814814</c:v>
                </c:pt>
                <c:pt idx="6">
                  <c:v>15.08897777777778</c:v>
                </c:pt>
                <c:pt idx="7">
                  <c:v>17.103807407407402</c:v>
                </c:pt>
                <c:pt idx="8">
                  <c:v>19.11863703703704</c:v>
                </c:pt>
                <c:pt idx="9">
                  <c:v>21.13346666666666</c:v>
                </c:pt>
                <c:pt idx="10">
                  <c:v>23.148296296296198</c:v>
                </c:pt>
                <c:pt idx="11">
                  <c:v>25.163125925926</c:v>
                </c:pt>
                <c:pt idx="12">
                  <c:v>27.177955555555599</c:v>
                </c:pt>
                <c:pt idx="13">
                  <c:v>29.192785185185201</c:v>
                </c:pt>
                <c:pt idx="14">
                  <c:v>31.2076148148148</c:v>
                </c:pt>
                <c:pt idx="15">
                  <c:v>33.222444444444399</c:v>
                </c:pt>
                <c:pt idx="16">
                  <c:v>35.237274074074001</c:v>
                </c:pt>
                <c:pt idx="17">
                  <c:v>37.252103703703597</c:v>
                </c:pt>
                <c:pt idx="18">
                  <c:v>39.266933333333398</c:v>
                </c:pt>
                <c:pt idx="19">
                  <c:v>41.281762962963001</c:v>
                </c:pt>
                <c:pt idx="20">
                  <c:v>43.296592592592603</c:v>
                </c:pt>
                <c:pt idx="21">
                  <c:v>45.311422222222198</c:v>
                </c:pt>
                <c:pt idx="22">
                  <c:v>47.326251851851801</c:v>
                </c:pt>
                <c:pt idx="23">
                  <c:v>49.341081481481403</c:v>
                </c:pt>
                <c:pt idx="24">
                  <c:v>51.355911111111197</c:v>
                </c:pt>
                <c:pt idx="25">
                  <c:v>53.3707407407408</c:v>
                </c:pt>
                <c:pt idx="26">
                  <c:v>55.385570370370402</c:v>
                </c:pt>
                <c:pt idx="27">
                  <c:v>57.400399999999998</c:v>
                </c:pt>
                <c:pt idx="28">
                  <c:v>59.4152296296296</c:v>
                </c:pt>
                <c:pt idx="29">
                  <c:v>61.430059259259203</c:v>
                </c:pt>
                <c:pt idx="30">
                  <c:v>63.444888888888798</c:v>
                </c:pt>
                <c:pt idx="31">
                  <c:v>65.459718518518599</c:v>
                </c:pt>
                <c:pt idx="32">
                  <c:v>67.474548148148202</c:v>
                </c:pt>
                <c:pt idx="33">
                  <c:v>69.489377777777804</c:v>
                </c:pt>
                <c:pt idx="34">
                  <c:v>71.504207407407407</c:v>
                </c:pt>
                <c:pt idx="35">
                  <c:v>73.519037037036995</c:v>
                </c:pt>
                <c:pt idx="36">
                  <c:v>75.533866666666597</c:v>
                </c:pt>
                <c:pt idx="37">
                  <c:v>77.5486962962962</c:v>
                </c:pt>
                <c:pt idx="38">
                  <c:v>79.563525925926001</c:v>
                </c:pt>
                <c:pt idx="39">
                  <c:v>81.578355555555603</c:v>
                </c:pt>
                <c:pt idx="40">
                  <c:v>83.593185185185206</c:v>
                </c:pt>
                <c:pt idx="41">
                  <c:v>85.608014814814794</c:v>
                </c:pt>
                <c:pt idx="42">
                  <c:v>87.622844444444397</c:v>
                </c:pt>
                <c:pt idx="43">
                  <c:v>89.637674074073999</c:v>
                </c:pt>
                <c:pt idx="44">
                  <c:v>91.6525037037038</c:v>
                </c:pt>
                <c:pt idx="45">
                  <c:v>93.667333333333403</c:v>
                </c:pt>
                <c:pt idx="46">
                  <c:v>95.682162962963005</c:v>
                </c:pt>
                <c:pt idx="47">
                  <c:v>97.696992592592593</c:v>
                </c:pt>
                <c:pt idx="48">
                  <c:v>99.711822222222196</c:v>
                </c:pt>
                <c:pt idx="49">
                  <c:v>101.7266518518518</c:v>
                </c:pt>
                <c:pt idx="50">
                  <c:v>103.7414814814814</c:v>
                </c:pt>
                <c:pt idx="51">
                  <c:v>105.7563111111112</c:v>
                </c:pt>
                <c:pt idx="52">
                  <c:v>107.7711407407408</c:v>
                </c:pt>
                <c:pt idx="53">
                  <c:v>109.78597037037041</c:v>
                </c:pt>
                <c:pt idx="54">
                  <c:v>111.8008</c:v>
                </c:pt>
              </c:numCache>
            </c:numRef>
          </c:xVal>
          <c:yVal>
            <c:numRef>
              <c:f>rAB1_rep5!$W$2:$W$56</c:f>
              <c:numCache>
                <c:formatCode>General</c:formatCode>
                <c:ptCount val="55"/>
                <c:pt idx="0">
                  <c:v>-2.05999132796304E-2</c:v>
                </c:pt>
                <c:pt idx="1">
                  <c:v>-6.3949191423093996</c:v>
                </c:pt>
                <c:pt idx="2">
                  <c:v>-11.9160562718777</c:v>
                </c:pt>
                <c:pt idx="3">
                  <c:v>-16.203342186046999</c:v>
                </c:pt>
                <c:pt idx="4">
                  <c:v>-19.651318158099301</c:v>
                </c:pt>
                <c:pt idx="5">
                  <c:v>-22.519337393920399</c:v>
                </c:pt>
                <c:pt idx="6">
                  <c:v>-24.960826019483999</c:v>
                </c:pt>
                <c:pt idx="7">
                  <c:v>-27.081238662959898</c:v>
                </c:pt>
                <c:pt idx="8">
                  <c:v>-28.964484980634502</c:v>
                </c:pt>
                <c:pt idx="9">
                  <c:v>-30.6240249404145</c:v>
                </c:pt>
                <c:pt idx="10">
                  <c:v>-32.114884860741299</c:v>
                </c:pt>
                <c:pt idx="11">
                  <c:v>-33.4582221276967</c:v>
                </c:pt>
                <c:pt idx="12">
                  <c:v>-34.668939874875001</c:v>
                </c:pt>
                <c:pt idx="13">
                  <c:v>-35.793310551343701</c:v>
                </c:pt>
                <c:pt idx="14">
                  <c:v>-36.812298079399199</c:v>
                </c:pt>
                <c:pt idx="15">
                  <c:v>-37.748302060585203</c:v>
                </c:pt>
                <c:pt idx="16">
                  <c:v>-38.610977094883502</c:v>
                </c:pt>
                <c:pt idx="17">
                  <c:v>-39.396179997124101</c:v>
                </c:pt>
                <c:pt idx="18">
                  <c:v>-40.136587637691399</c:v>
                </c:pt>
                <c:pt idx="19">
                  <c:v>-40.817312638373302</c:v>
                </c:pt>
                <c:pt idx="20">
                  <c:v>-41.451640508715002</c:v>
                </c:pt>
                <c:pt idx="21">
                  <c:v>-42.024514377246</c:v>
                </c:pt>
                <c:pt idx="22">
                  <c:v>-42.574218644666701</c:v>
                </c:pt>
                <c:pt idx="23">
                  <c:v>-43.0970834538928</c:v>
                </c:pt>
                <c:pt idx="24">
                  <c:v>-43.57814116558</c:v>
                </c:pt>
                <c:pt idx="25">
                  <c:v>-44.026064225509899</c:v>
                </c:pt>
                <c:pt idx="26">
                  <c:v>-44.461370221005097</c:v>
                </c:pt>
                <c:pt idx="27">
                  <c:v>-44.874625310581997</c:v>
                </c:pt>
                <c:pt idx="28">
                  <c:v>-45.261140538105899</c:v>
                </c:pt>
                <c:pt idx="29">
                  <c:v>-45.6177545497846</c:v>
                </c:pt>
                <c:pt idx="30">
                  <c:v>-45.953358406867203</c:v>
                </c:pt>
                <c:pt idx="31">
                  <c:v>-46.281217626988997</c:v>
                </c:pt>
                <c:pt idx="32">
                  <c:v>-46.599910181364002</c:v>
                </c:pt>
                <c:pt idx="33">
                  <c:v>-46.907437241187502</c:v>
                </c:pt>
                <c:pt idx="34">
                  <c:v>-47.201423058835601</c:v>
                </c:pt>
                <c:pt idx="35">
                  <c:v>-47.482416935971401</c:v>
                </c:pt>
                <c:pt idx="36">
                  <c:v>-47.750214328349898</c:v>
                </c:pt>
                <c:pt idx="37">
                  <c:v>-47.997540583429803</c:v>
                </c:pt>
                <c:pt idx="38">
                  <c:v>-48.240275330736999</c:v>
                </c:pt>
                <c:pt idx="39">
                  <c:v>-48.478954672611401</c:v>
                </c:pt>
                <c:pt idx="40">
                  <c:v>-48.713042485999701</c:v>
                </c:pt>
                <c:pt idx="41">
                  <c:v>-48.941975281810102</c:v>
                </c:pt>
                <c:pt idx="42">
                  <c:v>-49.178460535882401</c:v>
                </c:pt>
                <c:pt idx="43">
                  <c:v>-49.421811994170497</c:v>
                </c:pt>
                <c:pt idx="44">
                  <c:v>-49.657046225059702</c:v>
                </c:pt>
                <c:pt idx="45">
                  <c:v>-49.883297025170798</c:v>
                </c:pt>
                <c:pt idx="46">
                  <c:v>-50.099675179464597</c:v>
                </c:pt>
                <c:pt idx="47">
                  <c:v>-50.305275828897301</c:v>
                </c:pt>
                <c:pt idx="48">
                  <c:v>-50.499187130931602</c:v>
                </c:pt>
                <c:pt idx="49">
                  <c:v>-50.681929133749698</c:v>
                </c:pt>
                <c:pt idx="50">
                  <c:v>-50.876077604565303</c:v>
                </c:pt>
                <c:pt idx="51">
                  <c:v>-51.069115897896303</c:v>
                </c:pt>
                <c:pt idx="52">
                  <c:v>-51.285172519637896</c:v>
                </c:pt>
                <c:pt idx="53">
                  <c:v>-51.467145681180902</c:v>
                </c:pt>
                <c:pt idx="54">
                  <c:v>-51.479717411211197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16-48C8-AD2F-70BE5E137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102272"/>
        <c:axId val="453181552"/>
      </c:scatterChart>
      <c:valAx>
        <c:axId val="45510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 b="1" i="0" baseline="0" dirty="0">
                    <a:effectLst/>
                  </a:rPr>
                  <a:t>Hub Plate Distance: </a:t>
                </a:r>
                <a:r>
                  <a:rPr lang="en-US" sz="2000" b="1" i="0" baseline="0" dirty="0" err="1">
                    <a:effectLst/>
                  </a:rPr>
                  <a:t>r</a:t>
                </a:r>
                <a:r>
                  <a:rPr lang="en-US" sz="2000" b="1" i="0" u="none" strike="noStrike" baseline="-25000" dirty="0" err="1">
                    <a:effectLst/>
                  </a:rPr>
                  <a:t>CD</a:t>
                </a:r>
                <a:r>
                  <a:rPr lang="en-US" sz="2000" b="1" i="0" u="none" strike="noStrike" baseline="0" dirty="0"/>
                  <a:t> </a:t>
                </a:r>
                <a:r>
                  <a:rPr lang="en-US" sz="2000" b="1" i="0" baseline="0" dirty="0">
                    <a:effectLst/>
                  </a:rPr>
                  <a:t>(mm)</a:t>
                </a:r>
                <a:endParaRPr lang="en-US" sz="2000" dirty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30380891118477615"/>
              <c:y val="0.920795678608116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3181552"/>
        <c:crosses val="autoZero"/>
        <c:crossBetween val="midCat"/>
      </c:valAx>
      <c:valAx>
        <c:axId val="453181552"/>
        <c:scaling>
          <c:orientation val="minMax"/>
          <c:max val="0"/>
          <c:min val="-60"/>
        </c:scaling>
        <c:delete val="0"/>
        <c:axPos val="l"/>
        <c:majorGridlines>
          <c:spPr>
            <a:ln w="12700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Channel TF (dB)</a:t>
                </a:r>
              </a:p>
            </c:rich>
          </c:tx>
          <c:layout>
            <c:manualLayout>
              <c:xMode val="edge"/>
              <c:yMode val="edge"/>
              <c:x val="7.1871042560318022E-3"/>
              <c:y val="0.256625921759780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510227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1980779147176412"/>
          <c:y val="0.11902637170353705"/>
          <c:w val="0.29934381941648769"/>
          <c:h val="0.16358194070540086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873900590576128"/>
          <c:y val="8.2215723034620686E-2"/>
          <c:w val="0.80488600531182841"/>
          <c:h val="0.7387740106988571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rAB1_rep25!$K$1</c:f>
              <c:strCache>
                <c:ptCount val="1"/>
                <c:pt idx="0">
                  <c:v>Analytical_TF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ysClr val="window" lastClr="FFFFFF"/>
              </a:solidFill>
              <a:ln w="25400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rAB1_rep25!$I$2:$I$55</c:f>
              <c:numCache>
                <c:formatCode>General</c:formatCode>
                <c:ptCount val="54"/>
                <c:pt idx="0">
                  <c:v>1.2500000000000002</c:v>
                </c:pt>
                <c:pt idx="1">
                  <c:v>2.2500000000000004</c:v>
                </c:pt>
                <c:pt idx="2">
                  <c:v>3.2500000000000004</c:v>
                </c:pt>
                <c:pt idx="3">
                  <c:v>4.25</c:v>
                </c:pt>
                <c:pt idx="4">
                  <c:v>5.25</c:v>
                </c:pt>
                <c:pt idx="5">
                  <c:v>6.25</c:v>
                </c:pt>
                <c:pt idx="6">
                  <c:v>7.25</c:v>
                </c:pt>
                <c:pt idx="7">
                  <c:v>8.25</c:v>
                </c:pt>
                <c:pt idx="8">
                  <c:v>9.2500000000000018</c:v>
                </c:pt>
                <c:pt idx="9">
                  <c:v>10.250000000000002</c:v>
                </c:pt>
                <c:pt idx="10">
                  <c:v>11.250000000000004</c:v>
                </c:pt>
                <c:pt idx="11">
                  <c:v>12.250000000000004</c:v>
                </c:pt>
                <c:pt idx="12">
                  <c:v>13.250000000000005</c:v>
                </c:pt>
                <c:pt idx="13">
                  <c:v>14.250000000000005</c:v>
                </c:pt>
                <c:pt idx="14">
                  <c:v>15.250000000000007</c:v>
                </c:pt>
                <c:pt idx="15">
                  <c:v>16.250000000000007</c:v>
                </c:pt>
                <c:pt idx="16">
                  <c:v>17.250000000000007</c:v>
                </c:pt>
                <c:pt idx="17">
                  <c:v>18.250000000000011</c:v>
                </c:pt>
                <c:pt idx="18">
                  <c:v>19.250000000000011</c:v>
                </c:pt>
                <c:pt idx="19">
                  <c:v>20.250000000000011</c:v>
                </c:pt>
                <c:pt idx="20">
                  <c:v>21.250000000000011</c:v>
                </c:pt>
                <c:pt idx="21">
                  <c:v>22.250000000000014</c:v>
                </c:pt>
                <c:pt idx="22">
                  <c:v>23.250000000000014</c:v>
                </c:pt>
                <c:pt idx="23">
                  <c:v>24.250000000000014</c:v>
                </c:pt>
                <c:pt idx="24">
                  <c:v>25.250000000000014</c:v>
                </c:pt>
                <c:pt idx="25">
                  <c:v>26.250000000000018</c:v>
                </c:pt>
                <c:pt idx="26">
                  <c:v>27.250000000000018</c:v>
                </c:pt>
                <c:pt idx="27">
                  <c:v>28.250000000000018</c:v>
                </c:pt>
                <c:pt idx="28">
                  <c:v>29.250000000000018</c:v>
                </c:pt>
                <c:pt idx="29">
                  <c:v>30.250000000000021</c:v>
                </c:pt>
                <c:pt idx="30">
                  <c:v>31.250000000000021</c:v>
                </c:pt>
                <c:pt idx="31">
                  <c:v>32.250000000000021</c:v>
                </c:pt>
                <c:pt idx="32">
                  <c:v>33.250000000000021</c:v>
                </c:pt>
                <c:pt idx="33">
                  <c:v>34.250000000000021</c:v>
                </c:pt>
                <c:pt idx="34">
                  <c:v>35.250000000000021</c:v>
                </c:pt>
                <c:pt idx="35">
                  <c:v>36.250000000000028</c:v>
                </c:pt>
                <c:pt idx="36">
                  <c:v>37.250000000000028</c:v>
                </c:pt>
                <c:pt idx="37">
                  <c:v>38.250000000000028</c:v>
                </c:pt>
                <c:pt idx="38">
                  <c:v>39.250000000000028</c:v>
                </c:pt>
                <c:pt idx="39">
                  <c:v>40.250000000000028</c:v>
                </c:pt>
                <c:pt idx="40">
                  <c:v>41.250000000000028</c:v>
                </c:pt>
                <c:pt idx="41">
                  <c:v>42.250000000000028</c:v>
                </c:pt>
                <c:pt idx="42">
                  <c:v>43.250000000000028</c:v>
                </c:pt>
                <c:pt idx="43">
                  <c:v>44.250000000000036</c:v>
                </c:pt>
                <c:pt idx="44">
                  <c:v>45.250000000000036</c:v>
                </c:pt>
                <c:pt idx="45">
                  <c:v>46.250000000000036</c:v>
                </c:pt>
                <c:pt idx="46">
                  <c:v>47.250000000000036</c:v>
                </c:pt>
                <c:pt idx="47">
                  <c:v>48.250000000000036</c:v>
                </c:pt>
                <c:pt idx="48">
                  <c:v>49.250000000000036</c:v>
                </c:pt>
                <c:pt idx="49">
                  <c:v>50.250000000000036</c:v>
                </c:pt>
                <c:pt idx="50">
                  <c:v>51.250000000000036</c:v>
                </c:pt>
                <c:pt idx="51">
                  <c:v>52.250000000000043</c:v>
                </c:pt>
                <c:pt idx="52">
                  <c:v>53.250000000000043</c:v>
                </c:pt>
                <c:pt idx="53">
                  <c:v>54.250000000000043</c:v>
                </c:pt>
              </c:numCache>
            </c:numRef>
          </c:xVal>
          <c:yVal>
            <c:numRef>
              <c:f>rAB1_rep25!$K$2:$K$55</c:f>
              <c:numCache>
                <c:formatCode>General</c:formatCode>
                <c:ptCount val="54"/>
                <c:pt idx="1">
                  <c:v>-3.324813346524667</c:v>
                </c:pt>
                <c:pt idx="2">
                  <c:v>-12.267973973369049</c:v>
                </c:pt>
                <c:pt idx="3">
                  <c:v>-17.972688542984038</c:v>
                </c:pt>
                <c:pt idx="4">
                  <c:v>-22.214466789528039</c:v>
                </c:pt>
                <c:pt idx="5">
                  <c:v>-25.603680392661396</c:v>
                </c:pt>
                <c:pt idx="6">
                  <c:v>-28.430263448590793</c:v>
                </c:pt>
                <c:pt idx="7">
                  <c:v>-30.856352487654899</c:v>
                </c:pt>
                <c:pt idx="8">
                  <c:v>-32.982285018699727</c:v>
                </c:pt>
                <c:pt idx="9">
                  <c:v>-34.874649343269162</c:v>
                </c:pt>
                <c:pt idx="10">
                  <c:v>-36.579969980156136</c:v>
                </c:pt>
                <c:pt idx="11">
                  <c:v>-38.132067136409532</c:v>
                </c:pt>
                <c:pt idx="12">
                  <c:v>-39.556313463936526</c:v>
                </c:pt>
                <c:pt idx="13">
                  <c:v>-40.872240263920155</c:v>
                </c:pt>
                <c:pt idx="14">
                  <c:v>-42.095207850054493</c:v>
                </c:pt>
                <c:pt idx="15">
                  <c:v>-43.237517238475661</c:v>
                </c:pt>
                <c:pt idx="16">
                  <c:v>-44.309173799928303</c:v>
                </c:pt>
                <c:pt idx="17">
                  <c:v>-45.318426168709678</c:v>
                </c:pt>
                <c:pt idx="18">
                  <c:v>-46.272155502400395</c:v>
                </c:pt>
                <c:pt idx="19">
                  <c:v>-47.176162413255575</c:v>
                </c:pt>
                <c:pt idx="20">
                  <c:v>-48.035382284675656</c:v>
                </c:pt>
                <c:pt idx="21">
                  <c:v>-48.854049429989558</c:v>
                </c:pt>
                <c:pt idx="22">
                  <c:v>-49.635824034962759</c:v>
                </c:pt>
                <c:pt idx="23">
                  <c:v>-50.383891580726434</c:v>
                </c:pt>
                <c:pt idx="24">
                  <c:v>-51.101041615995129</c:v>
                </c:pt>
                <c:pt idx="25">
                  <c:v>-51.789730825260804</c:v>
                </c:pt>
                <c:pt idx="26">
                  <c:v>-52.452134009105514</c:v>
                </c:pt>
                <c:pt idx="27">
                  <c:v>-53.090185656433839</c:v>
                </c:pt>
                <c:pt idx="28">
                  <c:v>-53.705614119491557</c:v>
                </c:pt>
                <c:pt idx="29">
                  <c:v>-54.299969917998752</c:v>
                </c:pt>
                <c:pt idx="30">
                  <c:v>-54.874649343269162</c:v>
                </c:pt>
                <c:pt idx="31">
                  <c:v>-55.430914269346864</c:v>
                </c:pt>
                <c:pt idx="32">
                  <c:v>-55.969908880218938</c:v>
                </c:pt>
                <c:pt idx="33">
                  <c:v>-56.49267387210714</c:v>
                </c:pt>
                <c:pt idx="34">
                  <c:v>-57.000158575030895</c:v>
                </c:pt>
                <c:pt idx="35">
                  <c:v>-57.493231349218931</c:v>
                </c:pt>
                <c:pt idx="36">
                  <c:v>-57.972688542984031</c:v>
                </c:pt>
                <c:pt idx="37">
                  <c:v>-58.439262244593841</c:v>
                </c:pt>
                <c:pt idx="38">
                  <c:v>-58.893627017949335</c:v>
                </c:pt>
                <c:pt idx="39">
                  <c:v>-59.336405777907252</c:v>
                </c:pt>
                <c:pt idx="40">
                  <c:v>-59.768174933885028</c:v>
                </c:pt>
                <c:pt idx="41">
                  <c:v>-60.189468908484862</c:v>
                </c:pt>
                <c:pt idx="42">
                  <c:v>-60.600784120134684</c:v>
                </c:pt>
                <c:pt idx="43">
                  <c:v>-61.002582504294267</c:v>
                </c:pt>
                <c:pt idx="44">
                  <c:v>-61.395294635949881</c:v>
                </c:pt>
                <c:pt idx="45">
                  <c:v>-61.779322506389853</c:v>
                </c:pt>
                <c:pt idx="46">
                  <c:v>-62.155041999212735</c:v>
                </c:pt>
                <c:pt idx="47">
                  <c:v>-62.52280510384351</c:v>
                </c:pt>
                <c:pt idx="48">
                  <c:v>-62.882941899267024</c:v>
                </c:pt>
                <c:pt idx="49">
                  <c:v>-63.23576233602742</c:v>
                </c:pt>
                <c:pt idx="50">
                  <c:v>-63.581557840628086</c:v>
                </c:pt>
                <c:pt idx="51">
                  <c:v>-63.920602763161803</c:v>
                </c:pt>
                <c:pt idx="52">
                  <c:v>-64.253155686204479</c:v>
                </c:pt>
                <c:pt idx="53">
                  <c:v>-64.579460610632523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C2-41D1-94AB-7FBB647F03D5}"/>
            </c:ext>
          </c:extLst>
        </c:ser>
        <c:ser>
          <c:idx val="1"/>
          <c:order val="1"/>
          <c:tx>
            <c:strRef>
              <c:f>rAB1_rep25!$W$1</c:f>
              <c:strCache>
                <c:ptCount val="1"/>
                <c:pt idx="0">
                  <c:v>HFSS_TF</c:v>
                </c:pt>
              </c:strCache>
            </c:strRef>
          </c:tx>
          <c:spPr>
            <a:ln w="508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rAB1_rep25!$U$2:$U$56</c:f>
              <c:numCache>
                <c:formatCode>General</c:formatCode>
                <c:ptCount val="55"/>
                <c:pt idx="0">
                  <c:v>1</c:v>
                </c:pt>
                <c:pt idx="1">
                  <c:v>2.0074148148148101</c:v>
                </c:pt>
                <c:pt idx="2">
                  <c:v>3.01482962962963</c:v>
                </c:pt>
                <c:pt idx="3">
                  <c:v>4.0222444444444401</c:v>
                </c:pt>
                <c:pt idx="4">
                  <c:v>5.0296592592592599</c:v>
                </c:pt>
                <c:pt idx="5">
                  <c:v>6.03707407407407</c:v>
                </c:pt>
                <c:pt idx="6">
                  <c:v>7.0444888888888899</c:v>
                </c:pt>
                <c:pt idx="7">
                  <c:v>8.0519037037037009</c:v>
                </c:pt>
                <c:pt idx="8">
                  <c:v>9.0593185185185199</c:v>
                </c:pt>
                <c:pt idx="9">
                  <c:v>10.06673333333333</c:v>
                </c:pt>
                <c:pt idx="10">
                  <c:v>11.074148148148099</c:v>
                </c:pt>
                <c:pt idx="11">
                  <c:v>12.081562962963</c:v>
                </c:pt>
                <c:pt idx="12">
                  <c:v>13.088977777777799</c:v>
                </c:pt>
                <c:pt idx="13">
                  <c:v>14.096392592592601</c:v>
                </c:pt>
                <c:pt idx="14">
                  <c:v>15.1038074074074</c:v>
                </c:pt>
                <c:pt idx="15">
                  <c:v>16.111222222222199</c:v>
                </c:pt>
                <c:pt idx="16">
                  <c:v>17.118637037037001</c:v>
                </c:pt>
                <c:pt idx="17">
                  <c:v>18.126051851851798</c:v>
                </c:pt>
                <c:pt idx="18">
                  <c:v>19.133466666666699</c:v>
                </c:pt>
                <c:pt idx="19">
                  <c:v>20.1408814814815</c:v>
                </c:pt>
                <c:pt idx="20">
                  <c:v>21.148296296296301</c:v>
                </c:pt>
                <c:pt idx="21">
                  <c:v>22.155711111111099</c:v>
                </c:pt>
                <c:pt idx="22">
                  <c:v>23.1631259259259</c:v>
                </c:pt>
                <c:pt idx="23">
                  <c:v>24.170540740740702</c:v>
                </c:pt>
                <c:pt idx="24">
                  <c:v>25.177955555555599</c:v>
                </c:pt>
                <c:pt idx="25">
                  <c:v>26.1853703703704</c:v>
                </c:pt>
                <c:pt idx="26">
                  <c:v>27.192785185185201</c:v>
                </c:pt>
                <c:pt idx="27">
                  <c:v>28.200199999999999</c:v>
                </c:pt>
                <c:pt idx="28">
                  <c:v>29.2076148148148</c:v>
                </c:pt>
                <c:pt idx="29">
                  <c:v>30.215029629629601</c:v>
                </c:pt>
                <c:pt idx="30">
                  <c:v>31.222444444444399</c:v>
                </c:pt>
                <c:pt idx="31">
                  <c:v>32.2298592592593</c:v>
                </c:pt>
                <c:pt idx="32">
                  <c:v>33.237274074074101</c:v>
                </c:pt>
                <c:pt idx="33">
                  <c:v>34.244688888888902</c:v>
                </c:pt>
                <c:pt idx="34">
                  <c:v>35.252103703703703</c:v>
                </c:pt>
                <c:pt idx="35">
                  <c:v>36.259518518518497</c:v>
                </c:pt>
                <c:pt idx="36">
                  <c:v>37.266933333333299</c:v>
                </c:pt>
                <c:pt idx="37">
                  <c:v>38.2743481481481</c:v>
                </c:pt>
                <c:pt idx="38">
                  <c:v>39.281762962963001</c:v>
                </c:pt>
                <c:pt idx="39">
                  <c:v>40.289177777777802</c:v>
                </c:pt>
                <c:pt idx="40">
                  <c:v>41.296592592592603</c:v>
                </c:pt>
                <c:pt idx="41">
                  <c:v>42.304007407407397</c:v>
                </c:pt>
                <c:pt idx="42">
                  <c:v>43.311422222222198</c:v>
                </c:pt>
                <c:pt idx="43">
                  <c:v>44.318837037037</c:v>
                </c:pt>
                <c:pt idx="44">
                  <c:v>45.3262518518519</c:v>
                </c:pt>
                <c:pt idx="45">
                  <c:v>46.333666666666701</c:v>
                </c:pt>
                <c:pt idx="46">
                  <c:v>47.341081481481503</c:v>
                </c:pt>
                <c:pt idx="47">
                  <c:v>48.348496296296297</c:v>
                </c:pt>
                <c:pt idx="48">
                  <c:v>49.355911111111098</c:v>
                </c:pt>
                <c:pt idx="49">
                  <c:v>50.363325925925899</c:v>
                </c:pt>
                <c:pt idx="50">
                  <c:v>51.3707407407407</c:v>
                </c:pt>
                <c:pt idx="51">
                  <c:v>52.378155555555601</c:v>
                </c:pt>
                <c:pt idx="52">
                  <c:v>53.385570370370402</c:v>
                </c:pt>
                <c:pt idx="53">
                  <c:v>54.392985185185204</c:v>
                </c:pt>
                <c:pt idx="54">
                  <c:v>55.400399999999998</c:v>
                </c:pt>
              </c:numCache>
            </c:numRef>
          </c:xVal>
          <c:yVal>
            <c:numRef>
              <c:f>rAB1_rep25!$W$2:$W$56</c:f>
              <c:numCache>
                <c:formatCode>General</c:formatCode>
                <c:ptCount val="55"/>
                <c:pt idx="0">
                  <c:v>-2.0599913279619742E-2</c:v>
                </c:pt>
                <c:pt idx="1">
                  <c:v>-7.0912152664059001</c:v>
                </c:pt>
                <c:pt idx="2">
                  <c:v>-13.228191335020099</c:v>
                </c:pt>
                <c:pt idx="3">
                  <c:v>-17.937946481669702</c:v>
                </c:pt>
                <c:pt idx="4">
                  <c:v>-21.6811494007923</c:v>
                </c:pt>
                <c:pt idx="5">
                  <c:v>-24.768115002588502</c:v>
                </c:pt>
                <c:pt idx="6">
                  <c:v>-27.372491261632597</c:v>
                </c:pt>
                <c:pt idx="7">
                  <c:v>-29.6300844289525</c:v>
                </c:pt>
                <c:pt idx="8">
                  <c:v>-31.608616770931398</c:v>
                </c:pt>
                <c:pt idx="9">
                  <c:v>-33.360817343329899</c:v>
                </c:pt>
                <c:pt idx="10">
                  <c:v>-34.922846960727497</c:v>
                </c:pt>
                <c:pt idx="11">
                  <c:v>-36.324917002632297</c:v>
                </c:pt>
                <c:pt idx="12">
                  <c:v>-37.616371438628597</c:v>
                </c:pt>
                <c:pt idx="13">
                  <c:v>-38.769273075523401</c:v>
                </c:pt>
                <c:pt idx="14">
                  <c:v>-39.841684000882999</c:v>
                </c:pt>
                <c:pt idx="15">
                  <c:v>-40.809660125112302</c:v>
                </c:pt>
                <c:pt idx="16">
                  <c:v>-41.698268583145598</c:v>
                </c:pt>
                <c:pt idx="17">
                  <c:v>-42.524073467889103</c:v>
                </c:pt>
                <c:pt idx="18">
                  <c:v>-43.262196026710797</c:v>
                </c:pt>
                <c:pt idx="19">
                  <c:v>-43.961381480995897</c:v>
                </c:pt>
                <c:pt idx="20">
                  <c:v>-44.6314058219318</c:v>
                </c:pt>
                <c:pt idx="21">
                  <c:v>-45.251574562180402</c:v>
                </c:pt>
                <c:pt idx="22">
                  <c:v>-45.805062258116401</c:v>
                </c:pt>
                <c:pt idx="23">
                  <c:v>-46.328149003322203</c:v>
                </c:pt>
                <c:pt idx="24">
                  <c:v>-46.828416956568802</c:v>
                </c:pt>
                <c:pt idx="25">
                  <c:v>-47.286387795667601</c:v>
                </c:pt>
                <c:pt idx="26">
                  <c:v>-47.728129241631201</c:v>
                </c:pt>
                <c:pt idx="27">
                  <c:v>-48.149075413897599</c:v>
                </c:pt>
                <c:pt idx="28">
                  <c:v>-48.545498610607503</c:v>
                </c:pt>
                <c:pt idx="29">
                  <c:v>-48.917114759315702</c:v>
                </c:pt>
                <c:pt idx="30">
                  <c:v>-49.273341911481502</c:v>
                </c:pt>
                <c:pt idx="31">
                  <c:v>-49.610615549181297</c:v>
                </c:pt>
                <c:pt idx="32">
                  <c:v>-49.935166282762601</c:v>
                </c:pt>
                <c:pt idx="33">
                  <c:v>-50.242164784264098</c:v>
                </c:pt>
                <c:pt idx="34">
                  <c:v>-50.537499758570299</c:v>
                </c:pt>
                <c:pt idx="35">
                  <c:v>-50.822506137081497</c:v>
                </c:pt>
                <c:pt idx="36">
                  <c:v>-51.095169252303698</c:v>
                </c:pt>
                <c:pt idx="37">
                  <c:v>-51.3562886688334</c:v>
                </c:pt>
                <c:pt idx="38">
                  <c:v>-51.609312344465899</c:v>
                </c:pt>
                <c:pt idx="39">
                  <c:v>-51.854105308931302</c:v>
                </c:pt>
                <c:pt idx="40">
                  <c:v>-52.085829838425497</c:v>
                </c:pt>
                <c:pt idx="41">
                  <c:v>-52.313139572157901</c:v>
                </c:pt>
                <c:pt idx="42">
                  <c:v>-52.551945044318799</c:v>
                </c:pt>
                <c:pt idx="43">
                  <c:v>-52.806374645982601</c:v>
                </c:pt>
                <c:pt idx="44">
                  <c:v>-53.048861710933998</c:v>
                </c:pt>
                <c:pt idx="45">
                  <c:v>-53.2781669334274</c:v>
                </c:pt>
                <c:pt idx="46">
                  <c:v>-53.493038749725599</c:v>
                </c:pt>
                <c:pt idx="47">
                  <c:v>-53.692230010977703</c:v>
                </c:pt>
                <c:pt idx="48">
                  <c:v>-53.881816058341997</c:v>
                </c:pt>
                <c:pt idx="49">
                  <c:v>-54.075595853929499</c:v>
                </c:pt>
                <c:pt idx="50">
                  <c:v>-54.269006382718104</c:v>
                </c:pt>
                <c:pt idx="51">
                  <c:v>-54.472368778523197</c:v>
                </c:pt>
                <c:pt idx="52">
                  <c:v>-54.6807976501943</c:v>
                </c:pt>
                <c:pt idx="53">
                  <c:v>-54.860313521726297</c:v>
                </c:pt>
                <c:pt idx="54">
                  <c:v>-54.871124021445397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C2-41D1-94AB-7FBB647F0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102272"/>
        <c:axId val="453181552"/>
      </c:scatterChart>
      <c:valAx>
        <c:axId val="455102272"/>
        <c:scaling>
          <c:orientation val="minMax"/>
          <c:max val="7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 b="1" i="0" baseline="0" dirty="0">
                    <a:effectLst/>
                  </a:rPr>
                  <a:t>Channel Length (mm)</a:t>
                </a:r>
                <a:endParaRPr lang="en-US" sz="2000" dirty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33160247850132218"/>
              <c:y val="0.92076520368645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3181552"/>
        <c:crosses val="autoZero"/>
        <c:crossBetween val="midCat"/>
        <c:majorUnit val="25"/>
      </c:valAx>
      <c:valAx>
        <c:axId val="453181552"/>
        <c:scaling>
          <c:orientation val="minMax"/>
          <c:max val="0"/>
          <c:min val="-70"/>
        </c:scaling>
        <c:delete val="0"/>
        <c:axPos val="l"/>
        <c:majorGridlines>
          <c:spPr>
            <a:ln w="12700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Channel TF (dB)</a:t>
                </a:r>
              </a:p>
            </c:rich>
          </c:tx>
          <c:layout>
            <c:manualLayout>
              <c:xMode val="edge"/>
              <c:yMode val="edge"/>
              <c:x val="7.1871042560318022E-3"/>
              <c:y val="0.256625921759780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510227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1980779147176412"/>
          <c:y val="0.11902637170353705"/>
          <c:w val="0.29934381941648769"/>
          <c:h val="0.16358194070540086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873900590576128"/>
          <c:y val="8.2215723034620686E-2"/>
          <c:w val="0.80488600531182841"/>
          <c:h val="0.7387740106988571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rAB1_rep05!$K$1</c:f>
              <c:strCache>
                <c:ptCount val="1"/>
                <c:pt idx="0">
                  <c:v>Analytical_TF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ysClr val="window" lastClr="FFFFFF"/>
              </a:solidFill>
              <a:ln w="25400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rAB1_rep05!$J$2:$J$55</c:f>
              <c:numCache>
                <c:formatCode>General</c:formatCode>
                <c:ptCount val="54"/>
                <c:pt idx="0">
                  <c:v>1.2999999999999996</c:v>
                </c:pt>
                <c:pt idx="1">
                  <c:v>3.2999999999999994</c:v>
                </c:pt>
                <c:pt idx="2">
                  <c:v>5.2999999999999989</c:v>
                </c:pt>
                <c:pt idx="3">
                  <c:v>7.2999999999999989</c:v>
                </c:pt>
                <c:pt idx="4">
                  <c:v>9.2999999999999989</c:v>
                </c:pt>
                <c:pt idx="5">
                  <c:v>11.299999999999999</c:v>
                </c:pt>
                <c:pt idx="6">
                  <c:v>13.299999999999999</c:v>
                </c:pt>
                <c:pt idx="7">
                  <c:v>15.299999999999999</c:v>
                </c:pt>
                <c:pt idx="8">
                  <c:v>17.3</c:v>
                </c:pt>
                <c:pt idx="9">
                  <c:v>19.299999999999997</c:v>
                </c:pt>
                <c:pt idx="10">
                  <c:v>21.3</c:v>
                </c:pt>
                <c:pt idx="11">
                  <c:v>23.3</c:v>
                </c:pt>
                <c:pt idx="12">
                  <c:v>25.300000000000004</c:v>
                </c:pt>
                <c:pt idx="13">
                  <c:v>27.300000000000004</c:v>
                </c:pt>
                <c:pt idx="14">
                  <c:v>29.300000000000008</c:v>
                </c:pt>
                <c:pt idx="15">
                  <c:v>31.300000000000008</c:v>
                </c:pt>
                <c:pt idx="16">
                  <c:v>33.300000000000011</c:v>
                </c:pt>
                <c:pt idx="17">
                  <c:v>35.300000000000011</c:v>
                </c:pt>
                <c:pt idx="18">
                  <c:v>37.300000000000011</c:v>
                </c:pt>
                <c:pt idx="19">
                  <c:v>39.300000000000018</c:v>
                </c:pt>
                <c:pt idx="20">
                  <c:v>41.300000000000018</c:v>
                </c:pt>
                <c:pt idx="21">
                  <c:v>43.300000000000018</c:v>
                </c:pt>
                <c:pt idx="22">
                  <c:v>45.300000000000018</c:v>
                </c:pt>
                <c:pt idx="23">
                  <c:v>47.300000000000026</c:v>
                </c:pt>
                <c:pt idx="24">
                  <c:v>49.300000000000026</c:v>
                </c:pt>
                <c:pt idx="25">
                  <c:v>51.300000000000026</c:v>
                </c:pt>
                <c:pt idx="26">
                  <c:v>53.300000000000026</c:v>
                </c:pt>
                <c:pt idx="27">
                  <c:v>55.300000000000033</c:v>
                </c:pt>
                <c:pt idx="28">
                  <c:v>57.300000000000033</c:v>
                </c:pt>
                <c:pt idx="29">
                  <c:v>59.300000000000033</c:v>
                </c:pt>
                <c:pt idx="30">
                  <c:v>61.300000000000033</c:v>
                </c:pt>
                <c:pt idx="31">
                  <c:v>63.30000000000004</c:v>
                </c:pt>
                <c:pt idx="32">
                  <c:v>65.30000000000004</c:v>
                </c:pt>
                <c:pt idx="33">
                  <c:v>67.30000000000004</c:v>
                </c:pt>
                <c:pt idx="34">
                  <c:v>69.30000000000004</c:v>
                </c:pt>
                <c:pt idx="35">
                  <c:v>71.30000000000004</c:v>
                </c:pt>
                <c:pt idx="36">
                  <c:v>73.30000000000004</c:v>
                </c:pt>
                <c:pt idx="37">
                  <c:v>75.300000000000054</c:v>
                </c:pt>
                <c:pt idx="38">
                  <c:v>77.300000000000054</c:v>
                </c:pt>
                <c:pt idx="39">
                  <c:v>79.300000000000054</c:v>
                </c:pt>
                <c:pt idx="40">
                  <c:v>81.300000000000054</c:v>
                </c:pt>
                <c:pt idx="41">
                  <c:v>83.300000000000054</c:v>
                </c:pt>
                <c:pt idx="42">
                  <c:v>85.300000000000054</c:v>
                </c:pt>
                <c:pt idx="43">
                  <c:v>87.300000000000054</c:v>
                </c:pt>
                <c:pt idx="44">
                  <c:v>89.300000000000054</c:v>
                </c:pt>
                <c:pt idx="45">
                  <c:v>91.300000000000068</c:v>
                </c:pt>
                <c:pt idx="46">
                  <c:v>93.300000000000068</c:v>
                </c:pt>
                <c:pt idx="47">
                  <c:v>95.300000000000068</c:v>
                </c:pt>
                <c:pt idx="48">
                  <c:v>97.300000000000068</c:v>
                </c:pt>
                <c:pt idx="49">
                  <c:v>99.300000000000068</c:v>
                </c:pt>
                <c:pt idx="50">
                  <c:v>101.30000000000007</c:v>
                </c:pt>
                <c:pt idx="51">
                  <c:v>103.30000000000007</c:v>
                </c:pt>
                <c:pt idx="52">
                  <c:v>105.30000000000007</c:v>
                </c:pt>
                <c:pt idx="53">
                  <c:v>107.30000000000008</c:v>
                </c:pt>
              </c:numCache>
            </c:numRef>
          </c:xVal>
          <c:yVal>
            <c:numRef>
              <c:f>rAB1_rep05!$K$2:$K$55</c:f>
              <c:numCache>
                <c:formatCode>General</c:formatCode>
                <c:ptCount val="54"/>
                <c:pt idx="1">
                  <c:v>-4.1750023649603909</c:v>
                </c:pt>
                <c:pt idx="2">
                  <c:v>-13.57845026024707</c:v>
                </c:pt>
                <c:pt idx="3">
                  <c:v>-19.528718699069948</c:v>
                </c:pt>
                <c:pt idx="4">
                  <c:v>-23.923219818799978</c:v>
                </c:pt>
                <c:pt idx="5">
                  <c:v>-27.416613257217715</c:v>
                </c:pt>
                <c:pt idx="6">
                  <c:v>-30.318808452336377</c:v>
                </c:pt>
                <c:pt idx="7">
                  <c:v>-32.802277648140141</c:v>
                </c:pt>
                <c:pt idx="8">
                  <c:v>-34.97324405654274</c:v>
                </c:pt>
                <c:pt idx="9">
                  <c:v>-36.901894134721353</c:v>
                </c:pt>
                <c:pt idx="10">
                  <c:v>-38.637076046015146</c:v>
                </c:pt>
                <c:pt idx="11">
                  <c:v>-40.214177579775495</c:v>
                </c:pt>
                <c:pt idx="12">
                  <c:v>-41.659667304349803</c:v>
                </c:pt>
                <c:pt idx="13">
                  <c:v>-42.993865769526344</c:v>
                </c:pt>
                <c:pt idx="14">
                  <c:v>-44.232716129710141</c:v>
                </c:pt>
                <c:pt idx="15">
                  <c:v>-45.388959172032671</c:v>
                </c:pt>
                <c:pt idx="16">
                  <c:v>-46.472938331243611</c:v>
                </c:pt>
                <c:pt idx="17">
                  <c:v>-47.493166395231192</c:v>
                </c:pt>
                <c:pt idx="18">
                  <c:v>-48.456733917302714</c:v>
                </c:pt>
                <c:pt idx="19">
                  <c:v>-49.369609637748376</c:v>
                </c:pt>
                <c:pt idx="20">
                  <c:v>-50.23686548951553</c:v>
                </c:pt>
                <c:pt idx="21">
                  <c:v>-51.062847838662634</c:v>
                </c:pt>
                <c:pt idx="22">
                  <c:v>-51.851309684569031</c:v>
                </c:pt>
                <c:pt idx="23">
                  <c:v>-52.605514042131261</c:v>
                </c:pt>
                <c:pt idx="24">
                  <c:v>-53.328315734134897</c:v>
                </c:pt>
                <c:pt idx="25">
                  <c:v>-54.022226790488432</c:v>
                </c:pt>
                <c:pt idx="26">
                  <c:v>-54.689469247186494</c:v>
                </c:pt>
                <c:pt idx="27">
                  <c:v>-55.332018151563389</c:v>
                </c:pt>
                <c:pt idx="28">
                  <c:v>-55.95163687684456</c:v>
                </c:pt>
                <c:pt idx="29">
                  <c:v>-56.549906340138008</c:v>
                </c:pt>
                <c:pt idx="30">
                  <c:v>-57.128249345212048</c:v>
                </c:pt>
                <c:pt idx="31">
                  <c:v>-57.687950995064881</c:v>
                </c:pt>
                <c:pt idx="32">
                  <c:v>-58.230175912194483</c:v>
                </c:pt>
                <c:pt idx="33">
                  <c:v>-58.755982847689687</c:v>
                </c:pt>
                <c:pt idx="34">
                  <c:v>-59.266337140443596</c:v>
                </c:pt>
                <c:pt idx="35">
                  <c:v>-59.762121395400641</c:v>
                </c:pt>
                <c:pt idx="36">
                  <c:v>-60.244144677928652</c:v>
                </c:pt>
                <c:pt idx="37">
                  <c:v>-60.713150465134248</c:v>
                </c:pt>
                <c:pt idx="38">
                  <c:v>-61.169823550535497</c:v>
                </c:pt>
                <c:pt idx="39">
                  <c:v>-61.614796063215579</c:v>
                </c:pt>
                <c:pt idx="40">
                  <c:v>-62.048652734362648</c:v>
                </c:pt>
                <c:pt idx="41">
                  <c:v>-62.471935521390087</c:v>
                </c:pt>
                <c:pt idx="42">
                  <c:v>-62.885147681454612</c:v>
                </c:pt>
                <c:pt idx="43">
                  <c:v>-63.28875737123046</c:v>
                </c:pt>
                <c:pt idx="44">
                  <c:v>-63.683200837564904</c:v>
                </c:pt>
                <c:pt idx="45">
                  <c:v>-64.068885253581826</c:v>
                </c:pt>
                <c:pt idx="46">
                  <c:v>-64.446191246491381</c:v>
                </c:pt>
                <c:pt idx="47">
                  <c:v>-64.815475156472942</c:v>
                </c:pt>
                <c:pt idx="48">
                  <c:v>-65.177071060253112</c:v>
                </c:pt>
                <c:pt idx="49">
                  <c:v>-65.531292588197161</c:v>
                </c:pt>
                <c:pt idx="50">
                  <c:v>-65.878434559696601</c:v>
                </c:pt>
                <c:pt idx="51">
                  <c:v>-66.218774458231181</c:v>
                </c:pt>
                <c:pt idx="52">
                  <c:v>-66.552573764607331</c:v>
                </c:pt>
                <c:pt idx="53">
                  <c:v>-66.880079164429219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DB-46BE-8A4D-B5DE099F164F}"/>
            </c:ext>
          </c:extLst>
        </c:ser>
        <c:ser>
          <c:idx val="1"/>
          <c:order val="1"/>
          <c:tx>
            <c:strRef>
              <c:f>rAB1_rep05!$W$1</c:f>
              <c:strCache>
                <c:ptCount val="1"/>
                <c:pt idx="0">
                  <c:v>HFSS_TF</c:v>
                </c:pt>
              </c:strCache>
            </c:strRef>
          </c:tx>
          <c:spPr>
            <a:ln w="508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rAB1_rep05!$V$2:$V$56</c:f>
              <c:numCache>
                <c:formatCode>General</c:formatCode>
                <c:ptCount val="55"/>
                <c:pt idx="0">
                  <c:v>1.1999999999999997</c:v>
                </c:pt>
                <c:pt idx="1">
                  <c:v>3.2148296296296199</c:v>
                </c:pt>
                <c:pt idx="2">
                  <c:v>5.2296592592592592</c:v>
                </c:pt>
                <c:pt idx="3">
                  <c:v>7.2444888888888794</c:v>
                </c:pt>
                <c:pt idx="4">
                  <c:v>9.2593185185185192</c:v>
                </c:pt>
                <c:pt idx="5">
                  <c:v>11.274148148148139</c:v>
                </c:pt>
                <c:pt idx="6">
                  <c:v>13.288977777777779</c:v>
                </c:pt>
                <c:pt idx="7">
                  <c:v>15.303807407407399</c:v>
                </c:pt>
                <c:pt idx="8">
                  <c:v>17.318637037037039</c:v>
                </c:pt>
                <c:pt idx="9">
                  <c:v>19.333466666666659</c:v>
                </c:pt>
                <c:pt idx="10">
                  <c:v>21.348296296296198</c:v>
                </c:pt>
                <c:pt idx="11">
                  <c:v>23.363125925925999</c:v>
                </c:pt>
                <c:pt idx="12">
                  <c:v>25.377955555555598</c:v>
                </c:pt>
                <c:pt idx="13">
                  <c:v>27.3927851851852</c:v>
                </c:pt>
                <c:pt idx="14">
                  <c:v>29.407614814814799</c:v>
                </c:pt>
                <c:pt idx="15">
                  <c:v>31.422444444444398</c:v>
                </c:pt>
                <c:pt idx="16">
                  <c:v>33.437274074074004</c:v>
                </c:pt>
                <c:pt idx="17">
                  <c:v>35.4521037037036</c:v>
                </c:pt>
                <c:pt idx="18">
                  <c:v>37.466933333333401</c:v>
                </c:pt>
                <c:pt idx="19">
                  <c:v>39.481762962963003</c:v>
                </c:pt>
                <c:pt idx="20">
                  <c:v>41.496592592592606</c:v>
                </c:pt>
                <c:pt idx="21">
                  <c:v>43.511422222222201</c:v>
                </c:pt>
                <c:pt idx="22">
                  <c:v>45.526251851851804</c:v>
                </c:pt>
                <c:pt idx="23">
                  <c:v>47.541081481481406</c:v>
                </c:pt>
                <c:pt idx="24">
                  <c:v>49.5559111111112</c:v>
                </c:pt>
                <c:pt idx="25">
                  <c:v>51.570740740740803</c:v>
                </c:pt>
                <c:pt idx="26">
                  <c:v>53.585570370370405</c:v>
                </c:pt>
                <c:pt idx="27">
                  <c:v>55.6004</c:v>
                </c:pt>
                <c:pt idx="28">
                  <c:v>57.615229629629603</c:v>
                </c:pt>
                <c:pt idx="29">
                  <c:v>59.630059259259205</c:v>
                </c:pt>
                <c:pt idx="30">
                  <c:v>61.644888888888801</c:v>
                </c:pt>
                <c:pt idx="31">
                  <c:v>63.659718518518602</c:v>
                </c:pt>
                <c:pt idx="32">
                  <c:v>65.674548148148205</c:v>
                </c:pt>
                <c:pt idx="33">
                  <c:v>67.689377777777807</c:v>
                </c:pt>
                <c:pt idx="34">
                  <c:v>69.704207407407409</c:v>
                </c:pt>
                <c:pt idx="35">
                  <c:v>71.719037037036998</c:v>
                </c:pt>
                <c:pt idx="36">
                  <c:v>73.7338666666666</c:v>
                </c:pt>
                <c:pt idx="37">
                  <c:v>75.748696296296202</c:v>
                </c:pt>
                <c:pt idx="38">
                  <c:v>77.763525925926004</c:v>
                </c:pt>
                <c:pt idx="39">
                  <c:v>79.778355555555606</c:v>
                </c:pt>
                <c:pt idx="40">
                  <c:v>81.793185185185209</c:v>
                </c:pt>
                <c:pt idx="41">
                  <c:v>83.808014814814797</c:v>
                </c:pt>
                <c:pt idx="42">
                  <c:v>85.822844444444399</c:v>
                </c:pt>
                <c:pt idx="43">
                  <c:v>87.837674074074002</c:v>
                </c:pt>
                <c:pt idx="44">
                  <c:v>89.852503703703803</c:v>
                </c:pt>
                <c:pt idx="45">
                  <c:v>91.867333333333406</c:v>
                </c:pt>
                <c:pt idx="46">
                  <c:v>93.882162962963008</c:v>
                </c:pt>
                <c:pt idx="47">
                  <c:v>95.896992592592596</c:v>
                </c:pt>
                <c:pt idx="48">
                  <c:v>97.911822222222199</c:v>
                </c:pt>
                <c:pt idx="49">
                  <c:v>99.926651851851801</c:v>
                </c:pt>
                <c:pt idx="50">
                  <c:v>101.9414814814814</c:v>
                </c:pt>
                <c:pt idx="51">
                  <c:v>103.95631111111121</c:v>
                </c:pt>
                <c:pt idx="52">
                  <c:v>105.97114074074081</c:v>
                </c:pt>
                <c:pt idx="53">
                  <c:v>107.98597037037041</c:v>
                </c:pt>
                <c:pt idx="54">
                  <c:v>110.0008</c:v>
                </c:pt>
              </c:numCache>
            </c:numRef>
          </c:xVal>
          <c:yVal>
            <c:numRef>
              <c:f>rAB1_rep05!$W$2:$W$56</c:f>
              <c:numCache>
                <c:formatCode>General</c:formatCode>
                <c:ptCount val="55"/>
                <c:pt idx="0">
                  <c:v>-2.059991327965971E-2</c:v>
                </c:pt>
                <c:pt idx="1">
                  <c:v>-8.1459584275505996</c:v>
                </c:pt>
                <c:pt idx="2">
                  <c:v>-15.102401710925101</c:v>
                </c:pt>
                <c:pt idx="3">
                  <c:v>-20.3099763827224</c:v>
                </c:pt>
                <c:pt idx="4">
                  <c:v>-24.371485279602702</c:v>
                </c:pt>
                <c:pt idx="5">
                  <c:v>-27.674914919983401</c:v>
                </c:pt>
                <c:pt idx="6">
                  <c:v>-30.448155685955001</c:v>
                </c:pt>
                <c:pt idx="7">
                  <c:v>-32.823206287775498</c:v>
                </c:pt>
                <c:pt idx="8">
                  <c:v>-34.894607545431903</c:v>
                </c:pt>
                <c:pt idx="9">
                  <c:v>-36.723472126955699</c:v>
                </c:pt>
                <c:pt idx="10">
                  <c:v>-38.354827643823299</c:v>
                </c:pt>
                <c:pt idx="11">
                  <c:v>-39.818678570748702</c:v>
                </c:pt>
                <c:pt idx="12">
                  <c:v>-41.140701529823197</c:v>
                </c:pt>
                <c:pt idx="13">
                  <c:v>-42.334722349013198</c:v>
                </c:pt>
                <c:pt idx="14">
                  <c:v>-43.430667600463501</c:v>
                </c:pt>
                <c:pt idx="15">
                  <c:v>-44.419670270204499</c:v>
                </c:pt>
                <c:pt idx="16">
                  <c:v>-45.344429664167201</c:v>
                </c:pt>
                <c:pt idx="17">
                  <c:v>-46.185167870715702</c:v>
                </c:pt>
                <c:pt idx="18">
                  <c:v>-46.9512783487829</c:v>
                </c:pt>
                <c:pt idx="19">
                  <c:v>-47.672438303698897</c:v>
                </c:pt>
                <c:pt idx="20">
                  <c:v>-48.337419614627102</c:v>
                </c:pt>
                <c:pt idx="21">
                  <c:v>-48.956631034435098</c:v>
                </c:pt>
                <c:pt idx="22">
                  <c:v>-49.535954725968701</c:v>
                </c:pt>
                <c:pt idx="23">
                  <c:v>-50.071702726780103</c:v>
                </c:pt>
                <c:pt idx="24">
                  <c:v>-50.567373498143503</c:v>
                </c:pt>
                <c:pt idx="25">
                  <c:v>-51.036774100607403</c:v>
                </c:pt>
                <c:pt idx="26">
                  <c:v>-51.486337664557801</c:v>
                </c:pt>
                <c:pt idx="27">
                  <c:v>-51.904752259934398</c:v>
                </c:pt>
                <c:pt idx="28">
                  <c:v>-52.302064713056097</c:v>
                </c:pt>
                <c:pt idx="29">
                  <c:v>-52.674169503801402</c:v>
                </c:pt>
                <c:pt idx="30">
                  <c:v>-53.026608264921101</c:v>
                </c:pt>
                <c:pt idx="31">
                  <c:v>-53.364822732369497</c:v>
                </c:pt>
                <c:pt idx="32">
                  <c:v>-53.6863548632682</c:v>
                </c:pt>
                <c:pt idx="33">
                  <c:v>-53.996420355079998</c:v>
                </c:pt>
                <c:pt idx="34">
                  <c:v>-54.295763841535702</c:v>
                </c:pt>
                <c:pt idx="35">
                  <c:v>-54.581799232172401</c:v>
                </c:pt>
                <c:pt idx="36">
                  <c:v>-54.849282587944003</c:v>
                </c:pt>
                <c:pt idx="37">
                  <c:v>-55.109175494512002</c:v>
                </c:pt>
                <c:pt idx="38">
                  <c:v>-55.360877928691103</c:v>
                </c:pt>
                <c:pt idx="39">
                  <c:v>-55.604520115938101</c:v>
                </c:pt>
                <c:pt idx="40">
                  <c:v>-55.835570733731799</c:v>
                </c:pt>
                <c:pt idx="41">
                  <c:v>-56.0611046109508</c:v>
                </c:pt>
                <c:pt idx="42">
                  <c:v>-56.294471672175803</c:v>
                </c:pt>
                <c:pt idx="43">
                  <c:v>-56.546052694537899</c:v>
                </c:pt>
                <c:pt idx="44">
                  <c:v>-56.784098195796503</c:v>
                </c:pt>
                <c:pt idx="45">
                  <c:v>-57.007263267246998</c:v>
                </c:pt>
                <c:pt idx="46">
                  <c:v>-57.214203856848798</c:v>
                </c:pt>
                <c:pt idx="47">
                  <c:v>-57.4152646899269</c:v>
                </c:pt>
                <c:pt idx="48">
                  <c:v>-57.607547938156202</c:v>
                </c:pt>
                <c:pt idx="49">
                  <c:v>-57.7915905271866</c:v>
                </c:pt>
                <c:pt idx="50">
                  <c:v>-57.978247048386599</c:v>
                </c:pt>
                <c:pt idx="51">
                  <c:v>-58.168646864581405</c:v>
                </c:pt>
                <c:pt idx="52">
                  <c:v>-58.363559884495501</c:v>
                </c:pt>
                <c:pt idx="53">
                  <c:v>-58.569997784918698</c:v>
                </c:pt>
                <c:pt idx="54">
                  <c:v>-58.582296041394798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DB-46BE-8A4D-B5DE099F1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102272"/>
        <c:axId val="453181552"/>
      </c:scatterChart>
      <c:valAx>
        <c:axId val="45510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 b="1" i="0" baseline="0" dirty="0">
                    <a:effectLst/>
                  </a:rPr>
                  <a:t>Hub Plate Distance: </a:t>
                </a:r>
                <a:r>
                  <a:rPr lang="en-US" sz="2000" b="1" i="0" baseline="0" dirty="0" err="1">
                    <a:effectLst/>
                  </a:rPr>
                  <a:t>r</a:t>
                </a:r>
                <a:r>
                  <a:rPr lang="en-US" sz="2000" b="1" i="0" u="none" strike="noStrike" baseline="-25000" dirty="0" err="1">
                    <a:effectLst/>
                  </a:rPr>
                  <a:t>CD</a:t>
                </a:r>
                <a:r>
                  <a:rPr lang="en-US" sz="2000" b="1" i="0" u="none" strike="noStrike" baseline="0" dirty="0"/>
                  <a:t> </a:t>
                </a:r>
                <a:r>
                  <a:rPr lang="en-US" sz="2000" b="1" i="0" baseline="0" dirty="0">
                    <a:effectLst/>
                  </a:rPr>
                  <a:t>(mm)</a:t>
                </a:r>
                <a:endParaRPr lang="en-US" sz="2000" dirty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30380891118477615"/>
              <c:y val="0.920795678608116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3181552"/>
        <c:crosses val="autoZero"/>
        <c:crossBetween val="midCat"/>
      </c:valAx>
      <c:valAx>
        <c:axId val="453181552"/>
        <c:scaling>
          <c:orientation val="minMax"/>
          <c:max val="0"/>
          <c:min val="-70"/>
        </c:scaling>
        <c:delete val="0"/>
        <c:axPos val="l"/>
        <c:majorGridlines>
          <c:spPr>
            <a:ln w="12700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Channel TF (dB)</a:t>
                </a:r>
              </a:p>
            </c:rich>
          </c:tx>
          <c:layout>
            <c:manualLayout>
              <c:xMode val="edge"/>
              <c:yMode val="edge"/>
              <c:x val="7.1871042560318022E-3"/>
              <c:y val="0.256625921759780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510227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1980779147176412"/>
          <c:y val="0.11902637170353705"/>
          <c:w val="0.29934381941648769"/>
          <c:h val="0.16358194070540086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873900590576128"/>
          <c:y val="8.2215723034620686E-2"/>
          <c:w val="0.80488600531182841"/>
          <c:h val="0.7387740106988571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rAB1_rep05!$K$1</c:f>
              <c:strCache>
                <c:ptCount val="1"/>
                <c:pt idx="0">
                  <c:v>Analytical_TF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ysClr val="window" lastClr="FFFFFF"/>
              </a:solidFill>
              <a:ln w="25400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rAB1_rep05!$I$2:$I$55</c:f>
              <c:numCache>
                <c:formatCode>General</c:formatCode>
                <c:ptCount val="54"/>
                <c:pt idx="0">
                  <c:v>0.6499999999999998</c:v>
                </c:pt>
                <c:pt idx="1">
                  <c:v>1.6499999999999997</c:v>
                </c:pt>
                <c:pt idx="2">
                  <c:v>2.6499999999999995</c:v>
                </c:pt>
                <c:pt idx="3">
                  <c:v>3.6499999999999995</c:v>
                </c:pt>
                <c:pt idx="4">
                  <c:v>4.6499999999999995</c:v>
                </c:pt>
                <c:pt idx="5">
                  <c:v>5.6499999999999995</c:v>
                </c:pt>
                <c:pt idx="6">
                  <c:v>6.6499999999999995</c:v>
                </c:pt>
                <c:pt idx="7">
                  <c:v>7.6499999999999995</c:v>
                </c:pt>
                <c:pt idx="8">
                  <c:v>8.65</c:v>
                </c:pt>
                <c:pt idx="9">
                  <c:v>9.6499999999999986</c:v>
                </c:pt>
                <c:pt idx="10">
                  <c:v>10.65</c:v>
                </c:pt>
                <c:pt idx="11">
                  <c:v>11.65</c:v>
                </c:pt>
                <c:pt idx="12">
                  <c:v>12.650000000000002</c:v>
                </c:pt>
                <c:pt idx="13">
                  <c:v>13.650000000000002</c:v>
                </c:pt>
                <c:pt idx="14">
                  <c:v>14.650000000000004</c:v>
                </c:pt>
                <c:pt idx="15">
                  <c:v>15.650000000000004</c:v>
                </c:pt>
                <c:pt idx="16">
                  <c:v>16.650000000000006</c:v>
                </c:pt>
                <c:pt idx="17">
                  <c:v>17.650000000000006</c:v>
                </c:pt>
                <c:pt idx="18">
                  <c:v>18.650000000000006</c:v>
                </c:pt>
                <c:pt idx="19">
                  <c:v>19.650000000000009</c:v>
                </c:pt>
                <c:pt idx="20">
                  <c:v>20.650000000000009</c:v>
                </c:pt>
                <c:pt idx="21">
                  <c:v>21.650000000000009</c:v>
                </c:pt>
                <c:pt idx="22">
                  <c:v>22.650000000000009</c:v>
                </c:pt>
                <c:pt idx="23">
                  <c:v>23.650000000000013</c:v>
                </c:pt>
                <c:pt idx="24">
                  <c:v>24.650000000000013</c:v>
                </c:pt>
                <c:pt idx="25">
                  <c:v>25.650000000000013</c:v>
                </c:pt>
                <c:pt idx="26">
                  <c:v>26.650000000000013</c:v>
                </c:pt>
                <c:pt idx="27">
                  <c:v>27.650000000000016</c:v>
                </c:pt>
                <c:pt idx="28">
                  <c:v>28.650000000000016</c:v>
                </c:pt>
                <c:pt idx="29">
                  <c:v>29.650000000000016</c:v>
                </c:pt>
                <c:pt idx="30">
                  <c:v>30.650000000000016</c:v>
                </c:pt>
                <c:pt idx="31">
                  <c:v>31.65000000000002</c:v>
                </c:pt>
                <c:pt idx="32">
                  <c:v>32.65000000000002</c:v>
                </c:pt>
                <c:pt idx="33">
                  <c:v>33.65000000000002</c:v>
                </c:pt>
                <c:pt idx="34">
                  <c:v>34.65000000000002</c:v>
                </c:pt>
                <c:pt idx="35">
                  <c:v>35.65000000000002</c:v>
                </c:pt>
                <c:pt idx="36">
                  <c:v>36.65000000000002</c:v>
                </c:pt>
                <c:pt idx="37">
                  <c:v>37.650000000000027</c:v>
                </c:pt>
                <c:pt idx="38">
                  <c:v>38.650000000000027</c:v>
                </c:pt>
                <c:pt idx="39">
                  <c:v>39.650000000000027</c:v>
                </c:pt>
                <c:pt idx="40">
                  <c:v>40.650000000000027</c:v>
                </c:pt>
                <c:pt idx="41">
                  <c:v>41.650000000000027</c:v>
                </c:pt>
                <c:pt idx="42">
                  <c:v>42.650000000000027</c:v>
                </c:pt>
                <c:pt idx="43">
                  <c:v>43.650000000000027</c:v>
                </c:pt>
                <c:pt idx="44">
                  <c:v>44.650000000000027</c:v>
                </c:pt>
                <c:pt idx="45">
                  <c:v>45.650000000000034</c:v>
                </c:pt>
                <c:pt idx="46">
                  <c:v>46.650000000000034</c:v>
                </c:pt>
                <c:pt idx="47">
                  <c:v>47.650000000000034</c:v>
                </c:pt>
                <c:pt idx="48">
                  <c:v>48.650000000000034</c:v>
                </c:pt>
                <c:pt idx="49">
                  <c:v>49.650000000000034</c:v>
                </c:pt>
                <c:pt idx="50">
                  <c:v>50.650000000000034</c:v>
                </c:pt>
                <c:pt idx="51">
                  <c:v>51.650000000000034</c:v>
                </c:pt>
                <c:pt idx="52">
                  <c:v>52.650000000000034</c:v>
                </c:pt>
                <c:pt idx="53">
                  <c:v>53.650000000000041</c:v>
                </c:pt>
              </c:numCache>
            </c:numRef>
          </c:xVal>
          <c:yVal>
            <c:numRef>
              <c:f>rAB1_rep05!$K$2:$K$55</c:f>
              <c:numCache>
                <c:formatCode>General</c:formatCode>
                <c:ptCount val="54"/>
                <c:pt idx="1">
                  <c:v>-4.1750023649603909</c:v>
                </c:pt>
                <c:pt idx="2">
                  <c:v>-13.57845026024707</c:v>
                </c:pt>
                <c:pt idx="3">
                  <c:v>-19.528718699069948</c:v>
                </c:pt>
                <c:pt idx="4">
                  <c:v>-23.923219818799978</c:v>
                </c:pt>
                <c:pt idx="5">
                  <c:v>-27.416613257217715</c:v>
                </c:pt>
                <c:pt idx="6">
                  <c:v>-30.318808452336377</c:v>
                </c:pt>
                <c:pt idx="7">
                  <c:v>-32.802277648140141</c:v>
                </c:pt>
                <c:pt idx="8">
                  <c:v>-34.97324405654274</c:v>
                </c:pt>
                <c:pt idx="9">
                  <c:v>-36.901894134721353</c:v>
                </c:pt>
                <c:pt idx="10">
                  <c:v>-38.637076046015146</c:v>
                </c:pt>
                <c:pt idx="11">
                  <c:v>-40.214177579775495</c:v>
                </c:pt>
                <c:pt idx="12">
                  <c:v>-41.659667304349803</c:v>
                </c:pt>
                <c:pt idx="13">
                  <c:v>-42.993865769526344</c:v>
                </c:pt>
                <c:pt idx="14">
                  <c:v>-44.232716129710141</c:v>
                </c:pt>
                <c:pt idx="15">
                  <c:v>-45.388959172032671</c:v>
                </c:pt>
                <c:pt idx="16">
                  <c:v>-46.472938331243611</c:v>
                </c:pt>
                <c:pt idx="17">
                  <c:v>-47.493166395231192</c:v>
                </c:pt>
                <c:pt idx="18">
                  <c:v>-48.456733917302714</c:v>
                </c:pt>
                <c:pt idx="19">
                  <c:v>-49.369609637748376</c:v>
                </c:pt>
                <c:pt idx="20">
                  <c:v>-50.23686548951553</c:v>
                </c:pt>
                <c:pt idx="21">
                  <c:v>-51.062847838662634</c:v>
                </c:pt>
                <c:pt idx="22">
                  <c:v>-51.851309684569031</c:v>
                </c:pt>
                <c:pt idx="23">
                  <c:v>-52.605514042131261</c:v>
                </c:pt>
                <c:pt idx="24">
                  <c:v>-53.328315734134897</c:v>
                </c:pt>
                <c:pt idx="25">
                  <c:v>-54.022226790488432</c:v>
                </c:pt>
                <c:pt idx="26">
                  <c:v>-54.689469247186494</c:v>
                </c:pt>
                <c:pt idx="27">
                  <c:v>-55.332018151563389</c:v>
                </c:pt>
                <c:pt idx="28">
                  <c:v>-55.95163687684456</c:v>
                </c:pt>
                <c:pt idx="29">
                  <c:v>-56.549906340138008</c:v>
                </c:pt>
                <c:pt idx="30">
                  <c:v>-57.128249345212048</c:v>
                </c:pt>
                <c:pt idx="31">
                  <c:v>-57.687950995064881</c:v>
                </c:pt>
                <c:pt idx="32">
                  <c:v>-58.230175912194483</c:v>
                </c:pt>
                <c:pt idx="33">
                  <c:v>-58.755982847689687</c:v>
                </c:pt>
                <c:pt idx="34">
                  <c:v>-59.266337140443596</c:v>
                </c:pt>
                <c:pt idx="35">
                  <c:v>-59.762121395400641</c:v>
                </c:pt>
                <c:pt idx="36">
                  <c:v>-60.244144677928652</c:v>
                </c:pt>
                <c:pt idx="37">
                  <c:v>-60.713150465134248</c:v>
                </c:pt>
                <c:pt idx="38">
                  <c:v>-61.169823550535497</c:v>
                </c:pt>
                <c:pt idx="39">
                  <c:v>-61.614796063215579</c:v>
                </c:pt>
                <c:pt idx="40">
                  <c:v>-62.048652734362648</c:v>
                </c:pt>
                <c:pt idx="41">
                  <c:v>-62.471935521390087</c:v>
                </c:pt>
                <c:pt idx="42">
                  <c:v>-62.885147681454612</c:v>
                </c:pt>
                <c:pt idx="43">
                  <c:v>-63.28875737123046</c:v>
                </c:pt>
                <c:pt idx="44">
                  <c:v>-63.683200837564904</c:v>
                </c:pt>
                <c:pt idx="45">
                  <c:v>-64.068885253581826</c:v>
                </c:pt>
                <c:pt idx="46">
                  <c:v>-64.446191246491381</c:v>
                </c:pt>
                <c:pt idx="47">
                  <c:v>-64.815475156472942</c:v>
                </c:pt>
                <c:pt idx="48">
                  <c:v>-65.177071060253112</c:v>
                </c:pt>
                <c:pt idx="49">
                  <c:v>-65.531292588197161</c:v>
                </c:pt>
                <c:pt idx="50">
                  <c:v>-65.878434559696601</c:v>
                </c:pt>
                <c:pt idx="51">
                  <c:v>-66.218774458231181</c:v>
                </c:pt>
                <c:pt idx="52">
                  <c:v>-66.552573764607331</c:v>
                </c:pt>
                <c:pt idx="53">
                  <c:v>-66.880079164429219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6D-4CEB-8542-67A287E713D1}"/>
            </c:ext>
          </c:extLst>
        </c:ser>
        <c:ser>
          <c:idx val="1"/>
          <c:order val="1"/>
          <c:tx>
            <c:strRef>
              <c:f>rAB1_rep05!$W$1</c:f>
              <c:strCache>
                <c:ptCount val="1"/>
                <c:pt idx="0">
                  <c:v>HFSS_TF</c:v>
                </c:pt>
              </c:strCache>
            </c:strRef>
          </c:tx>
          <c:spPr>
            <a:ln w="508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rAB1_rep05!$U$2:$U$56</c:f>
              <c:numCache>
                <c:formatCode>General</c:formatCode>
                <c:ptCount val="55"/>
                <c:pt idx="0">
                  <c:v>0.59999999999999987</c:v>
                </c:pt>
                <c:pt idx="1">
                  <c:v>1.60741481481481</c:v>
                </c:pt>
                <c:pt idx="2">
                  <c:v>2.6148296296296296</c:v>
                </c:pt>
                <c:pt idx="3">
                  <c:v>3.6222444444444397</c:v>
                </c:pt>
                <c:pt idx="4">
                  <c:v>4.6296592592592596</c:v>
                </c:pt>
                <c:pt idx="5">
                  <c:v>5.6370740740740697</c:v>
                </c:pt>
                <c:pt idx="6">
                  <c:v>6.6444888888888896</c:v>
                </c:pt>
                <c:pt idx="7">
                  <c:v>7.6519037037036997</c:v>
                </c:pt>
                <c:pt idx="8">
                  <c:v>8.6593185185185195</c:v>
                </c:pt>
                <c:pt idx="9">
                  <c:v>9.6667333333333296</c:v>
                </c:pt>
                <c:pt idx="10">
                  <c:v>10.674148148148099</c:v>
                </c:pt>
                <c:pt idx="11">
                  <c:v>11.681562962963</c:v>
                </c:pt>
                <c:pt idx="12">
                  <c:v>12.688977777777799</c:v>
                </c:pt>
                <c:pt idx="13">
                  <c:v>13.6963925925926</c:v>
                </c:pt>
                <c:pt idx="14">
                  <c:v>14.7038074074074</c:v>
                </c:pt>
                <c:pt idx="15">
                  <c:v>15.711222222222199</c:v>
                </c:pt>
                <c:pt idx="16">
                  <c:v>16.718637037037002</c:v>
                </c:pt>
                <c:pt idx="17">
                  <c:v>17.7260518518518</c:v>
                </c:pt>
                <c:pt idx="18">
                  <c:v>18.7334666666667</c:v>
                </c:pt>
                <c:pt idx="19">
                  <c:v>19.740881481481502</c:v>
                </c:pt>
                <c:pt idx="20">
                  <c:v>20.748296296296303</c:v>
                </c:pt>
                <c:pt idx="21">
                  <c:v>21.755711111111101</c:v>
                </c:pt>
                <c:pt idx="22">
                  <c:v>22.763125925925902</c:v>
                </c:pt>
                <c:pt idx="23">
                  <c:v>23.770540740740703</c:v>
                </c:pt>
                <c:pt idx="24">
                  <c:v>24.7779555555556</c:v>
                </c:pt>
                <c:pt idx="25">
                  <c:v>25.785370370370401</c:v>
                </c:pt>
                <c:pt idx="26">
                  <c:v>26.792785185185203</c:v>
                </c:pt>
                <c:pt idx="27">
                  <c:v>27.8002</c:v>
                </c:pt>
                <c:pt idx="28">
                  <c:v>28.807614814814801</c:v>
                </c:pt>
                <c:pt idx="29">
                  <c:v>29.815029629629603</c:v>
                </c:pt>
                <c:pt idx="30">
                  <c:v>30.8224444444444</c:v>
                </c:pt>
                <c:pt idx="31">
                  <c:v>31.829859259259301</c:v>
                </c:pt>
                <c:pt idx="32">
                  <c:v>32.837274074074102</c:v>
                </c:pt>
                <c:pt idx="33">
                  <c:v>33.844688888888903</c:v>
                </c:pt>
                <c:pt idx="34">
                  <c:v>34.852103703703705</c:v>
                </c:pt>
                <c:pt idx="35">
                  <c:v>35.859518518518499</c:v>
                </c:pt>
                <c:pt idx="36">
                  <c:v>36.8669333333333</c:v>
                </c:pt>
                <c:pt idx="37">
                  <c:v>37.874348148148101</c:v>
                </c:pt>
                <c:pt idx="38">
                  <c:v>38.881762962963002</c:v>
                </c:pt>
                <c:pt idx="39">
                  <c:v>39.889177777777803</c:v>
                </c:pt>
                <c:pt idx="40">
                  <c:v>40.896592592592604</c:v>
                </c:pt>
                <c:pt idx="41">
                  <c:v>41.904007407407398</c:v>
                </c:pt>
                <c:pt idx="42">
                  <c:v>42.9114222222222</c:v>
                </c:pt>
                <c:pt idx="43">
                  <c:v>43.918837037037001</c:v>
                </c:pt>
                <c:pt idx="44">
                  <c:v>44.926251851851902</c:v>
                </c:pt>
                <c:pt idx="45">
                  <c:v>45.933666666666703</c:v>
                </c:pt>
                <c:pt idx="46">
                  <c:v>46.941081481481504</c:v>
                </c:pt>
                <c:pt idx="47">
                  <c:v>47.948496296296298</c:v>
                </c:pt>
                <c:pt idx="48">
                  <c:v>48.955911111111099</c:v>
                </c:pt>
                <c:pt idx="49">
                  <c:v>49.963325925925901</c:v>
                </c:pt>
                <c:pt idx="50">
                  <c:v>50.970740740740702</c:v>
                </c:pt>
                <c:pt idx="51">
                  <c:v>51.978155555555603</c:v>
                </c:pt>
                <c:pt idx="52">
                  <c:v>52.985570370370404</c:v>
                </c:pt>
                <c:pt idx="53">
                  <c:v>53.992985185185205</c:v>
                </c:pt>
                <c:pt idx="54">
                  <c:v>55.000399999999999</c:v>
                </c:pt>
              </c:numCache>
            </c:numRef>
          </c:xVal>
          <c:yVal>
            <c:numRef>
              <c:f>rAB1_rep05!$W$2:$W$56</c:f>
              <c:numCache>
                <c:formatCode>General</c:formatCode>
                <c:ptCount val="55"/>
                <c:pt idx="0">
                  <c:v>-2.059991327965971E-2</c:v>
                </c:pt>
                <c:pt idx="1">
                  <c:v>-8.1459584275505996</c:v>
                </c:pt>
                <c:pt idx="2">
                  <c:v>-15.102401710925101</c:v>
                </c:pt>
                <c:pt idx="3">
                  <c:v>-20.3099763827224</c:v>
                </c:pt>
                <c:pt idx="4">
                  <c:v>-24.371485279602702</c:v>
                </c:pt>
                <c:pt idx="5">
                  <c:v>-27.674914919983401</c:v>
                </c:pt>
                <c:pt idx="6">
                  <c:v>-30.448155685955001</c:v>
                </c:pt>
                <c:pt idx="7">
                  <c:v>-32.823206287775498</c:v>
                </c:pt>
                <c:pt idx="8">
                  <c:v>-34.894607545431903</c:v>
                </c:pt>
                <c:pt idx="9">
                  <c:v>-36.723472126955699</c:v>
                </c:pt>
                <c:pt idx="10">
                  <c:v>-38.354827643823299</c:v>
                </c:pt>
                <c:pt idx="11">
                  <c:v>-39.818678570748702</c:v>
                </c:pt>
                <c:pt idx="12">
                  <c:v>-41.140701529823197</c:v>
                </c:pt>
                <c:pt idx="13">
                  <c:v>-42.334722349013198</c:v>
                </c:pt>
                <c:pt idx="14">
                  <c:v>-43.430667600463501</c:v>
                </c:pt>
                <c:pt idx="15">
                  <c:v>-44.419670270204499</c:v>
                </c:pt>
                <c:pt idx="16">
                  <c:v>-45.344429664167201</c:v>
                </c:pt>
                <c:pt idx="17">
                  <c:v>-46.185167870715702</c:v>
                </c:pt>
                <c:pt idx="18">
                  <c:v>-46.9512783487829</c:v>
                </c:pt>
                <c:pt idx="19">
                  <c:v>-47.672438303698897</c:v>
                </c:pt>
                <c:pt idx="20">
                  <c:v>-48.337419614627102</c:v>
                </c:pt>
                <c:pt idx="21">
                  <c:v>-48.956631034435098</c:v>
                </c:pt>
                <c:pt idx="22">
                  <c:v>-49.535954725968701</c:v>
                </c:pt>
                <c:pt idx="23">
                  <c:v>-50.071702726780103</c:v>
                </c:pt>
                <c:pt idx="24">
                  <c:v>-50.567373498143503</c:v>
                </c:pt>
                <c:pt idx="25">
                  <c:v>-51.036774100607403</c:v>
                </c:pt>
                <c:pt idx="26">
                  <c:v>-51.486337664557801</c:v>
                </c:pt>
                <c:pt idx="27">
                  <c:v>-51.904752259934398</c:v>
                </c:pt>
                <c:pt idx="28">
                  <c:v>-52.302064713056097</c:v>
                </c:pt>
                <c:pt idx="29">
                  <c:v>-52.674169503801402</c:v>
                </c:pt>
                <c:pt idx="30">
                  <c:v>-53.026608264921101</c:v>
                </c:pt>
                <c:pt idx="31">
                  <c:v>-53.364822732369497</c:v>
                </c:pt>
                <c:pt idx="32">
                  <c:v>-53.6863548632682</c:v>
                </c:pt>
                <c:pt idx="33">
                  <c:v>-53.996420355079998</c:v>
                </c:pt>
                <c:pt idx="34">
                  <c:v>-54.295763841535702</c:v>
                </c:pt>
                <c:pt idx="35">
                  <c:v>-54.581799232172401</c:v>
                </c:pt>
                <c:pt idx="36">
                  <c:v>-54.849282587944003</c:v>
                </c:pt>
                <c:pt idx="37">
                  <c:v>-55.109175494512002</c:v>
                </c:pt>
                <c:pt idx="38">
                  <c:v>-55.360877928691103</c:v>
                </c:pt>
                <c:pt idx="39">
                  <c:v>-55.604520115938101</c:v>
                </c:pt>
                <c:pt idx="40">
                  <c:v>-55.835570733731799</c:v>
                </c:pt>
                <c:pt idx="41">
                  <c:v>-56.0611046109508</c:v>
                </c:pt>
                <c:pt idx="42">
                  <c:v>-56.294471672175803</c:v>
                </c:pt>
                <c:pt idx="43">
                  <c:v>-56.546052694537899</c:v>
                </c:pt>
                <c:pt idx="44">
                  <c:v>-56.784098195796503</c:v>
                </c:pt>
                <c:pt idx="45">
                  <c:v>-57.007263267246998</c:v>
                </c:pt>
                <c:pt idx="46">
                  <c:v>-57.214203856848798</c:v>
                </c:pt>
                <c:pt idx="47">
                  <c:v>-57.4152646899269</c:v>
                </c:pt>
                <c:pt idx="48">
                  <c:v>-57.607547938156202</c:v>
                </c:pt>
                <c:pt idx="49">
                  <c:v>-57.7915905271866</c:v>
                </c:pt>
                <c:pt idx="50">
                  <c:v>-57.978247048386599</c:v>
                </c:pt>
                <c:pt idx="51">
                  <c:v>-58.168646864581405</c:v>
                </c:pt>
                <c:pt idx="52">
                  <c:v>-58.363559884495501</c:v>
                </c:pt>
                <c:pt idx="53">
                  <c:v>-58.569997784918698</c:v>
                </c:pt>
                <c:pt idx="54">
                  <c:v>-58.582296041394798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6D-4CEB-8542-67A287E7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102272"/>
        <c:axId val="453181552"/>
      </c:scatterChart>
      <c:valAx>
        <c:axId val="455102272"/>
        <c:scaling>
          <c:orientation val="minMax"/>
          <c:max val="7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 b="1" i="0" baseline="0" dirty="0">
                    <a:effectLst/>
                  </a:rPr>
                  <a:t>Channel Length (mm)</a:t>
                </a:r>
                <a:endParaRPr lang="en-US" sz="2000" dirty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33160247850132218"/>
              <c:y val="0.92076520368645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3181552"/>
        <c:crosses val="autoZero"/>
        <c:crossBetween val="midCat"/>
        <c:majorUnit val="25"/>
      </c:valAx>
      <c:valAx>
        <c:axId val="453181552"/>
        <c:scaling>
          <c:orientation val="minMax"/>
          <c:max val="0"/>
          <c:min val="-70"/>
        </c:scaling>
        <c:delete val="0"/>
        <c:axPos val="l"/>
        <c:majorGridlines>
          <c:spPr>
            <a:ln w="12700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Channel TF (dB)</a:t>
                </a:r>
              </a:p>
            </c:rich>
          </c:tx>
          <c:layout>
            <c:manualLayout>
              <c:xMode val="edge"/>
              <c:yMode val="edge"/>
              <c:x val="7.1871042560318022E-3"/>
              <c:y val="0.256625921759780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510227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1980779147176412"/>
          <c:y val="0.11902637170353705"/>
          <c:w val="0.29934381941648769"/>
          <c:h val="0.16358194070540086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873900590576128"/>
          <c:y val="8.2215723034620686E-2"/>
          <c:w val="0.80488600531182841"/>
          <c:h val="0.7387740106988571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rAB1_rep5!$K$1</c:f>
              <c:strCache>
                <c:ptCount val="1"/>
                <c:pt idx="0">
                  <c:v>Analytical_TF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ysClr val="window" lastClr="FFFFFF"/>
              </a:solidFill>
              <a:ln w="25400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rAB1_rep5!$I$2:$I$55</c:f>
              <c:numCache>
                <c:formatCode>General</c:formatCode>
                <c:ptCount val="5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9.0000000000000018</c:v>
                </c:pt>
                <c:pt idx="8">
                  <c:v>10.000000000000002</c:v>
                </c:pt>
                <c:pt idx="9">
                  <c:v>11.000000000000004</c:v>
                </c:pt>
                <c:pt idx="10">
                  <c:v>12.000000000000004</c:v>
                </c:pt>
                <c:pt idx="11">
                  <c:v>13.000000000000005</c:v>
                </c:pt>
                <c:pt idx="12">
                  <c:v>14.000000000000005</c:v>
                </c:pt>
                <c:pt idx="13">
                  <c:v>15.000000000000007</c:v>
                </c:pt>
                <c:pt idx="14">
                  <c:v>16.000000000000007</c:v>
                </c:pt>
                <c:pt idx="15">
                  <c:v>17.000000000000007</c:v>
                </c:pt>
                <c:pt idx="16">
                  <c:v>18.000000000000011</c:v>
                </c:pt>
                <c:pt idx="17">
                  <c:v>19.000000000000011</c:v>
                </c:pt>
                <c:pt idx="18">
                  <c:v>20.000000000000011</c:v>
                </c:pt>
                <c:pt idx="19">
                  <c:v>21.000000000000011</c:v>
                </c:pt>
                <c:pt idx="20">
                  <c:v>22.000000000000014</c:v>
                </c:pt>
                <c:pt idx="21">
                  <c:v>23.000000000000014</c:v>
                </c:pt>
                <c:pt idx="22">
                  <c:v>24.000000000000014</c:v>
                </c:pt>
                <c:pt idx="23">
                  <c:v>25.000000000000014</c:v>
                </c:pt>
                <c:pt idx="24">
                  <c:v>26.000000000000018</c:v>
                </c:pt>
                <c:pt idx="25">
                  <c:v>27.000000000000018</c:v>
                </c:pt>
                <c:pt idx="26">
                  <c:v>28.000000000000018</c:v>
                </c:pt>
                <c:pt idx="27">
                  <c:v>29.000000000000018</c:v>
                </c:pt>
                <c:pt idx="28">
                  <c:v>30.000000000000021</c:v>
                </c:pt>
                <c:pt idx="29">
                  <c:v>31.000000000000021</c:v>
                </c:pt>
                <c:pt idx="30">
                  <c:v>32.000000000000021</c:v>
                </c:pt>
                <c:pt idx="31">
                  <c:v>33.000000000000021</c:v>
                </c:pt>
                <c:pt idx="32">
                  <c:v>34.000000000000021</c:v>
                </c:pt>
                <c:pt idx="33">
                  <c:v>35.000000000000021</c:v>
                </c:pt>
                <c:pt idx="34">
                  <c:v>36.000000000000028</c:v>
                </c:pt>
                <c:pt idx="35">
                  <c:v>37.000000000000028</c:v>
                </c:pt>
                <c:pt idx="36">
                  <c:v>38.000000000000028</c:v>
                </c:pt>
                <c:pt idx="37">
                  <c:v>39.000000000000028</c:v>
                </c:pt>
                <c:pt idx="38">
                  <c:v>40.000000000000028</c:v>
                </c:pt>
                <c:pt idx="39">
                  <c:v>41.000000000000028</c:v>
                </c:pt>
                <c:pt idx="40">
                  <c:v>42.000000000000028</c:v>
                </c:pt>
                <c:pt idx="41">
                  <c:v>43.000000000000028</c:v>
                </c:pt>
                <c:pt idx="42">
                  <c:v>44.000000000000036</c:v>
                </c:pt>
                <c:pt idx="43">
                  <c:v>45.000000000000036</c:v>
                </c:pt>
                <c:pt idx="44">
                  <c:v>46.000000000000036</c:v>
                </c:pt>
                <c:pt idx="45">
                  <c:v>47.000000000000036</c:v>
                </c:pt>
                <c:pt idx="46">
                  <c:v>48.000000000000036</c:v>
                </c:pt>
                <c:pt idx="47">
                  <c:v>49.000000000000036</c:v>
                </c:pt>
                <c:pt idx="48">
                  <c:v>50.000000000000036</c:v>
                </c:pt>
                <c:pt idx="49">
                  <c:v>51.000000000000036</c:v>
                </c:pt>
                <c:pt idx="50">
                  <c:v>52.000000000000043</c:v>
                </c:pt>
                <c:pt idx="51">
                  <c:v>53.000000000000043</c:v>
                </c:pt>
                <c:pt idx="52">
                  <c:v>54.000000000000043</c:v>
                </c:pt>
                <c:pt idx="53">
                  <c:v>55.000000000000043</c:v>
                </c:pt>
              </c:numCache>
            </c:numRef>
          </c:xVal>
          <c:yVal>
            <c:numRef>
              <c:f>rAB1_rep5!$K$2:$K$55</c:f>
              <c:numCache>
                <c:formatCode>General</c:formatCode>
                <c:ptCount val="54"/>
                <c:pt idx="1">
                  <c:v>1.7189029986825191</c:v>
                </c:pt>
                <c:pt idx="2">
                  <c:v>-6.8004716467631043</c:v>
                </c:pt>
                <c:pt idx="3">
                  <c:v>-12.260497088037861</c:v>
                </c:pt>
                <c:pt idx="4">
                  <c:v>-16.342896741156352</c:v>
                </c:pt>
                <c:pt idx="5">
                  <c:v>-19.620032793929742</c:v>
                </c:pt>
                <c:pt idx="6">
                  <c:v>-22.363496654435977</c:v>
                </c:pt>
                <c:pt idx="7">
                  <c:v>-24.725482895995864</c:v>
                </c:pt>
                <c:pt idx="8">
                  <c:v>-26.8004716467631</c:v>
                </c:pt>
                <c:pt idx="9">
                  <c:v>-28.651375798875229</c:v>
                </c:pt>
                <c:pt idx="10">
                  <c:v>-30.322296827876727</c:v>
                </c:pt>
                <c:pt idx="11">
                  <c:v>-31.845392656225464</c:v>
                </c:pt>
                <c:pt idx="12">
                  <c:v>-33.244857541441483</c:v>
                </c:pt>
                <c:pt idx="13">
                  <c:v>-34.539364134174598</c:v>
                </c:pt>
                <c:pt idx="14">
                  <c:v>-35.743632273607489</c:v>
                </c:pt>
                <c:pt idx="15">
                  <c:v>-36.869475515603327</c:v>
                </c:pt>
                <c:pt idx="16">
                  <c:v>-37.926521662108847</c:v>
                </c:pt>
                <c:pt idx="17">
                  <c:v>-38.922722353546298</c:v>
                </c:pt>
                <c:pt idx="18">
                  <c:v>-39.864721922269972</c:v>
                </c:pt>
                <c:pt idx="19">
                  <c:v>-40.758129820659192</c:v>
                </c:pt>
                <c:pt idx="20">
                  <c:v>-41.607725436647989</c:v>
                </c:pt>
                <c:pt idx="21">
                  <c:v>-42.417614521954476</c:v>
                </c:pt>
                <c:pt idx="22">
                  <c:v>-43.191350357600477</c:v>
                </c:pt>
                <c:pt idx="23">
                  <c:v>-43.93202880071685</c:v>
                </c:pt>
                <c:pt idx="24">
                  <c:v>-44.642363700572716</c:v>
                </c:pt>
                <c:pt idx="25">
                  <c:v>-45.324747363544738</c:v>
                </c:pt>
                <c:pt idx="26">
                  <c:v>-45.981299493184984</c:v>
                </c:pt>
                <c:pt idx="27">
                  <c:v>-46.613907148083086</c:v>
                </c:pt>
                <c:pt idx="28">
                  <c:v>-47.224257628161872</c:v>
                </c:pt>
                <c:pt idx="29">
                  <c:v>-47.813865741588828</c:v>
                </c:pt>
                <c:pt idx="30">
                  <c:v>-48.384096567715595</c:v>
                </c:pt>
                <c:pt idx="31">
                  <c:v>-48.936184581167446</c:v>
                </c:pt>
                <c:pt idx="32">
                  <c:v>-49.471249814167464</c:v>
                </c:pt>
                <c:pt idx="33">
                  <c:v>-49.990311591487497</c:v>
                </c:pt>
                <c:pt idx="34">
                  <c:v>-50.494300263115079</c:v>
                </c:pt>
                <c:pt idx="35">
                  <c:v>-50.984067275269645</c:v>
                </c:pt>
                <c:pt idx="36">
                  <c:v>-51.460393854606188</c:v>
                </c:pt>
                <c:pt idx="37">
                  <c:v>-51.923998528794144</c:v>
                </c:pt>
                <c:pt idx="38">
                  <c:v>-52.375543665819691</c:v>
                </c:pt>
                <c:pt idx="39">
                  <c:v>-52.815641181848925</c:v>
                </c:pt>
                <c:pt idx="40">
                  <c:v>-53.24485754144149</c:v>
                </c:pt>
                <c:pt idx="41">
                  <c:v>-53.663718152910683</c:v>
                </c:pt>
                <c:pt idx="42">
                  <c:v>-54.072711244606005</c:v>
                </c:pt>
                <c:pt idx="43">
                  <c:v>-54.472291294022845</c:v>
                </c:pt>
                <c:pt idx="44">
                  <c:v>-54.86288207027944</c:v>
                </c:pt>
                <c:pt idx="45">
                  <c:v>-55.244879341145463</c:v>
                </c:pt>
                <c:pt idx="46">
                  <c:v>-55.61865328806747</c:v>
                </c:pt>
                <c:pt idx="47">
                  <c:v>-55.984550666208854</c:v>
                </c:pt>
                <c:pt idx="48">
                  <c:v>-56.342896741156359</c:v>
                </c:pt>
                <c:pt idx="49">
                  <c:v>-56.693997029453215</c:v>
                </c:pt>
                <c:pt idx="50">
                  <c:v>-57.038138866340582</c:v>
                </c:pt>
                <c:pt idx="51">
                  <c:v>-57.375592820898774</c:v>
                </c:pt>
                <c:pt idx="52">
                  <c:v>-57.706613976079602</c:v>
                </c:pt>
                <c:pt idx="53">
                  <c:v>-58.031443088824901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F6-478A-BBE2-E72FD04296CF}"/>
            </c:ext>
          </c:extLst>
        </c:ser>
        <c:ser>
          <c:idx val="1"/>
          <c:order val="1"/>
          <c:tx>
            <c:strRef>
              <c:f>rAB1_rep5!$W$1</c:f>
              <c:strCache>
                <c:ptCount val="1"/>
                <c:pt idx="0">
                  <c:v>HFSS_TF</c:v>
                </c:pt>
              </c:strCache>
            </c:strRef>
          </c:tx>
          <c:spPr>
            <a:ln w="508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rAB1_rep5!$U$2:$U$56</c:f>
              <c:numCache>
                <c:formatCode>General</c:formatCode>
                <c:ptCount val="55"/>
                <c:pt idx="0">
                  <c:v>1.5</c:v>
                </c:pt>
                <c:pt idx="1">
                  <c:v>2.5074148148148101</c:v>
                </c:pt>
                <c:pt idx="2">
                  <c:v>3.51482962962963</c:v>
                </c:pt>
                <c:pt idx="3">
                  <c:v>4.5222444444444401</c:v>
                </c:pt>
                <c:pt idx="4">
                  <c:v>5.5296592592592599</c:v>
                </c:pt>
                <c:pt idx="5">
                  <c:v>6.53707407407407</c:v>
                </c:pt>
                <c:pt idx="6">
                  <c:v>7.5444888888888899</c:v>
                </c:pt>
                <c:pt idx="7">
                  <c:v>8.5519037037037009</c:v>
                </c:pt>
                <c:pt idx="8">
                  <c:v>9.5593185185185199</c:v>
                </c:pt>
                <c:pt idx="9">
                  <c:v>10.56673333333333</c:v>
                </c:pt>
                <c:pt idx="10">
                  <c:v>11.574148148148099</c:v>
                </c:pt>
                <c:pt idx="11">
                  <c:v>12.581562962963</c:v>
                </c:pt>
                <c:pt idx="12">
                  <c:v>13.588977777777799</c:v>
                </c:pt>
                <c:pt idx="13">
                  <c:v>14.596392592592601</c:v>
                </c:pt>
                <c:pt idx="14">
                  <c:v>15.6038074074074</c:v>
                </c:pt>
                <c:pt idx="15">
                  <c:v>16.611222222222199</c:v>
                </c:pt>
                <c:pt idx="16">
                  <c:v>17.618637037037001</c:v>
                </c:pt>
                <c:pt idx="17">
                  <c:v>18.626051851851798</c:v>
                </c:pt>
                <c:pt idx="18">
                  <c:v>19.633466666666699</c:v>
                </c:pt>
                <c:pt idx="19">
                  <c:v>20.6408814814815</c:v>
                </c:pt>
                <c:pt idx="20">
                  <c:v>21.648296296296301</c:v>
                </c:pt>
                <c:pt idx="21">
                  <c:v>22.655711111111099</c:v>
                </c:pt>
                <c:pt idx="22">
                  <c:v>23.6631259259259</c:v>
                </c:pt>
                <c:pt idx="23">
                  <c:v>24.670540740740702</c:v>
                </c:pt>
                <c:pt idx="24">
                  <c:v>25.677955555555599</c:v>
                </c:pt>
                <c:pt idx="25">
                  <c:v>26.6853703703704</c:v>
                </c:pt>
                <c:pt idx="26">
                  <c:v>27.692785185185201</c:v>
                </c:pt>
                <c:pt idx="27">
                  <c:v>28.700199999999999</c:v>
                </c:pt>
                <c:pt idx="28">
                  <c:v>29.7076148148148</c:v>
                </c:pt>
                <c:pt idx="29">
                  <c:v>30.715029629629601</c:v>
                </c:pt>
                <c:pt idx="30">
                  <c:v>31.722444444444399</c:v>
                </c:pt>
                <c:pt idx="31">
                  <c:v>32.7298592592593</c:v>
                </c:pt>
                <c:pt idx="32">
                  <c:v>33.737274074074101</c:v>
                </c:pt>
                <c:pt idx="33">
                  <c:v>34.744688888888902</c:v>
                </c:pt>
                <c:pt idx="34">
                  <c:v>35.752103703703703</c:v>
                </c:pt>
                <c:pt idx="35">
                  <c:v>36.759518518518497</c:v>
                </c:pt>
                <c:pt idx="36">
                  <c:v>37.766933333333299</c:v>
                </c:pt>
                <c:pt idx="37">
                  <c:v>38.7743481481481</c:v>
                </c:pt>
                <c:pt idx="38">
                  <c:v>39.781762962963001</c:v>
                </c:pt>
                <c:pt idx="39">
                  <c:v>40.789177777777802</c:v>
                </c:pt>
                <c:pt idx="40">
                  <c:v>41.796592592592603</c:v>
                </c:pt>
                <c:pt idx="41">
                  <c:v>42.804007407407397</c:v>
                </c:pt>
                <c:pt idx="42">
                  <c:v>43.811422222222198</c:v>
                </c:pt>
                <c:pt idx="43">
                  <c:v>44.818837037037</c:v>
                </c:pt>
                <c:pt idx="44">
                  <c:v>45.8262518518519</c:v>
                </c:pt>
                <c:pt idx="45">
                  <c:v>46.833666666666701</c:v>
                </c:pt>
                <c:pt idx="46">
                  <c:v>47.841081481481503</c:v>
                </c:pt>
                <c:pt idx="47">
                  <c:v>48.848496296296297</c:v>
                </c:pt>
                <c:pt idx="48">
                  <c:v>49.855911111111098</c:v>
                </c:pt>
                <c:pt idx="49">
                  <c:v>50.863325925925899</c:v>
                </c:pt>
                <c:pt idx="50">
                  <c:v>51.8707407407407</c:v>
                </c:pt>
                <c:pt idx="51">
                  <c:v>52.878155555555601</c:v>
                </c:pt>
                <c:pt idx="52">
                  <c:v>53.885570370370402</c:v>
                </c:pt>
                <c:pt idx="53">
                  <c:v>54.892985185185204</c:v>
                </c:pt>
                <c:pt idx="54">
                  <c:v>55.900399999999998</c:v>
                </c:pt>
              </c:numCache>
            </c:numRef>
          </c:xVal>
          <c:yVal>
            <c:numRef>
              <c:f>rAB1_rep5!$W$2:$W$56</c:f>
              <c:numCache>
                <c:formatCode>General</c:formatCode>
                <c:ptCount val="55"/>
                <c:pt idx="0">
                  <c:v>-2.05999132796304E-2</c:v>
                </c:pt>
                <c:pt idx="1">
                  <c:v>-6.3949191423093996</c:v>
                </c:pt>
                <c:pt idx="2">
                  <c:v>-11.9160562718777</c:v>
                </c:pt>
                <c:pt idx="3">
                  <c:v>-16.203342186046999</c:v>
                </c:pt>
                <c:pt idx="4">
                  <c:v>-19.651318158099301</c:v>
                </c:pt>
                <c:pt idx="5">
                  <c:v>-22.519337393920399</c:v>
                </c:pt>
                <c:pt idx="6">
                  <c:v>-24.960826019483999</c:v>
                </c:pt>
                <c:pt idx="7">
                  <c:v>-27.081238662959898</c:v>
                </c:pt>
                <c:pt idx="8">
                  <c:v>-28.964484980634502</c:v>
                </c:pt>
                <c:pt idx="9">
                  <c:v>-30.6240249404145</c:v>
                </c:pt>
                <c:pt idx="10">
                  <c:v>-32.114884860741299</c:v>
                </c:pt>
                <c:pt idx="11">
                  <c:v>-33.4582221276967</c:v>
                </c:pt>
                <c:pt idx="12">
                  <c:v>-34.668939874875001</c:v>
                </c:pt>
                <c:pt idx="13">
                  <c:v>-35.793310551343701</c:v>
                </c:pt>
                <c:pt idx="14">
                  <c:v>-36.812298079399199</c:v>
                </c:pt>
                <c:pt idx="15">
                  <c:v>-37.748302060585203</c:v>
                </c:pt>
                <c:pt idx="16">
                  <c:v>-38.610977094883502</c:v>
                </c:pt>
                <c:pt idx="17">
                  <c:v>-39.396179997124101</c:v>
                </c:pt>
                <c:pt idx="18">
                  <c:v>-40.136587637691399</c:v>
                </c:pt>
                <c:pt idx="19">
                  <c:v>-40.817312638373302</c:v>
                </c:pt>
                <c:pt idx="20">
                  <c:v>-41.451640508715002</c:v>
                </c:pt>
                <c:pt idx="21">
                  <c:v>-42.024514377246</c:v>
                </c:pt>
                <c:pt idx="22">
                  <c:v>-42.574218644666701</c:v>
                </c:pt>
                <c:pt idx="23">
                  <c:v>-43.0970834538928</c:v>
                </c:pt>
                <c:pt idx="24">
                  <c:v>-43.57814116558</c:v>
                </c:pt>
                <c:pt idx="25">
                  <c:v>-44.026064225509899</c:v>
                </c:pt>
                <c:pt idx="26">
                  <c:v>-44.461370221005097</c:v>
                </c:pt>
                <c:pt idx="27">
                  <c:v>-44.874625310581997</c:v>
                </c:pt>
                <c:pt idx="28">
                  <c:v>-45.261140538105899</c:v>
                </c:pt>
                <c:pt idx="29">
                  <c:v>-45.6177545497846</c:v>
                </c:pt>
                <c:pt idx="30">
                  <c:v>-45.953358406867203</c:v>
                </c:pt>
                <c:pt idx="31">
                  <c:v>-46.281217626988997</c:v>
                </c:pt>
                <c:pt idx="32">
                  <c:v>-46.599910181364002</c:v>
                </c:pt>
                <c:pt idx="33">
                  <c:v>-46.907437241187502</c:v>
                </c:pt>
                <c:pt idx="34">
                  <c:v>-47.201423058835601</c:v>
                </c:pt>
                <c:pt idx="35">
                  <c:v>-47.482416935971401</c:v>
                </c:pt>
                <c:pt idx="36">
                  <c:v>-47.750214328349898</c:v>
                </c:pt>
                <c:pt idx="37">
                  <c:v>-47.997540583429803</c:v>
                </c:pt>
                <c:pt idx="38">
                  <c:v>-48.240275330736999</c:v>
                </c:pt>
                <c:pt idx="39">
                  <c:v>-48.478954672611401</c:v>
                </c:pt>
                <c:pt idx="40">
                  <c:v>-48.713042485999701</c:v>
                </c:pt>
                <c:pt idx="41">
                  <c:v>-48.941975281810102</c:v>
                </c:pt>
                <c:pt idx="42">
                  <c:v>-49.178460535882401</c:v>
                </c:pt>
                <c:pt idx="43">
                  <c:v>-49.421811994170497</c:v>
                </c:pt>
                <c:pt idx="44">
                  <c:v>-49.657046225059702</c:v>
                </c:pt>
                <c:pt idx="45">
                  <c:v>-49.883297025170798</c:v>
                </c:pt>
                <c:pt idx="46">
                  <c:v>-50.099675179464597</c:v>
                </c:pt>
                <c:pt idx="47">
                  <c:v>-50.305275828897301</c:v>
                </c:pt>
                <c:pt idx="48">
                  <c:v>-50.499187130931602</c:v>
                </c:pt>
                <c:pt idx="49">
                  <c:v>-50.681929133749698</c:v>
                </c:pt>
                <c:pt idx="50">
                  <c:v>-50.876077604565303</c:v>
                </c:pt>
                <c:pt idx="51">
                  <c:v>-51.069115897896303</c:v>
                </c:pt>
                <c:pt idx="52">
                  <c:v>-51.285172519637896</c:v>
                </c:pt>
                <c:pt idx="53">
                  <c:v>-51.467145681180902</c:v>
                </c:pt>
                <c:pt idx="54">
                  <c:v>-51.479717411211197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F6-478A-BBE2-E72FD0429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102272"/>
        <c:axId val="453181552"/>
      </c:scatterChart>
      <c:valAx>
        <c:axId val="455102272"/>
        <c:scaling>
          <c:orientation val="minMax"/>
          <c:max val="7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 b="1" i="0" baseline="0" dirty="0">
                    <a:effectLst/>
                  </a:rPr>
                  <a:t>Channel Length (mm)</a:t>
                </a:r>
                <a:endParaRPr lang="en-US" sz="2000" dirty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33160247850132218"/>
              <c:y val="0.92076520368645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3181552"/>
        <c:crosses val="autoZero"/>
        <c:crossBetween val="midCat"/>
        <c:majorUnit val="25"/>
      </c:valAx>
      <c:valAx>
        <c:axId val="453181552"/>
        <c:scaling>
          <c:orientation val="minMax"/>
          <c:max val="0"/>
          <c:min val="-60"/>
        </c:scaling>
        <c:delete val="0"/>
        <c:axPos val="l"/>
        <c:majorGridlines>
          <c:spPr>
            <a:ln w="12700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Channel TF (dB)</a:t>
                </a:r>
              </a:p>
            </c:rich>
          </c:tx>
          <c:layout>
            <c:manualLayout>
              <c:xMode val="edge"/>
              <c:yMode val="edge"/>
              <c:x val="7.1871042560318022E-3"/>
              <c:y val="0.256625921759780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510227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1980779147176412"/>
          <c:y val="0.11902637170353705"/>
          <c:w val="0.29934381941648769"/>
          <c:h val="0.16358194070540086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873900590576128"/>
          <c:y val="8.2215723034620686E-2"/>
          <c:w val="0.80488600531182841"/>
          <c:h val="0.7387740106988571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rAB4_rep5!$K$1</c:f>
              <c:strCache>
                <c:ptCount val="1"/>
                <c:pt idx="0">
                  <c:v>Analytical_TF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ysClr val="window" lastClr="FFFFFF"/>
              </a:solidFill>
              <a:ln w="25400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rAB4_rep5!$J$2:$J$55</c:f>
              <c:numCache>
                <c:formatCode>General</c:formatCode>
                <c:ptCount val="54"/>
                <c:pt idx="0">
                  <c:v>7.0000000000000027</c:v>
                </c:pt>
                <c:pt idx="1">
                  <c:v>9.0000000000000036</c:v>
                </c:pt>
                <c:pt idx="2">
                  <c:v>11.000000000000004</c:v>
                </c:pt>
                <c:pt idx="3">
                  <c:v>13.000000000000004</c:v>
                </c:pt>
                <c:pt idx="4">
                  <c:v>15.000000000000004</c:v>
                </c:pt>
                <c:pt idx="5">
                  <c:v>17</c:v>
                </c:pt>
                <c:pt idx="6">
                  <c:v>19.000000000000004</c:v>
                </c:pt>
                <c:pt idx="7">
                  <c:v>21.000000000000004</c:v>
                </c:pt>
                <c:pt idx="8">
                  <c:v>23.000000000000007</c:v>
                </c:pt>
                <c:pt idx="9">
                  <c:v>25.000000000000007</c:v>
                </c:pt>
                <c:pt idx="10">
                  <c:v>27.000000000000011</c:v>
                </c:pt>
                <c:pt idx="11">
                  <c:v>29.000000000000011</c:v>
                </c:pt>
                <c:pt idx="12">
                  <c:v>31.000000000000014</c:v>
                </c:pt>
                <c:pt idx="13">
                  <c:v>33.000000000000014</c:v>
                </c:pt>
                <c:pt idx="14">
                  <c:v>35.000000000000014</c:v>
                </c:pt>
                <c:pt idx="15">
                  <c:v>37.000000000000021</c:v>
                </c:pt>
                <c:pt idx="16">
                  <c:v>39.000000000000021</c:v>
                </c:pt>
                <c:pt idx="17">
                  <c:v>41.000000000000021</c:v>
                </c:pt>
                <c:pt idx="18">
                  <c:v>43.000000000000021</c:v>
                </c:pt>
                <c:pt idx="19">
                  <c:v>45.000000000000028</c:v>
                </c:pt>
                <c:pt idx="20">
                  <c:v>47.000000000000028</c:v>
                </c:pt>
                <c:pt idx="21">
                  <c:v>49.000000000000028</c:v>
                </c:pt>
                <c:pt idx="22">
                  <c:v>51.000000000000028</c:v>
                </c:pt>
                <c:pt idx="23">
                  <c:v>53.000000000000036</c:v>
                </c:pt>
                <c:pt idx="24">
                  <c:v>55.000000000000036</c:v>
                </c:pt>
                <c:pt idx="25">
                  <c:v>57.000000000000036</c:v>
                </c:pt>
                <c:pt idx="26">
                  <c:v>59.000000000000036</c:v>
                </c:pt>
                <c:pt idx="27">
                  <c:v>61.000000000000043</c:v>
                </c:pt>
                <c:pt idx="28">
                  <c:v>63.000000000000043</c:v>
                </c:pt>
                <c:pt idx="29">
                  <c:v>65.000000000000043</c:v>
                </c:pt>
                <c:pt idx="30">
                  <c:v>67.000000000000043</c:v>
                </c:pt>
                <c:pt idx="31">
                  <c:v>69.000000000000043</c:v>
                </c:pt>
                <c:pt idx="32">
                  <c:v>71.000000000000043</c:v>
                </c:pt>
                <c:pt idx="33">
                  <c:v>73.000000000000057</c:v>
                </c:pt>
                <c:pt idx="34">
                  <c:v>75.000000000000057</c:v>
                </c:pt>
                <c:pt idx="35">
                  <c:v>77.000000000000057</c:v>
                </c:pt>
                <c:pt idx="36">
                  <c:v>79.000000000000057</c:v>
                </c:pt>
                <c:pt idx="37">
                  <c:v>81.000000000000057</c:v>
                </c:pt>
                <c:pt idx="38">
                  <c:v>83.000000000000057</c:v>
                </c:pt>
                <c:pt idx="39">
                  <c:v>85.000000000000057</c:v>
                </c:pt>
                <c:pt idx="40">
                  <c:v>87.000000000000057</c:v>
                </c:pt>
                <c:pt idx="41">
                  <c:v>89.000000000000071</c:v>
                </c:pt>
                <c:pt idx="42">
                  <c:v>91.000000000000071</c:v>
                </c:pt>
                <c:pt idx="43">
                  <c:v>93.000000000000071</c:v>
                </c:pt>
                <c:pt idx="44">
                  <c:v>95.000000000000071</c:v>
                </c:pt>
                <c:pt idx="45">
                  <c:v>97.000000000000071</c:v>
                </c:pt>
                <c:pt idx="46">
                  <c:v>99.000000000000071</c:v>
                </c:pt>
                <c:pt idx="47">
                  <c:v>101.00000000000007</c:v>
                </c:pt>
                <c:pt idx="48">
                  <c:v>103.00000000000007</c:v>
                </c:pt>
                <c:pt idx="49">
                  <c:v>105.00000000000009</c:v>
                </c:pt>
                <c:pt idx="50">
                  <c:v>107.00000000000009</c:v>
                </c:pt>
                <c:pt idx="51">
                  <c:v>109.00000000000009</c:v>
                </c:pt>
                <c:pt idx="52">
                  <c:v>111.00000000000009</c:v>
                </c:pt>
                <c:pt idx="53">
                  <c:v>113.00000000000009</c:v>
                </c:pt>
              </c:numCache>
            </c:numRef>
          </c:xVal>
          <c:yVal>
            <c:numRef>
              <c:f>rAB4_rep5!$K$2:$K$55</c:f>
              <c:numCache>
                <c:formatCode>General</c:formatCode>
                <c:ptCount val="54"/>
                <c:pt idx="1">
                  <c:v>1.6168474258733916</c:v>
                </c:pt>
                <c:pt idx="2">
                  <c:v>-5.7426882800184922</c:v>
                </c:pt>
                <c:pt idx="3">
                  <c:v>-10.42435240068585</c:v>
                </c:pt>
                <c:pt idx="4">
                  <c:v>-13.946177581799471</c:v>
                </c:pt>
                <c:pt idx="5">
                  <c:v>-16.799527653174099</c:v>
                </c:pt>
                <c:pt idx="6">
                  <c:v>-19.211006277291101</c:v>
                </c:pt>
                <c:pt idx="7">
                  <c:v>-21.305713287691361</c:v>
                </c:pt>
                <c:pt idx="8">
                  <c:v>-23.160794352429335</c:v>
                </c:pt>
                <c:pt idx="9">
                  <c:v>-24.827538468804992</c:v>
                </c:pt>
                <c:pt idx="10">
                  <c:v>-26.341952747567355</c:v>
                </c:pt>
                <c:pt idx="11">
                  <c:v>-27.730380922736725</c:v>
                </c:pt>
                <c:pt idx="12">
                  <c:v>-29.012730914971705</c:v>
                </c:pt>
                <c:pt idx="13">
                  <c:v>-30.204444714656585</c:v>
                </c:pt>
                <c:pt idx="14">
                  <c:v>-31.317760299075076</c:v>
                </c:pt>
                <c:pt idx="15">
                  <c:v>-32.362552660846973</c:v>
                </c:pt>
                <c:pt idx="16">
                  <c:v>-33.346913114250611</c:v>
                </c:pt>
                <c:pt idx="17">
                  <c:v>-34.277559610463335</c:v>
                </c:pt>
                <c:pt idx="18">
                  <c:v>-35.160134388871704</c:v>
                </c:pt>
                <c:pt idx="19">
                  <c:v>-35.999424419742432</c:v>
                </c:pt>
                <c:pt idx="20">
                  <c:v>-36.79952765317411</c:v>
                </c:pt>
                <c:pt idx="21">
                  <c:v>-37.563980420548475</c:v>
                </c:pt>
                <c:pt idx="22">
                  <c:v>-38.295856466077602</c:v>
                </c:pt>
                <c:pt idx="23">
                  <c:v>-38.997844913649978</c:v>
                </c:pt>
                <c:pt idx="24">
                  <c:v>-39.672312358664968</c:v>
                </c:pt>
                <c:pt idx="25">
                  <c:v>-40.32135283428773</c:v>
                </c:pt>
                <c:pt idx="26">
                  <c:v>-40.946828402555546</c:v>
                </c:pt>
                <c:pt idx="27">
                  <c:v>-41.550402416031595</c:v>
                </c:pt>
                <c:pt idx="28">
                  <c:v>-42.133566990855861</c:v>
                </c:pt>
                <c:pt idx="29">
                  <c:v>-42.697665865277955</c:v>
                </c:pt>
                <c:pt idx="30">
                  <c:v>-43.243913547852486</c:v>
                </c:pt>
                <c:pt idx="31">
                  <c:v>-43.773411458484929</c:v>
                </c:pt>
                <c:pt idx="32">
                  <c:v>-44.287161614191746</c:v>
                </c:pt>
                <c:pt idx="33">
                  <c:v>-44.786078296347682</c:v>
                </c:pt>
                <c:pt idx="34">
                  <c:v>-45.270998047828819</c:v>
                </c:pt>
                <c:pt idx="35">
                  <c:v>-45.742688280018491</c:v>
                </c:pt>
                <c:pt idx="36">
                  <c:v>-46.201854716194191</c:v>
                </c:pt>
                <c:pt idx="37">
                  <c:v>-46.649147855751643</c:v>
                </c:pt>
                <c:pt idx="38">
                  <c:v>-47.085168610381672</c:v>
                </c:pt>
                <c:pt idx="39">
                  <c:v>-47.510473236707469</c:v>
                </c:pt>
                <c:pt idx="40">
                  <c:v>-47.925577668519857</c:v>
                </c:pt>
                <c:pt idx="41">
                  <c:v>-48.330961334479916</c:v>
                </c:pt>
                <c:pt idx="42">
                  <c:v>-48.727070533126096</c:v>
                </c:pt>
                <c:pt idx="43">
                  <c:v>-49.114321425557208</c:v>
                </c:pt>
                <c:pt idx="44">
                  <c:v>-49.493102696747748</c:v>
                </c:pt>
                <c:pt idx="45">
                  <c:v>-49.863777928680982</c:v>
                </c:pt>
                <c:pt idx="46">
                  <c:v>-50.226687722043941</c:v>
                </c:pt>
                <c:pt idx="47">
                  <c:v>-50.582151597864062</c:v>
                </c:pt>
                <c:pt idx="48">
                  <c:v>-50.930469705981267</c:v>
                </c:pt>
                <c:pt idx="49">
                  <c:v>-51.271924363483379</c:v>
                </c:pt>
                <c:pt idx="50">
                  <c:v>-51.606781443058985</c:v>
                </c:pt>
                <c:pt idx="51">
                  <c:v>-51.935291628536476</c:v>
                </c:pt>
                <c:pt idx="52">
                  <c:v>-52.257691552599546</c:v>
                </c:pt>
                <c:pt idx="53">
                  <c:v>-52.574204829728259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F2-41D8-AD83-920879F837FB}"/>
            </c:ext>
          </c:extLst>
        </c:ser>
        <c:ser>
          <c:idx val="1"/>
          <c:order val="1"/>
          <c:tx>
            <c:strRef>
              <c:f>rAB4_rep5!$W$1</c:f>
              <c:strCache>
                <c:ptCount val="1"/>
                <c:pt idx="0">
                  <c:v>HFSS_TF</c:v>
                </c:pt>
              </c:strCache>
            </c:strRef>
          </c:tx>
          <c:spPr>
            <a:ln w="508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rAB4_rep5!$V$2:$V$56</c:f>
              <c:numCache>
                <c:formatCode>General</c:formatCode>
                <c:ptCount val="55"/>
                <c:pt idx="0">
                  <c:v>6.0000000000000018</c:v>
                </c:pt>
                <c:pt idx="1">
                  <c:v>8.014829629629622</c:v>
                </c:pt>
                <c:pt idx="2">
                  <c:v>10.029659259259262</c:v>
                </c:pt>
                <c:pt idx="3">
                  <c:v>12.044488888888882</c:v>
                </c:pt>
                <c:pt idx="4">
                  <c:v>14.059318518518522</c:v>
                </c:pt>
                <c:pt idx="5">
                  <c:v>16.07414814814814</c:v>
                </c:pt>
                <c:pt idx="6">
                  <c:v>18.088977777777782</c:v>
                </c:pt>
                <c:pt idx="7">
                  <c:v>20.103807407407402</c:v>
                </c:pt>
                <c:pt idx="8">
                  <c:v>22.11863703703704</c:v>
                </c:pt>
                <c:pt idx="9">
                  <c:v>24.133466666666664</c:v>
                </c:pt>
                <c:pt idx="10">
                  <c:v>26.148296296296202</c:v>
                </c:pt>
                <c:pt idx="11">
                  <c:v>28.163125925926003</c:v>
                </c:pt>
                <c:pt idx="12">
                  <c:v>30.177955555555599</c:v>
                </c:pt>
                <c:pt idx="13">
                  <c:v>32.192785185185201</c:v>
                </c:pt>
                <c:pt idx="14">
                  <c:v>34.207614814814804</c:v>
                </c:pt>
                <c:pt idx="15">
                  <c:v>36.222444444444399</c:v>
                </c:pt>
                <c:pt idx="16">
                  <c:v>38.237274074074001</c:v>
                </c:pt>
                <c:pt idx="17">
                  <c:v>40.252103703703597</c:v>
                </c:pt>
                <c:pt idx="18">
                  <c:v>42.266933333333398</c:v>
                </c:pt>
                <c:pt idx="19">
                  <c:v>44.281762962963001</c:v>
                </c:pt>
                <c:pt idx="20">
                  <c:v>46.296592592592603</c:v>
                </c:pt>
                <c:pt idx="21">
                  <c:v>48.311422222222198</c:v>
                </c:pt>
                <c:pt idx="22">
                  <c:v>50.326251851851801</c:v>
                </c:pt>
                <c:pt idx="23">
                  <c:v>52.341081481481403</c:v>
                </c:pt>
                <c:pt idx="24">
                  <c:v>54.355911111111197</c:v>
                </c:pt>
                <c:pt idx="25">
                  <c:v>56.3707407407408</c:v>
                </c:pt>
                <c:pt idx="26">
                  <c:v>58.385570370370402</c:v>
                </c:pt>
                <c:pt idx="27">
                  <c:v>60.400399999999998</c:v>
                </c:pt>
                <c:pt idx="28">
                  <c:v>62.4152296296296</c:v>
                </c:pt>
                <c:pt idx="29">
                  <c:v>64.43005925925921</c:v>
                </c:pt>
                <c:pt idx="30">
                  <c:v>66.444888888888798</c:v>
                </c:pt>
                <c:pt idx="31">
                  <c:v>68.459718518518599</c:v>
                </c:pt>
                <c:pt idx="32">
                  <c:v>70.474548148148202</c:v>
                </c:pt>
                <c:pt idx="33">
                  <c:v>72.489377777777804</c:v>
                </c:pt>
                <c:pt idx="34">
                  <c:v>74.504207407407407</c:v>
                </c:pt>
                <c:pt idx="35">
                  <c:v>76.519037037036995</c:v>
                </c:pt>
                <c:pt idx="36">
                  <c:v>78.533866666666597</c:v>
                </c:pt>
                <c:pt idx="37">
                  <c:v>80.5486962962962</c:v>
                </c:pt>
                <c:pt idx="38">
                  <c:v>82.563525925926001</c:v>
                </c:pt>
                <c:pt idx="39">
                  <c:v>84.578355555555603</c:v>
                </c:pt>
                <c:pt idx="40">
                  <c:v>86.593185185185206</c:v>
                </c:pt>
                <c:pt idx="41">
                  <c:v>88.608014814814794</c:v>
                </c:pt>
                <c:pt idx="42">
                  <c:v>90.622844444444397</c:v>
                </c:pt>
                <c:pt idx="43">
                  <c:v>92.637674074073999</c:v>
                </c:pt>
                <c:pt idx="44">
                  <c:v>94.6525037037038</c:v>
                </c:pt>
                <c:pt idx="45">
                  <c:v>96.667333333333403</c:v>
                </c:pt>
                <c:pt idx="46">
                  <c:v>98.682162962963005</c:v>
                </c:pt>
                <c:pt idx="47">
                  <c:v>100.69699259259259</c:v>
                </c:pt>
                <c:pt idx="48">
                  <c:v>102.7118222222222</c:v>
                </c:pt>
                <c:pt idx="49">
                  <c:v>104.7266518518518</c:v>
                </c:pt>
                <c:pt idx="50">
                  <c:v>106.7414814814814</c:v>
                </c:pt>
                <c:pt idx="51">
                  <c:v>108.7563111111112</c:v>
                </c:pt>
                <c:pt idx="52">
                  <c:v>110.7711407407408</c:v>
                </c:pt>
                <c:pt idx="53">
                  <c:v>112.78597037037041</c:v>
                </c:pt>
                <c:pt idx="54">
                  <c:v>114.8008</c:v>
                </c:pt>
              </c:numCache>
            </c:numRef>
          </c:xVal>
          <c:yVal>
            <c:numRef>
              <c:f>rAB4_rep5!$W$2:$W$56</c:f>
              <c:numCache>
                <c:formatCode>General</c:formatCode>
                <c:ptCount val="55"/>
                <c:pt idx="0">
                  <c:v>-2.0599913279619742E-2</c:v>
                </c:pt>
                <c:pt idx="1">
                  <c:v>-5.6397296516240001</c:v>
                </c:pt>
                <c:pt idx="2">
                  <c:v>-10.427632078795298</c:v>
                </c:pt>
                <c:pt idx="3">
                  <c:v>-14.137057916479499</c:v>
                </c:pt>
                <c:pt idx="4">
                  <c:v>-17.1277692136585</c:v>
                </c:pt>
                <c:pt idx="5">
                  <c:v>-19.624555186068498</c:v>
                </c:pt>
                <c:pt idx="6">
                  <c:v>-21.766344736883301</c:v>
                </c:pt>
                <c:pt idx="7">
                  <c:v>-23.633070455183901</c:v>
                </c:pt>
                <c:pt idx="8">
                  <c:v>-25.2894475934201</c:v>
                </c:pt>
                <c:pt idx="9">
                  <c:v>-26.769694792597299</c:v>
                </c:pt>
                <c:pt idx="10">
                  <c:v>-28.096541068394203</c:v>
                </c:pt>
                <c:pt idx="11">
                  <c:v>-29.299884635490898</c:v>
                </c:pt>
                <c:pt idx="12">
                  <c:v>-30.391649431092503</c:v>
                </c:pt>
                <c:pt idx="13">
                  <c:v>-31.397938743851</c:v>
                </c:pt>
                <c:pt idx="14">
                  <c:v>-32.318448142860298</c:v>
                </c:pt>
                <c:pt idx="15">
                  <c:v>-33.159421566136302</c:v>
                </c:pt>
                <c:pt idx="16">
                  <c:v>-33.936134542352598</c:v>
                </c:pt>
                <c:pt idx="17">
                  <c:v>-34.655907003009801</c:v>
                </c:pt>
                <c:pt idx="18">
                  <c:v>-35.321733014692498</c:v>
                </c:pt>
                <c:pt idx="19">
                  <c:v>-35.943369049828299</c:v>
                </c:pt>
                <c:pt idx="20">
                  <c:v>-36.519989647505099</c:v>
                </c:pt>
                <c:pt idx="21">
                  <c:v>-37.054169907949202</c:v>
                </c:pt>
                <c:pt idx="22">
                  <c:v>-37.562287100391401</c:v>
                </c:pt>
                <c:pt idx="23">
                  <c:v>-38.035142515408602</c:v>
                </c:pt>
                <c:pt idx="24">
                  <c:v>-38.481715579516099</c:v>
                </c:pt>
                <c:pt idx="25">
                  <c:v>-38.899952134711398</c:v>
                </c:pt>
                <c:pt idx="26">
                  <c:v>-39.2999261584091</c:v>
                </c:pt>
                <c:pt idx="27">
                  <c:v>-39.681036501166901</c:v>
                </c:pt>
                <c:pt idx="28">
                  <c:v>-40.038821304036603</c:v>
                </c:pt>
                <c:pt idx="29">
                  <c:v>-40.378491575333697</c:v>
                </c:pt>
                <c:pt idx="30">
                  <c:v>-40.698914493784699</c:v>
                </c:pt>
                <c:pt idx="31">
                  <c:v>-41.005840641148602</c:v>
                </c:pt>
                <c:pt idx="32">
                  <c:v>-41.303776531749797</c:v>
                </c:pt>
                <c:pt idx="33">
                  <c:v>-41.591379648041702</c:v>
                </c:pt>
                <c:pt idx="34">
                  <c:v>-41.867171124890604</c:v>
                </c:pt>
                <c:pt idx="35">
                  <c:v>-42.129442360377297</c:v>
                </c:pt>
                <c:pt idx="36">
                  <c:v>-42.378926238385603</c:v>
                </c:pt>
                <c:pt idx="37">
                  <c:v>-42.620431389197698</c:v>
                </c:pt>
                <c:pt idx="38">
                  <c:v>-42.856219420129101</c:v>
                </c:pt>
                <c:pt idx="39">
                  <c:v>-43.085624566455103</c:v>
                </c:pt>
                <c:pt idx="40">
                  <c:v>-43.307954352238902</c:v>
                </c:pt>
                <c:pt idx="41">
                  <c:v>-43.5224930561685</c:v>
                </c:pt>
                <c:pt idx="42">
                  <c:v>-43.740614291772701</c:v>
                </c:pt>
                <c:pt idx="43">
                  <c:v>-43.966724825177501</c:v>
                </c:pt>
                <c:pt idx="44">
                  <c:v>-44.186973733160499</c:v>
                </c:pt>
                <c:pt idx="45">
                  <c:v>-44.400750874701302</c:v>
                </c:pt>
                <c:pt idx="46">
                  <c:v>-44.6074262485822</c:v>
                </c:pt>
                <c:pt idx="47">
                  <c:v>-44.8063534398283</c:v>
                </c:pt>
                <c:pt idx="48">
                  <c:v>-44.997163137005202</c:v>
                </c:pt>
                <c:pt idx="49">
                  <c:v>-45.179890343905598</c:v>
                </c:pt>
                <c:pt idx="50">
                  <c:v>-45.353039968761799</c:v>
                </c:pt>
                <c:pt idx="51">
                  <c:v>-45.515951291447202</c:v>
                </c:pt>
                <c:pt idx="52">
                  <c:v>-45.702013274777599</c:v>
                </c:pt>
                <c:pt idx="53">
                  <c:v>-45.852363138090801</c:v>
                </c:pt>
                <c:pt idx="54">
                  <c:v>-45.860373041786097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F2-41D8-AD83-920879F83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102272"/>
        <c:axId val="453181552"/>
      </c:scatterChart>
      <c:valAx>
        <c:axId val="45510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 b="1" i="0" baseline="0" dirty="0">
                    <a:effectLst/>
                  </a:rPr>
                  <a:t>Hub Plate Distance: </a:t>
                </a:r>
                <a:r>
                  <a:rPr lang="en-US" sz="2000" b="1" i="0" baseline="0" dirty="0" err="1">
                    <a:effectLst/>
                  </a:rPr>
                  <a:t>r</a:t>
                </a:r>
                <a:r>
                  <a:rPr lang="en-US" sz="2000" b="1" i="0" u="none" strike="noStrike" baseline="-25000" dirty="0" err="1">
                    <a:effectLst/>
                  </a:rPr>
                  <a:t>CD</a:t>
                </a:r>
                <a:r>
                  <a:rPr lang="en-US" sz="2000" b="1" i="0" u="none" strike="noStrike" baseline="0" dirty="0"/>
                  <a:t> </a:t>
                </a:r>
                <a:r>
                  <a:rPr lang="en-US" sz="2000" b="1" i="0" baseline="0" dirty="0">
                    <a:effectLst/>
                  </a:rPr>
                  <a:t>(mm)</a:t>
                </a:r>
                <a:endParaRPr lang="en-US" sz="2000" dirty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30380891118477615"/>
              <c:y val="0.920795678608116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3181552"/>
        <c:crosses val="autoZero"/>
        <c:crossBetween val="midCat"/>
      </c:valAx>
      <c:valAx>
        <c:axId val="453181552"/>
        <c:scaling>
          <c:orientation val="minMax"/>
          <c:max val="0"/>
          <c:min val="-60"/>
        </c:scaling>
        <c:delete val="0"/>
        <c:axPos val="l"/>
        <c:majorGridlines>
          <c:spPr>
            <a:ln w="12700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Channel TF (dB)</a:t>
                </a:r>
              </a:p>
            </c:rich>
          </c:tx>
          <c:layout>
            <c:manualLayout>
              <c:xMode val="edge"/>
              <c:yMode val="edge"/>
              <c:x val="7.1871042560318022E-3"/>
              <c:y val="0.256625921759780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510227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1980779147176412"/>
          <c:y val="0.11902637170353705"/>
          <c:w val="0.29934381941648769"/>
          <c:h val="0.16358194070540086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873900590576128"/>
          <c:y val="8.2215723034620686E-2"/>
          <c:w val="0.80488600531182841"/>
          <c:h val="0.7387740106988571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rAB4_rep5!$K$1</c:f>
              <c:strCache>
                <c:ptCount val="1"/>
                <c:pt idx="0">
                  <c:v>Analytical_TF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ysClr val="window" lastClr="FFFFFF"/>
              </a:solidFill>
              <a:ln w="25400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rAB4_rep5!$I$2:$I$55</c:f>
              <c:numCache>
                <c:formatCode>General</c:formatCode>
                <c:ptCount val="54"/>
                <c:pt idx="0">
                  <c:v>3.5000000000000013</c:v>
                </c:pt>
                <c:pt idx="1">
                  <c:v>4.5000000000000018</c:v>
                </c:pt>
                <c:pt idx="2">
                  <c:v>5.5000000000000018</c:v>
                </c:pt>
                <c:pt idx="3">
                  <c:v>6.5000000000000018</c:v>
                </c:pt>
                <c:pt idx="4">
                  <c:v>7.5000000000000018</c:v>
                </c:pt>
                <c:pt idx="5">
                  <c:v>8.5</c:v>
                </c:pt>
                <c:pt idx="6">
                  <c:v>9.5000000000000018</c:v>
                </c:pt>
                <c:pt idx="7">
                  <c:v>10.500000000000002</c:v>
                </c:pt>
                <c:pt idx="8">
                  <c:v>11.500000000000004</c:v>
                </c:pt>
                <c:pt idx="9">
                  <c:v>12.500000000000004</c:v>
                </c:pt>
                <c:pt idx="10">
                  <c:v>13.500000000000005</c:v>
                </c:pt>
                <c:pt idx="11">
                  <c:v>14.500000000000005</c:v>
                </c:pt>
                <c:pt idx="12">
                  <c:v>15.500000000000007</c:v>
                </c:pt>
                <c:pt idx="13">
                  <c:v>16.500000000000007</c:v>
                </c:pt>
                <c:pt idx="14">
                  <c:v>17.500000000000007</c:v>
                </c:pt>
                <c:pt idx="15">
                  <c:v>18.500000000000011</c:v>
                </c:pt>
                <c:pt idx="16">
                  <c:v>19.500000000000011</c:v>
                </c:pt>
                <c:pt idx="17">
                  <c:v>20.500000000000011</c:v>
                </c:pt>
                <c:pt idx="18">
                  <c:v>21.500000000000011</c:v>
                </c:pt>
                <c:pt idx="19">
                  <c:v>22.500000000000014</c:v>
                </c:pt>
                <c:pt idx="20">
                  <c:v>23.500000000000014</c:v>
                </c:pt>
                <c:pt idx="21">
                  <c:v>24.500000000000014</c:v>
                </c:pt>
                <c:pt idx="22">
                  <c:v>25.500000000000014</c:v>
                </c:pt>
                <c:pt idx="23">
                  <c:v>26.500000000000018</c:v>
                </c:pt>
                <c:pt idx="24">
                  <c:v>27.500000000000018</c:v>
                </c:pt>
                <c:pt idx="25">
                  <c:v>28.500000000000018</c:v>
                </c:pt>
                <c:pt idx="26">
                  <c:v>29.500000000000018</c:v>
                </c:pt>
                <c:pt idx="27">
                  <c:v>30.500000000000021</c:v>
                </c:pt>
                <c:pt idx="28">
                  <c:v>31.500000000000021</c:v>
                </c:pt>
                <c:pt idx="29">
                  <c:v>32.500000000000021</c:v>
                </c:pt>
                <c:pt idx="30">
                  <c:v>33.500000000000021</c:v>
                </c:pt>
                <c:pt idx="31">
                  <c:v>34.500000000000021</c:v>
                </c:pt>
                <c:pt idx="32">
                  <c:v>35.500000000000021</c:v>
                </c:pt>
                <c:pt idx="33">
                  <c:v>36.500000000000028</c:v>
                </c:pt>
                <c:pt idx="34">
                  <c:v>37.500000000000028</c:v>
                </c:pt>
                <c:pt idx="35">
                  <c:v>38.500000000000028</c:v>
                </c:pt>
                <c:pt idx="36">
                  <c:v>39.500000000000028</c:v>
                </c:pt>
                <c:pt idx="37">
                  <c:v>40.500000000000028</c:v>
                </c:pt>
                <c:pt idx="38">
                  <c:v>41.500000000000028</c:v>
                </c:pt>
                <c:pt idx="39">
                  <c:v>42.500000000000028</c:v>
                </c:pt>
                <c:pt idx="40">
                  <c:v>43.500000000000028</c:v>
                </c:pt>
                <c:pt idx="41">
                  <c:v>44.500000000000036</c:v>
                </c:pt>
                <c:pt idx="42">
                  <c:v>45.500000000000036</c:v>
                </c:pt>
                <c:pt idx="43">
                  <c:v>46.500000000000036</c:v>
                </c:pt>
                <c:pt idx="44">
                  <c:v>47.500000000000036</c:v>
                </c:pt>
                <c:pt idx="45">
                  <c:v>48.500000000000036</c:v>
                </c:pt>
                <c:pt idx="46">
                  <c:v>49.500000000000036</c:v>
                </c:pt>
                <c:pt idx="47">
                  <c:v>50.500000000000036</c:v>
                </c:pt>
                <c:pt idx="48">
                  <c:v>51.500000000000036</c:v>
                </c:pt>
                <c:pt idx="49">
                  <c:v>52.500000000000043</c:v>
                </c:pt>
                <c:pt idx="50">
                  <c:v>53.500000000000043</c:v>
                </c:pt>
                <c:pt idx="51">
                  <c:v>54.500000000000043</c:v>
                </c:pt>
                <c:pt idx="52">
                  <c:v>55.500000000000043</c:v>
                </c:pt>
                <c:pt idx="53">
                  <c:v>56.500000000000043</c:v>
                </c:pt>
              </c:numCache>
            </c:numRef>
          </c:xVal>
          <c:yVal>
            <c:numRef>
              <c:f>rAB4_rep5!$K$2:$K$55</c:f>
              <c:numCache>
                <c:formatCode>General</c:formatCode>
                <c:ptCount val="54"/>
                <c:pt idx="1">
                  <c:v>1.6168474258733916</c:v>
                </c:pt>
                <c:pt idx="2">
                  <c:v>-5.7426882800184922</c:v>
                </c:pt>
                <c:pt idx="3">
                  <c:v>-10.42435240068585</c:v>
                </c:pt>
                <c:pt idx="4">
                  <c:v>-13.946177581799471</c:v>
                </c:pt>
                <c:pt idx="5">
                  <c:v>-16.799527653174099</c:v>
                </c:pt>
                <c:pt idx="6">
                  <c:v>-19.211006277291101</c:v>
                </c:pt>
                <c:pt idx="7">
                  <c:v>-21.305713287691361</c:v>
                </c:pt>
                <c:pt idx="8">
                  <c:v>-23.160794352429335</c:v>
                </c:pt>
                <c:pt idx="9">
                  <c:v>-24.827538468804992</c:v>
                </c:pt>
                <c:pt idx="10">
                  <c:v>-26.341952747567355</c:v>
                </c:pt>
                <c:pt idx="11">
                  <c:v>-27.730380922736725</c:v>
                </c:pt>
                <c:pt idx="12">
                  <c:v>-29.012730914971705</c:v>
                </c:pt>
                <c:pt idx="13">
                  <c:v>-30.204444714656585</c:v>
                </c:pt>
                <c:pt idx="14">
                  <c:v>-31.317760299075076</c:v>
                </c:pt>
                <c:pt idx="15">
                  <c:v>-32.362552660846973</c:v>
                </c:pt>
                <c:pt idx="16">
                  <c:v>-33.346913114250611</c:v>
                </c:pt>
                <c:pt idx="17">
                  <c:v>-34.277559610463335</c:v>
                </c:pt>
                <c:pt idx="18">
                  <c:v>-35.160134388871704</c:v>
                </c:pt>
                <c:pt idx="19">
                  <c:v>-35.999424419742432</c:v>
                </c:pt>
                <c:pt idx="20">
                  <c:v>-36.79952765317411</c:v>
                </c:pt>
                <c:pt idx="21">
                  <c:v>-37.563980420548475</c:v>
                </c:pt>
                <c:pt idx="22">
                  <c:v>-38.295856466077602</c:v>
                </c:pt>
                <c:pt idx="23">
                  <c:v>-38.997844913649978</c:v>
                </c:pt>
                <c:pt idx="24">
                  <c:v>-39.672312358664968</c:v>
                </c:pt>
                <c:pt idx="25">
                  <c:v>-40.32135283428773</c:v>
                </c:pt>
                <c:pt idx="26">
                  <c:v>-40.946828402555546</c:v>
                </c:pt>
                <c:pt idx="27">
                  <c:v>-41.550402416031595</c:v>
                </c:pt>
                <c:pt idx="28">
                  <c:v>-42.133566990855861</c:v>
                </c:pt>
                <c:pt idx="29">
                  <c:v>-42.697665865277955</c:v>
                </c:pt>
                <c:pt idx="30">
                  <c:v>-43.243913547852486</c:v>
                </c:pt>
                <c:pt idx="31">
                  <c:v>-43.773411458484929</c:v>
                </c:pt>
                <c:pt idx="32">
                  <c:v>-44.287161614191746</c:v>
                </c:pt>
                <c:pt idx="33">
                  <c:v>-44.786078296347682</c:v>
                </c:pt>
                <c:pt idx="34">
                  <c:v>-45.270998047828819</c:v>
                </c:pt>
                <c:pt idx="35">
                  <c:v>-45.742688280018491</c:v>
                </c:pt>
                <c:pt idx="36">
                  <c:v>-46.201854716194191</c:v>
                </c:pt>
                <c:pt idx="37">
                  <c:v>-46.649147855751643</c:v>
                </c:pt>
                <c:pt idx="38">
                  <c:v>-47.085168610381672</c:v>
                </c:pt>
                <c:pt idx="39">
                  <c:v>-47.510473236707469</c:v>
                </c:pt>
                <c:pt idx="40">
                  <c:v>-47.925577668519857</c:v>
                </c:pt>
                <c:pt idx="41">
                  <c:v>-48.330961334479916</c:v>
                </c:pt>
                <c:pt idx="42">
                  <c:v>-48.727070533126096</c:v>
                </c:pt>
                <c:pt idx="43">
                  <c:v>-49.114321425557208</c:v>
                </c:pt>
                <c:pt idx="44">
                  <c:v>-49.493102696747748</c:v>
                </c:pt>
                <c:pt idx="45">
                  <c:v>-49.863777928680982</c:v>
                </c:pt>
                <c:pt idx="46">
                  <c:v>-50.226687722043941</c:v>
                </c:pt>
                <c:pt idx="47">
                  <c:v>-50.582151597864062</c:v>
                </c:pt>
                <c:pt idx="48">
                  <c:v>-50.930469705981267</c:v>
                </c:pt>
                <c:pt idx="49">
                  <c:v>-51.271924363483379</c:v>
                </c:pt>
                <c:pt idx="50">
                  <c:v>-51.606781443058985</c:v>
                </c:pt>
                <c:pt idx="51">
                  <c:v>-51.935291628536476</c:v>
                </c:pt>
                <c:pt idx="52">
                  <c:v>-52.257691552599546</c:v>
                </c:pt>
                <c:pt idx="53">
                  <c:v>-52.574204829728259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31-433C-ABA3-B7939711E92D}"/>
            </c:ext>
          </c:extLst>
        </c:ser>
        <c:ser>
          <c:idx val="1"/>
          <c:order val="1"/>
          <c:tx>
            <c:strRef>
              <c:f>rAB4_rep5!$W$1</c:f>
              <c:strCache>
                <c:ptCount val="1"/>
                <c:pt idx="0">
                  <c:v>HFSS_TF</c:v>
                </c:pt>
              </c:strCache>
            </c:strRef>
          </c:tx>
          <c:spPr>
            <a:ln w="508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rAB4_rep5!$U$2:$U$56</c:f>
              <c:numCache>
                <c:formatCode>General</c:formatCode>
                <c:ptCount val="55"/>
                <c:pt idx="0">
                  <c:v>3.0000000000000009</c:v>
                </c:pt>
                <c:pt idx="1">
                  <c:v>4.007414814814811</c:v>
                </c:pt>
                <c:pt idx="2">
                  <c:v>5.0148296296296309</c:v>
                </c:pt>
                <c:pt idx="3">
                  <c:v>6.022244444444441</c:v>
                </c:pt>
                <c:pt idx="4">
                  <c:v>7.0296592592592608</c:v>
                </c:pt>
                <c:pt idx="5">
                  <c:v>8.03707407407407</c:v>
                </c:pt>
                <c:pt idx="6">
                  <c:v>9.0444888888888908</c:v>
                </c:pt>
                <c:pt idx="7">
                  <c:v>10.051903703703701</c:v>
                </c:pt>
                <c:pt idx="8">
                  <c:v>11.05931851851852</c:v>
                </c:pt>
                <c:pt idx="9">
                  <c:v>12.066733333333332</c:v>
                </c:pt>
                <c:pt idx="10">
                  <c:v>13.074148148148101</c:v>
                </c:pt>
                <c:pt idx="11">
                  <c:v>14.081562962963002</c:v>
                </c:pt>
                <c:pt idx="12">
                  <c:v>15.088977777777799</c:v>
                </c:pt>
                <c:pt idx="13">
                  <c:v>16.096392592592601</c:v>
                </c:pt>
                <c:pt idx="14">
                  <c:v>17.103807407407402</c:v>
                </c:pt>
                <c:pt idx="15">
                  <c:v>18.111222222222199</c:v>
                </c:pt>
                <c:pt idx="16">
                  <c:v>19.118637037037001</c:v>
                </c:pt>
                <c:pt idx="17">
                  <c:v>20.126051851851798</c:v>
                </c:pt>
                <c:pt idx="18">
                  <c:v>21.133466666666699</c:v>
                </c:pt>
                <c:pt idx="19">
                  <c:v>22.1408814814815</c:v>
                </c:pt>
                <c:pt idx="20">
                  <c:v>23.148296296296301</c:v>
                </c:pt>
                <c:pt idx="21">
                  <c:v>24.155711111111099</c:v>
                </c:pt>
                <c:pt idx="22">
                  <c:v>25.1631259259259</c:v>
                </c:pt>
                <c:pt idx="23">
                  <c:v>26.170540740740702</c:v>
                </c:pt>
                <c:pt idx="24">
                  <c:v>27.177955555555599</c:v>
                </c:pt>
                <c:pt idx="25">
                  <c:v>28.1853703703704</c:v>
                </c:pt>
                <c:pt idx="26">
                  <c:v>29.192785185185201</c:v>
                </c:pt>
                <c:pt idx="27">
                  <c:v>30.200199999999999</c:v>
                </c:pt>
                <c:pt idx="28">
                  <c:v>31.2076148148148</c:v>
                </c:pt>
                <c:pt idx="29">
                  <c:v>32.215029629629605</c:v>
                </c:pt>
                <c:pt idx="30">
                  <c:v>33.222444444444399</c:v>
                </c:pt>
                <c:pt idx="31">
                  <c:v>34.2298592592593</c:v>
                </c:pt>
                <c:pt idx="32">
                  <c:v>35.237274074074101</c:v>
                </c:pt>
                <c:pt idx="33">
                  <c:v>36.244688888888902</c:v>
                </c:pt>
                <c:pt idx="34">
                  <c:v>37.252103703703703</c:v>
                </c:pt>
                <c:pt idx="35">
                  <c:v>38.259518518518497</c:v>
                </c:pt>
                <c:pt idx="36">
                  <c:v>39.266933333333299</c:v>
                </c:pt>
                <c:pt idx="37">
                  <c:v>40.2743481481481</c:v>
                </c:pt>
                <c:pt idx="38">
                  <c:v>41.281762962963001</c:v>
                </c:pt>
                <c:pt idx="39">
                  <c:v>42.289177777777802</c:v>
                </c:pt>
                <c:pt idx="40">
                  <c:v>43.296592592592603</c:v>
                </c:pt>
                <c:pt idx="41">
                  <c:v>44.304007407407397</c:v>
                </c:pt>
                <c:pt idx="42">
                  <c:v>45.311422222222198</c:v>
                </c:pt>
                <c:pt idx="43">
                  <c:v>46.318837037037</c:v>
                </c:pt>
                <c:pt idx="44">
                  <c:v>47.3262518518519</c:v>
                </c:pt>
                <c:pt idx="45">
                  <c:v>48.333666666666701</c:v>
                </c:pt>
                <c:pt idx="46">
                  <c:v>49.341081481481503</c:v>
                </c:pt>
                <c:pt idx="47">
                  <c:v>50.348496296296297</c:v>
                </c:pt>
                <c:pt idx="48">
                  <c:v>51.355911111111098</c:v>
                </c:pt>
                <c:pt idx="49">
                  <c:v>52.363325925925899</c:v>
                </c:pt>
                <c:pt idx="50">
                  <c:v>53.3707407407407</c:v>
                </c:pt>
                <c:pt idx="51">
                  <c:v>54.378155555555601</c:v>
                </c:pt>
                <c:pt idx="52">
                  <c:v>55.385570370370402</c:v>
                </c:pt>
                <c:pt idx="53">
                  <c:v>56.392985185185204</c:v>
                </c:pt>
                <c:pt idx="54">
                  <c:v>57.400399999999998</c:v>
                </c:pt>
              </c:numCache>
            </c:numRef>
          </c:xVal>
          <c:yVal>
            <c:numRef>
              <c:f>rAB4_rep5!$W$2:$W$56</c:f>
              <c:numCache>
                <c:formatCode>General</c:formatCode>
                <c:ptCount val="55"/>
                <c:pt idx="0">
                  <c:v>-2.0599913279619742E-2</c:v>
                </c:pt>
                <c:pt idx="1">
                  <c:v>-5.6397296516240001</c:v>
                </c:pt>
                <c:pt idx="2">
                  <c:v>-10.427632078795298</c:v>
                </c:pt>
                <c:pt idx="3">
                  <c:v>-14.137057916479499</c:v>
                </c:pt>
                <c:pt idx="4">
                  <c:v>-17.1277692136585</c:v>
                </c:pt>
                <c:pt idx="5">
                  <c:v>-19.624555186068498</c:v>
                </c:pt>
                <c:pt idx="6">
                  <c:v>-21.766344736883301</c:v>
                </c:pt>
                <c:pt idx="7">
                  <c:v>-23.633070455183901</c:v>
                </c:pt>
                <c:pt idx="8">
                  <c:v>-25.2894475934201</c:v>
                </c:pt>
                <c:pt idx="9">
                  <c:v>-26.769694792597299</c:v>
                </c:pt>
                <c:pt idx="10">
                  <c:v>-28.096541068394203</c:v>
                </c:pt>
                <c:pt idx="11">
                  <c:v>-29.299884635490898</c:v>
                </c:pt>
                <c:pt idx="12">
                  <c:v>-30.391649431092503</c:v>
                </c:pt>
                <c:pt idx="13">
                  <c:v>-31.397938743851</c:v>
                </c:pt>
                <c:pt idx="14">
                  <c:v>-32.318448142860298</c:v>
                </c:pt>
                <c:pt idx="15">
                  <c:v>-33.159421566136302</c:v>
                </c:pt>
                <c:pt idx="16">
                  <c:v>-33.936134542352598</c:v>
                </c:pt>
                <c:pt idx="17">
                  <c:v>-34.655907003009801</c:v>
                </c:pt>
                <c:pt idx="18">
                  <c:v>-35.321733014692498</c:v>
                </c:pt>
                <c:pt idx="19">
                  <c:v>-35.943369049828299</c:v>
                </c:pt>
                <c:pt idx="20">
                  <c:v>-36.519989647505099</c:v>
                </c:pt>
                <c:pt idx="21">
                  <c:v>-37.054169907949202</c:v>
                </c:pt>
                <c:pt idx="22">
                  <c:v>-37.562287100391401</c:v>
                </c:pt>
                <c:pt idx="23">
                  <c:v>-38.035142515408602</c:v>
                </c:pt>
                <c:pt idx="24">
                  <c:v>-38.481715579516099</c:v>
                </c:pt>
                <c:pt idx="25">
                  <c:v>-38.899952134711398</c:v>
                </c:pt>
                <c:pt idx="26">
                  <c:v>-39.2999261584091</c:v>
                </c:pt>
                <c:pt idx="27">
                  <c:v>-39.681036501166901</c:v>
                </c:pt>
                <c:pt idx="28">
                  <c:v>-40.038821304036603</c:v>
                </c:pt>
                <c:pt idx="29">
                  <c:v>-40.378491575333697</c:v>
                </c:pt>
                <c:pt idx="30">
                  <c:v>-40.698914493784699</c:v>
                </c:pt>
                <c:pt idx="31">
                  <c:v>-41.005840641148602</c:v>
                </c:pt>
                <c:pt idx="32">
                  <c:v>-41.303776531749797</c:v>
                </c:pt>
                <c:pt idx="33">
                  <c:v>-41.591379648041702</c:v>
                </c:pt>
                <c:pt idx="34">
                  <c:v>-41.867171124890604</c:v>
                </c:pt>
                <c:pt idx="35">
                  <c:v>-42.129442360377297</c:v>
                </c:pt>
                <c:pt idx="36">
                  <c:v>-42.378926238385603</c:v>
                </c:pt>
                <c:pt idx="37">
                  <c:v>-42.620431389197698</c:v>
                </c:pt>
                <c:pt idx="38">
                  <c:v>-42.856219420129101</c:v>
                </c:pt>
                <c:pt idx="39">
                  <c:v>-43.085624566455103</c:v>
                </c:pt>
                <c:pt idx="40">
                  <c:v>-43.307954352238902</c:v>
                </c:pt>
                <c:pt idx="41">
                  <c:v>-43.5224930561685</c:v>
                </c:pt>
                <c:pt idx="42">
                  <c:v>-43.740614291772701</c:v>
                </c:pt>
                <c:pt idx="43">
                  <c:v>-43.966724825177501</c:v>
                </c:pt>
                <c:pt idx="44">
                  <c:v>-44.186973733160499</c:v>
                </c:pt>
                <c:pt idx="45">
                  <c:v>-44.400750874701302</c:v>
                </c:pt>
                <c:pt idx="46">
                  <c:v>-44.6074262485822</c:v>
                </c:pt>
                <c:pt idx="47">
                  <c:v>-44.8063534398283</c:v>
                </c:pt>
                <c:pt idx="48">
                  <c:v>-44.997163137005202</c:v>
                </c:pt>
                <c:pt idx="49">
                  <c:v>-45.179890343905598</c:v>
                </c:pt>
                <c:pt idx="50">
                  <c:v>-45.353039968761799</c:v>
                </c:pt>
                <c:pt idx="51">
                  <c:v>-45.515951291447202</c:v>
                </c:pt>
                <c:pt idx="52">
                  <c:v>-45.702013274777599</c:v>
                </c:pt>
                <c:pt idx="53">
                  <c:v>-45.852363138090801</c:v>
                </c:pt>
                <c:pt idx="54">
                  <c:v>-45.860373041786097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31-433C-ABA3-B7939711E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102272"/>
        <c:axId val="453181552"/>
      </c:scatterChart>
      <c:valAx>
        <c:axId val="455102272"/>
        <c:scaling>
          <c:orientation val="minMax"/>
          <c:max val="7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 b="1" i="0" baseline="0" dirty="0">
                    <a:effectLst/>
                  </a:rPr>
                  <a:t>Channel Length (mm)</a:t>
                </a:r>
                <a:endParaRPr lang="en-US" sz="2000" dirty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33160247850132218"/>
              <c:y val="0.92076520368645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3181552"/>
        <c:crosses val="autoZero"/>
        <c:crossBetween val="midCat"/>
        <c:majorUnit val="25"/>
      </c:valAx>
      <c:valAx>
        <c:axId val="453181552"/>
        <c:scaling>
          <c:orientation val="minMax"/>
          <c:max val="0"/>
          <c:min val="-60"/>
        </c:scaling>
        <c:delete val="0"/>
        <c:axPos val="l"/>
        <c:majorGridlines>
          <c:spPr>
            <a:ln w="12700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Channel TF (dB)</a:t>
                </a:r>
              </a:p>
            </c:rich>
          </c:tx>
          <c:layout>
            <c:manualLayout>
              <c:xMode val="edge"/>
              <c:yMode val="edge"/>
              <c:x val="7.1871042560318022E-3"/>
              <c:y val="0.256625921759780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510227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1980779147176412"/>
          <c:y val="0.11902637170353705"/>
          <c:w val="0.29934381941648769"/>
          <c:h val="0.16358194070540086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873900590576128"/>
          <c:y val="8.2215723034620686E-2"/>
          <c:w val="0.80488600531182841"/>
          <c:h val="0.7387740106988571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rAB10_rep5!$K$1</c:f>
              <c:strCache>
                <c:ptCount val="1"/>
                <c:pt idx="0">
                  <c:v>Analytical_TF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ysClr val="window" lastClr="FFFFFF"/>
              </a:solidFill>
              <a:ln w="25400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rAB10_rep5!$J$2:$J$55</c:f>
              <c:numCache>
                <c:formatCode>General</c:formatCode>
                <c:ptCount val="54"/>
                <c:pt idx="0">
                  <c:v>13.000000000000004</c:v>
                </c:pt>
                <c:pt idx="1">
                  <c:v>15.000000000000004</c:v>
                </c:pt>
                <c:pt idx="2">
                  <c:v>17</c:v>
                </c:pt>
                <c:pt idx="3">
                  <c:v>19.000000000000004</c:v>
                </c:pt>
                <c:pt idx="4">
                  <c:v>21.000000000000004</c:v>
                </c:pt>
                <c:pt idx="5">
                  <c:v>23.000000000000007</c:v>
                </c:pt>
                <c:pt idx="6">
                  <c:v>25.000000000000007</c:v>
                </c:pt>
                <c:pt idx="7">
                  <c:v>27.000000000000011</c:v>
                </c:pt>
                <c:pt idx="8">
                  <c:v>29.000000000000011</c:v>
                </c:pt>
                <c:pt idx="9">
                  <c:v>31.000000000000014</c:v>
                </c:pt>
                <c:pt idx="10">
                  <c:v>33.000000000000014</c:v>
                </c:pt>
                <c:pt idx="11">
                  <c:v>35.000000000000014</c:v>
                </c:pt>
                <c:pt idx="12">
                  <c:v>37.000000000000021</c:v>
                </c:pt>
                <c:pt idx="13">
                  <c:v>39.000000000000021</c:v>
                </c:pt>
                <c:pt idx="14">
                  <c:v>41.000000000000021</c:v>
                </c:pt>
                <c:pt idx="15">
                  <c:v>43.000000000000021</c:v>
                </c:pt>
                <c:pt idx="16">
                  <c:v>45.000000000000028</c:v>
                </c:pt>
                <c:pt idx="17">
                  <c:v>47.000000000000028</c:v>
                </c:pt>
                <c:pt idx="18">
                  <c:v>49.000000000000028</c:v>
                </c:pt>
                <c:pt idx="19">
                  <c:v>51.000000000000028</c:v>
                </c:pt>
                <c:pt idx="20">
                  <c:v>53.000000000000036</c:v>
                </c:pt>
                <c:pt idx="21">
                  <c:v>55.000000000000036</c:v>
                </c:pt>
                <c:pt idx="22">
                  <c:v>57.000000000000036</c:v>
                </c:pt>
                <c:pt idx="23">
                  <c:v>59.000000000000036</c:v>
                </c:pt>
                <c:pt idx="24">
                  <c:v>61.000000000000043</c:v>
                </c:pt>
                <c:pt idx="25">
                  <c:v>63.000000000000043</c:v>
                </c:pt>
                <c:pt idx="26">
                  <c:v>65.000000000000043</c:v>
                </c:pt>
                <c:pt idx="27">
                  <c:v>67.000000000000043</c:v>
                </c:pt>
                <c:pt idx="28">
                  <c:v>69.000000000000043</c:v>
                </c:pt>
                <c:pt idx="29">
                  <c:v>71.000000000000043</c:v>
                </c:pt>
                <c:pt idx="30">
                  <c:v>73.000000000000057</c:v>
                </c:pt>
                <c:pt idx="31">
                  <c:v>75.000000000000057</c:v>
                </c:pt>
                <c:pt idx="32">
                  <c:v>77.000000000000057</c:v>
                </c:pt>
                <c:pt idx="33">
                  <c:v>79.000000000000057</c:v>
                </c:pt>
                <c:pt idx="34">
                  <c:v>81.000000000000057</c:v>
                </c:pt>
                <c:pt idx="35">
                  <c:v>83.000000000000057</c:v>
                </c:pt>
                <c:pt idx="36">
                  <c:v>85.000000000000057</c:v>
                </c:pt>
                <c:pt idx="37">
                  <c:v>87.000000000000057</c:v>
                </c:pt>
                <c:pt idx="38">
                  <c:v>89.000000000000071</c:v>
                </c:pt>
                <c:pt idx="39">
                  <c:v>91.000000000000071</c:v>
                </c:pt>
                <c:pt idx="40">
                  <c:v>93.000000000000071</c:v>
                </c:pt>
                <c:pt idx="41">
                  <c:v>95.000000000000071</c:v>
                </c:pt>
                <c:pt idx="42">
                  <c:v>97.000000000000071</c:v>
                </c:pt>
                <c:pt idx="43">
                  <c:v>99.000000000000071</c:v>
                </c:pt>
                <c:pt idx="44">
                  <c:v>101.00000000000007</c:v>
                </c:pt>
                <c:pt idx="45">
                  <c:v>103.00000000000007</c:v>
                </c:pt>
                <c:pt idx="46">
                  <c:v>105.00000000000009</c:v>
                </c:pt>
                <c:pt idx="47">
                  <c:v>107.00000000000009</c:v>
                </c:pt>
                <c:pt idx="48">
                  <c:v>109.00000000000009</c:v>
                </c:pt>
                <c:pt idx="49">
                  <c:v>111.00000000000009</c:v>
                </c:pt>
                <c:pt idx="50">
                  <c:v>113.00000000000009</c:v>
                </c:pt>
                <c:pt idx="51">
                  <c:v>115.00000000000009</c:v>
                </c:pt>
                <c:pt idx="52">
                  <c:v>117.00000000000009</c:v>
                </c:pt>
                <c:pt idx="53">
                  <c:v>119.00000000000009</c:v>
                </c:pt>
              </c:numCache>
            </c:numRef>
          </c:xVal>
          <c:yVal>
            <c:numRef>
              <c:f>rAB10_rep5!$K$2:$K$55</c:f>
              <c:numCache>
                <c:formatCode>General</c:formatCode>
                <c:ptCount val="54"/>
                <c:pt idx="1">
                  <c:v>2.5662325623050086</c:v>
                </c:pt>
                <c:pt idx="2">
                  <c:v>-4.1496094761588438</c:v>
                </c:pt>
                <c:pt idx="3">
                  <c:v>-8.315128324700499</c:v>
                </c:pt>
                <c:pt idx="4">
                  <c:v>-11.413167524415364</c:v>
                </c:pt>
                <c:pt idx="5">
                  <c:v>-13.911942256581364</c:v>
                </c:pt>
                <c:pt idx="6">
                  <c:v>-16.022145951980843</c:v>
                </c:pt>
                <c:pt idx="7">
                  <c:v>-17.857553419093747</c:v>
                </c:pt>
                <c:pt idx="8">
                  <c:v>-19.487014275637943</c:v>
                </c:pt>
                <c:pt idx="9">
                  <c:v>-20.955592618808613</c:v>
                </c:pt>
                <c:pt idx="10">
                  <c:v>-22.294528411420877</c:v>
                </c:pt>
                <c:pt idx="11">
                  <c:v>-23.526449836351119</c:v>
                </c:pt>
                <c:pt idx="12">
                  <c:v>-24.668324158046847</c:v>
                </c:pt>
                <c:pt idx="13">
                  <c:v>-25.73323439711135</c:v>
                </c:pt>
                <c:pt idx="14">
                  <c:v>-26.731503403748004</c:v>
                </c:pt>
                <c:pt idx="15">
                  <c:v>-27.671434657272478</c:v>
                </c:pt>
                <c:pt idx="16">
                  <c:v>-28.559817453040736</c:v>
                </c:pt>
                <c:pt idx="17">
                  <c:v>-29.402281571152354</c:v>
                </c:pt>
                <c:pt idx="18">
                  <c:v>-30.203552576787736</c:v>
                </c:pt>
                <c:pt idx="19">
                  <c:v>-30.96763963019232</c:v>
                </c:pt>
                <c:pt idx="20">
                  <c:v>-31.697976306707574</c:v>
                </c:pt>
                <c:pt idx="21">
                  <c:v>-32.397527977819003</c:v>
                </c:pt>
                <c:pt idx="22">
                  <c:v>-33.068874930744371</c:v>
                </c:pt>
                <c:pt idx="23">
                  <c:v>-33.714277577939455</c:v>
                </c:pt>
                <c:pt idx="24">
                  <c:v>-34.335728237980135</c:v>
                </c:pt>
                <c:pt idx="25">
                  <c:v>-34.934992705528998</c:v>
                </c:pt>
                <c:pt idx="26">
                  <c:v>-35.513643957498758</c:v>
                </c:pt>
                <c:pt idx="27">
                  <c:v>-36.073089732258445</c:v>
                </c:pt>
                <c:pt idx="28">
                  <c:v>-36.614595284116866</c:v>
                </c:pt>
                <c:pt idx="29">
                  <c:v>-37.139302301280864</c:v>
                </c:pt>
                <c:pt idx="30">
                  <c:v>-37.648244745530455</c:v>
                </c:pt>
                <c:pt idx="31">
                  <c:v>-38.142362201385964</c:v>
                </c:pt>
                <c:pt idx="32">
                  <c:v>-38.622511194732354</c:v>
                </c:pt>
                <c:pt idx="33">
                  <c:v>-39.089474844023997</c:v>
                </c:pt>
                <c:pt idx="34">
                  <c:v>-39.54397113309448</c:v>
                </c:pt>
                <c:pt idx="35">
                  <c:v>-39.986660037379494</c:v>
                </c:pt>
                <c:pt idx="36">
                  <c:v>-40.418149690802601</c:v>
                </c:pt>
                <c:pt idx="37">
                  <c:v>-40.839001745594146</c:v>
                </c:pt>
                <c:pt idx="38">
                  <c:v>-41.249736049648973</c:v>
                </c:pt>
                <c:pt idx="39">
                  <c:v>-41.65083474399286</c:v>
                </c:pt>
                <c:pt idx="40">
                  <c:v>-42.042745865260471</c:v>
                </c:pt>
                <c:pt idx="41">
                  <c:v>-42.425886523833192</c:v>
                </c:pt>
                <c:pt idx="42">
                  <c:v>-42.800645716716289</c:v>
                </c:pt>
                <c:pt idx="43">
                  <c:v>-43.167386824793603</c:v>
                </c:pt>
                <c:pt idx="44">
                  <c:v>-43.526449836351127</c:v>
                </c:pt>
                <c:pt idx="45">
                  <c:v>-43.878153332373387</c:v>
                </c:pt>
                <c:pt idx="46">
                  <c:v>-44.22279626382381</c:v>
                </c:pt>
                <c:pt idx="47">
                  <c:v>-44.560659546715591</c:v>
                </c:pt>
                <c:pt idx="48">
                  <c:v>-44.892007497097133</c:v>
                </c:pt>
                <c:pt idx="49">
                  <c:v>-45.217089124985648</c:v>
                </c:pt>
                <c:pt idx="50">
                  <c:v>-45.536139303678212</c:v>
                </c:pt>
                <c:pt idx="51">
                  <c:v>-45.849379828666308</c:v>
                </c:pt>
                <c:pt idx="52">
                  <c:v>-46.157020378510126</c:v>
                </c:pt>
                <c:pt idx="53">
                  <c:v>-46.459259388436031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11-4808-B594-FFAD3BF9E505}"/>
            </c:ext>
          </c:extLst>
        </c:ser>
        <c:ser>
          <c:idx val="1"/>
          <c:order val="1"/>
          <c:tx>
            <c:strRef>
              <c:f>rAB10_rep5!$W$1</c:f>
              <c:strCache>
                <c:ptCount val="1"/>
                <c:pt idx="0">
                  <c:v>HFSS_TF</c:v>
                </c:pt>
              </c:strCache>
            </c:strRef>
          </c:tx>
          <c:spPr>
            <a:ln w="508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rAB10_rep5!$V$2:$V$56</c:f>
              <c:numCache>
                <c:formatCode>General</c:formatCode>
                <c:ptCount val="55"/>
                <c:pt idx="0">
                  <c:v>12.000000000000002</c:v>
                </c:pt>
                <c:pt idx="1">
                  <c:v>14.014829629629622</c:v>
                </c:pt>
                <c:pt idx="2">
                  <c:v>16.029659259259262</c:v>
                </c:pt>
                <c:pt idx="3">
                  <c:v>18.044488888888882</c:v>
                </c:pt>
                <c:pt idx="4">
                  <c:v>20.059318518518523</c:v>
                </c:pt>
                <c:pt idx="5">
                  <c:v>22.07414814814814</c:v>
                </c:pt>
                <c:pt idx="6">
                  <c:v>24.088977777777782</c:v>
                </c:pt>
                <c:pt idx="7">
                  <c:v>26.103807407407402</c:v>
                </c:pt>
                <c:pt idx="8">
                  <c:v>28.11863703703704</c:v>
                </c:pt>
                <c:pt idx="9">
                  <c:v>30.133466666666664</c:v>
                </c:pt>
                <c:pt idx="10">
                  <c:v>32.148296296296202</c:v>
                </c:pt>
                <c:pt idx="11">
                  <c:v>34.163125925926003</c:v>
                </c:pt>
                <c:pt idx="12">
                  <c:v>36.177955555555599</c:v>
                </c:pt>
                <c:pt idx="13">
                  <c:v>38.192785185185201</c:v>
                </c:pt>
                <c:pt idx="14">
                  <c:v>40.207614814814804</c:v>
                </c:pt>
                <c:pt idx="15">
                  <c:v>42.222444444444399</c:v>
                </c:pt>
                <c:pt idx="16">
                  <c:v>44.237274074074001</c:v>
                </c:pt>
                <c:pt idx="17">
                  <c:v>46.252103703703597</c:v>
                </c:pt>
                <c:pt idx="18">
                  <c:v>48.266933333333398</c:v>
                </c:pt>
                <c:pt idx="19">
                  <c:v>50.281762962963001</c:v>
                </c:pt>
                <c:pt idx="20">
                  <c:v>52.296592592592603</c:v>
                </c:pt>
                <c:pt idx="21">
                  <c:v>54.311422222222198</c:v>
                </c:pt>
                <c:pt idx="22">
                  <c:v>56.326251851851801</c:v>
                </c:pt>
                <c:pt idx="23">
                  <c:v>58.341081481481403</c:v>
                </c:pt>
                <c:pt idx="24">
                  <c:v>60.355911111111197</c:v>
                </c:pt>
                <c:pt idx="25">
                  <c:v>62.3707407407408</c:v>
                </c:pt>
                <c:pt idx="26">
                  <c:v>64.385570370370402</c:v>
                </c:pt>
                <c:pt idx="27">
                  <c:v>66.400400000000005</c:v>
                </c:pt>
                <c:pt idx="28">
                  <c:v>68.415229629629607</c:v>
                </c:pt>
                <c:pt idx="29">
                  <c:v>70.43005925925921</c:v>
                </c:pt>
                <c:pt idx="30">
                  <c:v>72.444888888888798</c:v>
                </c:pt>
                <c:pt idx="31">
                  <c:v>74.459718518518599</c:v>
                </c:pt>
                <c:pt idx="32">
                  <c:v>76.474548148148202</c:v>
                </c:pt>
                <c:pt idx="33">
                  <c:v>78.489377777777804</c:v>
                </c:pt>
                <c:pt idx="34">
                  <c:v>80.504207407407407</c:v>
                </c:pt>
                <c:pt idx="35">
                  <c:v>82.519037037036995</c:v>
                </c:pt>
                <c:pt idx="36">
                  <c:v>84.533866666666597</c:v>
                </c:pt>
                <c:pt idx="37">
                  <c:v>86.5486962962962</c:v>
                </c:pt>
                <c:pt idx="38">
                  <c:v>88.563525925926001</c:v>
                </c:pt>
                <c:pt idx="39">
                  <c:v>90.578355555555603</c:v>
                </c:pt>
                <c:pt idx="40">
                  <c:v>92.593185185185206</c:v>
                </c:pt>
                <c:pt idx="41">
                  <c:v>94.608014814814794</c:v>
                </c:pt>
                <c:pt idx="42">
                  <c:v>96.622844444444397</c:v>
                </c:pt>
                <c:pt idx="43">
                  <c:v>98.637674074073999</c:v>
                </c:pt>
                <c:pt idx="44">
                  <c:v>100.6525037037038</c:v>
                </c:pt>
                <c:pt idx="45">
                  <c:v>102.6673333333334</c:v>
                </c:pt>
                <c:pt idx="46">
                  <c:v>104.68216296296301</c:v>
                </c:pt>
                <c:pt idx="47">
                  <c:v>106.69699259259259</c:v>
                </c:pt>
                <c:pt idx="48">
                  <c:v>108.7118222222222</c:v>
                </c:pt>
                <c:pt idx="49">
                  <c:v>110.7266518518518</c:v>
                </c:pt>
                <c:pt idx="50">
                  <c:v>112.7414814814814</c:v>
                </c:pt>
                <c:pt idx="51">
                  <c:v>114.7563111111112</c:v>
                </c:pt>
                <c:pt idx="52">
                  <c:v>116.7711407407408</c:v>
                </c:pt>
                <c:pt idx="53">
                  <c:v>118.78597037037041</c:v>
                </c:pt>
                <c:pt idx="54">
                  <c:v>120.8008</c:v>
                </c:pt>
              </c:numCache>
            </c:numRef>
          </c:xVal>
          <c:yVal>
            <c:numRef>
              <c:f>rAB10_rep5!$W$2:$W$56</c:f>
              <c:numCache>
                <c:formatCode>General</c:formatCode>
                <c:ptCount val="55"/>
                <c:pt idx="0">
                  <c:v>-2.05999132796304E-2</c:v>
                </c:pt>
                <c:pt idx="1">
                  <c:v>-4.9751245718479993</c:v>
                </c:pt>
                <c:pt idx="2">
                  <c:v>-9.1718298771262994</c:v>
                </c:pt>
                <c:pt idx="3">
                  <c:v>-12.3966735065089</c:v>
                </c:pt>
                <c:pt idx="4">
                  <c:v>-14.9810615501341</c:v>
                </c:pt>
                <c:pt idx="5">
                  <c:v>-17.120690391578801</c:v>
                </c:pt>
                <c:pt idx="6">
                  <c:v>-18.9492744917723</c:v>
                </c:pt>
                <c:pt idx="7">
                  <c:v>-20.543989760982299</c:v>
                </c:pt>
                <c:pt idx="8">
                  <c:v>-21.950296104411098</c:v>
                </c:pt>
                <c:pt idx="9">
                  <c:v>-23.206818590771</c:v>
                </c:pt>
                <c:pt idx="10">
                  <c:v>-24.329809634378901</c:v>
                </c:pt>
                <c:pt idx="11">
                  <c:v>-25.362207924577099</c:v>
                </c:pt>
                <c:pt idx="12">
                  <c:v>-26.2909037882566</c:v>
                </c:pt>
                <c:pt idx="13">
                  <c:v>-27.147024177436698</c:v>
                </c:pt>
                <c:pt idx="14">
                  <c:v>-27.9314690237088</c:v>
                </c:pt>
                <c:pt idx="15">
                  <c:v>-28.649848828697301</c:v>
                </c:pt>
                <c:pt idx="16">
                  <c:v>-29.3164247339516</c:v>
                </c:pt>
                <c:pt idx="17">
                  <c:v>-29.930302115910301</c:v>
                </c:pt>
                <c:pt idx="18">
                  <c:v>-30.504098249313898</c:v>
                </c:pt>
                <c:pt idx="19">
                  <c:v>-31.0399407215031</c:v>
                </c:pt>
                <c:pt idx="20">
                  <c:v>-31.544882131366201</c:v>
                </c:pt>
                <c:pt idx="21">
                  <c:v>-32.017549077694298</c:v>
                </c:pt>
                <c:pt idx="22">
                  <c:v>-32.456735735047701</c:v>
                </c:pt>
                <c:pt idx="23">
                  <c:v>-32.8675448942667</c:v>
                </c:pt>
                <c:pt idx="24">
                  <c:v>-33.2629118916783</c:v>
                </c:pt>
                <c:pt idx="25">
                  <c:v>-33.635393702327498</c:v>
                </c:pt>
                <c:pt idx="26">
                  <c:v>-33.983955180398198</c:v>
                </c:pt>
                <c:pt idx="27">
                  <c:v>-34.311942724952097</c:v>
                </c:pt>
                <c:pt idx="28">
                  <c:v>-34.6290598238268</c:v>
                </c:pt>
                <c:pt idx="29">
                  <c:v>-34.931645355048303</c:v>
                </c:pt>
                <c:pt idx="30">
                  <c:v>-35.220762434661403</c:v>
                </c:pt>
                <c:pt idx="31">
                  <c:v>-35.501267910542197</c:v>
                </c:pt>
                <c:pt idx="32">
                  <c:v>-35.771979421922403</c:v>
                </c:pt>
                <c:pt idx="33">
                  <c:v>-36.029104143100199</c:v>
                </c:pt>
                <c:pt idx="34">
                  <c:v>-36.273391629735997</c:v>
                </c:pt>
                <c:pt idx="35">
                  <c:v>-36.507925171037698</c:v>
                </c:pt>
                <c:pt idx="36">
                  <c:v>-36.7348628519361</c:v>
                </c:pt>
                <c:pt idx="37">
                  <c:v>-36.956726946880202</c:v>
                </c:pt>
                <c:pt idx="38">
                  <c:v>-37.172963190098699</c:v>
                </c:pt>
                <c:pt idx="39">
                  <c:v>-37.382996294090397</c:v>
                </c:pt>
                <c:pt idx="40">
                  <c:v>-37.586232463513298</c:v>
                </c:pt>
                <c:pt idx="41">
                  <c:v>-37.790088196599299</c:v>
                </c:pt>
                <c:pt idx="42">
                  <c:v>-38.012232211608101</c:v>
                </c:pt>
                <c:pt idx="43">
                  <c:v>-38.222134041794803</c:v>
                </c:pt>
                <c:pt idx="44">
                  <c:v>-38.415134305314197</c:v>
                </c:pt>
                <c:pt idx="45">
                  <c:v>-38.606012135569699</c:v>
                </c:pt>
                <c:pt idx="46">
                  <c:v>-38.795341756790002</c:v>
                </c:pt>
                <c:pt idx="47">
                  <c:v>-38.980843028819301</c:v>
                </c:pt>
                <c:pt idx="48">
                  <c:v>-39.161996775025401</c:v>
                </c:pt>
                <c:pt idx="49">
                  <c:v>-39.3360061369617</c:v>
                </c:pt>
                <c:pt idx="50">
                  <c:v>-39.502044419829602</c:v>
                </c:pt>
                <c:pt idx="51">
                  <c:v>-39.659940420822103</c:v>
                </c:pt>
                <c:pt idx="52">
                  <c:v>-39.835390946857203</c:v>
                </c:pt>
                <c:pt idx="53">
                  <c:v>-39.977399536068603</c:v>
                </c:pt>
                <c:pt idx="54">
                  <c:v>-40.004381527436301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11-4808-B594-FFAD3BF9E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102272"/>
        <c:axId val="453181552"/>
      </c:scatterChart>
      <c:valAx>
        <c:axId val="45510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 b="1" i="0" baseline="0" dirty="0">
                    <a:effectLst/>
                  </a:rPr>
                  <a:t>Hub Plate Distance: </a:t>
                </a:r>
                <a:r>
                  <a:rPr lang="en-US" sz="2000" b="1" i="0" baseline="0" dirty="0" err="1">
                    <a:effectLst/>
                  </a:rPr>
                  <a:t>r</a:t>
                </a:r>
                <a:r>
                  <a:rPr lang="en-US" sz="2000" b="1" i="0" u="none" strike="noStrike" baseline="-25000" dirty="0" err="1">
                    <a:effectLst/>
                  </a:rPr>
                  <a:t>CD</a:t>
                </a:r>
                <a:r>
                  <a:rPr lang="en-US" sz="2000" b="1" i="0" u="none" strike="noStrike" baseline="0" dirty="0"/>
                  <a:t> </a:t>
                </a:r>
                <a:r>
                  <a:rPr lang="en-US" sz="2000" b="1" i="0" baseline="0" dirty="0">
                    <a:effectLst/>
                  </a:rPr>
                  <a:t>(mm)</a:t>
                </a:r>
                <a:endParaRPr lang="en-US" sz="2000" dirty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30380891118477615"/>
              <c:y val="0.920795678608116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3181552"/>
        <c:crosses val="autoZero"/>
        <c:crossBetween val="midCat"/>
      </c:valAx>
      <c:valAx>
        <c:axId val="453181552"/>
        <c:scaling>
          <c:orientation val="minMax"/>
          <c:max val="0"/>
          <c:min val="-50"/>
        </c:scaling>
        <c:delete val="0"/>
        <c:axPos val="l"/>
        <c:majorGridlines>
          <c:spPr>
            <a:ln w="12700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Channel TF (dB)</a:t>
                </a:r>
              </a:p>
            </c:rich>
          </c:tx>
          <c:layout>
            <c:manualLayout>
              <c:xMode val="edge"/>
              <c:yMode val="edge"/>
              <c:x val="7.1871042560318022E-3"/>
              <c:y val="0.256625921759780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510227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1980779147176412"/>
          <c:y val="0.11902637170353705"/>
          <c:w val="0.29934381941648769"/>
          <c:h val="0.16358194070540086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873900590576128"/>
          <c:y val="8.2215723034620686E-2"/>
          <c:w val="0.80488600531182841"/>
          <c:h val="0.7387740106988571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rAB10_rep5!$K$1</c:f>
              <c:strCache>
                <c:ptCount val="1"/>
                <c:pt idx="0">
                  <c:v>Analytical_TF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ysClr val="window" lastClr="FFFFFF"/>
              </a:solidFill>
              <a:ln w="25400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rAB10_rep5!$I$2:$I$55</c:f>
              <c:numCache>
                <c:formatCode>General</c:formatCode>
                <c:ptCount val="54"/>
                <c:pt idx="0">
                  <c:v>6.5000000000000018</c:v>
                </c:pt>
                <c:pt idx="1">
                  <c:v>7.5000000000000018</c:v>
                </c:pt>
                <c:pt idx="2">
                  <c:v>8.5</c:v>
                </c:pt>
                <c:pt idx="3">
                  <c:v>9.5000000000000018</c:v>
                </c:pt>
                <c:pt idx="4">
                  <c:v>10.500000000000002</c:v>
                </c:pt>
                <c:pt idx="5">
                  <c:v>11.500000000000004</c:v>
                </c:pt>
                <c:pt idx="6">
                  <c:v>12.500000000000004</c:v>
                </c:pt>
                <c:pt idx="7">
                  <c:v>13.500000000000005</c:v>
                </c:pt>
                <c:pt idx="8">
                  <c:v>14.500000000000005</c:v>
                </c:pt>
                <c:pt idx="9">
                  <c:v>15.500000000000007</c:v>
                </c:pt>
                <c:pt idx="10">
                  <c:v>16.500000000000007</c:v>
                </c:pt>
                <c:pt idx="11">
                  <c:v>17.500000000000007</c:v>
                </c:pt>
                <c:pt idx="12">
                  <c:v>18.500000000000011</c:v>
                </c:pt>
                <c:pt idx="13">
                  <c:v>19.500000000000011</c:v>
                </c:pt>
                <c:pt idx="14">
                  <c:v>20.500000000000011</c:v>
                </c:pt>
                <c:pt idx="15">
                  <c:v>21.500000000000011</c:v>
                </c:pt>
                <c:pt idx="16">
                  <c:v>22.500000000000014</c:v>
                </c:pt>
                <c:pt idx="17">
                  <c:v>23.500000000000014</c:v>
                </c:pt>
                <c:pt idx="18">
                  <c:v>24.500000000000014</c:v>
                </c:pt>
                <c:pt idx="19">
                  <c:v>25.500000000000014</c:v>
                </c:pt>
                <c:pt idx="20">
                  <c:v>26.500000000000018</c:v>
                </c:pt>
                <c:pt idx="21">
                  <c:v>27.500000000000018</c:v>
                </c:pt>
                <c:pt idx="22">
                  <c:v>28.500000000000018</c:v>
                </c:pt>
                <c:pt idx="23">
                  <c:v>29.500000000000018</c:v>
                </c:pt>
                <c:pt idx="24">
                  <c:v>30.500000000000021</c:v>
                </c:pt>
                <c:pt idx="25">
                  <c:v>31.500000000000021</c:v>
                </c:pt>
                <c:pt idx="26">
                  <c:v>32.500000000000021</c:v>
                </c:pt>
                <c:pt idx="27">
                  <c:v>33.500000000000021</c:v>
                </c:pt>
                <c:pt idx="28">
                  <c:v>34.500000000000021</c:v>
                </c:pt>
                <c:pt idx="29">
                  <c:v>35.500000000000021</c:v>
                </c:pt>
                <c:pt idx="30">
                  <c:v>36.500000000000028</c:v>
                </c:pt>
                <c:pt idx="31">
                  <c:v>37.500000000000028</c:v>
                </c:pt>
                <c:pt idx="32">
                  <c:v>38.500000000000028</c:v>
                </c:pt>
                <c:pt idx="33">
                  <c:v>39.500000000000028</c:v>
                </c:pt>
                <c:pt idx="34">
                  <c:v>40.500000000000028</c:v>
                </c:pt>
                <c:pt idx="35">
                  <c:v>41.500000000000028</c:v>
                </c:pt>
                <c:pt idx="36">
                  <c:v>42.500000000000028</c:v>
                </c:pt>
                <c:pt idx="37">
                  <c:v>43.500000000000028</c:v>
                </c:pt>
                <c:pt idx="38">
                  <c:v>44.500000000000036</c:v>
                </c:pt>
                <c:pt idx="39">
                  <c:v>45.500000000000036</c:v>
                </c:pt>
                <c:pt idx="40">
                  <c:v>46.500000000000036</c:v>
                </c:pt>
                <c:pt idx="41">
                  <c:v>47.500000000000036</c:v>
                </c:pt>
                <c:pt idx="42">
                  <c:v>48.500000000000036</c:v>
                </c:pt>
                <c:pt idx="43">
                  <c:v>49.500000000000036</c:v>
                </c:pt>
                <c:pt idx="44">
                  <c:v>50.500000000000036</c:v>
                </c:pt>
                <c:pt idx="45">
                  <c:v>51.500000000000036</c:v>
                </c:pt>
                <c:pt idx="46">
                  <c:v>52.500000000000043</c:v>
                </c:pt>
                <c:pt idx="47">
                  <c:v>53.500000000000043</c:v>
                </c:pt>
                <c:pt idx="48">
                  <c:v>54.500000000000043</c:v>
                </c:pt>
                <c:pt idx="49">
                  <c:v>55.500000000000043</c:v>
                </c:pt>
                <c:pt idx="50">
                  <c:v>56.500000000000043</c:v>
                </c:pt>
                <c:pt idx="51">
                  <c:v>57.500000000000043</c:v>
                </c:pt>
                <c:pt idx="52">
                  <c:v>58.500000000000043</c:v>
                </c:pt>
                <c:pt idx="53">
                  <c:v>59.500000000000043</c:v>
                </c:pt>
              </c:numCache>
            </c:numRef>
          </c:xVal>
          <c:yVal>
            <c:numRef>
              <c:f>rAB10_rep5!$K$2:$K$55</c:f>
              <c:numCache>
                <c:formatCode>General</c:formatCode>
                <c:ptCount val="54"/>
                <c:pt idx="1">
                  <c:v>2.5662325623050086</c:v>
                </c:pt>
                <c:pt idx="2">
                  <c:v>-4.1496094761588438</c:v>
                </c:pt>
                <c:pt idx="3">
                  <c:v>-8.315128324700499</c:v>
                </c:pt>
                <c:pt idx="4">
                  <c:v>-11.413167524415364</c:v>
                </c:pt>
                <c:pt idx="5">
                  <c:v>-13.911942256581364</c:v>
                </c:pt>
                <c:pt idx="6">
                  <c:v>-16.022145951980843</c:v>
                </c:pt>
                <c:pt idx="7">
                  <c:v>-17.857553419093747</c:v>
                </c:pt>
                <c:pt idx="8">
                  <c:v>-19.487014275637943</c:v>
                </c:pt>
                <c:pt idx="9">
                  <c:v>-20.955592618808613</c:v>
                </c:pt>
                <c:pt idx="10">
                  <c:v>-22.294528411420877</c:v>
                </c:pt>
                <c:pt idx="11">
                  <c:v>-23.526449836351119</c:v>
                </c:pt>
                <c:pt idx="12">
                  <c:v>-24.668324158046847</c:v>
                </c:pt>
                <c:pt idx="13">
                  <c:v>-25.73323439711135</c:v>
                </c:pt>
                <c:pt idx="14">
                  <c:v>-26.731503403748004</c:v>
                </c:pt>
                <c:pt idx="15">
                  <c:v>-27.671434657272478</c:v>
                </c:pt>
                <c:pt idx="16">
                  <c:v>-28.559817453040736</c:v>
                </c:pt>
                <c:pt idx="17">
                  <c:v>-29.402281571152354</c:v>
                </c:pt>
                <c:pt idx="18">
                  <c:v>-30.203552576787736</c:v>
                </c:pt>
                <c:pt idx="19">
                  <c:v>-30.96763963019232</c:v>
                </c:pt>
                <c:pt idx="20">
                  <c:v>-31.697976306707574</c:v>
                </c:pt>
                <c:pt idx="21">
                  <c:v>-32.397527977819003</c:v>
                </c:pt>
                <c:pt idx="22">
                  <c:v>-33.068874930744371</c:v>
                </c:pt>
                <c:pt idx="23">
                  <c:v>-33.714277577939455</c:v>
                </c:pt>
                <c:pt idx="24">
                  <c:v>-34.335728237980135</c:v>
                </c:pt>
                <c:pt idx="25">
                  <c:v>-34.934992705528998</c:v>
                </c:pt>
                <c:pt idx="26">
                  <c:v>-35.513643957498758</c:v>
                </c:pt>
                <c:pt idx="27">
                  <c:v>-36.073089732258445</c:v>
                </c:pt>
                <c:pt idx="28">
                  <c:v>-36.614595284116866</c:v>
                </c:pt>
                <c:pt idx="29">
                  <c:v>-37.139302301280864</c:v>
                </c:pt>
                <c:pt idx="30">
                  <c:v>-37.648244745530455</c:v>
                </c:pt>
                <c:pt idx="31">
                  <c:v>-38.142362201385964</c:v>
                </c:pt>
                <c:pt idx="32">
                  <c:v>-38.622511194732354</c:v>
                </c:pt>
                <c:pt idx="33">
                  <c:v>-39.089474844023997</c:v>
                </c:pt>
                <c:pt idx="34">
                  <c:v>-39.54397113309448</c:v>
                </c:pt>
                <c:pt idx="35">
                  <c:v>-39.986660037379494</c:v>
                </c:pt>
                <c:pt idx="36">
                  <c:v>-40.418149690802601</c:v>
                </c:pt>
                <c:pt idx="37">
                  <c:v>-40.839001745594146</c:v>
                </c:pt>
                <c:pt idx="38">
                  <c:v>-41.249736049648973</c:v>
                </c:pt>
                <c:pt idx="39">
                  <c:v>-41.65083474399286</c:v>
                </c:pt>
                <c:pt idx="40">
                  <c:v>-42.042745865260471</c:v>
                </c:pt>
                <c:pt idx="41">
                  <c:v>-42.425886523833192</c:v>
                </c:pt>
                <c:pt idx="42">
                  <c:v>-42.800645716716289</c:v>
                </c:pt>
                <c:pt idx="43">
                  <c:v>-43.167386824793603</c:v>
                </c:pt>
                <c:pt idx="44">
                  <c:v>-43.526449836351127</c:v>
                </c:pt>
                <c:pt idx="45">
                  <c:v>-43.878153332373387</c:v>
                </c:pt>
                <c:pt idx="46">
                  <c:v>-44.22279626382381</c:v>
                </c:pt>
                <c:pt idx="47">
                  <c:v>-44.560659546715591</c:v>
                </c:pt>
                <c:pt idx="48">
                  <c:v>-44.892007497097133</c:v>
                </c:pt>
                <c:pt idx="49">
                  <c:v>-45.217089124985648</c:v>
                </c:pt>
                <c:pt idx="50">
                  <c:v>-45.536139303678212</c:v>
                </c:pt>
                <c:pt idx="51">
                  <c:v>-45.849379828666308</c:v>
                </c:pt>
                <c:pt idx="52">
                  <c:v>-46.157020378510126</c:v>
                </c:pt>
                <c:pt idx="53">
                  <c:v>-46.459259388436031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C1-4AA6-BF66-95D881E43405}"/>
            </c:ext>
          </c:extLst>
        </c:ser>
        <c:ser>
          <c:idx val="1"/>
          <c:order val="1"/>
          <c:tx>
            <c:strRef>
              <c:f>rAB10_rep5!$W$1</c:f>
              <c:strCache>
                <c:ptCount val="1"/>
                <c:pt idx="0">
                  <c:v>HFSS_TF</c:v>
                </c:pt>
              </c:strCache>
            </c:strRef>
          </c:tx>
          <c:spPr>
            <a:ln w="508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rAB10_rep5!$U$2:$U$56</c:f>
              <c:numCache>
                <c:formatCode>General</c:formatCode>
                <c:ptCount val="55"/>
                <c:pt idx="0">
                  <c:v>6.0000000000000009</c:v>
                </c:pt>
                <c:pt idx="1">
                  <c:v>7.007414814814811</c:v>
                </c:pt>
                <c:pt idx="2">
                  <c:v>8.0148296296296309</c:v>
                </c:pt>
                <c:pt idx="3">
                  <c:v>9.022244444444441</c:v>
                </c:pt>
                <c:pt idx="4">
                  <c:v>10.029659259259262</c:v>
                </c:pt>
                <c:pt idx="5">
                  <c:v>11.03707407407407</c:v>
                </c:pt>
                <c:pt idx="6">
                  <c:v>12.044488888888891</c:v>
                </c:pt>
                <c:pt idx="7">
                  <c:v>13.051903703703701</c:v>
                </c:pt>
                <c:pt idx="8">
                  <c:v>14.05931851851852</c:v>
                </c:pt>
                <c:pt idx="9">
                  <c:v>15.066733333333332</c:v>
                </c:pt>
                <c:pt idx="10">
                  <c:v>16.074148148148101</c:v>
                </c:pt>
                <c:pt idx="11">
                  <c:v>17.081562962963002</c:v>
                </c:pt>
                <c:pt idx="12">
                  <c:v>18.088977777777799</c:v>
                </c:pt>
                <c:pt idx="13">
                  <c:v>19.096392592592601</c:v>
                </c:pt>
                <c:pt idx="14">
                  <c:v>20.103807407407402</c:v>
                </c:pt>
                <c:pt idx="15">
                  <c:v>21.111222222222199</c:v>
                </c:pt>
                <c:pt idx="16">
                  <c:v>22.118637037037001</c:v>
                </c:pt>
                <c:pt idx="17">
                  <c:v>23.126051851851798</c:v>
                </c:pt>
                <c:pt idx="18">
                  <c:v>24.133466666666699</c:v>
                </c:pt>
                <c:pt idx="19">
                  <c:v>25.1408814814815</c:v>
                </c:pt>
                <c:pt idx="20">
                  <c:v>26.148296296296301</c:v>
                </c:pt>
                <c:pt idx="21">
                  <c:v>27.155711111111099</c:v>
                </c:pt>
                <c:pt idx="22">
                  <c:v>28.1631259259259</c:v>
                </c:pt>
                <c:pt idx="23">
                  <c:v>29.170540740740702</c:v>
                </c:pt>
                <c:pt idx="24">
                  <c:v>30.177955555555599</c:v>
                </c:pt>
                <c:pt idx="25">
                  <c:v>31.1853703703704</c:v>
                </c:pt>
                <c:pt idx="26">
                  <c:v>32.192785185185201</c:v>
                </c:pt>
                <c:pt idx="27">
                  <c:v>33.200200000000002</c:v>
                </c:pt>
                <c:pt idx="28">
                  <c:v>34.207614814814804</c:v>
                </c:pt>
                <c:pt idx="29">
                  <c:v>35.215029629629605</c:v>
                </c:pt>
                <c:pt idx="30">
                  <c:v>36.222444444444399</c:v>
                </c:pt>
                <c:pt idx="31">
                  <c:v>37.2298592592593</c:v>
                </c:pt>
                <c:pt idx="32">
                  <c:v>38.237274074074101</c:v>
                </c:pt>
                <c:pt idx="33">
                  <c:v>39.244688888888902</c:v>
                </c:pt>
                <c:pt idx="34">
                  <c:v>40.252103703703703</c:v>
                </c:pt>
                <c:pt idx="35">
                  <c:v>41.259518518518497</c:v>
                </c:pt>
                <c:pt idx="36">
                  <c:v>42.266933333333299</c:v>
                </c:pt>
                <c:pt idx="37">
                  <c:v>43.2743481481481</c:v>
                </c:pt>
                <c:pt idx="38">
                  <c:v>44.281762962963001</c:v>
                </c:pt>
                <c:pt idx="39">
                  <c:v>45.289177777777802</c:v>
                </c:pt>
                <c:pt idx="40">
                  <c:v>46.296592592592603</c:v>
                </c:pt>
                <c:pt idx="41">
                  <c:v>47.304007407407397</c:v>
                </c:pt>
                <c:pt idx="42">
                  <c:v>48.311422222222198</c:v>
                </c:pt>
                <c:pt idx="43">
                  <c:v>49.318837037037</c:v>
                </c:pt>
                <c:pt idx="44">
                  <c:v>50.3262518518519</c:v>
                </c:pt>
                <c:pt idx="45">
                  <c:v>51.333666666666701</c:v>
                </c:pt>
                <c:pt idx="46">
                  <c:v>52.341081481481503</c:v>
                </c:pt>
                <c:pt idx="47">
                  <c:v>53.348496296296297</c:v>
                </c:pt>
                <c:pt idx="48">
                  <c:v>54.355911111111098</c:v>
                </c:pt>
                <c:pt idx="49">
                  <c:v>55.363325925925899</c:v>
                </c:pt>
                <c:pt idx="50">
                  <c:v>56.3707407407407</c:v>
                </c:pt>
                <c:pt idx="51">
                  <c:v>57.378155555555601</c:v>
                </c:pt>
                <c:pt idx="52">
                  <c:v>58.385570370370402</c:v>
                </c:pt>
                <c:pt idx="53">
                  <c:v>59.392985185185204</c:v>
                </c:pt>
                <c:pt idx="54">
                  <c:v>60.400399999999998</c:v>
                </c:pt>
              </c:numCache>
            </c:numRef>
          </c:xVal>
          <c:yVal>
            <c:numRef>
              <c:f>rAB10_rep5!$W$2:$W$56</c:f>
              <c:numCache>
                <c:formatCode>General</c:formatCode>
                <c:ptCount val="55"/>
                <c:pt idx="0">
                  <c:v>-2.05999132796304E-2</c:v>
                </c:pt>
                <c:pt idx="1">
                  <c:v>-4.9751245718479993</c:v>
                </c:pt>
                <c:pt idx="2">
                  <c:v>-9.1718298771262994</c:v>
                </c:pt>
                <c:pt idx="3">
                  <c:v>-12.3966735065089</c:v>
                </c:pt>
                <c:pt idx="4">
                  <c:v>-14.9810615501341</c:v>
                </c:pt>
                <c:pt idx="5">
                  <c:v>-17.120690391578801</c:v>
                </c:pt>
                <c:pt idx="6">
                  <c:v>-18.9492744917723</c:v>
                </c:pt>
                <c:pt idx="7">
                  <c:v>-20.543989760982299</c:v>
                </c:pt>
                <c:pt idx="8">
                  <c:v>-21.950296104411098</c:v>
                </c:pt>
                <c:pt idx="9">
                  <c:v>-23.206818590771</c:v>
                </c:pt>
                <c:pt idx="10">
                  <c:v>-24.329809634378901</c:v>
                </c:pt>
                <c:pt idx="11">
                  <c:v>-25.362207924577099</c:v>
                </c:pt>
                <c:pt idx="12">
                  <c:v>-26.2909037882566</c:v>
                </c:pt>
                <c:pt idx="13">
                  <c:v>-27.147024177436698</c:v>
                </c:pt>
                <c:pt idx="14">
                  <c:v>-27.9314690237088</c:v>
                </c:pt>
                <c:pt idx="15">
                  <c:v>-28.649848828697301</c:v>
                </c:pt>
                <c:pt idx="16">
                  <c:v>-29.3164247339516</c:v>
                </c:pt>
                <c:pt idx="17">
                  <c:v>-29.930302115910301</c:v>
                </c:pt>
                <c:pt idx="18">
                  <c:v>-30.504098249313898</c:v>
                </c:pt>
                <c:pt idx="19">
                  <c:v>-31.0399407215031</c:v>
                </c:pt>
                <c:pt idx="20">
                  <c:v>-31.544882131366201</c:v>
                </c:pt>
                <c:pt idx="21">
                  <c:v>-32.017549077694298</c:v>
                </c:pt>
                <c:pt idx="22">
                  <c:v>-32.456735735047701</c:v>
                </c:pt>
                <c:pt idx="23">
                  <c:v>-32.8675448942667</c:v>
                </c:pt>
                <c:pt idx="24">
                  <c:v>-33.2629118916783</c:v>
                </c:pt>
                <c:pt idx="25">
                  <c:v>-33.635393702327498</c:v>
                </c:pt>
                <c:pt idx="26">
                  <c:v>-33.983955180398198</c:v>
                </c:pt>
                <c:pt idx="27">
                  <c:v>-34.311942724952097</c:v>
                </c:pt>
                <c:pt idx="28">
                  <c:v>-34.6290598238268</c:v>
                </c:pt>
                <c:pt idx="29">
                  <c:v>-34.931645355048303</c:v>
                </c:pt>
                <c:pt idx="30">
                  <c:v>-35.220762434661403</c:v>
                </c:pt>
                <c:pt idx="31">
                  <c:v>-35.501267910542197</c:v>
                </c:pt>
                <c:pt idx="32">
                  <c:v>-35.771979421922403</c:v>
                </c:pt>
                <c:pt idx="33">
                  <c:v>-36.029104143100199</c:v>
                </c:pt>
                <c:pt idx="34">
                  <c:v>-36.273391629735997</c:v>
                </c:pt>
                <c:pt idx="35">
                  <c:v>-36.507925171037698</c:v>
                </c:pt>
                <c:pt idx="36">
                  <c:v>-36.7348628519361</c:v>
                </c:pt>
                <c:pt idx="37">
                  <c:v>-36.956726946880202</c:v>
                </c:pt>
                <c:pt idx="38">
                  <c:v>-37.172963190098699</c:v>
                </c:pt>
                <c:pt idx="39">
                  <c:v>-37.382996294090397</c:v>
                </c:pt>
                <c:pt idx="40">
                  <c:v>-37.586232463513298</c:v>
                </c:pt>
                <c:pt idx="41">
                  <c:v>-37.790088196599299</c:v>
                </c:pt>
                <c:pt idx="42">
                  <c:v>-38.012232211608101</c:v>
                </c:pt>
                <c:pt idx="43">
                  <c:v>-38.222134041794803</c:v>
                </c:pt>
                <c:pt idx="44">
                  <c:v>-38.415134305314197</c:v>
                </c:pt>
                <c:pt idx="45">
                  <c:v>-38.606012135569699</c:v>
                </c:pt>
                <c:pt idx="46">
                  <c:v>-38.795341756790002</c:v>
                </c:pt>
                <c:pt idx="47">
                  <c:v>-38.980843028819301</c:v>
                </c:pt>
                <c:pt idx="48">
                  <c:v>-39.161996775025401</c:v>
                </c:pt>
                <c:pt idx="49">
                  <c:v>-39.3360061369617</c:v>
                </c:pt>
                <c:pt idx="50">
                  <c:v>-39.502044419829602</c:v>
                </c:pt>
                <c:pt idx="51">
                  <c:v>-39.659940420822103</c:v>
                </c:pt>
                <c:pt idx="52">
                  <c:v>-39.835390946857203</c:v>
                </c:pt>
                <c:pt idx="53">
                  <c:v>-39.977399536068603</c:v>
                </c:pt>
                <c:pt idx="54">
                  <c:v>-40.004381527436301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C1-4AA6-BF66-95D881E43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102272"/>
        <c:axId val="453181552"/>
      </c:scatterChart>
      <c:valAx>
        <c:axId val="455102272"/>
        <c:scaling>
          <c:orientation val="minMax"/>
          <c:max val="7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 b="1" i="0" baseline="0" dirty="0">
                    <a:effectLst/>
                  </a:rPr>
                  <a:t>Channel Length (mm)</a:t>
                </a:r>
                <a:endParaRPr lang="en-US" sz="2000" dirty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33160247850132218"/>
              <c:y val="0.92076520368645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3181552"/>
        <c:crosses val="autoZero"/>
        <c:crossBetween val="midCat"/>
        <c:majorUnit val="25"/>
      </c:valAx>
      <c:valAx>
        <c:axId val="453181552"/>
        <c:scaling>
          <c:orientation val="minMax"/>
          <c:max val="0"/>
          <c:min val="-50"/>
        </c:scaling>
        <c:delete val="0"/>
        <c:axPos val="l"/>
        <c:majorGridlines>
          <c:spPr>
            <a:ln w="12700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Channel TF (dB)</a:t>
                </a:r>
              </a:p>
            </c:rich>
          </c:tx>
          <c:layout>
            <c:manualLayout>
              <c:xMode val="edge"/>
              <c:yMode val="edge"/>
              <c:x val="7.1871042560318022E-3"/>
              <c:y val="0.256625921759780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510227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1980779147176412"/>
          <c:y val="0.11902637170353705"/>
          <c:w val="0.29934381941648769"/>
          <c:h val="0.16358194070540086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873900590576128"/>
          <c:y val="8.2215723034620686E-2"/>
          <c:w val="0.80488600531182841"/>
          <c:h val="0.7387740106988571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rAB1_rep5_copy!$K$1</c:f>
              <c:strCache>
                <c:ptCount val="1"/>
                <c:pt idx="0">
                  <c:v>Analytical_TF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ysClr val="window" lastClr="FFFFFF"/>
              </a:solidFill>
              <a:ln w="25400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rAB1_rep5_copy!$J$2:$J$55</c:f>
              <c:numCache>
                <c:formatCode>General</c:formatCode>
                <c:ptCount val="5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18.000000000000004</c:v>
                </c:pt>
                <c:pt idx="8">
                  <c:v>20.000000000000004</c:v>
                </c:pt>
                <c:pt idx="9">
                  <c:v>22.000000000000007</c:v>
                </c:pt>
                <c:pt idx="10">
                  <c:v>24.000000000000007</c:v>
                </c:pt>
                <c:pt idx="11">
                  <c:v>26.000000000000011</c:v>
                </c:pt>
                <c:pt idx="12">
                  <c:v>28.000000000000011</c:v>
                </c:pt>
                <c:pt idx="13">
                  <c:v>30.000000000000014</c:v>
                </c:pt>
                <c:pt idx="14">
                  <c:v>32.000000000000014</c:v>
                </c:pt>
                <c:pt idx="15">
                  <c:v>34.000000000000014</c:v>
                </c:pt>
                <c:pt idx="16">
                  <c:v>36.000000000000021</c:v>
                </c:pt>
                <c:pt idx="17">
                  <c:v>38.000000000000021</c:v>
                </c:pt>
                <c:pt idx="18">
                  <c:v>40.000000000000021</c:v>
                </c:pt>
                <c:pt idx="19">
                  <c:v>42.000000000000021</c:v>
                </c:pt>
                <c:pt idx="20">
                  <c:v>44.000000000000028</c:v>
                </c:pt>
                <c:pt idx="21">
                  <c:v>46.000000000000028</c:v>
                </c:pt>
                <c:pt idx="22">
                  <c:v>48.000000000000028</c:v>
                </c:pt>
                <c:pt idx="23">
                  <c:v>50.000000000000028</c:v>
                </c:pt>
                <c:pt idx="24">
                  <c:v>52.000000000000036</c:v>
                </c:pt>
                <c:pt idx="25">
                  <c:v>54.000000000000036</c:v>
                </c:pt>
                <c:pt idx="26">
                  <c:v>56.000000000000036</c:v>
                </c:pt>
                <c:pt idx="27">
                  <c:v>58.000000000000036</c:v>
                </c:pt>
                <c:pt idx="28">
                  <c:v>60.000000000000043</c:v>
                </c:pt>
                <c:pt idx="29">
                  <c:v>62.000000000000043</c:v>
                </c:pt>
                <c:pt idx="30">
                  <c:v>64.000000000000043</c:v>
                </c:pt>
                <c:pt idx="31">
                  <c:v>66.000000000000043</c:v>
                </c:pt>
                <c:pt idx="32">
                  <c:v>68.000000000000043</c:v>
                </c:pt>
                <c:pt idx="33">
                  <c:v>70.000000000000043</c:v>
                </c:pt>
                <c:pt idx="34">
                  <c:v>72.000000000000057</c:v>
                </c:pt>
                <c:pt idx="35">
                  <c:v>74.000000000000057</c:v>
                </c:pt>
                <c:pt idx="36">
                  <c:v>76.000000000000057</c:v>
                </c:pt>
                <c:pt idx="37">
                  <c:v>78.000000000000057</c:v>
                </c:pt>
                <c:pt idx="38">
                  <c:v>80.000000000000057</c:v>
                </c:pt>
                <c:pt idx="39">
                  <c:v>82.000000000000057</c:v>
                </c:pt>
                <c:pt idx="40">
                  <c:v>84.000000000000057</c:v>
                </c:pt>
                <c:pt idx="41">
                  <c:v>86.000000000000057</c:v>
                </c:pt>
                <c:pt idx="42">
                  <c:v>88.000000000000071</c:v>
                </c:pt>
                <c:pt idx="43">
                  <c:v>90.000000000000071</c:v>
                </c:pt>
                <c:pt idx="44">
                  <c:v>92.000000000000071</c:v>
                </c:pt>
                <c:pt idx="45">
                  <c:v>94.000000000000071</c:v>
                </c:pt>
                <c:pt idx="46">
                  <c:v>96.000000000000071</c:v>
                </c:pt>
                <c:pt idx="47">
                  <c:v>98.000000000000071</c:v>
                </c:pt>
                <c:pt idx="48">
                  <c:v>100.00000000000007</c:v>
                </c:pt>
                <c:pt idx="49">
                  <c:v>102.00000000000007</c:v>
                </c:pt>
                <c:pt idx="50">
                  <c:v>104.00000000000009</c:v>
                </c:pt>
                <c:pt idx="51">
                  <c:v>106.00000000000009</c:v>
                </c:pt>
                <c:pt idx="52">
                  <c:v>108.00000000000009</c:v>
                </c:pt>
                <c:pt idx="53">
                  <c:v>110.00000000000009</c:v>
                </c:pt>
              </c:numCache>
            </c:numRef>
          </c:xVal>
          <c:yVal>
            <c:numRef>
              <c:f>rAB1_rep5_copy!$K$2:$K$55</c:f>
              <c:numCache>
                <c:formatCode>General</c:formatCode>
                <c:ptCount val="54"/>
                <c:pt idx="1">
                  <c:v>1.7189029986825191</c:v>
                </c:pt>
                <c:pt idx="2">
                  <c:v>-6.8004716467631043</c:v>
                </c:pt>
                <c:pt idx="3">
                  <c:v>-12.260497088037861</c:v>
                </c:pt>
                <c:pt idx="4">
                  <c:v>-16.342896741156352</c:v>
                </c:pt>
                <c:pt idx="5">
                  <c:v>-19.620032793929742</c:v>
                </c:pt>
                <c:pt idx="6">
                  <c:v>-22.363496654435977</c:v>
                </c:pt>
                <c:pt idx="7">
                  <c:v>-24.725482895995864</c:v>
                </c:pt>
                <c:pt idx="8">
                  <c:v>-26.8004716467631</c:v>
                </c:pt>
                <c:pt idx="9">
                  <c:v>-28.651375798875229</c:v>
                </c:pt>
                <c:pt idx="10">
                  <c:v>-30.322296827876727</c:v>
                </c:pt>
                <c:pt idx="11">
                  <c:v>-31.845392656225464</c:v>
                </c:pt>
                <c:pt idx="12">
                  <c:v>-33.244857541441483</c:v>
                </c:pt>
                <c:pt idx="13">
                  <c:v>-34.539364134174598</c:v>
                </c:pt>
                <c:pt idx="14">
                  <c:v>-35.743632273607489</c:v>
                </c:pt>
                <c:pt idx="15">
                  <c:v>-36.869475515603327</c:v>
                </c:pt>
                <c:pt idx="16">
                  <c:v>-37.926521662108847</c:v>
                </c:pt>
                <c:pt idx="17">
                  <c:v>-38.922722353546298</c:v>
                </c:pt>
                <c:pt idx="18">
                  <c:v>-39.864721922269972</c:v>
                </c:pt>
                <c:pt idx="19">
                  <c:v>-40.758129820659192</c:v>
                </c:pt>
                <c:pt idx="20">
                  <c:v>-41.607725436647989</c:v>
                </c:pt>
                <c:pt idx="21">
                  <c:v>-42.417614521954476</c:v>
                </c:pt>
                <c:pt idx="22">
                  <c:v>-43.191350357600477</c:v>
                </c:pt>
                <c:pt idx="23">
                  <c:v>-43.93202880071685</c:v>
                </c:pt>
                <c:pt idx="24">
                  <c:v>-44.642363700572716</c:v>
                </c:pt>
                <c:pt idx="25">
                  <c:v>-45.324747363544738</c:v>
                </c:pt>
                <c:pt idx="26">
                  <c:v>-45.981299493184984</c:v>
                </c:pt>
                <c:pt idx="27">
                  <c:v>-46.613907148083086</c:v>
                </c:pt>
                <c:pt idx="28">
                  <c:v>-47.224257628161872</c:v>
                </c:pt>
                <c:pt idx="29">
                  <c:v>-47.813865741588828</c:v>
                </c:pt>
                <c:pt idx="30">
                  <c:v>-48.384096567715595</c:v>
                </c:pt>
                <c:pt idx="31">
                  <c:v>-48.936184581167446</c:v>
                </c:pt>
                <c:pt idx="32">
                  <c:v>-49.471249814167464</c:v>
                </c:pt>
                <c:pt idx="33">
                  <c:v>-49.990311591487497</c:v>
                </c:pt>
                <c:pt idx="34">
                  <c:v>-50.494300263115079</c:v>
                </c:pt>
                <c:pt idx="35">
                  <c:v>-50.984067275269645</c:v>
                </c:pt>
                <c:pt idx="36">
                  <c:v>-51.460393854606188</c:v>
                </c:pt>
                <c:pt idx="37">
                  <c:v>-51.923998528794144</c:v>
                </c:pt>
                <c:pt idx="38">
                  <c:v>-52.375543665819691</c:v>
                </c:pt>
                <c:pt idx="39">
                  <c:v>-52.815641181848925</c:v>
                </c:pt>
                <c:pt idx="40">
                  <c:v>-53.24485754144149</c:v>
                </c:pt>
                <c:pt idx="41">
                  <c:v>-53.663718152910683</c:v>
                </c:pt>
                <c:pt idx="42">
                  <c:v>-54.072711244606005</c:v>
                </c:pt>
                <c:pt idx="43">
                  <c:v>-54.472291294022845</c:v>
                </c:pt>
                <c:pt idx="44">
                  <c:v>-54.86288207027944</c:v>
                </c:pt>
                <c:pt idx="45">
                  <c:v>-55.244879341145463</c:v>
                </c:pt>
                <c:pt idx="46">
                  <c:v>-55.61865328806747</c:v>
                </c:pt>
                <c:pt idx="47">
                  <c:v>-55.984550666208854</c:v>
                </c:pt>
                <c:pt idx="48">
                  <c:v>-56.342896741156359</c:v>
                </c:pt>
                <c:pt idx="49">
                  <c:v>-56.693997029453215</c:v>
                </c:pt>
                <c:pt idx="50">
                  <c:v>-57.038138866340582</c:v>
                </c:pt>
                <c:pt idx="51">
                  <c:v>-57.375592820898774</c:v>
                </c:pt>
                <c:pt idx="52">
                  <c:v>-57.706613976079602</c:v>
                </c:pt>
                <c:pt idx="53">
                  <c:v>-58.031443088824901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F6-4419-A0D8-2017F09AB092}"/>
            </c:ext>
          </c:extLst>
        </c:ser>
        <c:ser>
          <c:idx val="1"/>
          <c:order val="1"/>
          <c:tx>
            <c:strRef>
              <c:f>rAB1_rep5_copy!$W$1</c:f>
              <c:strCache>
                <c:ptCount val="1"/>
                <c:pt idx="0">
                  <c:v>HFSS_TF</c:v>
                </c:pt>
              </c:strCache>
            </c:strRef>
          </c:tx>
          <c:spPr>
            <a:ln w="508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rAB1_rep5_copy!$V$2:$V$56</c:f>
              <c:numCache>
                <c:formatCode>General</c:formatCode>
                <c:ptCount val="55"/>
                <c:pt idx="0">
                  <c:v>3</c:v>
                </c:pt>
                <c:pt idx="1">
                  <c:v>5.0148296296296202</c:v>
                </c:pt>
                <c:pt idx="2">
                  <c:v>7.0296592592592599</c:v>
                </c:pt>
                <c:pt idx="3">
                  <c:v>9.0444888888888801</c:v>
                </c:pt>
                <c:pt idx="4">
                  <c:v>11.05931851851852</c:v>
                </c:pt>
                <c:pt idx="5">
                  <c:v>13.07414814814814</c:v>
                </c:pt>
                <c:pt idx="6">
                  <c:v>15.08897777777778</c:v>
                </c:pt>
                <c:pt idx="7">
                  <c:v>17.103807407407402</c:v>
                </c:pt>
                <c:pt idx="8">
                  <c:v>19.11863703703704</c:v>
                </c:pt>
                <c:pt idx="9">
                  <c:v>21.13346666666666</c:v>
                </c:pt>
                <c:pt idx="10">
                  <c:v>23.148296296296198</c:v>
                </c:pt>
                <c:pt idx="11">
                  <c:v>25.163125925926</c:v>
                </c:pt>
                <c:pt idx="12">
                  <c:v>27.177955555555599</c:v>
                </c:pt>
                <c:pt idx="13">
                  <c:v>29.192785185185201</c:v>
                </c:pt>
                <c:pt idx="14">
                  <c:v>31.2076148148148</c:v>
                </c:pt>
                <c:pt idx="15">
                  <c:v>33.222444444444399</c:v>
                </c:pt>
                <c:pt idx="16">
                  <c:v>35.237274074074001</c:v>
                </c:pt>
                <c:pt idx="17">
                  <c:v>37.252103703703597</c:v>
                </c:pt>
                <c:pt idx="18">
                  <c:v>39.266933333333398</c:v>
                </c:pt>
                <c:pt idx="19">
                  <c:v>41.281762962963001</c:v>
                </c:pt>
                <c:pt idx="20">
                  <c:v>43.296592592592603</c:v>
                </c:pt>
                <c:pt idx="21">
                  <c:v>45.311422222222198</c:v>
                </c:pt>
                <c:pt idx="22">
                  <c:v>47.326251851851801</c:v>
                </c:pt>
                <c:pt idx="23">
                  <c:v>49.341081481481403</c:v>
                </c:pt>
                <c:pt idx="24">
                  <c:v>51.355911111111197</c:v>
                </c:pt>
                <c:pt idx="25">
                  <c:v>53.3707407407408</c:v>
                </c:pt>
                <c:pt idx="26">
                  <c:v>55.385570370370402</c:v>
                </c:pt>
                <c:pt idx="27">
                  <c:v>57.400399999999998</c:v>
                </c:pt>
                <c:pt idx="28">
                  <c:v>59.4152296296296</c:v>
                </c:pt>
                <c:pt idx="29">
                  <c:v>61.430059259259203</c:v>
                </c:pt>
                <c:pt idx="30">
                  <c:v>63.444888888888798</c:v>
                </c:pt>
                <c:pt idx="31">
                  <c:v>65.459718518518599</c:v>
                </c:pt>
                <c:pt idx="32">
                  <c:v>67.474548148148202</c:v>
                </c:pt>
                <c:pt idx="33">
                  <c:v>69.489377777777804</c:v>
                </c:pt>
                <c:pt idx="34">
                  <c:v>71.504207407407407</c:v>
                </c:pt>
                <c:pt idx="35">
                  <c:v>73.519037037036995</c:v>
                </c:pt>
                <c:pt idx="36">
                  <c:v>75.533866666666597</c:v>
                </c:pt>
                <c:pt idx="37">
                  <c:v>77.5486962962962</c:v>
                </c:pt>
                <c:pt idx="38">
                  <c:v>79.563525925926001</c:v>
                </c:pt>
                <c:pt idx="39">
                  <c:v>81.578355555555603</c:v>
                </c:pt>
                <c:pt idx="40">
                  <c:v>83.593185185185206</c:v>
                </c:pt>
                <c:pt idx="41">
                  <c:v>85.608014814814794</c:v>
                </c:pt>
                <c:pt idx="42">
                  <c:v>87.622844444444397</c:v>
                </c:pt>
                <c:pt idx="43">
                  <c:v>89.637674074073999</c:v>
                </c:pt>
                <c:pt idx="44">
                  <c:v>91.6525037037038</c:v>
                </c:pt>
                <c:pt idx="45">
                  <c:v>93.667333333333403</c:v>
                </c:pt>
                <c:pt idx="46">
                  <c:v>95.682162962963005</c:v>
                </c:pt>
                <c:pt idx="47">
                  <c:v>97.696992592592593</c:v>
                </c:pt>
                <c:pt idx="48">
                  <c:v>99.711822222222196</c:v>
                </c:pt>
                <c:pt idx="49">
                  <c:v>101.7266518518518</c:v>
                </c:pt>
                <c:pt idx="50">
                  <c:v>103.7414814814814</c:v>
                </c:pt>
                <c:pt idx="51">
                  <c:v>105.7563111111112</c:v>
                </c:pt>
                <c:pt idx="52">
                  <c:v>107.7711407407408</c:v>
                </c:pt>
                <c:pt idx="53">
                  <c:v>109.78597037037041</c:v>
                </c:pt>
                <c:pt idx="54">
                  <c:v>111.8008</c:v>
                </c:pt>
              </c:numCache>
            </c:numRef>
          </c:xVal>
          <c:yVal>
            <c:numRef>
              <c:f>rAB1_rep5_copy!$W$2:$W$56</c:f>
              <c:numCache>
                <c:formatCode>General</c:formatCode>
                <c:ptCount val="55"/>
                <c:pt idx="0">
                  <c:v>-2.05999132796304E-2</c:v>
                </c:pt>
                <c:pt idx="1">
                  <c:v>-6.3949191423093996</c:v>
                </c:pt>
                <c:pt idx="2">
                  <c:v>-11.9160562718777</c:v>
                </c:pt>
                <c:pt idx="3">
                  <c:v>-16.203342186046999</c:v>
                </c:pt>
                <c:pt idx="4">
                  <c:v>-19.651318158099301</c:v>
                </c:pt>
                <c:pt idx="5">
                  <c:v>-22.519337393920399</c:v>
                </c:pt>
                <c:pt idx="6">
                  <c:v>-24.960826019483999</c:v>
                </c:pt>
                <c:pt idx="7">
                  <c:v>-27.081238662959898</c:v>
                </c:pt>
                <c:pt idx="8">
                  <c:v>-28.964484980634502</c:v>
                </c:pt>
                <c:pt idx="9">
                  <c:v>-30.6240249404145</c:v>
                </c:pt>
                <c:pt idx="10">
                  <c:v>-32.114884860741299</c:v>
                </c:pt>
                <c:pt idx="11">
                  <c:v>-33.4582221276967</c:v>
                </c:pt>
                <c:pt idx="12">
                  <c:v>-34.668939874875001</c:v>
                </c:pt>
                <c:pt idx="13">
                  <c:v>-35.793310551343701</c:v>
                </c:pt>
                <c:pt idx="14">
                  <c:v>-36.812298079399199</c:v>
                </c:pt>
                <c:pt idx="15">
                  <c:v>-37.748302060585203</c:v>
                </c:pt>
                <c:pt idx="16">
                  <c:v>-38.610977094883502</c:v>
                </c:pt>
                <c:pt idx="17">
                  <c:v>-39.396179997124101</c:v>
                </c:pt>
                <c:pt idx="18">
                  <c:v>-40.136587637691399</c:v>
                </c:pt>
                <c:pt idx="19">
                  <c:v>-40.817312638373302</c:v>
                </c:pt>
                <c:pt idx="20">
                  <c:v>-41.451640508715002</c:v>
                </c:pt>
                <c:pt idx="21">
                  <c:v>-42.024514377246</c:v>
                </c:pt>
                <c:pt idx="22">
                  <c:v>-42.574218644666701</c:v>
                </c:pt>
                <c:pt idx="23">
                  <c:v>-43.0970834538928</c:v>
                </c:pt>
                <c:pt idx="24">
                  <c:v>-43.57814116558</c:v>
                </c:pt>
                <c:pt idx="25">
                  <c:v>-44.026064225509899</c:v>
                </c:pt>
                <c:pt idx="26">
                  <c:v>-44.461370221005097</c:v>
                </c:pt>
                <c:pt idx="27">
                  <c:v>-44.874625310581997</c:v>
                </c:pt>
                <c:pt idx="28">
                  <c:v>-45.261140538105899</c:v>
                </c:pt>
                <c:pt idx="29">
                  <c:v>-45.6177545497846</c:v>
                </c:pt>
                <c:pt idx="30">
                  <c:v>-45.953358406867203</c:v>
                </c:pt>
                <c:pt idx="31">
                  <c:v>-46.281217626988997</c:v>
                </c:pt>
                <c:pt idx="32">
                  <c:v>-46.599910181364002</c:v>
                </c:pt>
                <c:pt idx="33">
                  <c:v>-46.907437241187502</c:v>
                </c:pt>
                <c:pt idx="34">
                  <c:v>-47.201423058835601</c:v>
                </c:pt>
                <c:pt idx="35">
                  <c:v>-47.482416935971401</c:v>
                </c:pt>
                <c:pt idx="36">
                  <c:v>-47.750214328349898</c:v>
                </c:pt>
                <c:pt idx="37">
                  <c:v>-47.997540583429803</c:v>
                </c:pt>
                <c:pt idx="38">
                  <c:v>-48.240275330736999</c:v>
                </c:pt>
                <c:pt idx="39">
                  <c:v>-48.478954672611401</c:v>
                </c:pt>
                <c:pt idx="40">
                  <c:v>-48.713042485999701</c:v>
                </c:pt>
                <c:pt idx="41">
                  <c:v>-48.941975281810102</c:v>
                </c:pt>
                <c:pt idx="42">
                  <c:v>-49.178460535882401</c:v>
                </c:pt>
                <c:pt idx="43">
                  <c:v>-49.421811994170497</c:v>
                </c:pt>
                <c:pt idx="44">
                  <c:v>-49.657046225059702</c:v>
                </c:pt>
                <c:pt idx="45">
                  <c:v>-49.883297025170798</c:v>
                </c:pt>
                <c:pt idx="46">
                  <c:v>-50.099675179464597</c:v>
                </c:pt>
                <c:pt idx="47">
                  <c:v>-50.305275828897301</c:v>
                </c:pt>
                <c:pt idx="48">
                  <c:v>-50.499187130931602</c:v>
                </c:pt>
                <c:pt idx="49">
                  <c:v>-50.681929133749698</c:v>
                </c:pt>
                <c:pt idx="50">
                  <c:v>-50.876077604565303</c:v>
                </c:pt>
                <c:pt idx="51">
                  <c:v>-51.069115897896303</c:v>
                </c:pt>
                <c:pt idx="52">
                  <c:v>-51.285172519637896</c:v>
                </c:pt>
                <c:pt idx="53">
                  <c:v>-51.467145681180902</c:v>
                </c:pt>
                <c:pt idx="54">
                  <c:v>-51.479717411211197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F6-4419-A0D8-2017F09AB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102272"/>
        <c:axId val="453181552"/>
      </c:scatterChart>
      <c:valAx>
        <c:axId val="45510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 b="1" i="0" baseline="0" dirty="0">
                    <a:effectLst/>
                  </a:rPr>
                  <a:t>Hub Plate Distance: </a:t>
                </a:r>
                <a:r>
                  <a:rPr lang="en-US" sz="2000" b="1" i="0" baseline="0" dirty="0" err="1">
                    <a:effectLst/>
                  </a:rPr>
                  <a:t>r</a:t>
                </a:r>
                <a:r>
                  <a:rPr lang="en-US" sz="2000" b="1" i="0" u="none" strike="noStrike" baseline="-25000" dirty="0" err="1">
                    <a:effectLst/>
                  </a:rPr>
                  <a:t>CD</a:t>
                </a:r>
                <a:r>
                  <a:rPr lang="en-US" sz="2000" b="1" i="0" u="none" strike="noStrike" baseline="0" dirty="0"/>
                  <a:t> </a:t>
                </a:r>
                <a:r>
                  <a:rPr lang="en-US" sz="2000" b="1" i="0" baseline="0" dirty="0">
                    <a:effectLst/>
                  </a:rPr>
                  <a:t>(mm)</a:t>
                </a:r>
                <a:endParaRPr lang="en-US" sz="2000" dirty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30380891118477615"/>
              <c:y val="0.920795678608116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3181552"/>
        <c:crosses val="autoZero"/>
        <c:crossBetween val="midCat"/>
      </c:valAx>
      <c:valAx>
        <c:axId val="453181552"/>
        <c:scaling>
          <c:orientation val="minMax"/>
          <c:max val="0"/>
          <c:min val="-60"/>
        </c:scaling>
        <c:delete val="0"/>
        <c:axPos val="l"/>
        <c:majorGridlines>
          <c:spPr>
            <a:ln w="12700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Channel TF (dB)</a:t>
                </a:r>
              </a:p>
            </c:rich>
          </c:tx>
          <c:layout>
            <c:manualLayout>
              <c:xMode val="edge"/>
              <c:yMode val="edge"/>
              <c:x val="7.1871042560318022E-3"/>
              <c:y val="0.256625921759780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510227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1980779147176412"/>
          <c:y val="0.11902637170353705"/>
          <c:w val="0.29934381941648769"/>
          <c:h val="0.16358194070540086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873900590576128"/>
          <c:y val="8.2215723034620686E-2"/>
          <c:w val="0.80488600531182841"/>
          <c:h val="0.7387740106988571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rAB1_rep5_copy!$K$1</c:f>
              <c:strCache>
                <c:ptCount val="1"/>
                <c:pt idx="0">
                  <c:v>Analytical_TF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ysClr val="window" lastClr="FFFFFF"/>
              </a:solidFill>
              <a:ln w="25400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rAB1_rep5_copy!$I$2:$I$55</c:f>
              <c:numCache>
                <c:formatCode>General</c:formatCode>
                <c:ptCount val="5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9.0000000000000018</c:v>
                </c:pt>
                <c:pt idx="8">
                  <c:v>10.000000000000002</c:v>
                </c:pt>
                <c:pt idx="9">
                  <c:v>11.000000000000004</c:v>
                </c:pt>
                <c:pt idx="10">
                  <c:v>12.000000000000004</c:v>
                </c:pt>
                <c:pt idx="11">
                  <c:v>13.000000000000005</c:v>
                </c:pt>
                <c:pt idx="12">
                  <c:v>14.000000000000005</c:v>
                </c:pt>
                <c:pt idx="13">
                  <c:v>15.000000000000007</c:v>
                </c:pt>
                <c:pt idx="14">
                  <c:v>16.000000000000007</c:v>
                </c:pt>
                <c:pt idx="15">
                  <c:v>17.000000000000007</c:v>
                </c:pt>
                <c:pt idx="16">
                  <c:v>18.000000000000011</c:v>
                </c:pt>
                <c:pt idx="17">
                  <c:v>19.000000000000011</c:v>
                </c:pt>
                <c:pt idx="18">
                  <c:v>20.000000000000011</c:v>
                </c:pt>
                <c:pt idx="19">
                  <c:v>21.000000000000011</c:v>
                </c:pt>
                <c:pt idx="20">
                  <c:v>22.000000000000014</c:v>
                </c:pt>
                <c:pt idx="21">
                  <c:v>23.000000000000014</c:v>
                </c:pt>
                <c:pt idx="22">
                  <c:v>24.000000000000014</c:v>
                </c:pt>
                <c:pt idx="23">
                  <c:v>25.000000000000014</c:v>
                </c:pt>
                <c:pt idx="24">
                  <c:v>26.000000000000018</c:v>
                </c:pt>
                <c:pt idx="25">
                  <c:v>27.000000000000018</c:v>
                </c:pt>
                <c:pt idx="26">
                  <c:v>28.000000000000018</c:v>
                </c:pt>
                <c:pt idx="27">
                  <c:v>29.000000000000018</c:v>
                </c:pt>
                <c:pt idx="28">
                  <c:v>30.000000000000021</c:v>
                </c:pt>
                <c:pt idx="29">
                  <c:v>31.000000000000021</c:v>
                </c:pt>
                <c:pt idx="30">
                  <c:v>32.000000000000021</c:v>
                </c:pt>
                <c:pt idx="31">
                  <c:v>33.000000000000021</c:v>
                </c:pt>
                <c:pt idx="32">
                  <c:v>34.000000000000021</c:v>
                </c:pt>
                <c:pt idx="33">
                  <c:v>35.000000000000021</c:v>
                </c:pt>
                <c:pt idx="34">
                  <c:v>36.000000000000028</c:v>
                </c:pt>
                <c:pt idx="35">
                  <c:v>37.000000000000028</c:v>
                </c:pt>
                <c:pt idx="36">
                  <c:v>38.000000000000028</c:v>
                </c:pt>
                <c:pt idx="37">
                  <c:v>39.000000000000028</c:v>
                </c:pt>
                <c:pt idx="38">
                  <c:v>40.000000000000028</c:v>
                </c:pt>
                <c:pt idx="39">
                  <c:v>41.000000000000028</c:v>
                </c:pt>
                <c:pt idx="40">
                  <c:v>42.000000000000028</c:v>
                </c:pt>
                <c:pt idx="41">
                  <c:v>43.000000000000028</c:v>
                </c:pt>
                <c:pt idx="42">
                  <c:v>44.000000000000036</c:v>
                </c:pt>
                <c:pt idx="43">
                  <c:v>45.000000000000036</c:v>
                </c:pt>
                <c:pt idx="44">
                  <c:v>46.000000000000036</c:v>
                </c:pt>
                <c:pt idx="45">
                  <c:v>47.000000000000036</c:v>
                </c:pt>
                <c:pt idx="46">
                  <c:v>48.000000000000036</c:v>
                </c:pt>
                <c:pt idx="47">
                  <c:v>49.000000000000036</c:v>
                </c:pt>
                <c:pt idx="48">
                  <c:v>50.000000000000036</c:v>
                </c:pt>
                <c:pt idx="49">
                  <c:v>51.000000000000036</c:v>
                </c:pt>
                <c:pt idx="50">
                  <c:v>52.000000000000043</c:v>
                </c:pt>
                <c:pt idx="51">
                  <c:v>53.000000000000043</c:v>
                </c:pt>
                <c:pt idx="52">
                  <c:v>54.000000000000043</c:v>
                </c:pt>
                <c:pt idx="53">
                  <c:v>55.000000000000043</c:v>
                </c:pt>
              </c:numCache>
            </c:numRef>
          </c:xVal>
          <c:yVal>
            <c:numRef>
              <c:f>rAB1_rep5_copy!$K$2:$K$55</c:f>
              <c:numCache>
                <c:formatCode>General</c:formatCode>
                <c:ptCount val="54"/>
                <c:pt idx="1">
                  <c:v>1.7189029986825191</c:v>
                </c:pt>
                <c:pt idx="2">
                  <c:v>-6.8004716467631043</c:v>
                </c:pt>
                <c:pt idx="3">
                  <c:v>-12.260497088037861</c:v>
                </c:pt>
                <c:pt idx="4">
                  <c:v>-16.342896741156352</c:v>
                </c:pt>
                <c:pt idx="5">
                  <c:v>-19.620032793929742</c:v>
                </c:pt>
                <c:pt idx="6">
                  <c:v>-22.363496654435977</c:v>
                </c:pt>
                <c:pt idx="7">
                  <c:v>-24.725482895995864</c:v>
                </c:pt>
                <c:pt idx="8">
                  <c:v>-26.8004716467631</c:v>
                </c:pt>
                <c:pt idx="9">
                  <c:v>-28.651375798875229</c:v>
                </c:pt>
                <c:pt idx="10">
                  <c:v>-30.322296827876727</c:v>
                </c:pt>
                <c:pt idx="11">
                  <c:v>-31.845392656225464</c:v>
                </c:pt>
                <c:pt idx="12">
                  <c:v>-33.244857541441483</c:v>
                </c:pt>
                <c:pt idx="13">
                  <c:v>-34.539364134174598</c:v>
                </c:pt>
                <c:pt idx="14">
                  <c:v>-35.743632273607489</c:v>
                </c:pt>
                <c:pt idx="15">
                  <c:v>-36.869475515603327</c:v>
                </c:pt>
                <c:pt idx="16">
                  <c:v>-37.926521662108847</c:v>
                </c:pt>
                <c:pt idx="17">
                  <c:v>-38.922722353546298</c:v>
                </c:pt>
                <c:pt idx="18">
                  <c:v>-39.864721922269972</c:v>
                </c:pt>
                <c:pt idx="19">
                  <c:v>-40.758129820659192</c:v>
                </c:pt>
                <c:pt idx="20">
                  <c:v>-41.607725436647989</c:v>
                </c:pt>
                <c:pt idx="21">
                  <c:v>-42.417614521954476</c:v>
                </c:pt>
                <c:pt idx="22">
                  <c:v>-43.191350357600477</c:v>
                </c:pt>
                <c:pt idx="23">
                  <c:v>-43.93202880071685</c:v>
                </c:pt>
                <c:pt idx="24">
                  <c:v>-44.642363700572716</c:v>
                </c:pt>
                <c:pt idx="25">
                  <c:v>-45.324747363544738</c:v>
                </c:pt>
                <c:pt idx="26">
                  <c:v>-45.981299493184984</c:v>
                </c:pt>
                <c:pt idx="27">
                  <c:v>-46.613907148083086</c:v>
                </c:pt>
                <c:pt idx="28">
                  <c:v>-47.224257628161872</c:v>
                </c:pt>
                <c:pt idx="29">
                  <c:v>-47.813865741588828</c:v>
                </c:pt>
                <c:pt idx="30">
                  <c:v>-48.384096567715595</c:v>
                </c:pt>
                <c:pt idx="31">
                  <c:v>-48.936184581167446</c:v>
                </c:pt>
                <c:pt idx="32">
                  <c:v>-49.471249814167464</c:v>
                </c:pt>
                <c:pt idx="33">
                  <c:v>-49.990311591487497</c:v>
                </c:pt>
                <c:pt idx="34">
                  <c:v>-50.494300263115079</c:v>
                </c:pt>
                <c:pt idx="35">
                  <c:v>-50.984067275269645</c:v>
                </c:pt>
                <c:pt idx="36">
                  <c:v>-51.460393854606188</c:v>
                </c:pt>
                <c:pt idx="37">
                  <c:v>-51.923998528794144</c:v>
                </c:pt>
                <c:pt idx="38">
                  <c:v>-52.375543665819691</c:v>
                </c:pt>
                <c:pt idx="39">
                  <c:v>-52.815641181848925</c:v>
                </c:pt>
                <c:pt idx="40">
                  <c:v>-53.24485754144149</c:v>
                </c:pt>
                <c:pt idx="41">
                  <c:v>-53.663718152910683</c:v>
                </c:pt>
                <c:pt idx="42">
                  <c:v>-54.072711244606005</c:v>
                </c:pt>
                <c:pt idx="43">
                  <c:v>-54.472291294022845</c:v>
                </c:pt>
                <c:pt idx="44">
                  <c:v>-54.86288207027944</c:v>
                </c:pt>
                <c:pt idx="45">
                  <c:v>-55.244879341145463</c:v>
                </c:pt>
                <c:pt idx="46">
                  <c:v>-55.61865328806747</c:v>
                </c:pt>
                <c:pt idx="47">
                  <c:v>-55.984550666208854</c:v>
                </c:pt>
                <c:pt idx="48">
                  <c:v>-56.342896741156359</c:v>
                </c:pt>
                <c:pt idx="49">
                  <c:v>-56.693997029453215</c:v>
                </c:pt>
                <c:pt idx="50">
                  <c:v>-57.038138866340582</c:v>
                </c:pt>
                <c:pt idx="51">
                  <c:v>-57.375592820898774</c:v>
                </c:pt>
                <c:pt idx="52">
                  <c:v>-57.706613976079602</c:v>
                </c:pt>
                <c:pt idx="53">
                  <c:v>-58.031443088824901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DF-42EE-BB96-6058D41E2F60}"/>
            </c:ext>
          </c:extLst>
        </c:ser>
        <c:ser>
          <c:idx val="1"/>
          <c:order val="1"/>
          <c:tx>
            <c:strRef>
              <c:f>rAB1_rep5_copy!$W$1</c:f>
              <c:strCache>
                <c:ptCount val="1"/>
                <c:pt idx="0">
                  <c:v>HFSS_TF</c:v>
                </c:pt>
              </c:strCache>
            </c:strRef>
          </c:tx>
          <c:spPr>
            <a:ln w="508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rAB1_rep5_copy!$U$2:$U$56</c:f>
              <c:numCache>
                <c:formatCode>General</c:formatCode>
                <c:ptCount val="55"/>
                <c:pt idx="0">
                  <c:v>1.5</c:v>
                </c:pt>
                <c:pt idx="1">
                  <c:v>2.5074148148148101</c:v>
                </c:pt>
                <c:pt idx="2">
                  <c:v>3.51482962962963</c:v>
                </c:pt>
                <c:pt idx="3">
                  <c:v>4.5222444444444401</c:v>
                </c:pt>
                <c:pt idx="4">
                  <c:v>5.5296592592592599</c:v>
                </c:pt>
                <c:pt idx="5">
                  <c:v>6.53707407407407</c:v>
                </c:pt>
                <c:pt idx="6">
                  <c:v>7.5444888888888899</c:v>
                </c:pt>
                <c:pt idx="7">
                  <c:v>8.5519037037037009</c:v>
                </c:pt>
                <c:pt idx="8">
                  <c:v>9.5593185185185199</c:v>
                </c:pt>
                <c:pt idx="9">
                  <c:v>10.56673333333333</c:v>
                </c:pt>
                <c:pt idx="10">
                  <c:v>11.574148148148099</c:v>
                </c:pt>
                <c:pt idx="11">
                  <c:v>12.581562962963</c:v>
                </c:pt>
                <c:pt idx="12">
                  <c:v>13.588977777777799</c:v>
                </c:pt>
                <c:pt idx="13">
                  <c:v>14.596392592592601</c:v>
                </c:pt>
                <c:pt idx="14">
                  <c:v>15.6038074074074</c:v>
                </c:pt>
                <c:pt idx="15">
                  <c:v>16.611222222222199</c:v>
                </c:pt>
                <c:pt idx="16">
                  <c:v>17.618637037037001</c:v>
                </c:pt>
                <c:pt idx="17">
                  <c:v>18.626051851851798</c:v>
                </c:pt>
                <c:pt idx="18">
                  <c:v>19.633466666666699</c:v>
                </c:pt>
                <c:pt idx="19">
                  <c:v>20.6408814814815</c:v>
                </c:pt>
                <c:pt idx="20">
                  <c:v>21.648296296296301</c:v>
                </c:pt>
                <c:pt idx="21">
                  <c:v>22.655711111111099</c:v>
                </c:pt>
                <c:pt idx="22">
                  <c:v>23.6631259259259</c:v>
                </c:pt>
                <c:pt idx="23">
                  <c:v>24.670540740740702</c:v>
                </c:pt>
                <c:pt idx="24">
                  <c:v>25.677955555555599</c:v>
                </c:pt>
                <c:pt idx="25">
                  <c:v>26.6853703703704</c:v>
                </c:pt>
                <c:pt idx="26">
                  <c:v>27.692785185185201</c:v>
                </c:pt>
                <c:pt idx="27">
                  <c:v>28.700199999999999</c:v>
                </c:pt>
                <c:pt idx="28">
                  <c:v>29.7076148148148</c:v>
                </c:pt>
                <c:pt idx="29">
                  <c:v>30.715029629629601</c:v>
                </c:pt>
                <c:pt idx="30">
                  <c:v>31.722444444444399</c:v>
                </c:pt>
                <c:pt idx="31">
                  <c:v>32.7298592592593</c:v>
                </c:pt>
                <c:pt idx="32">
                  <c:v>33.737274074074101</c:v>
                </c:pt>
                <c:pt idx="33">
                  <c:v>34.744688888888902</c:v>
                </c:pt>
                <c:pt idx="34">
                  <c:v>35.752103703703703</c:v>
                </c:pt>
                <c:pt idx="35">
                  <c:v>36.759518518518497</c:v>
                </c:pt>
                <c:pt idx="36">
                  <c:v>37.766933333333299</c:v>
                </c:pt>
                <c:pt idx="37">
                  <c:v>38.7743481481481</c:v>
                </c:pt>
                <c:pt idx="38">
                  <c:v>39.781762962963001</c:v>
                </c:pt>
                <c:pt idx="39">
                  <c:v>40.789177777777802</c:v>
                </c:pt>
                <c:pt idx="40">
                  <c:v>41.796592592592603</c:v>
                </c:pt>
                <c:pt idx="41">
                  <c:v>42.804007407407397</c:v>
                </c:pt>
                <c:pt idx="42">
                  <c:v>43.811422222222198</c:v>
                </c:pt>
                <c:pt idx="43">
                  <c:v>44.818837037037</c:v>
                </c:pt>
                <c:pt idx="44">
                  <c:v>45.8262518518519</c:v>
                </c:pt>
                <c:pt idx="45">
                  <c:v>46.833666666666701</c:v>
                </c:pt>
                <c:pt idx="46">
                  <c:v>47.841081481481503</c:v>
                </c:pt>
                <c:pt idx="47">
                  <c:v>48.848496296296297</c:v>
                </c:pt>
                <c:pt idx="48">
                  <c:v>49.855911111111098</c:v>
                </c:pt>
                <c:pt idx="49">
                  <c:v>50.863325925925899</c:v>
                </c:pt>
                <c:pt idx="50">
                  <c:v>51.8707407407407</c:v>
                </c:pt>
                <c:pt idx="51">
                  <c:v>52.878155555555601</c:v>
                </c:pt>
                <c:pt idx="52">
                  <c:v>53.885570370370402</c:v>
                </c:pt>
                <c:pt idx="53">
                  <c:v>54.892985185185204</c:v>
                </c:pt>
                <c:pt idx="54">
                  <c:v>55.900399999999998</c:v>
                </c:pt>
              </c:numCache>
            </c:numRef>
          </c:xVal>
          <c:yVal>
            <c:numRef>
              <c:f>rAB1_rep5_copy!$W$2:$W$56</c:f>
              <c:numCache>
                <c:formatCode>General</c:formatCode>
                <c:ptCount val="55"/>
                <c:pt idx="0">
                  <c:v>-2.05999132796304E-2</c:v>
                </c:pt>
                <c:pt idx="1">
                  <c:v>-6.3949191423093996</c:v>
                </c:pt>
                <c:pt idx="2">
                  <c:v>-11.9160562718777</c:v>
                </c:pt>
                <c:pt idx="3">
                  <c:v>-16.203342186046999</c:v>
                </c:pt>
                <c:pt idx="4">
                  <c:v>-19.651318158099301</c:v>
                </c:pt>
                <c:pt idx="5">
                  <c:v>-22.519337393920399</c:v>
                </c:pt>
                <c:pt idx="6">
                  <c:v>-24.960826019483999</c:v>
                </c:pt>
                <c:pt idx="7">
                  <c:v>-27.081238662959898</c:v>
                </c:pt>
                <c:pt idx="8">
                  <c:v>-28.964484980634502</c:v>
                </c:pt>
                <c:pt idx="9">
                  <c:v>-30.6240249404145</c:v>
                </c:pt>
                <c:pt idx="10">
                  <c:v>-32.114884860741299</c:v>
                </c:pt>
                <c:pt idx="11">
                  <c:v>-33.4582221276967</c:v>
                </c:pt>
                <c:pt idx="12">
                  <c:v>-34.668939874875001</c:v>
                </c:pt>
                <c:pt idx="13">
                  <c:v>-35.793310551343701</c:v>
                </c:pt>
                <c:pt idx="14">
                  <c:v>-36.812298079399199</c:v>
                </c:pt>
                <c:pt idx="15">
                  <c:v>-37.748302060585203</c:v>
                </c:pt>
                <c:pt idx="16">
                  <c:v>-38.610977094883502</c:v>
                </c:pt>
                <c:pt idx="17">
                  <c:v>-39.396179997124101</c:v>
                </c:pt>
                <c:pt idx="18">
                  <c:v>-40.136587637691399</c:v>
                </c:pt>
                <c:pt idx="19">
                  <c:v>-40.817312638373302</c:v>
                </c:pt>
                <c:pt idx="20">
                  <c:v>-41.451640508715002</c:v>
                </c:pt>
                <c:pt idx="21">
                  <c:v>-42.024514377246</c:v>
                </c:pt>
                <c:pt idx="22">
                  <c:v>-42.574218644666701</c:v>
                </c:pt>
                <c:pt idx="23">
                  <c:v>-43.0970834538928</c:v>
                </c:pt>
                <c:pt idx="24">
                  <c:v>-43.57814116558</c:v>
                </c:pt>
                <c:pt idx="25">
                  <c:v>-44.026064225509899</c:v>
                </c:pt>
                <c:pt idx="26">
                  <c:v>-44.461370221005097</c:v>
                </c:pt>
                <c:pt idx="27">
                  <c:v>-44.874625310581997</c:v>
                </c:pt>
                <c:pt idx="28">
                  <c:v>-45.261140538105899</c:v>
                </c:pt>
                <c:pt idx="29">
                  <c:v>-45.6177545497846</c:v>
                </c:pt>
                <c:pt idx="30">
                  <c:v>-45.953358406867203</c:v>
                </c:pt>
                <c:pt idx="31">
                  <c:v>-46.281217626988997</c:v>
                </c:pt>
                <c:pt idx="32">
                  <c:v>-46.599910181364002</c:v>
                </c:pt>
                <c:pt idx="33">
                  <c:v>-46.907437241187502</c:v>
                </c:pt>
                <c:pt idx="34">
                  <c:v>-47.201423058835601</c:v>
                </c:pt>
                <c:pt idx="35">
                  <c:v>-47.482416935971401</c:v>
                </c:pt>
                <c:pt idx="36">
                  <c:v>-47.750214328349898</c:v>
                </c:pt>
                <c:pt idx="37">
                  <c:v>-47.997540583429803</c:v>
                </c:pt>
                <c:pt idx="38">
                  <c:v>-48.240275330736999</c:v>
                </c:pt>
                <c:pt idx="39">
                  <c:v>-48.478954672611401</c:v>
                </c:pt>
                <c:pt idx="40">
                  <c:v>-48.713042485999701</c:v>
                </c:pt>
                <c:pt idx="41">
                  <c:v>-48.941975281810102</c:v>
                </c:pt>
                <c:pt idx="42">
                  <c:v>-49.178460535882401</c:v>
                </c:pt>
                <c:pt idx="43">
                  <c:v>-49.421811994170497</c:v>
                </c:pt>
                <c:pt idx="44">
                  <c:v>-49.657046225059702</c:v>
                </c:pt>
                <c:pt idx="45">
                  <c:v>-49.883297025170798</c:v>
                </c:pt>
                <c:pt idx="46">
                  <c:v>-50.099675179464597</c:v>
                </c:pt>
                <c:pt idx="47">
                  <c:v>-50.305275828897301</c:v>
                </c:pt>
                <c:pt idx="48">
                  <c:v>-50.499187130931602</c:v>
                </c:pt>
                <c:pt idx="49">
                  <c:v>-50.681929133749698</c:v>
                </c:pt>
                <c:pt idx="50">
                  <c:v>-50.876077604565303</c:v>
                </c:pt>
                <c:pt idx="51">
                  <c:v>-51.069115897896303</c:v>
                </c:pt>
                <c:pt idx="52">
                  <c:v>-51.285172519637896</c:v>
                </c:pt>
                <c:pt idx="53">
                  <c:v>-51.467145681180902</c:v>
                </c:pt>
                <c:pt idx="54">
                  <c:v>-51.479717411211197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DF-42EE-BB96-6058D41E2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102272"/>
        <c:axId val="453181552"/>
      </c:scatterChart>
      <c:valAx>
        <c:axId val="455102272"/>
        <c:scaling>
          <c:orientation val="minMax"/>
          <c:max val="7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 b="1" i="0" baseline="0" dirty="0">
                    <a:effectLst/>
                  </a:rPr>
                  <a:t>Channel Length (mm)</a:t>
                </a:r>
                <a:endParaRPr lang="en-US" sz="2000" dirty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33160247850132218"/>
              <c:y val="0.92076520368645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3181552"/>
        <c:crosses val="autoZero"/>
        <c:crossBetween val="midCat"/>
        <c:majorUnit val="25"/>
      </c:valAx>
      <c:valAx>
        <c:axId val="453181552"/>
        <c:scaling>
          <c:orientation val="minMax"/>
          <c:max val="0"/>
          <c:min val="-60"/>
        </c:scaling>
        <c:delete val="0"/>
        <c:axPos val="l"/>
        <c:majorGridlines>
          <c:spPr>
            <a:ln w="12700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Channel TF (dB)</a:t>
                </a:r>
              </a:p>
            </c:rich>
          </c:tx>
          <c:layout>
            <c:manualLayout>
              <c:xMode val="edge"/>
              <c:yMode val="edge"/>
              <c:x val="7.1871042560318022E-3"/>
              <c:y val="0.256625921759780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510227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1980779147176412"/>
          <c:y val="0.11902637170353705"/>
          <c:w val="0.29934381941648769"/>
          <c:h val="0.16358194070540086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873900590576128"/>
          <c:y val="8.2215723034620686E-2"/>
          <c:w val="0.80488600531182841"/>
          <c:h val="0.7387740106988571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rAB1_rep25!$K$1</c:f>
              <c:strCache>
                <c:ptCount val="1"/>
                <c:pt idx="0">
                  <c:v>Analytical_TF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ysClr val="window" lastClr="FFFFFF"/>
              </a:solidFill>
              <a:ln w="25400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rAB1_rep25!$J$2:$J$55</c:f>
              <c:numCache>
                <c:formatCode>General</c:formatCode>
                <c:ptCount val="54"/>
                <c:pt idx="0">
                  <c:v>2.5000000000000004</c:v>
                </c:pt>
                <c:pt idx="1">
                  <c:v>4.5000000000000009</c:v>
                </c:pt>
                <c:pt idx="2">
                  <c:v>6.5000000000000009</c:v>
                </c:pt>
                <c:pt idx="3">
                  <c:v>8.5</c:v>
                </c:pt>
                <c:pt idx="4">
                  <c:v>10.5</c:v>
                </c:pt>
                <c:pt idx="5">
                  <c:v>12.5</c:v>
                </c:pt>
                <c:pt idx="6">
                  <c:v>14.5</c:v>
                </c:pt>
                <c:pt idx="7">
                  <c:v>16.5</c:v>
                </c:pt>
                <c:pt idx="8">
                  <c:v>18.500000000000004</c:v>
                </c:pt>
                <c:pt idx="9">
                  <c:v>20.500000000000004</c:v>
                </c:pt>
                <c:pt idx="10">
                  <c:v>22.500000000000007</c:v>
                </c:pt>
                <c:pt idx="11">
                  <c:v>24.500000000000007</c:v>
                </c:pt>
                <c:pt idx="12">
                  <c:v>26.500000000000011</c:v>
                </c:pt>
                <c:pt idx="13">
                  <c:v>28.500000000000011</c:v>
                </c:pt>
                <c:pt idx="14">
                  <c:v>30.500000000000014</c:v>
                </c:pt>
                <c:pt idx="15">
                  <c:v>32.500000000000014</c:v>
                </c:pt>
                <c:pt idx="16">
                  <c:v>34.500000000000014</c:v>
                </c:pt>
                <c:pt idx="17">
                  <c:v>36.500000000000021</c:v>
                </c:pt>
                <c:pt idx="18">
                  <c:v>38.500000000000021</c:v>
                </c:pt>
                <c:pt idx="19">
                  <c:v>40.500000000000021</c:v>
                </c:pt>
                <c:pt idx="20">
                  <c:v>42.500000000000021</c:v>
                </c:pt>
                <c:pt idx="21">
                  <c:v>44.500000000000028</c:v>
                </c:pt>
                <c:pt idx="22">
                  <c:v>46.500000000000028</c:v>
                </c:pt>
                <c:pt idx="23">
                  <c:v>48.500000000000028</c:v>
                </c:pt>
                <c:pt idx="24">
                  <c:v>50.500000000000028</c:v>
                </c:pt>
                <c:pt idx="25">
                  <c:v>52.500000000000036</c:v>
                </c:pt>
                <c:pt idx="26">
                  <c:v>54.500000000000036</c:v>
                </c:pt>
                <c:pt idx="27">
                  <c:v>56.500000000000036</c:v>
                </c:pt>
                <c:pt idx="28">
                  <c:v>58.500000000000036</c:v>
                </c:pt>
                <c:pt idx="29">
                  <c:v>60.500000000000043</c:v>
                </c:pt>
                <c:pt idx="30">
                  <c:v>62.500000000000043</c:v>
                </c:pt>
                <c:pt idx="31">
                  <c:v>64.500000000000043</c:v>
                </c:pt>
                <c:pt idx="32">
                  <c:v>66.500000000000043</c:v>
                </c:pt>
                <c:pt idx="33">
                  <c:v>68.500000000000043</c:v>
                </c:pt>
                <c:pt idx="34">
                  <c:v>70.500000000000043</c:v>
                </c:pt>
                <c:pt idx="35">
                  <c:v>72.500000000000057</c:v>
                </c:pt>
                <c:pt idx="36">
                  <c:v>74.500000000000057</c:v>
                </c:pt>
                <c:pt idx="37">
                  <c:v>76.500000000000057</c:v>
                </c:pt>
                <c:pt idx="38">
                  <c:v>78.500000000000057</c:v>
                </c:pt>
                <c:pt idx="39">
                  <c:v>80.500000000000057</c:v>
                </c:pt>
                <c:pt idx="40">
                  <c:v>82.500000000000057</c:v>
                </c:pt>
                <c:pt idx="41">
                  <c:v>84.500000000000057</c:v>
                </c:pt>
                <c:pt idx="42">
                  <c:v>86.500000000000057</c:v>
                </c:pt>
                <c:pt idx="43">
                  <c:v>88.500000000000071</c:v>
                </c:pt>
                <c:pt idx="44">
                  <c:v>90.500000000000071</c:v>
                </c:pt>
                <c:pt idx="45">
                  <c:v>92.500000000000071</c:v>
                </c:pt>
                <c:pt idx="46">
                  <c:v>94.500000000000071</c:v>
                </c:pt>
                <c:pt idx="47">
                  <c:v>96.500000000000071</c:v>
                </c:pt>
                <c:pt idx="48">
                  <c:v>98.500000000000071</c:v>
                </c:pt>
                <c:pt idx="49">
                  <c:v>100.50000000000007</c:v>
                </c:pt>
                <c:pt idx="50">
                  <c:v>102.50000000000007</c:v>
                </c:pt>
                <c:pt idx="51">
                  <c:v>104.50000000000009</c:v>
                </c:pt>
                <c:pt idx="52">
                  <c:v>106.50000000000009</c:v>
                </c:pt>
                <c:pt idx="53">
                  <c:v>108.50000000000009</c:v>
                </c:pt>
              </c:numCache>
            </c:numRef>
          </c:xVal>
          <c:yVal>
            <c:numRef>
              <c:f>rAB1_rep25!$K$2:$K$55</c:f>
              <c:numCache>
                <c:formatCode>General</c:formatCode>
                <c:ptCount val="54"/>
                <c:pt idx="1">
                  <c:v>-3.324813346524667</c:v>
                </c:pt>
                <c:pt idx="2">
                  <c:v>-12.267973973369049</c:v>
                </c:pt>
                <c:pt idx="3">
                  <c:v>-17.972688542984038</c:v>
                </c:pt>
                <c:pt idx="4">
                  <c:v>-22.214466789528039</c:v>
                </c:pt>
                <c:pt idx="5">
                  <c:v>-25.603680392661396</c:v>
                </c:pt>
                <c:pt idx="6">
                  <c:v>-28.430263448590793</c:v>
                </c:pt>
                <c:pt idx="7">
                  <c:v>-30.856352487654899</c:v>
                </c:pt>
                <c:pt idx="8">
                  <c:v>-32.982285018699727</c:v>
                </c:pt>
                <c:pt idx="9">
                  <c:v>-34.874649343269162</c:v>
                </c:pt>
                <c:pt idx="10">
                  <c:v>-36.579969980156136</c:v>
                </c:pt>
                <c:pt idx="11">
                  <c:v>-38.132067136409532</c:v>
                </c:pt>
                <c:pt idx="12">
                  <c:v>-39.556313463936526</c:v>
                </c:pt>
                <c:pt idx="13">
                  <c:v>-40.872240263920155</c:v>
                </c:pt>
                <c:pt idx="14">
                  <c:v>-42.095207850054493</c:v>
                </c:pt>
                <c:pt idx="15">
                  <c:v>-43.237517238475661</c:v>
                </c:pt>
                <c:pt idx="16">
                  <c:v>-44.309173799928303</c:v>
                </c:pt>
                <c:pt idx="17">
                  <c:v>-45.318426168709678</c:v>
                </c:pt>
                <c:pt idx="18">
                  <c:v>-46.272155502400395</c:v>
                </c:pt>
                <c:pt idx="19">
                  <c:v>-47.176162413255575</c:v>
                </c:pt>
                <c:pt idx="20">
                  <c:v>-48.035382284675656</c:v>
                </c:pt>
                <c:pt idx="21">
                  <c:v>-48.854049429989558</c:v>
                </c:pt>
                <c:pt idx="22">
                  <c:v>-49.635824034962759</c:v>
                </c:pt>
                <c:pt idx="23">
                  <c:v>-50.383891580726434</c:v>
                </c:pt>
                <c:pt idx="24">
                  <c:v>-51.101041615995129</c:v>
                </c:pt>
                <c:pt idx="25">
                  <c:v>-51.789730825260804</c:v>
                </c:pt>
                <c:pt idx="26">
                  <c:v>-52.452134009105514</c:v>
                </c:pt>
                <c:pt idx="27">
                  <c:v>-53.090185656433839</c:v>
                </c:pt>
                <c:pt idx="28">
                  <c:v>-53.705614119491557</c:v>
                </c:pt>
                <c:pt idx="29">
                  <c:v>-54.299969917998752</c:v>
                </c:pt>
                <c:pt idx="30">
                  <c:v>-54.874649343269162</c:v>
                </c:pt>
                <c:pt idx="31">
                  <c:v>-55.430914269346864</c:v>
                </c:pt>
                <c:pt idx="32">
                  <c:v>-55.969908880218938</c:v>
                </c:pt>
                <c:pt idx="33">
                  <c:v>-56.49267387210714</c:v>
                </c:pt>
                <c:pt idx="34">
                  <c:v>-57.000158575030895</c:v>
                </c:pt>
                <c:pt idx="35">
                  <c:v>-57.493231349218931</c:v>
                </c:pt>
                <c:pt idx="36">
                  <c:v>-57.972688542984031</c:v>
                </c:pt>
                <c:pt idx="37">
                  <c:v>-58.439262244593841</c:v>
                </c:pt>
                <c:pt idx="38">
                  <c:v>-58.893627017949335</c:v>
                </c:pt>
                <c:pt idx="39">
                  <c:v>-59.336405777907252</c:v>
                </c:pt>
                <c:pt idx="40">
                  <c:v>-59.768174933885028</c:v>
                </c:pt>
                <c:pt idx="41">
                  <c:v>-60.189468908484862</c:v>
                </c:pt>
                <c:pt idx="42">
                  <c:v>-60.600784120134684</c:v>
                </c:pt>
                <c:pt idx="43">
                  <c:v>-61.002582504294267</c:v>
                </c:pt>
                <c:pt idx="44">
                  <c:v>-61.395294635949881</c:v>
                </c:pt>
                <c:pt idx="45">
                  <c:v>-61.779322506389853</c:v>
                </c:pt>
                <c:pt idx="46">
                  <c:v>-62.155041999212735</c:v>
                </c:pt>
                <c:pt idx="47">
                  <c:v>-62.52280510384351</c:v>
                </c:pt>
                <c:pt idx="48">
                  <c:v>-62.882941899267024</c:v>
                </c:pt>
                <c:pt idx="49">
                  <c:v>-63.23576233602742</c:v>
                </c:pt>
                <c:pt idx="50">
                  <c:v>-63.581557840628086</c:v>
                </c:pt>
                <c:pt idx="51">
                  <c:v>-63.920602763161803</c:v>
                </c:pt>
                <c:pt idx="52">
                  <c:v>-64.253155686204479</c:v>
                </c:pt>
                <c:pt idx="53">
                  <c:v>-64.579460610632523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EA-4EA2-9478-FADF8F6335D6}"/>
            </c:ext>
          </c:extLst>
        </c:ser>
        <c:ser>
          <c:idx val="1"/>
          <c:order val="1"/>
          <c:tx>
            <c:strRef>
              <c:f>rAB1_rep25!$W$1</c:f>
              <c:strCache>
                <c:ptCount val="1"/>
                <c:pt idx="0">
                  <c:v>HFSS_TF</c:v>
                </c:pt>
              </c:strCache>
            </c:strRef>
          </c:tx>
          <c:spPr>
            <a:ln w="508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rAB1_rep25!$V$2:$V$56</c:f>
              <c:numCache>
                <c:formatCode>General</c:formatCode>
                <c:ptCount val="55"/>
                <c:pt idx="0">
                  <c:v>2</c:v>
                </c:pt>
                <c:pt idx="1">
                  <c:v>4.0148296296296202</c:v>
                </c:pt>
                <c:pt idx="2">
                  <c:v>6.0296592592592599</c:v>
                </c:pt>
                <c:pt idx="3">
                  <c:v>8.0444888888888801</c:v>
                </c:pt>
                <c:pt idx="4">
                  <c:v>10.05931851851852</c:v>
                </c:pt>
                <c:pt idx="5">
                  <c:v>12.07414814814814</c:v>
                </c:pt>
                <c:pt idx="6">
                  <c:v>14.08897777777778</c:v>
                </c:pt>
                <c:pt idx="7">
                  <c:v>16.103807407407402</c:v>
                </c:pt>
                <c:pt idx="8">
                  <c:v>18.11863703703704</c:v>
                </c:pt>
                <c:pt idx="9">
                  <c:v>20.13346666666666</c:v>
                </c:pt>
                <c:pt idx="10">
                  <c:v>22.148296296296198</c:v>
                </c:pt>
                <c:pt idx="11">
                  <c:v>24.163125925926</c:v>
                </c:pt>
                <c:pt idx="12">
                  <c:v>26.177955555555599</c:v>
                </c:pt>
                <c:pt idx="13">
                  <c:v>28.192785185185201</c:v>
                </c:pt>
                <c:pt idx="14">
                  <c:v>30.2076148148148</c:v>
                </c:pt>
                <c:pt idx="15">
                  <c:v>32.222444444444399</c:v>
                </c:pt>
                <c:pt idx="16">
                  <c:v>34.237274074074001</c:v>
                </c:pt>
                <c:pt idx="17">
                  <c:v>36.252103703703597</c:v>
                </c:pt>
                <c:pt idx="18">
                  <c:v>38.266933333333398</c:v>
                </c:pt>
                <c:pt idx="19">
                  <c:v>40.281762962963001</c:v>
                </c:pt>
                <c:pt idx="20">
                  <c:v>42.296592592592603</c:v>
                </c:pt>
                <c:pt idx="21">
                  <c:v>44.311422222222198</c:v>
                </c:pt>
                <c:pt idx="22">
                  <c:v>46.326251851851801</c:v>
                </c:pt>
                <c:pt idx="23">
                  <c:v>48.341081481481403</c:v>
                </c:pt>
                <c:pt idx="24">
                  <c:v>50.355911111111197</c:v>
                </c:pt>
                <c:pt idx="25">
                  <c:v>52.3707407407408</c:v>
                </c:pt>
                <c:pt idx="26">
                  <c:v>54.385570370370402</c:v>
                </c:pt>
                <c:pt idx="27">
                  <c:v>56.400399999999998</c:v>
                </c:pt>
                <c:pt idx="28">
                  <c:v>58.4152296296296</c:v>
                </c:pt>
                <c:pt idx="29">
                  <c:v>60.430059259259203</c:v>
                </c:pt>
                <c:pt idx="30">
                  <c:v>62.444888888888798</c:v>
                </c:pt>
                <c:pt idx="31">
                  <c:v>64.459718518518599</c:v>
                </c:pt>
                <c:pt idx="32">
                  <c:v>66.474548148148202</c:v>
                </c:pt>
                <c:pt idx="33">
                  <c:v>68.489377777777804</c:v>
                </c:pt>
                <c:pt idx="34">
                  <c:v>70.504207407407407</c:v>
                </c:pt>
                <c:pt idx="35">
                  <c:v>72.519037037036995</c:v>
                </c:pt>
                <c:pt idx="36">
                  <c:v>74.533866666666597</c:v>
                </c:pt>
                <c:pt idx="37">
                  <c:v>76.5486962962962</c:v>
                </c:pt>
                <c:pt idx="38">
                  <c:v>78.563525925926001</c:v>
                </c:pt>
                <c:pt idx="39">
                  <c:v>80.578355555555603</c:v>
                </c:pt>
                <c:pt idx="40">
                  <c:v>82.593185185185206</c:v>
                </c:pt>
                <c:pt idx="41">
                  <c:v>84.608014814814794</c:v>
                </c:pt>
                <c:pt idx="42">
                  <c:v>86.622844444444397</c:v>
                </c:pt>
                <c:pt idx="43">
                  <c:v>88.637674074073999</c:v>
                </c:pt>
                <c:pt idx="44">
                  <c:v>90.6525037037038</c:v>
                </c:pt>
                <c:pt idx="45">
                  <c:v>92.667333333333403</c:v>
                </c:pt>
                <c:pt idx="46">
                  <c:v>94.682162962963005</c:v>
                </c:pt>
                <c:pt idx="47">
                  <c:v>96.696992592592593</c:v>
                </c:pt>
                <c:pt idx="48">
                  <c:v>98.711822222222196</c:v>
                </c:pt>
                <c:pt idx="49">
                  <c:v>100.7266518518518</c:v>
                </c:pt>
                <c:pt idx="50">
                  <c:v>102.7414814814814</c:v>
                </c:pt>
                <c:pt idx="51">
                  <c:v>104.7563111111112</c:v>
                </c:pt>
                <c:pt idx="52">
                  <c:v>106.7711407407408</c:v>
                </c:pt>
                <c:pt idx="53">
                  <c:v>108.78597037037041</c:v>
                </c:pt>
                <c:pt idx="54">
                  <c:v>110.8008</c:v>
                </c:pt>
              </c:numCache>
            </c:numRef>
          </c:xVal>
          <c:yVal>
            <c:numRef>
              <c:f>rAB1_rep25!$W$2:$W$56</c:f>
              <c:numCache>
                <c:formatCode>General</c:formatCode>
                <c:ptCount val="55"/>
                <c:pt idx="0">
                  <c:v>-2.0599913279619742E-2</c:v>
                </c:pt>
                <c:pt idx="1">
                  <c:v>-7.0912152664059001</c:v>
                </c:pt>
                <c:pt idx="2">
                  <c:v>-13.228191335020099</c:v>
                </c:pt>
                <c:pt idx="3">
                  <c:v>-17.937946481669702</c:v>
                </c:pt>
                <c:pt idx="4">
                  <c:v>-21.6811494007923</c:v>
                </c:pt>
                <c:pt idx="5">
                  <c:v>-24.768115002588502</c:v>
                </c:pt>
                <c:pt idx="6">
                  <c:v>-27.372491261632597</c:v>
                </c:pt>
                <c:pt idx="7">
                  <c:v>-29.6300844289525</c:v>
                </c:pt>
                <c:pt idx="8">
                  <c:v>-31.608616770931398</c:v>
                </c:pt>
                <c:pt idx="9">
                  <c:v>-33.360817343329899</c:v>
                </c:pt>
                <c:pt idx="10">
                  <c:v>-34.922846960727497</c:v>
                </c:pt>
                <c:pt idx="11">
                  <c:v>-36.324917002632297</c:v>
                </c:pt>
                <c:pt idx="12">
                  <c:v>-37.616371438628597</c:v>
                </c:pt>
                <c:pt idx="13">
                  <c:v>-38.769273075523401</c:v>
                </c:pt>
                <c:pt idx="14">
                  <c:v>-39.841684000882999</c:v>
                </c:pt>
                <c:pt idx="15">
                  <c:v>-40.809660125112302</c:v>
                </c:pt>
                <c:pt idx="16">
                  <c:v>-41.698268583145598</c:v>
                </c:pt>
                <c:pt idx="17">
                  <c:v>-42.524073467889103</c:v>
                </c:pt>
                <c:pt idx="18">
                  <c:v>-43.262196026710797</c:v>
                </c:pt>
                <c:pt idx="19">
                  <c:v>-43.961381480995897</c:v>
                </c:pt>
                <c:pt idx="20">
                  <c:v>-44.6314058219318</c:v>
                </c:pt>
                <c:pt idx="21">
                  <c:v>-45.251574562180402</c:v>
                </c:pt>
                <c:pt idx="22">
                  <c:v>-45.805062258116401</c:v>
                </c:pt>
                <c:pt idx="23">
                  <c:v>-46.328149003322203</c:v>
                </c:pt>
                <c:pt idx="24">
                  <c:v>-46.828416956568802</c:v>
                </c:pt>
                <c:pt idx="25">
                  <c:v>-47.286387795667601</c:v>
                </c:pt>
                <c:pt idx="26">
                  <c:v>-47.728129241631201</c:v>
                </c:pt>
                <c:pt idx="27">
                  <c:v>-48.149075413897599</c:v>
                </c:pt>
                <c:pt idx="28">
                  <c:v>-48.545498610607503</c:v>
                </c:pt>
                <c:pt idx="29">
                  <c:v>-48.917114759315702</c:v>
                </c:pt>
                <c:pt idx="30">
                  <c:v>-49.273341911481502</c:v>
                </c:pt>
                <c:pt idx="31">
                  <c:v>-49.610615549181297</c:v>
                </c:pt>
                <c:pt idx="32">
                  <c:v>-49.935166282762601</c:v>
                </c:pt>
                <c:pt idx="33">
                  <c:v>-50.242164784264098</c:v>
                </c:pt>
                <c:pt idx="34">
                  <c:v>-50.537499758570299</c:v>
                </c:pt>
                <c:pt idx="35">
                  <c:v>-50.822506137081497</c:v>
                </c:pt>
                <c:pt idx="36">
                  <c:v>-51.095169252303698</c:v>
                </c:pt>
                <c:pt idx="37">
                  <c:v>-51.3562886688334</c:v>
                </c:pt>
                <c:pt idx="38">
                  <c:v>-51.609312344465899</c:v>
                </c:pt>
                <c:pt idx="39">
                  <c:v>-51.854105308931302</c:v>
                </c:pt>
                <c:pt idx="40">
                  <c:v>-52.085829838425497</c:v>
                </c:pt>
                <c:pt idx="41">
                  <c:v>-52.313139572157901</c:v>
                </c:pt>
                <c:pt idx="42">
                  <c:v>-52.551945044318799</c:v>
                </c:pt>
                <c:pt idx="43">
                  <c:v>-52.806374645982601</c:v>
                </c:pt>
                <c:pt idx="44">
                  <c:v>-53.048861710933998</c:v>
                </c:pt>
                <c:pt idx="45">
                  <c:v>-53.2781669334274</c:v>
                </c:pt>
                <c:pt idx="46">
                  <c:v>-53.493038749725599</c:v>
                </c:pt>
                <c:pt idx="47">
                  <c:v>-53.692230010977703</c:v>
                </c:pt>
                <c:pt idx="48">
                  <c:v>-53.881816058341997</c:v>
                </c:pt>
                <c:pt idx="49">
                  <c:v>-54.075595853929499</c:v>
                </c:pt>
                <c:pt idx="50">
                  <c:v>-54.269006382718104</c:v>
                </c:pt>
                <c:pt idx="51">
                  <c:v>-54.472368778523197</c:v>
                </c:pt>
                <c:pt idx="52">
                  <c:v>-54.6807976501943</c:v>
                </c:pt>
                <c:pt idx="53">
                  <c:v>-54.860313521726297</c:v>
                </c:pt>
                <c:pt idx="54">
                  <c:v>-54.871124021445397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EA-4EA2-9478-FADF8F633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102272"/>
        <c:axId val="453181552"/>
      </c:scatterChart>
      <c:valAx>
        <c:axId val="45510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 b="1" i="0" baseline="0" dirty="0">
                    <a:effectLst/>
                  </a:rPr>
                  <a:t>Hub Plate Distance: </a:t>
                </a:r>
                <a:r>
                  <a:rPr lang="en-US" sz="2000" b="1" i="0" baseline="0" dirty="0" err="1">
                    <a:effectLst/>
                  </a:rPr>
                  <a:t>r</a:t>
                </a:r>
                <a:r>
                  <a:rPr lang="en-US" sz="2000" b="1" i="0" u="none" strike="noStrike" baseline="-25000" dirty="0" err="1">
                    <a:effectLst/>
                  </a:rPr>
                  <a:t>CD</a:t>
                </a:r>
                <a:r>
                  <a:rPr lang="en-US" sz="2000" b="1" i="0" u="none" strike="noStrike" baseline="0" dirty="0"/>
                  <a:t> </a:t>
                </a:r>
                <a:r>
                  <a:rPr lang="en-US" sz="2000" b="1" i="0" baseline="0" dirty="0">
                    <a:effectLst/>
                  </a:rPr>
                  <a:t>(mm)</a:t>
                </a:r>
                <a:endParaRPr lang="en-US" sz="2000" dirty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30380891118477615"/>
              <c:y val="0.920795678608116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3181552"/>
        <c:crosses val="autoZero"/>
        <c:crossBetween val="midCat"/>
      </c:valAx>
      <c:valAx>
        <c:axId val="453181552"/>
        <c:scaling>
          <c:orientation val="minMax"/>
          <c:max val="0"/>
          <c:min val="-70"/>
        </c:scaling>
        <c:delete val="0"/>
        <c:axPos val="l"/>
        <c:majorGridlines>
          <c:spPr>
            <a:ln w="12700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Channel TF (dB)</a:t>
                </a:r>
              </a:p>
            </c:rich>
          </c:tx>
          <c:layout>
            <c:manualLayout>
              <c:xMode val="edge"/>
              <c:yMode val="edge"/>
              <c:x val="7.1871042560318022E-3"/>
              <c:y val="0.256625921759780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510227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1980779147176412"/>
          <c:y val="0.11902637170353705"/>
          <c:w val="0.29934381941648769"/>
          <c:h val="0.16358194070540086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514598</xdr:colOff>
      <xdr:row>2</xdr:row>
      <xdr:rowOff>18555</xdr:rowOff>
    </xdr:from>
    <xdr:to>
      <xdr:col>35</xdr:col>
      <xdr:colOff>551992</xdr:colOff>
      <xdr:row>23</xdr:row>
      <xdr:rowOff>185416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F3B275FF-4066-4D36-B4CB-5A0AFBB7C4DF}"/>
            </a:ext>
          </a:extLst>
        </xdr:cNvPr>
        <xdr:cNvGrpSpPr/>
      </xdr:nvGrpSpPr>
      <xdr:grpSpPr>
        <a:xfrm>
          <a:off x="16897598" y="399555"/>
          <a:ext cx="7352594" cy="4167361"/>
          <a:chOff x="14616215" y="5909505"/>
          <a:chExt cx="7298805" cy="4167361"/>
        </a:xfrm>
      </xdr:grpSpPr>
      <xdr:graphicFrame macro="">
        <xdr:nvGraphicFramePr>
          <xdr:cNvPr id="13" name="Chart 12">
            <a:extLst>
              <a:ext uri="{FF2B5EF4-FFF2-40B4-BE49-F238E27FC236}">
                <a16:creationId xmlns:a16="http://schemas.microsoft.com/office/drawing/2014/main" id="{D9A4FF69-6994-0546-BA0D-38E0206B3630}"/>
              </a:ext>
            </a:extLst>
          </xdr:cNvPr>
          <xdr:cNvGraphicFramePr>
            <a:graphicFrameLocks/>
          </xdr:cNvGraphicFramePr>
        </xdr:nvGraphicFramePr>
        <xdr:xfrm>
          <a:off x="14616215" y="5909505"/>
          <a:ext cx="7298805" cy="416736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14" name="TextBox 657">
            <a:extLst>
              <a:ext uri="{FF2B5EF4-FFF2-40B4-BE49-F238E27FC236}">
                <a16:creationId xmlns:a16="http://schemas.microsoft.com/office/drawing/2014/main" id="{5FFC1547-3CA0-D946-8F69-F4A3EB6304B0}"/>
              </a:ext>
            </a:extLst>
          </xdr:cNvPr>
          <xdr:cNvSpPr txBox="1"/>
        </xdr:nvSpPr>
        <xdr:spPr>
          <a:xfrm>
            <a:off x="16513353" y="6352002"/>
            <a:ext cx="1654299" cy="707758"/>
          </a:xfrm>
          <a:prstGeom prst="rect">
            <a:avLst/>
          </a:prstGeom>
          <a:noFill/>
        </xdr:spPr>
        <xdr:txBody>
          <a:bodyPr vert="horz" wrap="square" lIns="0" tIns="0" rIns="0" bIns="0" rtlCol="0">
            <a:spAutoFit/>
          </a:bodyPr>
          <a:lstStyle>
            <a:defPPr>
              <a:defRPr lang="en-US"/>
            </a:defPPr>
            <a:lvl1pPr marL="0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1pPr>
            <a:lvl2pPr marL="1337927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2pPr>
            <a:lvl3pPr marL="2675853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3pPr>
            <a:lvl4pPr marL="4013778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4pPr>
            <a:lvl5pPr marL="5351706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5pPr>
            <a:lvl6pPr marL="6689633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6pPr>
            <a:lvl7pPr marL="8027560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7pPr>
            <a:lvl8pPr marL="9365484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8pPr>
            <a:lvl9pPr marL="10703411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9pPr>
          </a:lstStyle>
          <a:p>
            <a:pPr marL="0" indent="0" algn="l" defTabSz="1337927" rtl="0" eaLnBrk="1" latinLnBrk="0" hangingPunct="1"/>
            <a:r>
              <a:rPr lang="en-US" sz="2400" b="1" kern="1200">
                <a:solidFill>
                  <a:srgbClr val="0071C5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r</a:t>
            </a:r>
            <a:r>
              <a:rPr lang="en-US" sz="2400" b="1" kern="1200" baseline="-25000">
                <a:solidFill>
                  <a:srgbClr val="0071C5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AB</a:t>
            </a:r>
            <a:r>
              <a:rPr lang="en-US" sz="2400" b="1" kern="1200">
                <a:solidFill>
                  <a:srgbClr val="0071C5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: 1 mm</a:t>
            </a:r>
          </a:p>
          <a:p>
            <a:r>
              <a:rPr lang="en-US" sz="2400" b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</a:t>
            </a:r>
            <a:r>
              <a:rPr lang="en-US" sz="2400" b="0" baseline="-250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e</a:t>
            </a:r>
            <a:r>
              <a:rPr lang="en-US" sz="2400" b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: 0.5 mm</a:t>
            </a:r>
          </a:p>
        </xdr:txBody>
      </xdr:sp>
    </xdr:grpSp>
    <xdr:clientData/>
  </xdr:twoCellAnchor>
  <xdr:twoCellAnchor>
    <xdr:from>
      <xdr:col>23</xdr:col>
      <xdr:colOff>514598</xdr:colOff>
      <xdr:row>26</xdr:row>
      <xdr:rowOff>69273</xdr:rowOff>
    </xdr:from>
    <xdr:to>
      <xdr:col>35</xdr:col>
      <xdr:colOff>551992</xdr:colOff>
      <xdr:row>48</xdr:row>
      <xdr:rowOff>45634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40035763-7C1B-4055-B71E-C21501CAA868}"/>
            </a:ext>
          </a:extLst>
        </xdr:cNvPr>
        <xdr:cNvGrpSpPr/>
      </xdr:nvGrpSpPr>
      <xdr:grpSpPr>
        <a:xfrm>
          <a:off x="16897598" y="5022273"/>
          <a:ext cx="7352594" cy="4167361"/>
          <a:chOff x="14616215" y="5909505"/>
          <a:chExt cx="7298805" cy="4167361"/>
        </a:xfrm>
      </xdr:grpSpPr>
      <xdr:graphicFrame macro="">
        <xdr:nvGraphicFramePr>
          <xdr:cNvPr id="17" name="Chart 16">
            <a:extLst>
              <a:ext uri="{FF2B5EF4-FFF2-40B4-BE49-F238E27FC236}">
                <a16:creationId xmlns:a16="http://schemas.microsoft.com/office/drawing/2014/main" id="{8725F19B-A5B5-471A-91CB-98F2B1EFBA28}"/>
              </a:ext>
            </a:extLst>
          </xdr:cNvPr>
          <xdr:cNvGraphicFramePr>
            <a:graphicFrameLocks/>
          </xdr:cNvGraphicFramePr>
        </xdr:nvGraphicFramePr>
        <xdr:xfrm>
          <a:off x="14616215" y="5909505"/>
          <a:ext cx="7298805" cy="416736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8" name="TextBox 657">
            <a:extLst>
              <a:ext uri="{FF2B5EF4-FFF2-40B4-BE49-F238E27FC236}">
                <a16:creationId xmlns:a16="http://schemas.microsoft.com/office/drawing/2014/main" id="{A2E8250D-0D96-427E-9E39-3FB3A370EE45}"/>
              </a:ext>
            </a:extLst>
          </xdr:cNvPr>
          <xdr:cNvSpPr txBox="1"/>
        </xdr:nvSpPr>
        <xdr:spPr>
          <a:xfrm>
            <a:off x="16513353" y="6352002"/>
            <a:ext cx="1654299" cy="707758"/>
          </a:xfrm>
          <a:prstGeom prst="rect">
            <a:avLst/>
          </a:prstGeom>
          <a:noFill/>
        </xdr:spPr>
        <xdr:txBody>
          <a:bodyPr vert="horz" wrap="square" lIns="0" tIns="0" rIns="0" bIns="0" rtlCol="0">
            <a:spAutoFit/>
          </a:bodyPr>
          <a:lstStyle>
            <a:defPPr>
              <a:defRPr lang="en-US"/>
            </a:defPPr>
            <a:lvl1pPr marL="0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1pPr>
            <a:lvl2pPr marL="1337927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2pPr>
            <a:lvl3pPr marL="2675853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3pPr>
            <a:lvl4pPr marL="4013778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4pPr>
            <a:lvl5pPr marL="5351706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5pPr>
            <a:lvl6pPr marL="6689633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6pPr>
            <a:lvl7pPr marL="8027560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7pPr>
            <a:lvl8pPr marL="9365484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8pPr>
            <a:lvl9pPr marL="10703411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9pPr>
          </a:lstStyle>
          <a:p>
            <a:r>
              <a:rPr lang="en-US" sz="2400" b="1">
                <a:solidFill>
                  <a:srgbClr val="0071C5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</a:t>
            </a:r>
            <a:r>
              <a:rPr lang="en-US" sz="2400" b="1" baseline="-25000">
                <a:solidFill>
                  <a:srgbClr val="0071C5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AB</a:t>
            </a:r>
            <a:r>
              <a:rPr lang="en-US" sz="2400" b="1">
                <a:solidFill>
                  <a:srgbClr val="0071C5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: 1 mm</a:t>
            </a:r>
          </a:p>
          <a:p>
            <a:r>
              <a:rPr lang="en-US" sz="2400" b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</a:t>
            </a:r>
            <a:r>
              <a:rPr lang="en-US" sz="2400" b="0" baseline="-250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e</a:t>
            </a:r>
            <a:r>
              <a:rPr lang="en-US" sz="2400" b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: 0.5 mm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514598</xdr:colOff>
      <xdr:row>2</xdr:row>
      <xdr:rowOff>18555</xdr:rowOff>
    </xdr:from>
    <xdr:to>
      <xdr:col>35</xdr:col>
      <xdr:colOff>551992</xdr:colOff>
      <xdr:row>23</xdr:row>
      <xdr:rowOff>185416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43376E9-6719-4E05-BEC4-CECCEEFEFCF9}"/>
            </a:ext>
          </a:extLst>
        </xdr:cNvPr>
        <xdr:cNvGrpSpPr/>
      </xdr:nvGrpSpPr>
      <xdr:grpSpPr>
        <a:xfrm>
          <a:off x="16911205" y="399555"/>
          <a:ext cx="7385251" cy="4167361"/>
          <a:chOff x="14616215" y="5909505"/>
          <a:chExt cx="7298805" cy="4167361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563D7058-5ACF-4A2B-AC52-21C486F0CF3F}"/>
              </a:ext>
            </a:extLst>
          </xdr:cNvPr>
          <xdr:cNvGraphicFramePr>
            <a:graphicFrameLocks/>
          </xdr:cNvGraphicFramePr>
        </xdr:nvGraphicFramePr>
        <xdr:xfrm>
          <a:off x="14616215" y="5909505"/>
          <a:ext cx="7298805" cy="416736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657">
            <a:extLst>
              <a:ext uri="{FF2B5EF4-FFF2-40B4-BE49-F238E27FC236}">
                <a16:creationId xmlns:a16="http://schemas.microsoft.com/office/drawing/2014/main" id="{B3E3B28A-7298-49FE-A0C8-738BDB3957C5}"/>
              </a:ext>
            </a:extLst>
          </xdr:cNvPr>
          <xdr:cNvSpPr txBox="1"/>
        </xdr:nvSpPr>
        <xdr:spPr>
          <a:xfrm>
            <a:off x="16513353" y="6352002"/>
            <a:ext cx="1654299" cy="707758"/>
          </a:xfrm>
          <a:prstGeom prst="rect">
            <a:avLst/>
          </a:prstGeom>
          <a:noFill/>
        </xdr:spPr>
        <xdr:txBody>
          <a:bodyPr vert="horz" wrap="square" lIns="0" tIns="0" rIns="0" bIns="0" rtlCol="0">
            <a:spAutoFit/>
          </a:bodyPr>
          <a:lstStyle>
            <a:defPPr>
              <a:defRPr lang="en-US"/>
            </a:defPPr>
            <a:lvl1pPr marL="0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1pPr>
            <a:lvl2pPr marL="1337927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2pPr>
            <a:lvl3pPr marL="2675853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3pPr>
            <a:lvl4pPr marL="4013778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4pPr>
            <a:lvl5pPr marL="5351706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5pPr>
            <a:lvl6pPr marL="6689633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6pPr>
            <a:lvl7pPr marL="8027560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7pPr>
            <a:lvl8pPr marL="9365484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8pPr>
            <a:lvl9pPr marL="10703411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9pPr>
          </a:lstStyle>
          <a:p>
            <a:pPr marL="0" indent="0" algn="l" defTabSz="1337927" rtl="0" eaLnBrk="1" latinLnBrk="0" hangingPunct="1"/>
            <a:r>
              <a:rPr lang="en-US" sz="2400" b="1" kern="1200">
                <a:solidFill>
                  <a:srgbClr val="0071C5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r</a:t>
            </a:r>
            <a:r>
              <a:rPr lang="en-US" sz="2400" b="1" kern="1200" baseline="-25000">
                <a:solidFill>
                  <a:srgbClr val="0071C5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AB</a:t>
            </a:r>
            <a:r>
              <a:rPr lang="en-US" sz="2400" b="1" kern="1200">
                <a:solidFill>
                  <a:srgbClr val="0071C5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: 4 mm</a:t>
            </a:r>
          </a:p>
          <a:p>
            <a:r>
              <a:rPr lang="en-US" sz="2400" b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</a:t>
            </a:r>
            <a:r>
              <a:rPr lang="en-US" sz="2400" b="0" baseline="-250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e</a:t>
            </a:r>
            <a:r>
              <a:rPr lang="en-US" sz="2400" b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: 0.5 mm</a:t>
            </a:r>
          </a:p>
        </xdr:txBody>
      </xdr:sp>
    </xdr:grpSp>
    <xdr:clientData/>
  </xdr:twoCellAnchor>
  <xdr:twoCellAnchor>
    <xdr:from>
      <xdr:col>23</xdr:col>
      <xdr:colOff>514598</xdr:colOff>
      <xdr:row>26</xdr:row>
      <xdr:rowOff>69273</xdr:rowOff>
    </xdr:from>
    <xdr:to>
      <xdr:col>35</xdr:col>
      <xdr:colOff>551992</xdr:colOff>
      <xdr:row>48</xdr:row>
      <xdr:rowOff>45634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F584136E-E6F1-46BD-9DB2-C306229AB673}"/>
            </a:ext>
          </a:extLst>
        </xdr:cNvPr>
        <xdr:cNvGrpSpPr/>
      </xdr:nvGrpSpPr>
      <xdr:grpSpPr>
        <a:xfrm>
          <a:off x="16911205" y="5022273"/>
          <a:ext cx="7385251" cy="4167361"/>
          <a:chOff x="14616215" y="5909505"/>
          <a:chExt cx="7298805" cy="4167361"/>
        </a:xfrm>
      </xdr:grpSpPr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46ED7E80-326F-4468-B5C0-B4C02572A114}"/>
              </a:ext>
            </a:extLst>
          </xdr:cNvPr>
          <xdr:cNvGraphicFramePr>
            <a:graphicFrameLocks/>
          </xdr:cNvGraphicFramePr>
        </xdr:nvGraphicFramePr>
        <xdr:xfrm>
          <a:off x="14616215" y="5909505"/>
          <a:ext cx="7298805" cy="416736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7" name="TextBox 657">
            <a:extLst>
              <a:ext uri="{FF2B5EF4-FFF2-40B4-BE49-F238E27FC236}">
                <a16:creationId xmlns:a16="http://schemas.microsoft.com/office/drawing/2014/main" id="{7CD00065-2ED3-41F4-B416-A06F33663F2B}"/>
              </a:ext>
            </a:extLst>
          </xdr:cNvPr>
          <xdr:cNvSpPr txBox="1"/>
        </xdr:nvSpPr>
        <xdr:spPr>
          <a:xfrm>
            <a:off x="16513353" y="6352002"/>
            <a:ext cx="1654299" cy="707758"/>
          </a:xfrm>
          <a:prstGeom prst="rect">
            <a:avLst/>
          </a:prstGeom>
          <a:noFill/>
        </xdr:spPr>
        <xdr:txBody>
          <a:bodyPr vert="horz" wrap="square" lIns="0" tIns="0" rIns="0" bIns="0" rtlCol="0">
            <a:spAutoFit/>
          </a:bodyPr>
          <a:lstStyle>
            <a:defPPr>
              <a:defRPr lang="en-US"/>
            </a:defPPr>
            <a:lvl1pPr marL="0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1pPr>
            <a:lvl2pPr marL="1337927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2pPr>
            <a:lvl3pPr marL="2675853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3pPr>
            <a:lvl4pPr marL="4013778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4pPr>
            <a:lvl5pPr marL="5351706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5pPr>
            <a:lvl6pPr marL="6689633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6pPr>
            <a:lvl7pPr marL="8027560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7pPr>
            <a:lvl8pPr marL="9365484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8pPr>
            <a:lvl9pPr marL="10703411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9pPr>
          </a:lstStyle>
          <a:p>
            <a:r>
              <a:rPr lang="en-US" sz="2400" b="1">
                <a:solidFill>
                  <a:srgbClr val="0071C5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</a:t>
            </a:r>
            <a:r>
              <a:rPr lang="en-US" sz="2400" b="1" baseline="-25000">
                <a:solidFill>
                  <a:srgbClr val="0071C5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AB</a:t>
            </a:r>
            <a:r>
              <a:rPr lang="en-US" sz="2400" b="1">
                <a:solidFill>
                  <a:srgbClr val="0071C5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: 4 mm</a:t>
            </a:r>
          </a:p>
          <a:p>
            <a:r>
              <a:rPr lang="en-US" sz="2400" b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</a:t>
            </a:r>
            <a:r>
              <a:rPr lang="en-US" sz="2400" b="0" baseline="-250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e</a:t>
            </a:r>
            <a:r>
              <a:rPr lang="en-US" sz="2400" b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: 0.5 mm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514598</xdr:colOff>
      <xdr:row>2</xdr:row>
      <xdr:rowOff>18555</xdr:rowOff>
    </xdr:from>
    <xdr:to>
      <xdr:col>35</xdr:col>
      <xdr:colOff>551992</xdr:colOff>
      <xdr:row>23</xdr:row>
      <xdr:rowOff>185416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30ADE957-A593-4397-BCF2-542FC0C4F8C1}"/>
            </a:ext>
          </a:extLst>
        </xdr:cNvPr>
        <xdr:cNvGrpSpPr/>
      </xdr:nvGrpSpPr>
      <xdr:grpSpPr>
        <a:xfrm>
          <a:off x="16911205" y="399555"/>
          <a:ext cx="7385251" cy="4167361"/>
          <a:chOff x="14616215" y="5909505"/>
          <a:chExt cx="7298805" cy="4167361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F5116BBE-816F-4B55-ABA2-C527D16FE49F}"/>
              </a:ext>
            </a:extLst>
          </xdr:cNvPr>
          <xdr:cNvGraphicFramePr>
            <a:graphicFrameLocks/>
          </xdr:cNvGraphicFramePr>
        </xdr:nvGraphicFramePr>
        <xdr:xfrm>
          <a:off x="14616215" y="5909505"/>
          <a:ext cx="7298805" cy="416736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657">
            <a:extLst>
              <a:ext uri="{FF2B5EF4-FFF2-40B4-BE49-F238E27FC236}">
                <a16:creationId xmlns:a16="http://schemas.microsoft.com/office/drawing/2014/main" id="{9A2B1239-827C-4B58-B0C3-C8908CC6154C}"/>
              </a:ext>
            </a:extLst>
          </xdr:cNvPr>
          <xdr:cNvSpPr txBox="1"/>
        </xdr:nvSpPr>
        <xdr:spPr>
          <a:xfrm>
            <a:off x="17051262" y="6352002"/>
            <a:ext cx="1654299" cy="707758"/>
          </a:xfrm>
          <a:prstGeom prst="rect">
            <a:avLst/>
          </a:prstGeom>
          <a:noFill/>
        </xdr:spPr>
        <xdr:txBody>
          <a:bodyPr vert="horz" wrap="square" lIns="0" tIns="0" rIns="0" bIns="0" rtlCol="0">
            <a:spAutoFit/>
          </a:bodyPr>
          <a:lstStyle>
            <a:defPPr>
              <a:defRPr lang="en-US"/>
            </a:defPPr>
            <a:lvl1pPr marL="0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1pPr>
            <a:lvl2pPr marL="1337927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2pPr>
            <a:lvl3pPr marL="2675853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3pPr>
            <a:lvl4pPr marL="4013778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4pPr>
            <a:lvl5pPr marL="5351706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5pPr>
            <a:lvl6pPr marL="6689633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6pPr>
            <a:lvl7pPr marL="8027560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7pPr>
            <a:lvl8pPr marL="9365484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8pPr>
            <a:lvl9pPr marL="10703411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9pPr>
          </a:lstStyle>
          <a:p>
            <a:pPr marL="0" indent="0" algn="l" defTabSz="1337927" rtl="0" eaLnBrk="1" latinLnBrk="0" hangingPunct="1"/>
            <a:r>
              <a:rPr lang="en-US" sz="2400" b="1" kern="1200">
                <a:solidFill>
                  <a:srgbClr val="0071C5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r</a:t>
            </a:r>
            <a:r>
              <a:rPr lang="en-US" sz="2400" b="1" kern="1200" baseline="-25000">
                <a:solidFill>
                  <a:srgbClr val="0071C5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AB</a:t>
            </a:r>
            <a:r>
              <a:rPr lang="en-US" sz="2400" b="1" kern="1200">
                <a:solidFill>
                  <a:srgbClr val="0071C5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: 10 mm</a:t>
            </a:r>
          </a:p>
          <a:p>
            <a:r>
              <a:rPr lang="en-US" sz="2400" b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</a:t>
            </a:r>
            <a:r>
              <a:rPr lang="en-US" sz="2400" b="0" baseline="-250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e</a:t>
            </a:r>
            <a:r>
              <a:rPr lang="en-US" sz="2400" b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: 0.5 mm</a:t>
            </a:r>
          </a:p>
        </xdr:txBody>
      </xdr:sp>
    </xdr:grpSp>
    <xdr:clientData/>
  </xdr:twoCellAnchor>
  <xdr:twoCellAnchor>
    <xdr:from>
      <xdr:col>23</xdr:col>
      <xdr:colOff>514598</xdr:colOff>
      <xdr:row>26</xdr:row>
      <xdr:rowOff>69273</xdr:rowOff>
    </xdr:from>
    <xdr:to>
      <xdr:col>35</xdr:col>
      <xdr:colOff>551992</xdr:colOff>
      <xdr:row>48</xdr:row>
      <xdr:rowOff>45634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52F375AE-3EA4-4BBD-AEBA-AADDC4692D70}"/>
            </a:ext>
          </a:extLst>
        </xdr:cNvPr>
        <xdr:cNvGrpSpPr/>
      </xdr:nvGrpSpPr>
      <xdr:grpSpPr>
        <a:xfrm>
          <a:off x="16911205" y="5022273"/>
          <a:ext cx="7385251" cy="4167361"/>
          <a:chOff x="14616215" y="5909505"/>
          <a:chExt cx="7298805" cy="4167361"/>
        </a:xfrm>
      </xdr:grpSpPr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3EAC7A6F-20BC-4AA0-BC05-FDA82E2CFBBD}"/>
              </a:ext>
            </a:extLst>
          </xdr:cNvPr>
          <xdr:cNvGraphicFramePr>
            <a:graphicFrameLocks/>
          </xdr:cNvGraphicFramePr>
        </xdr:nvGraphicFramePr>
        <xdr:xfrm>
          <a:off x="14616215" y="5909505"/>
          <a:ext cx="7298805" cy="416736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7" name="TextBox 657">
            <a:extLst>
              <a:ext uri="{FF2B5EF4-FFF2-40B4-BE49-F238E27FC236}">
                <a16:creationId xmlns:a16="http://schemas.microsoft.com/office/drawing/2014/main" id="{FFAD5292-32B6-453C-88EB-781E17D09AFD}"/>
              </a:ext>
            </a:extLst>
          </xdr:cNvPr>
          <xdr:cNvSpPr txBox="1"/>
        </xdr:nvSpPr>
        <xdr:spPr>
          <a:xfrm>
            <a:off x="17051262" y="6352002"/>
            <a:ext cx="1654299" cy="707758"/>
          </a:xfrm>
          <a:prstGeom prst="rect">
            <a:avLst/>
          </a:prstGeom>
          <a:noFill/>
        </xdr:spPr>
        <xdr:txBody>
          <a:bodyPr vert="horz" wrap="square" lIns="0" tIns="0" rIns="0" bIns="0" rtlCol="0">
            <a:spAutoFit/>
          </a:bodyPr>
          <a:lstStyle>
            <a:defPPr>
              <a:defRPr lang="en-US"/>
            </a:defPPr>
            <a:lvl1pPr marL="0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1pPr>
            <a:lvl2pPr marL="1337927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2pPr>
            <a:lvl3pPr marL="2675853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3pPr>
            <a:lvl4pPr marL="4013778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4pPr>
            <a:lvl5pPr marL="5351706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5pPr>
            <a:lvl6pPr marL="6689633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6pPr>
            <a:lvl7pPr marL="8027560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7pPr>
            <a:lvl8pPr marL="9365484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8pPr>
            <a:lvl9pPr marL="10703411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9pPr>
          </a:lstStyle>
          <a:p>
            <a:r>
              <a:rPr lang="en-US" sz="2400" b="1">
                <a:solidFill>
                  <a:srgbClr val="0071C5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</a:t>
            </a:r>
            <a:r>
              <a:rPr lang="en-US" sz="2400" b="1" baseline="-25000">
                <a:solidFill>
                  <a:srgbClr val="0071C5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AB</a:t>
            </a:r>
            <a:r>
              <a:rPr lang="en-US" sz="2400" b="1">
                <a:solidFill>
                  <a:srgbClr val="0071C5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: 10 mm</a:t>
            </a:r>
          </a:p>
          <a:p>
            <a:r>
              <a:rPr lang="en-US" sz="2400" b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</a:t>
            </a:r>
            <a:r>
              <a:rPr lang="en-US" sz="2400" b="0" baseline="-250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e</a:t>
            </a:r>
            <a:r>
              <a:rPr lang="en-US" sz="2400" b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: 0.5 mm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514598</xdr:colOff>
      <xdr:row>2</xdr:row>
      <xdr:rowOff>18555</xdr:rowOff>
    </xdr:from>
    <xdr:to>
      <xdr:col>35</xdr:col>
      <xdr:colOff>551992</xdr:colOff>
      <xdr:row>23</xdr:row>
      <xdr:rowOff>185416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EECD5F6B-31C8-4008-AA2F-DDCD1E907523}"/>
            </a:ext>
          </a:extLst>
        </xdr:cNvPr>
        <xdr:cNvGrpSpPr/>
      </xdr:nvGrpSpPr>
      <xdr:grpSpPr>
        <a:xfrm>
          <a:off x="16911205" y="399555"/>
          <a:ext cx="7385251" cy="4167361"/>
          <a:chOff x="14616215" y="5909505"/>
          <a:chExt cx="7298805" cy="4167361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746E15ED-C4E1-42E8-8EC6-D6F6E43BD1C0}"/>
              </a:ext>
            </a:extLst>
          </xdr:cNvPr>
          <xdr:cNvGraphicFramePr>
            <a:graphicFrameLocks/>
          </xdr:cNvGraphicFramePr>
        </xdr:nvGraphicFramePr>
        <xdr:xfrm>
          <a:off x="14616215" y="5909505"/>
          <a:ext cx="7298805" cy="416736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657">
            <a:extLst>
              <a:ext uri="{FF2B5EF4-FFF2-40B4-BE49-F238E27FC236}">
                <a16:creationId xmlns:a16="http://schemas.microsoft.com/office/drawing/2014/main" id="{ADDD01D3-B7D1-4F98-A25C-2A9EBEF23C9C}"/>
              </a:ext>
            </a:extLst>
          </xdr:cNvPr>
          <xdr:cNvSpPr txBox="1"/>
        </xdr:nvSpPr>
        <xdr:spPr>
          <a:xfrm>
            <a:off x="16513353" y="6352002"/>
            <a:ext cx="1654299" cy="707758"/>
          </a:xfrm>
          <a:prstGeom prst="rect">
            <a:avLst/>
          </a:prstGeom>
          <a:noFill/>
        </xdr:spPr>
        <xdr:txBody>
          <a:bodyPr vert="horz" wrap="square" lIns="0" tIns="0" rIns="0" bIns="0" rtlCol="0">
            <a:spAutoFit/>
          </a:bodyPr>
          <a:lstStyle>
            <a:defPPr>
              <a:defRPr lang="en-US"/>
            </a:defPPr>
            <a:lvl1pPr marL="0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1pPr>
            <a:lvl2pPr marL="1337927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2pPr>
            <a:lvl3pPr marL="2675853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3pPr>
            <a:lvl4pPr marL="4013778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4pPr>
            <a:lvl5pPr marL="5351706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5pPr>
            <a:lvl6pPr marL="6689633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6pPr>
            <a:lvl7pPr marL="8027560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7pPr>
            <a:lvl8pPr marL="9365484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8pPr>
            <a:lvl9pPr marL="10703411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9pPr>
          </a:lstStyle>
          <a:p>
            <a:pPr marL="0" indent="0" algn="l" defTabSz="1337927" rtl="0" eaLnBrk="1" latinLnBrk="0" hangingPunct="1"/>
            <a:r>
              <a:rPr lang="en-US" sz="2400" b="0" kern="120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r</a:t>
            </a:r>
            <a:r>
              <a:rPr lang="en-US" sz="2400" b="0" kern="1200" baseline="-2500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AB</a:t>
            </a:r>
            <a:r>
              <a:rPr lang="en-US" sz="2400" b="0" kern="120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: 1 mm</a:t>
            </a:r>
          </a:p>
          <a:p>
            <a:r>
              <a:rPr lang="en-US" sz="2400" b="1">
                <a:solidFill>
                  <a:srgbClr val="0071C5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</a:t>
            </a:r>
            <a:r>
              <a:rPr lang="en-US" sz="2400" b="1" baseline="-25000">
                <a:solidFill>
                  <a:srgbClr val="0071C5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e</a:t>
            </a:r>
            <a:r>
              <a:rPr lang="en-US" sz="2400" b="1">
                <a:solidFill>
                  <a:srgbClr val="0071C5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: 0.5 mm</a:t>
            </a:r>
          </a:p>
        </xdr:txBody>
      </xdr:sp>
    </xdr:grpSp>
    <xdr:clientData/>
  </xdr:twoCellAnchor>
  <xdr:twoCellAnchor>
    <xdr:from>
      <xdr:col>23</xdr:col>
      <xdr:colOff>514598</xdr:colOff>
      <xdr:row>26</xdr:row>
      <xdr:rowOff>69273</xdr:rowOff>
    </xdr:from>
    <xdr:to>
      <xdr:col>35</xdr:col>
      <xdr:colOff>551992</xdr:colOff>
      <xdr:row>48</xdr:row>
      <xdr:rowOff>45634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EE7AE703-2054-434E-BEB1-4C23F7C91FD0}"/>
            </a:ext>
          </a:extLst>
        </xdr:cNvPr>
        <xdr:cNvGrpSpPr/>
      </xdr:nvGrpSpPr>
      <xdr:grpSpPr>
        <a:xfrm>
          <a:off x="16911205" y="5022273"/>
          <a:ext cx="7385251" cy="4167361"/>
          <a:chOff x="14616215" y="5909505"/>
          <a:chExt cx="7298805" cy="4167361"/>
        </a:xfrm>
      </xdr:grpSpPr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F5C424F6-8CCD-43B0-AF7A-81BCC03A53D5}"/>
              </a:ext>
            </a:extLst>
          </xdr:cNvPr>
          <xdr:cNvGraphicFramePr>
            <a:graphicFrameLocks/>
          </xdr:cNvGraphicFramePr>
        </xdr:nvGraphicFramePr>
        <xdr:xfrm>
          <a:off x="14616215" y="5909505"/>
          <a:ext cx="7298805" cy="416736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7" name="TextBox 657">
            <a:extLst>
              <a:ext uri="{FF2B5EF4-FFF2-40B4-BE49-F238E27FC236}">
                <a16:creationId xmlns:a16="http://schemas.microsoft.com/office/drawing/2014/main" id="{47CA8A27-3F26-48A7-A6B2-8140A486A6F8}"/>
              </a:ext>
            </a:extLst>
          </xdr:cNvPr>
          <xdr:cNvSpPr txBox="1"/>
        </xdr:nvSpPr>
        <xdr:spPr>
          <a:xfrm>
            <a:off x="16513353" y="6352002"/>
            <a:ext cx="1654299" cy="707758"/>
          </a:xfrm>
          <a:prstGeom prst="rect">
            <a:avLst/>
          </a:prstGeom>
          <a:noFill/>
        </xdr:spPr>
        <xdr:txBody>
          <a:bodyPr vert="horz" wrap="square" lIns="0" tIns="0" rIns="0" bIns="0" rtlCol="0">
            <a:spAutoFit/>
          </a:bodyPr>
          <a:lstStyle>
            <a:defPPr>
              <a:defRPr lang="en-US"/>
            </a:defPPr>
            <a:lvl1pPr marL="0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1pPr>
            <a:lvl2pPr marL="1337927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2pPr>
            <a:lvl3pPr marL="2675853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3pPr>
            <a:lvl4pPr marL="4013778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4pPr>
            <a:lvl5pPr marL="5351706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5pPr>
            <a:lvl6pPr marL="6689633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6pPr>
            <a:lvl7pPr marL="8027560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7pPr>
            <a:lvl8pPr marL="9365484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8pPr>
            <a:lvl9pPr marL="10703411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9pPr>
          </a:lstStyle>
          <a:p>
            <a:r>
              <a:rPr lang="en-US" sz="2400" b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</a:t>
            </a:r>
            <a:r>
              <a:rPr lang="en-US" sz="2400" b="0" baseline="-250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AB</a:t>
            </a:r>
            <a:r>
              <a:rPr lang="en-US" sz="2400" b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: 1 mm</a:t>
            </a:r>
          </a:p>
          <a:p>
            <a:r>
              <a:rPr lang="en-US" sz="2400" b="1">
                <a:solidFill>
                  <a:srgbClr val="0071C5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</a:t>
            </a:r>
            <a:r>
              <a:rPr lang="en-US" sz="2400" b="1" baseline="-25000">
                <a:solidFill>
                  <a:srgbClr val="0071C5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e</a:t>
            </a:r>
            <a:r>
              <a:rPr lang="en-US" sz="2400" b="1">
                <a:solidFill>
                  <a:srgbClr val="0071C5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: 0.5 mm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514598</xdr:colOff>
      <xdr:row>2</xdr:row>
      <xdr:rowOff>18555</xdr:rowOff>
    </xdr:from>
    <xdr:to>
      <xdr:col>35</xdr:col>
      <xdr:colOff>551992</xdr:colOff>
      <xdr:row>23</xdr:row>
      <xdr:rowOff>185416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727CA496-80E3-4A61-A594-256C5D425E82}"/>
            </a:ext>
          </a:extLst>
        </xdr:cNvPr>
        <xdr:cNvGrpSpPr/>
      </xdr:nvGrpSpPr>
      <xdr:grpSpPr>
        <a:xfrm>
          <a:off x="16950515" y="399555"/>
          <a:ext cx="7403394" cy="4167361"/>
          <a:chOff x="14616215" y="5909505"/>
          <a:chExt cx="7298805" cy="4167361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B99F3CB1-A72F-427A-A3FE-A5A68EB79554}"/>
              </a:ext>
            </a:extLst>
          </xdr:cNvPr>
          <xdr:cNvGraphicFramePr>
            <a:graphicFrameLocks/>
          </xdr:cNvGraphicFramePr>
        </xdr:nvGraphicFramePr>
        <xdr:xfrm>
          <a:off x="14616215" y="5909505"/>
          <a:ext cx="7298805" cy="416736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657">
            <a:extLst>
              <a:ext uri="{FF2B5EF4-FFF2-40B4-BE49-F238E27FC236}">
                <a16:creationId xmlns:a16="http://schemas.microsoft.com/office/drawing/2014/main" id="{262F4CF3-58D5-45D6-A561-900A74E6D630}"/>
              </a:ext>
            </a:extLst>
          </xdr:cNvPr>
          <xdr:cNvSpPr txBox="1"/>
        </xdr:nvSpPr>
        <xdr:spPr>
          <a:xfrm>
            <a:off x="16513353" y="6352002"/>
            <a:ext cx="1654299" cy="707758"/>
          </a:xfrm>
          <a:prstGeom prst="rect">
            <a:avLst/>
          </a:prstGeom>
          <a:noFill/>
        </xdr:spPr>
        <xdr:txBody>
          <a:bodyPr vert="horz" wrap="square" lIns="0" tIns="0" rIns="0" bIns="0" rtlCol="0">
            <a:spAutoFit/>
          </a:bodyPr>
          <a:lstStyle>
            <a:defPPr>
              <a:defRPr lang="en-US"/>
            </a:defPPr>
            <a:lvl1pPr marL="0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1pPr>
            <a:lvl2pPr marL="1337927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2pPr>
            <a:lvl3pPr marL="2675853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3pPr>
            <a:lvl4pPr marL="4013778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4pPr>
            <a:lvl5pPr marL="5351706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5pPr>
            <a:lvl6pPr marL="6689633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6pPr>
            <a:lvl7pPr marL="8027560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7pPr>
            <a:lvl8pPr marL="9365484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8pPr>
            <a:lvl9pPr marL="10703411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9pPr>
          </a:lstStyle>
          <a:p>
            <a:pPr marL="0" indent="0" algn="l" defTabSz="1337927" rtl="0" eaLnBrk="1" latinLnBrk="0" hangingPunct="1"/>
            <a:r>
              <a:rPr lang="en-US" sz="2400" b="0" kern="120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r</a:t>
            </a:r>
            <a:r>
              <a:rPr lang="en-US" sz="2400" b="0" kern="1200" baseline="-2500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AB</a:t>
            </a:r>
            <a:r>
              <a:rPr lang="en-US" sz="2400" b="0" kern="120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: 1 mm</a:t>
            </a:r>
          </a:p>
          <a:p>
            <a:r>
              <a:rPr lang="en-US" sz="2400" b="1">
                <a:solidFill>
                  <a:srgbClr val="0071C5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</a:t>
            </a:r>
            <a:r>
              <a:rPr lang="en-US" sz="2400" b="1" baseline="-25000">
                <a:solidFill>
                  <a:srgbClr val="0071C5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e</a:t>
            </a:r>
            <a:r>
              <a:rPr lang="en-US" sz="2400" b="1">
                <a:solidFill>
                  <a:srgbClr val="0071C5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: 0.25 mm</a:t>
            </a:r>
          </a:p>
        </xdr:txBody>
      </xdr:sp>
    </xdr:grpSp>
    <xdr:clientData/>
  </xdr:twoCellAnchor>
  <xdr:twoCellAnchor>
    <xdr:from>
      <xdr:col>23</xdr:col>
      <xdr:colOff>514598</xdr:colOff>
      <xdr:row>26</xdr:row>
      <xdr:rowOff>69273</xdr:rowOff>
    </xdr:from>
    <xdr:to>
      <xdr:col>35</xdr:col>
      <xdr:colOff>551992</xdr:colOff>
      <xdr:row>48</xdr:row>
      <xdr:rowOff>45634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95C402DE-7D5F-42EF-B3FF-9CC435172E76}"/>
            </a:ext>
          </a:extLst>
        </xdr:cNvPr>
        <xdr:cNvGrpSpPr/>
      </xdr:nvGrpSpPr>
      <xdr:grpSpPr>
        <a:xfrm>
          <a:off x="16950515" y="5022273"/>
          <a:ext cx="7403394" cy="4167361"/>
          <a:chOff x="14616215" y="5909505"/>
          <a:chExt cx="7298805" cy="4167361"/>
        </a:xfrm>
      </xdr:grpSpPr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99DD526E-5024-4CD4-AAEB-E64B3DE61496}"/>
              </a:ext>
            </a:extLst>
          </xdr:cNvPr>
          <xdr:cNvGraphicFramePr>
            <a:graphicFrameLocks/>
          </xdr:cNvGraphicFramePr>
        </xdr:nvGraphicFramePr>
        <xdr:xfrm>
          <a:off x="14616215" y="5909505"/>
          <a:ext cx="7298805" cy="416736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7" name="TextBox 657">
            <a:extLst>
              <a:ext uri="{FF2B5EF4-FFF2-40B4-BE49-F238E27FC236}">
                <a16:creationId xmlns:a16="http://schemas.microsoft.com/office/drawing/2014/main" id="{86EAB7DA-9C90-406D-B90C-CFFBD23C5F06}"/>
              </a:ext>
            </a:extLst>
          </xdr:cNvPr>
          <xdr:cNvSpPr txBox="1"/>
        </xdr:nvSpPr>
        <xdr:spPr>
          <a:xfrm>
            <a:off x="16513353" y="6352002"/>
            <a:ext cx="1654299" cy="707758"/>
          </a:xfrm>
          <a:prstGeom prst="rect">
            <a:avLst/>
          </a:prstGeom>
          <a:noFill/>
        </xdr:spPr>
        <xdr:txBody>
          <a:bodyPr vert="horz" wrap="square" lIns="0" tIns="0" rIns="0" bIns="0" rtlCol="0">
            <a:spAutoFit/>
          </a:bodyPr>
          <a:lstStyle>
            <a:defPPr>
              <a:defRPr lang="en-US"/>
            </a:defPPr>
            <a:lvl1pPr marL="0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1pPr>
            <a:lvl2pPr marL="1337927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2pPr>
            <a:lvl3pPr marL="2675853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3pPr>
            <a:lvl4pPr marL="4013778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4pPr>
            <a:lvl5pPr marL="5351706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5pPr>
            <a:lvl6pPr marL="6689633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6pPr>
            <a:lvl7pPr marL="8027560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7pPr>
            <a:lvl8pPr marL="9365484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8pPr>
            <a:lvl9pPr marL="10703411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9pPr>
          </a:lstStyle>
          <a:p>
            <a:r>
              <a:rPr lang="en-US" sz="2400" b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</a:t>
            </a:r>
            <a:r>
              <a:rPr lang="en-US" sz="2400" b="0" baseline="-250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AB</a:t>
            </a:r>
            <a:r>
              <a:rPr lang="en-US" sz="2400" b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: 1 mm</a:t>
            </a:r>
          </a:p>
          <a:p>
            <a:r>
              <a:rPr lang="en-US" sz="2400" b="1">
                <a:solidFill>
                  <a:srgbClr val="0071C5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</a:t>
            </a:r>
            <a:r>
              <a:rPr lang="en-US" sz="2400" b="1" baseline="-25000">
                <a:solidFill>
                  <a:srgbClr val="0071C5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e</a:t>
            </a:r>
            <a:r>
              <a:rPr lang="en-US" sz="2400" b="1">
                <a:solidFill>
                  <a:srgbClr val="0071C5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: 0.25 mm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514598</xdr:colOff>
      <xdr:row>2</xdr:row>
      <xdr:rowOff>18555</xdr:rowOff>
    </xdr:from>
    <xdr:to>
      <xdr:col>35</xdr:col>
      <xdr:colOff>551992</xdr:colOff>
      <xdr:row>23</xdr:row>
      <xdr:rowOff>185416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AC941C4-9DE2-49AB-AA9C-34431631CBD9}"/>
            </a:ext>
          </a:extLst>
        </xdr:cNvPr>
        <xdr:cNvGrpSpPr/>
      </xdr:nvGrpSpPr>
      <xdr:grpSpPr>
        <a:xfrm>
          <a:off x="16961098" y="399555"/>
          <a:ext cx="7403394" cy="4167361"/>
          <a:chOff x="14616215" y="5909505"/>
          <a:chExt cx="7298805" cy="4167361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E9B21CDC-38E3-46C4-8A12-3C2064D45955}"/>
              </a:ext>
            </a:extLst>
          </xdr:cNvPr>
          <xdr:cNvGraphicFramePr>
            <a:graphicFrameLocks/>
          </xdr:cNvGraphicFramePr>
        </xdr:nvGraphicFramePr>
        <xdr:xfrm>
          <a:off x="14616215" y="5909505"/>
          <a:ext cx="7298805" cy="416736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657">
            <a:extLst>
              <a:ext uri="{FF2B5EF4-FFF2-40B4-BE49-F238E27FC236}">
                <a16:creationId xmlns:a16="http://schemas.microsoft.com/office/drawing/2014/main" id="{4E5015AE-A315-4BDE-81D4-BC1F1545BA15}"/>
              </a:ext>
            </a:extLst>
          </xdr:cNvPr>
          <xdr:cNvSpPr txBox="1"/>
        </xdr:nvSpPr>
        <xdr:spPr>
          <a:xfrm>
            <a:off x="16513353" y="6352002"/>
            <a:ext cx="1654299" cy="707758"/>
          </a:xfrm>
          <a:prstGeom prst="rect">
            <a:avLst/>
          </a:prstGeom>
          <a:noFill/>
        </xdr:spPr>
        <xdr:txBody>
          <a:bodyPr vert="horz" wrap="square" lIns="0" tIns="0" rIns="0" bIns="0" rtlCol="0">
            <a:spAutoFit/>
          </a:bodyPr>
          <a:lstStyle>
            <a:defPPr>
              <a:defRPr lang="en-US"/>
            </a:defPPr>
            <a:lvl1pPr marL="0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1pPr>
            <a:lvl2pPr marL="1337927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2pPr>
            <a:lvl3pPr marL="2675853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3pPr>
            <a:lvl4pPr marL="4013778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4pPr>
            <a:lvl5pPr marL="5351706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5pPr>
            <a:lvl6pPr marL="6689633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6pPr>
            <a:lvl7pPr marL="8027560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7pPr>
            <a:lvl8pPr marL="9365484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8pPr>
            <a:lvl9pPr marL="10703411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9pPr>
          </a:lstStyle>
          <a:p>
            <a:pPr marL="0" indent="0" algn="l" defTabSz="1337927" rtl="0" eaLnBrk="1" latinLnBrk="0" hangingPunct="1"/>
            <a:r>
              <a:rPr lang="en-US" sz="2400" b="0" kern="120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r</a:t>
            </a:r>
            <a:r>
              <a:rPr lang="en-US" sz="2400" b="0" kern="1200" baseline="-2500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AB</a:t>
            </a:r>
            <a:r>
              <a:rPr lang="en-US" sz="2400" b="0" kern="120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: 1 mm</a:t>
            </a:r>
          </a:p>
          <a:p>
            <a:r>
              <a:rPr lang="en-US" sz="2400" b="1">
                <a:solidFill>
                  <a:srgbClr val="0071C5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</a:t>
            </a:r>
            <a:r>
              <a:rPr lang="en-US" sz="2400" b="1" baseline="-25000">
                <a:solidFill>
                  <a:srgbClr val="0071C5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e</a:t>
            </a:r>
            <a:r>
              <a:rPr lang="en-US" sz="2400" b="1">
                <a:solidFill>
                  <a:srgbClr val="0071C5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: 0.05 mm</a:t>
            </a:r>
          </a:p>
        </xdr:txBody>
      </xdr:sp>
    </xdr:grpSp>
    <xdr:clientData/>
  </xdr:twoCellAnchor>
  <xdr:twoCellAnchor>
    <xdr:from>
      <xdr:col>23</xdr:col>
      <xdr:colOff>514598</xdr:colOff>
      <xdr:row>26</xdr:row>
      <xdr:rowOff>69273</xdr:rowOff>
    </xdr:from>
    <xdr:to>
      <xdr:col>35</xdr:col>
      <xdr:colOff>551992</xdr:colOff>
      <xdr:row>48</xdr:row>
      <xdr:rowOff>45634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C9489C66-EC2A-49A0-976B-C7B5855EAB5D}"/>
            </a:ext>
          </a:extLst>
        </xdr:cNvPr>
        <xdr:cNvGrpSpPr/>
      </xdr:nvGrpSpPr>
      <xdr:grpSpPr>
        <a:xfrm>
          <a:off x="16961098" y="5022273"/>
          <a:ext cx="7403394" cy="4167361"/>
          <a:chOff x="14616215" y="5909505"/>
          <a:chExt cx="7298805" cy="4167361"/>
        </a:xfrm>
      </xdr:grpSpPr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3CA0544D-8037-4C73-8681-7A4653C5D266}"/>
              </a:ext>
            </a:extLst>
          </xdr:cNvPr>
          <xdr:cNvGraphicFramePr>
            <a:graphicFrameLocks/>
          </xdr:cNvGraphicFramePr>
        </xdr:nvGraphicFramePr>
        <xdr:xfrm>
          <a:off x="14616215" y="5909505"/>
          <a:ext cx="7298805" cy="416736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7" name="TextBox 657">
            <a:extLst>
              <a:ext uri="{FF2B5EF4-FFF2-40B4-BE49-F238E27FC236}">
                <a16:creationId xmlns:a16="http://schemas.microsoft.com/office/drawing/2014/main" id="{38FC6F84-01B1-4BC9-BE55-9C31DF56380F}"/>
              </a:ext>
            </a:extLst>
          </xdr:cNvPr>
          <xdr:cNvSpPr txBox="1"/>
        </xdr:nvSpPr>
        <xdr:spPr>
          <a:xfrm>
            <a:off x="16513353" y="6352002"/>
            <a:ext cx="1654299" cy="707758"/>
          </a:xfrm>
          <a:prstGeom prst="rect">
            <a:avLst/>
          </a:prstGeom>
          <a:noFill/>
        </xdr:spPr>
        <xdr:txBody>
          <a:bodyPr vert="horz" wrap="square" lIns="0" tIns="0" rIns="0" bIns="0" rtlCol="0">
            <a:spAutoFit/>
          </a:bodyPr>
          <a:lstStyle>
            <a:defPPr>
              <a:defRPr lang="en-US"/>
            </a:defPPr>
            <a:lvl1pPr marL="0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1pPr>
            <a:lvl2pPr marL="1337927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2pPr>
            <a:lvl3pPr marL="2675853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3pPr>
            <a:lvl4pPr marL="4013778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4pPr>
            <a:lvl5pPr marL="5351706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5pPr>
            <a:lvl6pPr marL="6689633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6pPr>
            <a:lvl7pPr marL="8027560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7pPr>
            <a:lvl8pPr marL="9365484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8pPr>
            <a:lvl9pPr marL="10703411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9pPr>
          </a:lstStyle>
          <a:p>
            <a:r>
              <a:rPr lang="en-US" sz="2400" b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</a:t>
            </a:r>
            <a:r>
              <a:rPr lang="en-US" sz="2400" b="0" baseline="-250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AB</a:t>
            </a:r>
            <a:r>
              <a:rPr lang="en-US" sz="2400" b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: 1 mm</a:t>
            </a:r>
          </a:p>
          <a:p>
            <a:r>
              <a:rPr lang="en-US" sz="2400" b="1">
                <a:solidFill>
                  <a:srgbClr val="0071C5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</a:t>
            </a:r>
            <a:r>
              <a:rPr lang="en-US" sz="2400" b="1" baseline="-25000">
                <a:solidFill>
                  <a:srgbClr val="0071C5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e</a:t>
            </a:r>
            <a:r>
              <a:rPr lang="en-US" sz="2400" b="1">
                <a:solidFill>
                  <a:srgbClr val="0071C5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: 0.05 mm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03C71"/>
    </a:dk2>
    <a:lt2>
      <a:srgbClr val="B1BABF"/>
    </a:lt2>
    <a:accent1>
      <a:srgbClr val="B7D108"/>
    </a:accent1>
    <a:accent2>
      <a:srgbClr val="0071C5"/>
    </a:accent2>
    <a:accent3>
      <a:srgbClr val="009CDA"/>
    </a:accent3>
    <a:accent4>
      <a:srgbClr val="F8D44C"/>
    </a:accent4>
    <a:accent5>
      <a:srgbClr val="FFA400"/>
    </a:accent5>
    <a:accent6>
      <a:srgbClr val="FF4E00"/>
    </a:accent6>
    <a:hlink>
      <a:srgbClr val="0000FF"/>
    </a:hlink>
    <a:folHlink>
      <a:srgbClr val="0000FF"/>
    </a:folHlink>
  </a:clrScheme>
  <a:fontScheme name="Intel Clear">
    <a:majorFont>
      <a:latin typeface="Intel Clear"/>
      <a:ea typeface=""/>
      <a:cs typeface=""/>
    </a:majorFont>
    <a:minorFont>
      <a:latin typeface="Intel Clear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03C71"/>
    </a:dk2>
    <a:lt2>
      <a:srgbClr val="B1BABF"/>
    </a:lt2>
    <a:accent1>
      <a:srgbClr val="B7D108"/>
    </a:accent1>
    <a:accent2>
      <a:srgbClr val="0071C5"/>
    </a:accent2>
    <a:accent3>
      <a:srgbClr val="009CDA"/>
    </a:accent3>
    <a:accent4>
      <a:srgbClr val="F8D44C"/>
    </a:accent4>
    <a:accent5>
      <a:srgbClr val="FFA400"/>
    </a:accent5>
    <a:accent6>
      <a:srgbClr val="FF4E00"/>
    </a:accent6>
    <a:hlink>
      <a:srgbClr val="0000FF"/>
    </a:hlink>
    <a:folHlink>
      <a:srgbClr val="0000FF"/>
    </a:folHlink>
  </a:clrScheme>
  <a:fontScheme name="Intel Clear">
    <a:majorFont>
      <a:latin typeface="Intel Clear"/>
      <a:ea typeface=""/>
      <a:cs typeface=""/>
    </a:majorFont>
    <a:minorFont>
      <a:latin typeface="Intel Clear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03C71"/>
    </a:dk2>
    <a:lt2>
      <a:srgbClr val="B1BABF"/>
    </a:lt2>
    <a:accent1>
      <a:srgbClr val="B7D108"/>
    </a:accent1>
    <a:accent2>
      <a:srgbClr val="0071C5"/>
    </a:accent2>
    <a:accent3>
      <a:srgbClr val="009CDA"/>
    </a:accent3>
    <a:accent4>
      <a:srgbClr val="F8D44C"/>
    </a:accent4>
    <a:accent5>
      <a:srgbClr val="FFA400"/>
    </a:accent5>
    <a:accent6>
      <a:srgbClr val="FF4E00"/>
    </a:accent6>
    <a:hlink>
      <a:srgbClr val="0000FF"/>
    </a:hlink>
    <a:folHlink>
      <a:srgbClr val="0000FF"/>
    </a:folHlink>
  </a:clrScheme>
  <a:fontScheme name="Intel Clear">
    <a:majorFont>
      <a:latin typeface="Intel Clear"/>
      <a:ea typeface=""/>
      <a:cs typeface=""/>
    </a:majorFont>
    <a:minorFont>
      <a:latin typeface="Intel Clear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03C71"/>
    </a:dk2>
    <a:lt2>
      <a:srgbClr val="B1BABF"/>
    </a:lt2>
    <a:accent1>
      <a:srgbClr val="B7D108"/>
    </a:accent1>
    <a:accent2>
      <a:srgbClr val="0071C5"/>
    </a:accent2>
    <a:accent3>
      <a:srgbClr val="009CDA"/>
    </a:accent3>
    <a:accent4>
      <a:srgbClr val="F8D44C"/>
    </a:accent4>
    <a:accent5>
      <a:srgbClr val="FFA400"/>
    </a:accent5>
    <a:accent6>
      <a:srgbClr val="FF4E00"/>
    </a:accent6>
    <a:hlink>
      <a:srgbClr val="0000FF"/>
    </a:hlink>
    <a:folHlink>
      <a:srgbClr val="0000FF"/>
    </a:folHlink>
  </a:clrScheme>
  <a:fontScheme name="Intel Clear">
    <a:majorFont>
      <a:latin typeface="Intel Clear"/>
      <a:ea typeface=""/>
      <a:cs typeface=""/>
    </a:majorFont>
    <a:minorFont>
      <a:latin typeface="Intel Clear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03C71"/>
    </a:dk2>
    <a:lt2>
      <a:srgbClr val="B1BABF"/>
    </a:lt2>
    <a:accent1>
      <a:srgbClr val="B7D108"/>
    </a:accent1>
    <a:accent2>
      <a:srgbClr val="0071C5"/>
    </a:accent2>
    <a:accent3>
      <a:srgbClr val="009CDA"/>
    </a:accent3>
    <a:accent4>
      <a:srgbClr val="F8D44C"/>
    </a:accent4>
    <a:accent5>
      <a:srgbClr val="FFA400"/>
    </a:accent5>
    <a:accent6>
      <a:srgbClr val="FF4E00"/>
    </a:accent6>
    <a:hlink>
      <a:srgbClr val="0000FF"/>
    </a:hlink>
    <a:folHlink>
      <a:srgbClr val="0000FF"/>
    </a:folHlink>
  </a:clrScheme>
  <a:fontScheme name="Intel Clear">
    <a:majorFont>
      <a:latin typeface="Intel Clear"/>
      <a:ea typeface=""/>
      <a:cs typeface=""/>
    </a:majorFont>
    <a:minorFont>
      <a:latin typeface="Intel Clear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03C71"/>
    </a:dk2>
    <a:lt2>
      <a:srgbClr val="B1BABF"/>
    </a:lt2>
    <a:accent1>
      <a:srgbClr val="B7D108"/>
    </a:accent1>
    <a:accent2>
      <a:srgbClr val="0071C5"/>
    </a:accent2>
    <a:accent3>
      <a:srgbClr val="009CDA"/>
    </a:accent3>
    <a:accent4>
      <a:srgbClr val="F8D44C"/>
    </a:accent4>
    <a:accent5>
      <a:srgbClr val="FFA400"/>
    </a:accent5>
    <a:accent6>
      <a:srgbClr val="FF4E00"/>
    </a:accent6>
    <a:hlink>
      <a:srgbClr val="0000FF"/>
    </a:hlink>
    <a:folHlink>
      <a:srgbClr val="0000FF"/>
    </a:folHlink>
  </a:clrScheme>
  <a:fontScheme name="Intel Clear">
    <a:majorFont>
      <a:latin typeface="Intel Clear"/>
      <a:ea typeface=""/>
      <a:cs typeface=""/>
    </a:majorFont>
    <a:minorFont>
      <a:latin typeface="Intel Clear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03C71"/>
    </a:dk2>
    <a:lt2>
      <a:srgbClr val="B1BABF"/>
    </a:lt2>
    <a:accent1>
      <a:srgbClr val="B7D108"/>
    </a:accent1>
    <a:accent2>
      <a:srgbClr val="0071C5"/>
    </a:accent2>
    <a:accent3>
      <a:srgbClr val="009CDA"/>
    </a:accent3>
    <a:accent4>
      <a:srgbClr val="F8D44C"/>
    </a:accent4>
    <a:accent5>
      <a:srgbClr val="FFA400"/>
    </a:accent5>
    <a:accent6>
      <a:srgbClr val="FF4E00"/>
    </a:accent6>
    <a:hlink>
      <a:srgbClr val="0000FF"/>
    </a:hlink>
    <a:folHlink>
      <a:srgbClr val="0000FF"/>
    </a:folHlink>
  </a:clrScheme>
  <a:fontScheme name="Intel Clear">
    <a:majorFont>
      <a:latin typeface="Intel Clear"/>
      <a:ea typeface=""/>
      <a:cs typeface=""/>
    </a:majorFont>
    <a:minorFont>
      <a:latin typeface="Intel Clear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03C71"/>
    </a:dk2>
    <a:lt2>
      <a:srgbClr val="B1BABF"/>
    </a:lt2>
    <a:accent1>
      <a:srgbClr val="B7D108"/>
    </a:accent1>
    <a:accent2>
      <a:srgbClr val="0071C5"/>
    </a:accent2>
    <a:accent3>
      <a:srgbClr val="009CDA"/>
    </a:accent3>
    <a:accent4>
      <a:srgbClr val="F8D44C"/>
    </a:accent4>
    <a:accent5>
      <a:srgbClr val="FFA400"/>
    </a:accent5>
    <a:accent6>
      <a:srgbClr val="FF4E00"/>
    </a:accent6>
    <a:hlink>
      <a:srgbClr val="0000FF"/>
    </a:hlink>
    <a:folHlink>
      <a:srgbClr val="0000FF"/>
    </a:folHlink>
  </a:clrScheme>
  <a:fontScheme name="Intel Clear">
    <a:majorFont>
      <a:latin typeface="Intel Clear"/>
      <a:ea typeface=""/>
      <a:cs typeface=""/>
    </a:majorFont>
    <a:minorFont>
      <a:latin typeface="Intel Clear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03C71"/>
    </a:dk2>
    <a:lt2>
      <a:srgbClr val="B1BABF"/>
    </a:lt2>
    <a:accent1>
      <a:srgbClr val="B7D108"/>
    </a:accent1>
    <a:accent2>
      <a:srgbClr val="0071C5"/>
    </a:accent2>
    <a:accent3>
      <a:srgbClr val="009CDA"/>
    </a:accent3>
    <a:accent4>
      <a:srgbClr val="F8D44C"/>
    </a:accent4>
    <a:accent5>
      <a:srgbClr val="FFA400"/>
    </a:accent5>
    <a:accent6>
      <a:srgbClr val="FF4E00"/>
    </a:accent6>
    <a:hlink>
      <a:srgbClr val="0000FF"/>
    </a:hlink>
    <a:folHlink>
      <a:srgbClr val="0000FF"/>
    </a:folHlink>
  </a:clrScheme>
  <a:fontScheme name="Intel Clear">
    <a:majorFont>
      <a:latin typeface="Intel Clear"/>
      <a:ea typeface=""/>
      <a:cs typeface=""/>
    </a:majorFont>
    <a:minorFont>
      <a:latin typeface="Intel Clear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03C71"/>
    </a:dk2>
    <a:lt2>
      <a:srgbClr val="B1BABF"/>
    </a:lt2>
    <a:accent1>
      <a:srgbClr val="B7D108"/>
    </a:accent1>
    <a:accent2>
      <a:srgbClr val="0071C5"/>
    </a:accent2>
    <a:accent3>
      <a:srgbClr val="009CDA"/>
    </a:accent3>
    <a:accent4>
      <a:srgbClr val="F8D44C"/>
    </a:accent4>
    <a:accent5>
      <a:srgbClr val="FFA400"/>
    </a:accent5>
    <a:accent6>
      <a:srgbClr val="FF4E00"/>
    </a:accent6>
    <a:hlink>
      <a:srgbClr val="0000FF"/>
    </a:hlink>
    <a:folHlink>
      <a:srgbClr val="0000FF"/>
    </a:folHlink>
  </a:clrScheme>
  <a:fontScheme name="Intel Clear">
    <a:majorFont>
      <a:latin typeface="Intel Clear"/>
      <a:ea typeface=""/>
      <a:cs typeface=""/>
    </a:majorFont>
    <a:minorFont>
      <a:latin typeface="Intel Clear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03C71"/>
    </a:dk2>
    <a:lt2>
      <a:srgbClr val="B1BABF"/>
    </a:lt2>
    <a:accent1>
      <a:srgbClr val="B7D108"/>
    </a:accent1>
    <a:accent2>
      <a:srgbClr val="0071C5"/>
    </a:accent2>
    <a:accent3>
      <a:srgbClr val="009CDA"/>
    </a:accent3>
    <a:accent4>
      <a:srgbClr val="F8D44C"/>
    </a:accent4>
    <a:accent5>
      <a:srgbClr val="FFA400"/>
    </a:accent5>
    <a:accent6>
      <a:srgbClr val="FF4E00"/>
    </a:accent6>
    <a:hlink>
      <a:srgbClr val="0000FF"/>
    </a:hlink>
    <a:folHlink>
      <a:srgbClr val="0000FF"/>
    </a:folHlink>
  </a:clrScheme>
  <a:fontScheme name="Intel Clear">
    <a:majorFont>
      <a:latin typeface="Intel Clear"/>
      <a:ea typeface=""/>
      <a:cs typeface=""/>
    </a:majorFont>
    <a:minorFont>
      <a:latin typeface="Intel Clear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03C71"/>
    </a:dk2>
    <a:lt2>
      <a:srgbClr val="B1BABF"/>
    </a:lt2>
    <a:accent1>
      <a:srgbClr val="B7D108"/>
    </a:accent1>
    <a:accent2>
      <a:srgbClr val="0071C5"/>
    </a:accent2>
    <a:accent3>
      <a:srgbClr val="009CDA"/>
    </a:accent3>
    <a:accent4>
      <a:srgbClr val="F8D44C"/>
    </a:accent4>
    <a:accent5>
      <a:srgbClr val="FFA400"/>
    </a:accent5>
    <a:accent6>
      <a:srgbClr val="FF4E00"/>
    </a:accent6>
    <a:hlink>
      <a:srgbClr val="0000FF"/>
    </a:hlink>
    <a:folHlink>
      <a:srgbClr val="0000FF"/>
    </a:folHlink>
  </a:clrScheme>
  <a:fontScheme name="Intel Clear">
    <a:majorFont>
      <a:latin typeface="Intel Clear"/>
      <a:ea typeface=""/>
      <a:cs typeface=""/>
    </a:majorFont>
    <a:minorFont>
      <a:latin typeface="Intel Clear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20DCA-4A4A-43E4-A02B-A6D93EDED668}">
  <dimension ref="A1:B7"/>
  <sheetViews>
    <sheetView tabSelected="1" workbookViewId="0">
      <selection activeCell="B8" sqref="B8"/>
    </sheetView>
  </sheetViews>
  <sheetFormatPr defaultRowHeight="15" x14ac:dyDescent="0.25"/>
  <sheetData>
    <row r="1" spans="1:2" x14ac:dyDescent="0.25">
      <c r="A1" t="s">
        <v>46</v>
      </c>
    </row>
    <row r="2" spans="1:2" x14ac:dyDescent="0.25">
      <c r="A2" t="s">
        <v>47</v>
      </c>
    </row>
    <row r="5" spans="1:2" x14ac:dyDescent="0.25">
      <c r="A5" t="s">
        <v>48</v>
      </c>
      <c r="B5" t="s">
        <v>49</v>
      </c>
    </row>
    <row r="6" spans="1:2" x14ac:dyDescent="0.25">
      <c r="B6" t="s">
        <v>50</v>
      </c>
    </row>
    <row r="7" spans="1:2" x14ac:dyDescent="0.25">
      <c r="B7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AFCA6-E432-45DE-9200-B597DD21F0B9}">
  <dimension ref="A1:AA56"/>
  <sheetViews>
    <sheetView topLeftCell="A7" zoomScale="75" zoomScaleNormal="75" workbookViewId="0">
      <selection activeCell="Q20" sqref="Q20"/>
    </sheetView>
  </sheetViews>
  <sheetFormatPr defaultRowHeight="15" x14ac:dyDescent="0.25"/>
  <cols>
    <col min="1" max="4" width="11.28515625" customWidth="1"/>
    <col min="5" max="5" width="10.85546875" customWidth="1"/>
    <col min="6" max="6" width="10.5703125" customWidth="1"/>
    <col min="7" max="7" width="11" customWidth="1"/>
    <col min="9" max="9" width="13" customWidth="1"/>
    <col min="11" max="11" width="11.7109375" customWidth="1"/>
    <col min="16" max="16" width="24.5703125" customWidth="1"/>
  </cols>
  <sheetData>
    <row r="1" spans="1:27" x14ac:dyDescent="0.25">
      <c r="A1" s="1" t="s">
        <v>18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I1" s="1" t="s">
        <v>29</v>
      </c>
      <c r="J1" s="1" t="s">
        <v>33</v>
      </c>
      <c r="K1" s="1" t="s">
        <v>28</v>
      </c>
      <c r="M1" s="1"/>
      <c r="N1" s="1"/>
      <c r="O1" s="1">
        <v>1</v>
      </c>
      <c r="P1" s="2" t="s">
        <v>3</v>
      </c>
      <c r="Q1" s="3">
        <f>$Q$27/1000</f>
        <v>5.0000000000000001E-4</v>
      </c>
      <c r="S1" s="1" t="s">
        <v>0</v>
      </c>
      <c r="T1" s="1" t="s">
        <v>1</v>
      </c>
      <c r="U1" s="1" t="s">
        <v>32</v>
      </c>
      <c r="V1" s="1" t="s">
        <v>35</v>
      </c>
      <c r="W1" s="1" t="s">
        <v>34</v>
      </c>
      <c r="X1" s="1"/>
      <c r="Y1" s="1"/>
      <c r="Z1" s="1"/>
      <c r="AA1" s="1"/>
    </row>
    <row r="2" spans="1:27" x14ac:dyDescent="0.25">
      <c r="A2">
        <f>$Q$5+$Q$1+$Q$2+$Q$3+$Q$4</f>
        <v>4.0000000000000001E-3</v>
      </c>
      <c r="B2">
        <f>$A2/2-$Q$5/2-$Q$1-$Q$3+$Q$8</f>
        <v>0</v>
      </c>
      <c r="C2">
        <f>$A2/2-$Q$5/2-$Q$2-$Q$4-$Q$8</f>
        <v>0</v>
      </c>
      <c r="D2">
        <f>$A2/2+$Q$5/2-$Q$1-$Q$4-$Q$8</f>
        <v>2E-3</v>
      </c>
      <c r="E2">
        <f>$A2/2+$Q$5/2-$Q$2-$Q$3+$Q$8</f>
        <v>2E-3</v>
      </c>
      <c r="F2" s="4">
        <f>$Q$24*(1/($Q$1)-1/($Q$5-$Q$1)-1/($Q$5-$Q$2)+1/($Q$2))</f>
        <v>0.41812558939978633</v>
      </c>
      <c r="I2">
        <f t="shared" ref="I2:I33" si="0">A2*1000/2</f>
        <v>2</v>
      </c>
      <c r="J2">
        <f>$I2*2</f>
        <v>4</v>
      </c>
      <c r="O2" s="1">
        <v>2</v>
      </c>
      <c r="P2" s="2" t="s">
        <v>4</v>
      </c>
      <c r="Q2" s="3">
        <f>$Q$27/1000</f>
        <v>5.0000000000000001E-4</v>
      </c>
      <c r="S2">
        <v>0</v>
      </c>
      <c r="T2">
        <v>-6.0205999132796304</v>
      </c>
      <c r="U2">
        <f>(S2*2+($Q$5+$Q$1+$Q$2)*1000)/2</f>
        <v>1.5</v>
      </c>
      <c r="V2">
        <f>$U2*2</f>
        <v>3</v>
      </c>
      <c r="W2">
        <f t="shared" ref="W2:W33" si="1">T2+6</f>
        <v>-2.05999132796304E-2</v>
      </c>
    </row>
    <row r="3" spans="1:27" x14ac:dyDescent="0.25">
      <c r="A3">
        <f t="shared" ref="A3:A55" si="2">A2+0.002</f>
        <v>6.0000000000000001E-3</v>
      </c>
      <c r="B3">
        <f t="shared" ref="B3:B55" si="3">$A3/2-$Q$5/2-$Q$1-$Q$3+$Q$8</f>
        <v>1E-3</v>
      </c>
      <c r="C3">
        <f t="shared" ref="C3:C55" si="4">$A3/2-$Q$5/2-$Q$2-$Q$4-$Q$8</f>
        <v>1E-3</v>
      </c>
      <c r="D3">
        <f t="shared" ref="D3:D55" si="5">$A3/2+$Q$5/2-$Q$1-$Q$4-$Q$8</f>
        <v>3.0000000000000001E-3</v>
      </c>
      <c r="E3">
        <f t="shared" ref="E3:E55" si="6">$A3/2+$Q$5/2-$Q$2-$Q$3+$Q$8</f>
        <v>3.0000000000000001E-3</v>
      </c>
      <c r="F3" s="4">
        <f t="shared" ref="F3:F55" si="7">$Q$24*(1/($Q$1)-1/($Q$5-$Q$1)-1/($Q$5-$Q$2)+1/($Q$2))</f>
        <v>0.41812558939978633</v>
      </c>
      <c r="G3" s="4">
        <f>$Q$25*(1/($B3)-1/($E3)-1/($D3)+1/($C3))</f>
        <v>0.50962637620408124</v>
      </c>
      <c r="I3">
        <f t="shared" si="0"/>
        <v>3</v>
      </c>
      <c r="J3">
        <f t="shared" ref="J3:J55" si="8">$I3*2</f>
        <v>6</v>
      </c>
      <c r="K3">
        <f t="shared" ref="K3:K34" si="9">20*LOG10(G3/(F3))</f>
        <v>1.7189029986825191</v>
      </c>
      <c r="O3" s="1">
        <v>3</v>
      </c>
      <c r="P3" s="2" t="s">
        <v>5</v>
      </c>
      <c r="Q3" s="3">
        <f>$Q$27/1000</f>
        <v>5.0000000000000001E-4</v>
      </c>
      <c r="S3">
        <v>1.0074148148148101</v>
      </c>
      <c r="T3">
        <v>-12.3949191423094</v>
      </c>
      <c r="U3">
        <f t="shared" ref="U3:U56" si="10">(S3*2+($Q$5+$Q$1+$Q$2)*1000)/2</f>
        <v>2.5074148148148101</v>
      </c>
      <c r="V3">
        <f t="shared" ref="V3:V56" si="11">$U3*2</f>
        <v>5.0148296296296202</v>
      </c>
      <c r="W3">
        <f t="shared" si="1"/>
        <v>-6.3949191423093996</v>
      </c>
    </row>
    <row r="4" spans="1:27" x14ac:dyDescent="0.25">
      <c r="A4">
        <f t="shared" si="2"/>
        <v>8.0000000000000002E-3</v>
      </c>
      <c r="B4">
        <f t="shared" si="3"/>
        <v>2E-3</v>
      </c>
      <c r="C4">
        <f t="shared" si="4"/>
        <v>2E-3</v>
      </c>
      <c r="D4">
        <f t="shared" si="5"/>
        <v>4.0000000000000001E-3</v>
      </c>
      <c r="E4">
        <f t="shared" si="6"/>
        <v>4.0000000000000001E-3</v>
      </c>
      <c r="F4" s="4">
        <f t="shared" si="7"/>
        <v>0.41812558939978633</v>
      </c>
      <c r="G4" s="4">
        <f t="shared" ref="G4:G55" si="12">$Q$25*(1/($B4)-1/($E4)-1/($D4)+1/($C4))</f>
        <v>0.19110989107653045</v>
      </c>
      <c r="I4">
        <f t="shared" si="0"/>
        <v>4</v>
      </c>
      <c r="J4">
        <f t="shared" si="8"/>
        <v>8</v>
      </c>
      <c r="K4">
        <f t="shared" si="9"/>
        <v>-6.8004716467631043</v>
      </c>
      <c r="O4" s="1">
        <v>4</v>
      </c>
      <c r="P4" s="2" t="s">
        <v>6</v>
      </c>
      <c r="Q4" s="3">
        <f>$Q$27/1000</f>
        <v>5.0000000000000001E-4</v>
      </c>
      <c r="S4">
        <v>2.01482962962963</v>
      </c>
      <c r="T4">
        <v>-17.9160562718777</v>
      </c>
      <c r="U4">
        <f t="shared" si="10"/>
        <v>3.51482962962963</v>
      </c>
      <c r="V4">
        <f t="shared" si="11"/>
        <v>7.0296592592592599</v>
      </c>
      <c r="W4">
        <f t="shared" si="1"/>
        <v>-11.9160562718777</v>
      </c>
    </row>
    <row r="5" spans="1:27" x14ac:dyDescent="0.25">
      <c r="A5">
        <f t="shared" si="2"/>
        <v>0.01</v>
      </c>
      <c r="B5">
        <f t="shared" si="3"/>
        <v>3.0000000000000001E-3</v>
      </c>
      <c r="C5">
        <f t="shared" si="4"/>
        <v>3.0000000000000001E-3</v>
      </c>
      <c r="D5">
        <f t="shared" si="5"/>
        <v>4.9999999999999992E-3</v>
      </c>
      <c r="E5">
        <f t="shared" si="6"/>
        <v>4.9999999999999992E-3</v>
      </c>
      <c r="F5" s="4">
        <f t="shared" si="7"/>
        <v>0.41812558939978633</v>
      </c>
      <c r="G5" s="4">
        <f t="shared" si="12"/>
        <v>0.10192527524081621</v>
      </c>
      <c r="I5">
        <f t="shared" si="0"/>
        <v>5</v>
      </c>
      <c r="J5">
        <f t="shared" si="8"/>
        <v>10</v>
      </c>
      <c r="K5">
        <f t="shared" si="9"/>
        <v>-12.260497088037861</v>
      </c>
      <c r="O5" s="1">
        <v>5</v>
      </c>
      <c r="P5" s="2" t="s">
        <v>36</v>
      </c>
      <c r="Q5" s="3">
        <f>$Q$26/1000+$Q$1+$Q$2</f>
        <v>2E-3</v>
      </c>
      <c r="S5">
        <v>3.0222444444444401</v>
      </c>
      <c r="T5">
        <v>-22.203342186046999</v>
      </c>
      <c r="U5">
        <f t="shared" si="10"/>
        <v>4.5222444444444401</v>
      </c>
      <c r="V5">
        <f t="shared" si="11"/>
        <v>9.0444888888888801</v>
      </c>
      <c r="W5">
        <f t="shared" si="1"/>
        <v>-16.203342186046999</v>
      </c>
    </row>
    <row r="6" spans="1:27" x14ac:dyDescent="0.25">
      <c r="A6">
        <f t="shared" si="2"/>
        <v>1.2E-2</v>
      </c>
      <c r="B6">
        <f t="shared" si="3"/>
        <v>4.0000000000000001E-3</v>
      </c>
      <c r="C6">
        <f t="shared" si="4"/>
        <v>4.0000000000000001E-3</v>
      </c>
      <c r="D6">
        <f t="shared" si="5"/>
        <v>6.0000000000000001E-3</v>
      </c>
      <c r="E6">
        <f t="shared" si="6"/>
        <v>6.0000000000000001E-3</v>
      </c>
      <c r="F6" s="4">
        <f t="shared" si="7"/>
        <v>0.41812558939978633</v>
      </c>
      <c r="G6" s="4">
        <f t="shared" si="12"/>
        <v>6.3703297025510155E-2</v>
      </c>
      <c r="I6">
        <f t="shared" si="0"/>
        <v>6</v>
      </c>
      <c r="J6">
        <f t="shared" si="8"/>
        <v>12</v>
      </c>
      <c r="K6">
        <f t="shared" si="9"/>
        <v>-16.342896741156352</v>
      </c>
      <c r="O6" s="1">
        <v>6</v>
      </c>
      <c r="P6" s="2" t="s">
        <v>37</v>
      </c>
      <c r="Q6" s="3">
        <f>0.11</f>
        <v>0.11</v>
      </c>
      <c r="S6">
        <v>4.0296592592592599</v>
      </c>
      <c r="T6">
        <v>-25.651318158099301</v>
      </c>
      <c r="U6">
        <f t="shared" si="10"/>
        <v>5.5296592592592599</v>
      </c>
      <c r="V6">
        <f t="shared" si="11"/>
        <v>11.05931851851852</v>
      </c>
      <c r="W6">
        <f t="shared" si="1"/>
        <v>-19.651318158099301</v>
      </c>
    </row>
    <row r="7" spans="1:27" x14ac:dyDescent="0.25">
      <c r="A7">
        <f t="shared" si="2"/>
        <v>1.4E-2</v>
      </c>
      <c r="B7">
        <f t="shared" si="3"/>
        <v>4.9999999999999992E-3</v>
      </c>
      <c r="C7">
        <f t="shared" si="4"/>
        <v>4.9999999999999992E-3</v>
      </c>
      <c r="D7">
        <f t="shared" si="5"/>
        <v>6.9999999999999993E-3</v>
      </c>
      <c r="E7">
        <f t="shared" si="6"/>
        <v>6.9999999999999993E-3</v>
      </c>
      <c r="F7" s="4">
        <f t="shared" si="7"/>
        <v>0.41812558939978633</v>
      </c>
      <c r="G7" s="4">
        <f t="shared" si="12"/>
        <v>4.3682260817492692E-2</v>
      </c>
      <c r="I7">
        <f t="shared" si="0"/>
        <v>7</v>
      </c>
      <c r="J7">
        <f t="shared" si="8"/>
        <v>14</v>
      </c>
      <c r="K7">
        <f t="shared" si="9"/>
        <v>-19.620032793929742</v>
      </c>
      <c r="O7" s="1">
        <v>7</v>
      </c>
      <c r="P7" s="2" t="s">
        <v>7</v>
      </c>
      <c r="Q7" s="3">
        <f>$Q$6-$Q$3-$Q$4</f>
        <v>0.109</v>
      </c>
      <c r="S7">
        <v>5.03707407407407</v>
      </c>
      <c r="T7">
        <v>-28.519337393920399</v>
      </c>
      <c r="U7">
        <f t="shared" si="10"/>
        <v>6.53707407407407</v>
      </c>
      <c r="V7">
        <f t="shared" si="11"/>
        <v>13.07414814814814</v>
      </c>
      <c r="W7">
        <f t="shared" si="1"/>
        <v>-22.519337393920399</v>
      </c>
    </row>
    <row r="8" spans="1:27" x14ac:dyDescent="0.25">
      <c r="A8">
        <f t="shared" si="2"/>
        <v>1.6E-2</v>
      </c>
      <c r="B8">
        <f t="shared" si="3"/>
        <v>6.0000000000000001E-3</v>
      </c>
      <c r="C8">
        <f t="shared" si="4"/>
        <v>6.0000000000000001E-3</v>
      </c>
      <c r="D8">
        <f t="shared" si="5"/>
        <v>8.0000000000000002E-3</v>
      </c>
      <c r="E8">
        <f t="shared" si="6"/>
        <v>8.0000000000000002E-3</v>
      </c>
      <c r="F8" s="4">
        <f t="shared" si="7"/>
        <v>0.41812558939978633</v>
      </c>
      <c r="G8" s="4">
        <f t="shared" si="12"/>
        <v>3.1851648512755071E-2</v>
      </c>
      <c r="I8">
        <f t="shared" si="0"/>
        <v>8</v>
      </c>
      <c r="J8">
        <f t="shared" si="8"/>
        <v>16</v>
      </c>
      <c r="K8">
        <f t="shared" si="9"/>
        <v>-22.363496654435977</v>
      </c>
      <c r="O8" s="1">
        <v>8</v>
      </c>
      <c r="P8" s="2" t="s">
        <v>8</v>
      </c>
      <c r="Q8" s="3">
        <v>0</v>
      </c>
      <c r="S8">
        <v>6.0444888888888899</v>
      </c>
      <c r="T8">
        <v>-30.960826019483999</v>
      </c>
      <c r="U8">
        <f t="shared" si="10"/>
        <v>7.5444888888888899</v>
      </c>
      <c r="V8">
        <f t="shared" si="11"/>
        <v>15.08897777777778</v>
      </c>
      <c r="W8">
        <f t="shared" si="1"/>
        <v>-24.960826019483999</v>
      </c>
    </row>
    <row r="9" spans="1:27" x14ac:dyDescent="0.25">
      <c r="A9">
        <f t="shared" si="2"/>
        <v>1.8000000000000002E-2</v>
      </c>
      <c r="B9">
        <f t="shared" si="3"/>
        <v>6.9999999999999993E-3</v>
      </c>
      <c r="C9">
        <f t="shared" si="4"/>
        <v>6.9999999999999993E-3</v>
      </c>
      <c r="D9">
        <f t="shared" si="5"/>
        <v>9.0000000000000011E-3</v>
      </c>
      <c r="E9">
        <f t="shared" si="6"/>
        <v>9.0000000000000011E-3</v>
      </c>
      <c r="F9" s="4">
        <f t="shared" si="7"/>
        <v>0.41812558939978633</v>
      </c>
      <c r="G9" s="4">
        <f t="shared" si="12"/>
        <v>2.4267922676384831E-2</v>
      </c>
      <c r="I9">
        <f t="shared" si="0"/>
        <v>9.0000000000000018</v>
      </c>
      <c r="J9">
        <f t="shared" si="8"/>
        <v>18.000000000000004</v>
      </c>
      <c r="K9">
        <f t="shared" si="9"/>
        <v>-24.725482895995864</v>
      </c>
      <c r="O9" s="1">
        <v>9</v>
      </c>
      <c r="P9" s="5" t="s">
        <v>9</v>
      </c>
      <c r="Q9" s="6">
        <f>$Q$6/2-$Q$5/2+$Q$8</f>
        <v>5.3999999999999999E-2</v>
      </c>
      <c r="S9">
        <v>7.0519037037037</v>
      </c>
      <c r="T9">
        <v>-33.081238662959898</v>
      </c>
      <c r="U9">
        <f t="shared" si="10"/>
        <v>8.5519037037037009</v>
      </c>
      <c r="V9">
        <f t="shared" si="11"/>
        <v>17.103807407407402</v>
      </c>
      <c r="W9">
        <f t="shared" si="1"/>
        <v>-27.081238662959898</v>
      </c>
    </row>
    <row r="10" spans="1:27" x14ac:dyDescent="0.25">
      <c r="A10">
        <f t="shared" si="2"/>
        <v>2.0000000000000004E-2</v>
      </c>
      <c r="B10">
        <f t="shared" si="3"/>
        <v>8.0000000000000002E-3</v>
      </c>
      <c r="C10">
        <f t="shared" si="4"/>
        <v>8.0000000000000002E-3</v>
      </c>
      <c r="D10">
        <f t="shared" si="5"/>
        <v>1.0000000000000002E-2</v>
      </c>
      <c r="E10">
        <f t="shared" si="6"/>
        <v>1.0000000000000002E-2</v>
      </c>
      <c r="F10" s="4">
        <f t="shared" si="7"/>
        <v>0.41812558939978633</v>
      </c>
      <c r="G10" s="4">
        <f t="shared" si="12"/>
        <v>1.9110989107653055E-2</v>
      </c>
      <c r="I10">
        <f t="shared" si="0"/>
        <v>10.000000000000002</v>
      </c>
      <c r="J10">
        <f t="shared" si="8"/>
        <v>20.000000000000004</v>
      </c>
      <c r="K10">
        <f t="shared" si="9"/>
        <v>-26.8004716467631</v>
      </c>
      <c r="O10" s="1">
        <v>10</v>
      </c>
      <c r="P10" s="5" t="s">
        <v>10</v>
      </c>
      <c r="Q10" s="6">
        <f>$Q$6/2-$Q$5/2-$Q$8</f>
        <v>5.3999999999999999E-2</v>
      </c>
      <c r="S10">
        <v>8.0593185185185199</v>
      </c>
      <c r="T10">
        <v>-34.964484980634502</v>
      </c>
      <c r="U10">
        <f t="shared" si="10"/>
        <v>9.5593185185185199</v>
      </c>
      <c r="V10">
        <f t="shared" si="11"/>
        <v>19.11863703703704</v>
      </c>
      <c r="W10">
        <f t="shared" si="1"/>
        <v>-28.964484980634502</v>
      </c>
    </row>
    <row r="11" spans="1:27" x14ac:dyDescent="0.25">
      <c r="A11">
        <f t="shared" si="2"/>
        <v>2.2000000000000006E-2</v>
      </c>
      <c r="B11">
        <f t="shared" si="3"/>
        <v>9.0000000000000011E-3</v>
      </c>
      <c r="C11">
        <f t="shared" si="4"/>
        <v>9.0000000000000011E-3</v>
      </c>
      <c r="D11">
        <f t="shared" si="5"/>
        <v>1.1000000000000003E-2</v>
      </c>
      <c r="E11">
        <f t="shared" si="6"/>
        <v>1.1000000000000003E-2</v>
      </c>
      <c r="F11" s="4">
        <f t="shared" si="7"/>
        <v>0.41812558939978633</v>
      </c>
      <c r="G11" s="4">
        <f t="shared" si="12"/>
        <v>1.5443223521335798E-2</v>
      </c>
      <c r="I11">
        <f t="shared" si="0"/>
        <v>11.000000000000004</v>
      </c>
      <c r="J11">
        <f t="shared" si="8"/>
        <v>22.000000000000007</v>
      </c>
      <c r="K11">
        <f t="shared" si="9"/>
        <v>-28.651375798875229</v>
      </c>
      <c r="O11" s="1">
        <v>11</v>
      </c>
      <c r="P11" s="5" t="s">
        <v>11</v>
      </c>
      <c r="Q11" s="6">
        <f>$Q$6/2+$Q$5/2-$Q$8</f>
        <v>5.6000000000000001E-2</v>
      </c>
      <c r="S11">
        <v>9.06673333333333</v>
      </c>
      <c r="T11">
        <v>-36.6240249404145</v>
      </c>
      <c r="U11">
        <f t="shared" si="10"/>
        <v>10.56673333333333</v>
      </c>
      <c r="V11">
        <f t="shared" si="11"/>
        <v>21.13346666666666</v>
      </c>
      <c r="W11">
        <f t="shared" si="1"/>
        <v>-30.6240249404145</v>
      </c>
    </row>
    <row r="12" spans="1:27" x14ac:dyDescent="0.25">
      <c r="A12">
        <f t="shared" si="2"/>
        <v>2.4000000000000007E-2</v>
      </c>
      <c r="B12">
        <f t="shared" si="3"/>
        <v>1.0000000000000002E-2</v>
      </c>
      <c r="C12">
        <f t="shared" si="4"/>
        <v>1.0000000000000002E-2</v>
      </c>
      <c r="D12">
        <f t="shared" si="5"/>
        <v>1.2000000000000004E-2</v>
      </c>
      <c r="E12">
        <f t="shared" si="6"/>
        <v>1.2000000000000004E-2</v>
      </c>
      <c r="F12" s="4">
        <f t="shared" si="7"/>
        <v>0.41812558939978633</v>
      </c>
      <c r="G12" s="4">
        <f t="shared" si="12"/>
        <v>1.2740659405102033E-2</v>
      </c>
      <c r="I12">
        <f t="shared" si="0"/>
        <v>12.000000000000004</v>
      </c>
      <c r="J12">
        <f t="shared" si="8"/>
        <v>24.000000000000007</v>
      </c>
      <c r="K12">
        <f t="shared" si="9"/>
        <v>-30.322296827876727</v>
      </c>
      <c r="O12" s="1">
        <v>12</v>
      </c>
      <c r="P12" s="5" t="s">
        <v>12</v>
      </c>
      <c r="Q12" s="6">
        <f>$Q$6/2+$Q$5/2+$Q$8</f>
        <v>5.6000000000000001E-2</v>
      </c>
      <c r="S12">
        <v>10.074148148148099</v>
      </c>
      <c r="T12">
        <v>-38.114884860741299</v>
      </c>
      <c r="U12">
        <f t="shared" si="10"/>
        <v>11.574148148148099</v>
      </c>
      <c r="V12">
        <f t="shared" si="11"/>
        <v>23.148296296296198</v>
      </c>
      <c r="W12">
        <f t="shared" si="1"/>
        <v>-32.114884860741299</v>
      </c>
    </row>
    <row r="13" spans="1:27" x14ac:dyDescent="0.25">
      <c r="A13">
        <f t="shared" si="2"/>
        <v>2.6000000000000009E-2</v>
      </c>
      <c r="B13">
        <f t="shared" si="3"/>
        <v>1.1000000000000003E-2</v>
      </c>
      <c r="C13">
        <f t="shared" si="4"/>
        <v>1.1000000000000003E-2</v>
      </c>
      <c r="D13">
        <f t="shared" si="5"/>
        <v>1.3000000000000005E-2</v>
      </c>
      <c r="E13">
        <f t="shared" si="6"/>
        <v>1.3000000000000005E-2</v>
      </c>
      <c r="F13" s="4">
        <f t="shared" si="7"/>
        <v>0.41812558939978633</v>
      </c>
      <c r="G13" s="4">
        <f t="shared" si="12"/>
        <v>1.0691462437847868E-2</v>
      </c>
      <c r="I13">
        <f t="shared" si="0"/>
        <v>13.000000000000005</v>
      </c>
      <c r="J13">
        <f t="shared" si="8"/>
        <v>26.000000000000011</v>
      </c>
      <c r="K13">
        <f t="shared" si="9"/>
        <v>-31.845392656225464</v>
      </c>
      <c r="O13" s="1">
        <v>13</v>
      </c>
      <c r="P13" s="1" t="s">
        <v>13</v>
      </c>
      <c r="Q13">
        <f>$Q$5-$Q$1-$Q$2</f>
        <v>1E-3</v>
      </c>
      <c r="S13">
        <v>11.081562962963</v>
      </c>
      <c r="T13">
        <v>-39.4582221276967</v>
      </c>
      <c r="U13">
        <f t="shared" si="10"/>
        <v>12.581562962963</v>
      </c>
      <c r="V13">
        <f t="shared" si="11"/>
        <v>25.163125925926</v>
      </c>
      <c r="W13">
        <f t="shared" si="1"/>
        <v>-33.4582221276967</v>
      </c>
    </row>
    <row r="14" spans="1:27" x14ac:dyDescent="0.25">
      <c r="A14">
        <f t="shared" si="2"/>
        <v>2.8000000000000011E-2</v>
      </c>
      <c r="B14">
        <f t="shared" si="3"/>
        <v>1.2000000000000004E-2</v>
      </c>
      <c r="C14">
        <f t="shared" si="4"/>
        <v>1.2000000000000004E-2</v>
      </c>
      <c r="D14">
        <f t="shared" si="5"/>
        <v>1.4000000000000005E-2</v>
      </c>
      <c r="E14">
        <f t="shared" si="6"/>
        <v>1.4000000000000005E-2</v>
      </c>
      <c r="F14" s="4">
        <f t="shared" si="7"/>
        <v>0.41812558939978633</v>
      </c>
      <c r="G14" s="4">
        <f t="shared" si="12"/>
        <v>9.1004710036443129E-3</v>
      </c>
      <c r="I14">
        <f t="shared" si="0"/>
        <v>14.000000000000005</v>
      </c>
      <c r="J14">
        <f t="shared" si="8"/>
        <v>28.000000000000011</v>
      </c>
      <c r="K14">
        <f t="shared" si="9"/>
        <v>-33.244857541441483</v>
      </c>
      <c r="O14" s="1">
        <v>14</v>
      </c>
      <c r="P14" s="5" t="s">
        <v>14</v>
      </c>
      <c r="Q14" s="6">
        <f>$Q$9-$Q$1-$Q$3</f>
        <v>5.2999999999999999E-2</v>
      </c>
      <c r="S14">
        <v>12.088977777777799</v>
      </c>
      <c r="T14">
        <v>-40.668939874875001</v>
      </c>
      <c r="U14">
        <f t="shared" si="10"/>
        <v>13.588977777777799</v>
      </c>
      <c r="V14">
        <f t="shared" si="11"/>
        <v>27.177955555555599</v>
      </c>
      <c r="W14">
        <f t="shared" si="1"/>
        <v>-34.668939874875001</v>
      </c>
    </row>
    <row r="15" spans="1:27" x14ac:dyDescent="0.25">
      <c r="A15">
        <f t="shared" si="2"/>
        <v>3.0000000000000013E-2</v>
      </c>
      <c r="B15">
        <f t="shared" si="3"/>
        <v>1.3000000000000005E-2</v>
      </c>
      <c r="C15">
        <f t="shared" si="4"/>
        <v>1.3000000000000005E-2</v>
      </c>
      <c r="D15">
        <f t="shared" si="5"/>
        <v>1.5000000000000006E-2</v>
      </c>
      <c r="E15">
        <f t="shared" si="6"/>
        <v>1.5000000000000006E-2</v>
      </c>
      <c r="F15" s="4">
        <f t="shared" si="7"/>
        <v>0.41812558939978633</v>
      </c>
      <c r="G15" s="4">
        <f t="shared" si="12"/>
        <v>7.8404057877550885E-3</v>
      </c>
      <c r="I15">
        <f t="shared" si="0"/>
        <v>15.000000000000007</v>
      </c>
      <c r="J15">
        <f t="shared" si="8"/>
        <v>30.000000000000014</v>
      </c>
      <c r="K15">
        <f t="shared" si="9"/>
        <v>-34.539364134174598</v>
      </c>
      <c r="O15" s="1">
        <v>15</v>
      </c>
      <c r="P15" s="5" t="s">
        <v>15</v>
      </c>
      <c r="Q15" s="6">
        <f>$Q$10-$Q$2-$Q$4</f>
        <v>5.2999999999999999E-2</v>
      </c>
      <c r="S15">
        <v>13.096392592592601</v>
      </c>
      <c r="T15">
        <v>-41.793310551343701</v>
      </c>
      <c r="U15">
        <f t="shared" si="10"/>
        <v>14.596392592592601</v>
      </c>
      <c r="V15">
        <f t="shared" si="11"/>
        <v>29.192785185185201</v>
      </c>
      <c r="W15">
        <f t="shared" si="1"/>
        <v>-35.793310551343701</v>
      </c>
    </row>
    <row r="16" spans="1:27" x14ac:dyDescent="0.25">
      <c r="A16">
        <f t="shared" si="2"/>
        <v>3.2000000000000015E-2</v>
      </c>
      <c r="B16">
        <f t="shared" si="3"/>
        <v>1.4000000000000005E-2</v>
      </c>
      <c r="C16">
        <f t="shared" si="4"/>
        <v>1.4000000000000005E-2</v>
      </c>
      <c r="D16">
        <f t="shared" si="5"/>
        <v>1.6000000000000007E-2</v>
      </c>
      <c r="E16">
        <f t="shared" si="6"/>
        <v>1.6000000000000007E-2</v>
      </c>
      <c r="F16" s="4">
        <f t="shared" si="7"/>
        <v>0.41812558939978633</v>
      </c>
      <c r="G16" s="4">
        <f t="shared" si="12"/>
        <v>6.8253532527332321E-3</v>
      </c>
      <c r="I16">
        <f t="shared" si="0"/>
        <v>16.000000000000007</v>
      </c>
      <c r="J16">
        <f t="shared" si="8"/>
        <v>32.000000000000014</v>
      </c>
      <c r="K16">
        <f t="shared" si="9"/>
        <v>-35.743632273607489</v>
      </c>
      <c r="O16" s="1">
        <v>16</v>
      </c>
      <c r="P16" s="5" t="s">
        <v>16</v>
      </c>
      <c r="Q16" s="6">
        <f>$Q$11-$Q$1-$Q$4</f>
        <v>5.5E-2</v>
      </c>
      <c r="S16">
        <v>14.1038074074074</v>
      </c>
      <c r="T16">
        <v>-42.812298079399199</v>
      </c>
      <c r="U16">
        <f t="shared" si="10"/>
        <v>15.6038074074074</v>
      </c>
      <c r="V16">
        <f t="shared" si="11"/>
        <v>31.2076148148148</v>
      </c>
      <c r="W16">
        <f t="shared" si="1"/>
        <v>-36.812298079399199</v>
      </c>
    </row>
    <row r="17" spans="1:23" x14ac:dyDescent="0.25">
      <c r="A17">
        <f t="shared" si="2"/>
        <v>3.4000000000000016E-2</v>
      </c>
      <c r="B17">
        <f t="shared" si="3"/>
        <v>1.5000000000000006E-2</v>
      </c>
      <c r="C17">
        <f t="shared" si="4"/>
        <v>1.5000000000000006E-2</v>
      </c>
      <c r="D17">
        <f t="shared" si="5"/>
        <v>1.7000000000000008E-2</v>
      </c>
      <c r="E17">
        <f t="shared" si="6"/>
        <v>1.7000000000000008E-2</v>
      </c>
      <c r="F17" s="4">
        <f t="shared" si="7"/>
        <v>0.41812558939978633</v>
      </c>
      <c r="G17" s="4">
        <f t="shared" si="12"/>
        <v>5.9956044259303733E-3</v>
      </c>
      <c r="I17">
        <f t="shared" si="0"/>
        <v>17.000000000000007</v>
      </c>
      <c r="J17">
        <f t="shared" si="8"/>
        <v>34.000000000000014</v>
      </c>
      <c r="K17">
        <f t="shared" si="9"/>
        <v>-36.869475515603327</v>
      </c>
      <c r="O17" s="1">
        <v>17</v>
      </c>
      <c r="P17" s="5" t="s">
        <v>17</v>
      </c>
      <c r="Q17" s="6">
        <f>$Q$12-$Q$2-$Q$3</f>
        <v>5.5E-2</v>
      </c>
      <c r="S17">
        <v>15.111222222222199</v>
      </c>
      <c r="T17">
        <v>-43.748302060585203</v>
      </c>
      <c r="U17">
        <f t="shared" si="10"/>
        <v>16.611222222222199</v>
      </c>
      <c r="V17">
        <f t="shared" si="11"/>
        <v>33.222444444444399</v>
      </c>
      <c r="W17">
        <f t="shared" si="1"/>
        <v>-37.748302060585203</v>
      </c>
    </row>
    <row r="18" spans="1:23" x14ac:dyDescent="0.25">
      <c r="A18">
        <f t="shared" si="2"/>
        <v>3.6000000000000018E-2</v>
      </c>
      <c r="B18">
        <f t="shared" si="3"/>
        <v>1.6000000000000007E-2</v>
      </c>
      <c r="C18">
        <f t="shared" si="4"/>
        <v>1.6000000000000007E-2</v>
      </c>
      <c r="D18">
        <f t="shared" si="5"/>
        <v>1.8000000000000009E-2</v>
      </c>
      <c r="E18">
        <f t="shared" si="6"/>
        <v>1.8000000000000009E-2</v>
      </c>
      <c r="F18" s="4">
        <f t="shared" si="7"/>
        <v>0.41812558939978633</v>
      </c>
      <c r="G18" s="4">
        <f t="shared" si="12"/>
        <v>5.3086080854591782E-3</v>
      </c>
      <c r="I18">
        <f t="shared" si="0"/>
        <v>18.000000000000011</v>
      </c>
      <c r="J18">
        <f t="shared" si="8"/>
        <v>36.000000000000021</v>
      </c>
      <c r="K18">
        <f t="shared" si="9"/>
        <v>-37.926521662108847</v>
      </c>
      <c r="O18" s="1">
        <v>18</v>
      </c>
      <c r="P18" s="1" t="s">
        <v>19</v>
      </c>
      <c r="Q18" s="4">
        <v>1000000</v>
      </c>
      <c r="S18">
        <v>16.118637037037001</v>
      </c>
      <c r="T18">
        <v>-44.610977094883502</v>
      </c>
      <c r="U18">
        <f t="shared" si="10"/>
        <v>17.618637037037001</v>
      </c>
      <c r="V18">
        <f t="shared" si="11"/>
        <v>35.237274074074001</v>
      </c>
      <c r="W18">
        <f t="shared" si="1"/>
        <v>-38.610977094883502</v>
      </c>
    </row>
    <row r="19" spans="1:23" x14ac:dyDescent="0.25">
      <c r="A19">
        <f t="shared" si="2"/>
        <v>3.800000000000002E-2</v>
      </c>
      <c r="B19">
        <f t="shared" si="3"/>
        <v>1.7000000000000008E-2</v>
      </c>
      <c r="C19">
        <f t="shared" si="4"/>
        <v>1.7000000000000008E-2</v>
      </c>
      <c r="D19">
        <f t="shared" si="5"/>
        <v>1.900000000000001E-2</v>
      </c>
      <c r="E19">
        <f t="shared" si="6"/>
        <v>1.900000000000001E-2</v>
      </c>
      <c r="F19" s="4">
        <f t="shared" si="7"/>
        <v>0.41812558939978633</v>
      </c>
      <c r="G19" s="4">
        <f t="shared" si="12"/>
        <v>4.7333719152081793E-3</v>
      </c>
      <c r="I19">
        <f t="shared" si="0"/>
        <v>19.000000000000011</v>
      </c>
      <c r="J19">
        <f t="shared" si="8"/>
        <v>38.000000000000021</v>
      </c>
      <c r="K19">
        <f t="shared" si="9"/>
        <v>-38.922722353546298</v>
      </c>
      <c r="O19" s="1">
        <v>19</v>
      </c>
      <c r="P19" s="1" t="s">
        <v>2</v>
      </c>
      <c r="Q19">
        <v>0.16329264333150201</v>
      </c>
      <c r="S19">
        <v>17.126051851851798</v>
      </c>
      <c r="T19">
        <v>-45.396179997124101</v>
      </c>
      <c r="U19">
        <f t="shared" si="10"/>
        <v>18.626051851851798</v>
      </c>
      <c r="V19">
        <f t="shared" si="11"/>
        <v>37.252103703703597</v>
      </c>
      <c r="W19">
        <f t="shared" si="1"/>
        <v>-39.396179997124101</v>
      </c>
    </row>
    <row r="20" spans="1:23" x14ac:dyDescent="0.25">
      <c r="A20">
        <f t="shared" si="2"/>
        <v>4.0000000000000022E-2</v>
      </c>
      <c r="B20">
        <f t="shared" si="3"/>
        <v>1.8000000000000009E-2</v>
      </c>
      <c r="C20">
        <f t="shared" si="4"/>
        <v>1.8000000000000009E-2</v>
      </c>
      <c r="D20">
        <f t="shared" si="5"/>
        <v>2.0000000000000011E-2</v>
      </c>
      <c r="E20">
        <f t="shared" si="6"/>
        <v>2.0000000000000011E-2</v>
      </c>
      <c r="F20" s="4">
        <f t="shared" si="7"/>
        <v>0.41812558939978633</v>
      </c>
      <c r="G20" s="4">
        <f t="shared" si="12"/>
        <v>4.246886468367345E-3</v>
      </c>
      <c r="I20">
        <f t="shared" si="0"/>
        <v>20.000000000000011</v>
      </c>
      <c r="J20">
        <f t="shared" si="8"/>
        <v>40.000000000000021</v>
      </c>
      <c r="K20">
        <f t="shared" si="9"/>
        <v>-39.864721922269972</v>
      </c>
      <c r="O20" s="7">
        <v>20</v>
      </c>
      <c r="P20" s="7" t="s">
        <v>40</v>
      </c>
      <c r="Q20" s="8">
        <v>9.1209999999999992E-13</v>
      </c>
      <c r="R20" s="10"/>
      <c r="S20">
        <v>18.133466666666699</v>
      </c>
      <c r="T20">
        <v>-46.136587637691399</v>
      </c>
      <c r="U20">
        <f t="shared" si="10"/>
        <v>19.633466666666699</v>
      </c>
      <c r="V20">
        <f t="shared" si="11"/>
        <v>39.266933333333398</v>
      </c>
      <c r="W20">
        <f t="shared" si="1"/>
        <v>-40.136587637691399</v>
      </c>
    </row>
    <row r="21" spans="1:23" x14ac:dyDescent="0.25">
      <c r="A21">
        <f t="shared" si="2"/>
        <v>4.2000000000000023E-2</v>
      </c>
      <c r="B21">
        <f t="shared" si="3"/>
        <v>1.900000000000001E-2</v>
      </c>
      <c r="C21">
        <f t="shared" si="4"/>
        <v>1.900000000000001E-2</v>
      </c>
      <c r="D21">
        <f t="shared" si="5"/>
        <v>2.1000000000000012E-2</v>
      </c>
      <c r="E21">
        <f t="shared" si="6"/>
        <v>2.1000000000000012E-2</v>
      </c>
      <c r="F21" s="4">
        <f t="shared" si="7"/>
        <v>0.41812558939978633</v>
      </c>
      <c r="G21" s="4">
        <f t="shared" si="12"/>
        <v>3.8317772646923416E-3</v>
      </c>
      <c r="I21">
        <f t="shared" si="0"/>
        <v>21.000000000000011</v>
      </c>
      <c r="J21">
        <f t="shared" si="8"/>
        <v>42.000000000000021</v>
      </c>
      <c r="K21">
        <f t="shared" si="9"/>
        <v>-40.758129820659192</v>
      </c>
      <c r="O21" s="7">
        <v>21</v>
      </c>
      <c r="P21" s="7" t="s">
        <v>41</v>
      </c>
      <c r="Q21" s="8">
        <v>2.2234E-12</v>
      </c>
      <c r="R21" s="10"/>
      <c r="S21">
        <v>19.1408814814815</v>
      </c>
      <c r="T21">
        <v>-46.817312638373302</v>
      </c>
      <c r="U21">
        <f t="shared" si="10"/>
        <v>20.6408814814815</v>
      </c>
      <c r="V21">
        <f t="shared" si="11"/>
        <v>41.281762962963001</v>
      </c>
      <c r="W21">
        <f t="shared" si="1"/>
        <v>-40.817312638373302</v>
      </c>
    </row>
    <row r="22" spans="1:23" x14ac:dyDescent="0.25">
      <c r="A22">
        <f t="shared" si="2"/>
        <v>4.4000000000000025E-2</v>
      </c>
      <c r="B22">
        <f t="shared" si="3"/>
        <v>2.0000000000000011E-2</v>
      </c>
      <c r="C22">
        <f t="shared" si="4"/>
        <v>2.0000000000000011E-2</v>
      </c>
      <c r="D22">
        <f t="shared" si="5"/>
        <v>2.2000000000000013E-2</v>
      </c>
      <c r="E22">
        <f t="shared" si="6"/>
        <v>2.2000000000000013E-2</v>
      </c>
      <c r="F22" s="4">
        <f t="shared" si="7"/>
        <v>0.41812558939978633</v>
      </c>
      <c r="G22" s="4">
        <f t="shared" si="12"/>
        <v>3.4747252923005493E-3</v>
      </c>
      <c r="I22">
        <f t="shared" si="0"/>
        <v>22.000000000000014</v>
      </c>
      <c r="J22">
        <f t="shared" si="8"/>
        <v>44.000000000000028</v>
      </c>
      <c r="K22">
        <f t="shared" si="9"/>
        <v>-41.607725436647989</v>
      </c>
      <c r="O22" s="7">
        <v>22</v>
      </c>
      <c r="P22" s="7" t="s">
        <v>27</v>
      </c>
      <c r="Q22" s="10">
        <v>52.282345053037098</v>
      </c>
      <c r="R22" s="10"/>
      <c r="S22">
        <v>20.148296296296301</v>
      </c>
      <c r="T22">
        <v>-47.451640508715002</v>
      </c>
      <c r="U22">
        <f t="shared" si="10"/>
        <v>21.648296296296301</v>
      </c>
      <c r="V22">
        <f t="shared" si="11"/>
        <v>43.296592592592603</v>
      </c>
      <c r="W22">
        <f t="shared" si="1"/>
        <v>-41.451640508715002</v>
      </c>
    </row>
    <row r="23" spans="1:23" x14ac:dyDescent="0.25">
      <c r="A23">
        <f t="shared" si="2"/>
        <v>4.6000000000000027E-2</v>
      </c>
      <c r="B23">
        <f t="shared" si="3"/>
        <v>2.1000000000000012E-2</v>
      </c>
      <c r="C23">
        <f t="shared" si="4"/>
        <v>2.1000000000000012E-2</v>
      </c>
      <c r="D23">
        <f t="shared" si="5"/>
        <v>2.3000000000000013E-2</v>
      </c>
      <c r="E23">
        <f t="shared" si="6"/>
        <v>2.3000000000000013E-2</v>
      </c>
      <c r="F23" s="4">
        <f t="shared" si="7"/>
        <v>0.41812558939978633</v>
      </c>
      <c r="G23" s="4">
        <f t="shared" si="12"/>
        <v>3.1653812186588897E-3</v>
      </c>
      <c r="I23">
        <f t="shared" si="0"/>
        <v>23.000000000000014</v>
      </c>
      <c r="J23">
        <f t="shared" si="8"/>
        <v>46.000000000000028</v>
      </c>
      <c r="K23">
        <f t="shared" si="9"/>
        <v>-42.417614521954476</v>
      </c>
      <c r="O23" s="7">
        <v>23</v>
      </c>
      <c r="P23" s="7" t="s">
        <v>26</v>
      </c>
      <c r="Q23" s="8">
        <v>8.8539999999999992E-12</v>
      </c>
      <c r="R23" s="10"/>
      <c r="S23">
        <v>21.155711111111099</v>
      </c>
      <c r="T23">
        <v>-48.024514377246</v>
      </c>
      <c r="U23">
        <f t="shared" si="10"/>
        <v>22.655711111111099</v>
      </c>
      <c r="V23">
        <f t="shared" si="11"/>
        <v>45.311422222222198</v>
      </c>
      <c r="W23">
        <f t="shared" si="1"/>
        <v>-42.024514377246</v>
      </c>
    </row>
    <row r="24" spans="1:23" x14ac:dyDescent="0.25">
      <c r="A24">
        <f t="shared" si="2"/>
        <v>4.8000000000000029E-2</v>
      </c>
      <c r="B24">
        <f t="shared" si="3"/>
        <v>2.2000000000000013E-2</v>
      </c>
      <c r="C24">
        <f t="shared" si="4"/>
        <v>2.2000000000000013E-2</v>
      </c>
      <c r="D24">
        <f t="shared" si="5"/>
        <v>2.4000000000000014E-2</v>
      </c>
      <c r="E24">
        <f t="shared" si="6"/>
        <v>2.4000000000000014E-2</v>
      </c>
      <c r="F24" s="4">
        <f t="shared" si="7"/>
        <v>0.41812558939978633</v>
      </c>
      <c r="G24" s="4">
        <f t="shared" si="12"/>
        <v>2.895604410250462E-3</v>
      </c>
      <c r="I24">
        <f t="shared" si="0"/>
        <v>24.000000000000014</v>
      </c>
      <c r="J24">
        <f t="shared" si="8"/>
        <v>48.000000000000028</v>
      </c>
      <c r="K24">
        <f t="shared" si="9"/>
        <v>-43.191350357600477</v>
      </c>
      <c r="O24" s="1">
        <v>24</v>
      </c>
      <c r="P24" s="7" t="s">
        <v>38</v>
      </c>
      <c r="Q24" s="8">
        <f>$Q$20*1/(4*PI()*$Q$22*$Q$23)</f>
        <v>1.5679709602491986E-4</v>
      </c>
      <c r="S24">
        <v>22.1631259259259</v>
      </c>
      <c r="T24">
        <v>-48.574218644666701</v>
      </c>
      <c r="U24">
        <f t="shared" si="10"/>
        <v>23.6631259259259</v>
      </c>
      <c r="V24">
        <f t="shared" si="11"/>
        <v>47.326251851851801</v>
      </c>
      <c r="W24">
        <f t="shared" si="1"/>
        <v>-42.574218644666701</v>
      </c>
    </row>
    <row r="25" spans="1:23" x14ac:dyDescent="0.25">
      <c r="A25">
        <f t="shared" si="2"/>
        <v>5.0000000000000031E-2</v>
      </c>
      <c r="B25">
        <f t="shared" si="3"/>
        <v>2.3000000000000013E-2</v>
      </c>
      <c r="C25">
        <f t="shared" si="4"/>
        <v>2.3000000000000013E-2</v>
      </c>
      <c r="D25">
        <f t="shared" si="5"/>
        <v>2.5000000000000015E-2</v>
      </c>
      <c r="E25">
        <f t="shared" si="6"/>
        <v>2.5000000000000015E-2</v>
      </c>
      <c r="F25" s="4">
        <f t="shared" si="7"/>
        <v>0.41812558939978633</v>
      </c>
      <c r="G25" s="4">
        <f t="shared" si="12"/>
        <v>2.6589202236734625E-3</v>
      </c>
      <c r="I25">
        <f t="shared" si="0"/>
        <v>25.000000000000014</v>
      </c>
      <c r="J25">
        <f t="shared" si="8"/>
        <v>50.000000000000028</v>
      </c>
      <c r="K25">
        <f t="shared" si="9"/>
        <v>-43.93202880071685</v>
      </c>
      <c r="O25" s="1">
        <v>25</v>
      </c>
      <c r="P25" s="7" t="s">
        <v>39</v>
      </c>
      <c r="Q25" s="8">
        <f>$Q$21*1/(4*PI()*$Q$22*$Q$23)</f>
        <v>3.822197821530609E-4</v>
      </c>
      <c r="S25">
        <v>23.170540740740702</v>
      </c>
      <c r="T25">
        <v>-49.0970834538928</v>
      </c>
      <c r="U25">
        <f t="shared" si="10"/>
        <v>24.670540740740702</v>
      </c>
      <c r="V25">
        <f t="shared" si="11"/>
        <v>49.341081481481403</v>
      </c>
      <c r="W25">
        <f t="shared" si="1"/>
        <v>-43.0970834538928</v>
      </c>
    </row>
    <row r="26" spans="1:23" x14ac:dyDescent="0.25">
      <c r="A26">
        <f t="shared" si="2"/>
        <v>5.2000000000000032E-2</v>
      </c>
      <c r="B26">
        <f t="shared" si="3"/>
        <v>2.4000000000000014E-2</v>
      </c>
      <c r="C26">
        <f t="shared" si="4"/>
        <v>2.4000000000000014E-2</v>
      </c>
      <c r="D26">
        <f t="shared" si="5"/>
        <v>2.6000000000000016E-2</v>
      </c>
      <c r="E26">
        <f t="shared" si="6"/>
        <v>2.6000000000000016E-2</v>
      </c>
      <c r="F26" s="4">
        <f t="shared" si="7"/>
        <v>0.41812558939978633</v>
      </c>
      <c r="G26" s="4">
        <f t="shared" si="12"/>
        <v>2.4501268086734667E-3</v>
      </c>
      <c r="I26">
        <f t="shared" si="0"/>
        <v>26.000000000000018</v>
      </c>
      <c r="J26">
        <f t="shared" si="8"/>
        <v>52.000000000000036</v>
      </c>
      <c r="K26">
        <f t="shared" si="9"/>
        <v>-44.642363700572716</v>
      </c>
      <c r="O26" s="1">
        <v>26</v>
      </c>
      <c r="P26" s="9" t="s">
        <v>30</v>
      </c>
      <c r="Q26" s="9">
        <v>1</v>
      </c>
      <c r="S26">
        <v>24.177955555555599</v>
      </c>
      <c r="T26">
        <v>-49.57814116558</v>
      </c>
      <c r="U26">
        <f t="shared" si="10"/>
        <v>25.677955555555599</v>
      </c>
      <c r="V26">
        <f t="shared" si="11"/>
        <v>51.355911111111197</v>
      </c>
      <c r="W26">
        <f t="shared" si="1"/>
        <v>-43.57814116558</v>
      </c>
    </row>
    <row r="27" spans="1:23" x14ac:dyDescent="0.25">
      <c r="A27">
        <f t="shared" si="2"/>
        <v>5.4000000000000034E-2</v>
      </c>
      <c r="B27">
        <f t="shared" si="3"/>
        <v>2.5000000000000015E-2</v>
      </c>
      <c r="C27">
        <f t="shared" si="4"/>
        <v>2.5000000000000015E-2</v>
      </c>
      <c r="D27">
        <f t="shared" si="5"/>
        <v>2.7000000000000017E-2</v>
      </c>
      <c r="E27">
        <f t="shared" si="6"/>
        <v>2.7000000000000017E-2</v>
      </c>
      <c r="F27" s="4">
        <f t="shared" si="7"/>
        <v>0.41812558939978633</v>
      </c>
      <c r="G27" s="4">
        <f t="shared" si="12"/>
        <v>2.2650061164625822E-3</v>
      </c>
      <c r="I27">
        <f t="shared" si="0"/>
        <v>27.000000000000018</v>
      </c>
      <c r="J27">
        <f t="shared" si="8"/>
        <v>54.000000000000036</v>
      </c>
      <c r="K27">
        <f t="shared" si="9"/>
        <v>-45.324747363544738</v>
      </c>
      <c r="O27" s="1">
        <v>27</v>
      </c>
      <c r="P27" s="9" t="s">
        <v>31</v>
      </c>
      <c r="Q27" s="9">
        <v>0.5</v>
      </c>
      <c r="S27">
        <v>25.1853703703704</v>
      </c>
      <c r="T27">
        <v>-50.026064225509899</v>
      </c>
      <c r="U27">
        <f t="shared" si="10"/>
        <v>26.6853703703704</v>
      </c>
      <c r="V27">
        <f t="shared" si="11"/>
        <v>53.3707407407408</v>
      </c>
      <c r="W27">
        <f t="shared" si="1"/>
        <v>-44.026064225509899</v>
      </c>
    </row>
    <row r="28" spans="1:23" x14ac:dyDescent="0.25">
      <c r="A28">
        <f t="shared" si="2"/>
        <v>5.6000000000000036E-2</v>
      </c>
      <c r="B28">
        <f t="shared" si="3"/>
        <v>2.6000000000000016E-2</v>
      </c>
      <c r="C28">
        <f t="shared" si="4"/>
        <v>2.6000000000000016E-2</v>
      </c>
      <c r="D28">
        <f t="shared" si="5"/>
        <v>2.8000000000000018E-2</v>
      </c>
      <c r="E28">
        <f t="shared" si="6"/>
        <v>2.8000000000000018E-2</v>
      </c>
      <c r="F28" s="4">
        <f t="shared" si="7"/>
        <v>0.41812558939978633</v>
      </c>
      <c r="G28" s="4">
        <f t="shared" si="12"/>
        <v>2.1001086931486841E-3</v>
      </c>
      <c r="I28">
        <f t="shared" si="0"/>
        <v>28.000000000000018</v>
      </c>
      <c r="J28">
        <f t="shared" si="8"/>
        <v>56.000000000000036</v>
      </c>
      <c r="K28">
        <f t="shared" si="9"/>
        <v>-45.981299493184984</v>
      </c>
      <c r="S28">
        <v>26.192785185185201</v>
      </c>
      <c r="T28">
        <v>-50.461370221005097</v>
      </c>
      <c r="U28">
        <f t="shared" si="10"/>
        <v>27.692785185185201</v>
      </c>
      <c r="V28">
        <f t="shared" si="11"/>
        <v>55.385570370370402</v>
      </c>
      <c r="W28">
        <f t="shared" si="1"/>
        <v>-44.461370221005097</v>
      </c>
    </row>
    <row r="29" spans="1:23" x14ac:dyDescent="0.25">
      <c r="A29">
        <f t="shared" si="2"/>
        <v>5.8000000000000038E-2</v>
      </c>
      <c r="B29">
        <f t="shared" si="3"/>
        <v>2.7000000000000017E-2</v>
      </c>
      <c r="C29">
        <f t="shared" si="4"/>
        <v>2.7000000000000017E-2</v>
      </c>
      <c r="D29">
        <f t="shared" si="5"/>
        <v>2.9000000000000019E-2</v>
      </c>
      <c r="E29">
        <f t="shared" si="6"/>
        <v>2.9000000000000019E-2</v>
      </c>
      <c r="F29" s="4">
        <f t="shared" si="7"/>
        <v>0.41812558939978633</v>
      </c>
      <c r="G29" s="4">
        <f t="shared" si="12"/>
        <v>1.9525914797091271E-3</v>
      </c>
      <c r="I29">
        <f t="shared" si="0"/>
        <v>29.000000000000018</v>
      </c>
      <c r="J29">
        <f t="shared" si="8"/>
        <v>58.000000000000036</v>
      </c>
      <c r="K29">
        <f t="shared" si="9"/>
        <v>-46.613907148083086</v>
      </c>
      <c r="S29">
        <v>27.200199999999999</v>
      </c>
      <c r="T29">
        <v>-50.874625310581997</v>
      </c>
      <c r="U29">
        <f t="shared" si="10"/>
        <v>28.700199999999999</v>
      </c>
      <c r="V29">
        <f t="shared" si="11"/>
        <v>57.400399999999998</v>
      </c>
      <c r="W29">
        <f t="shared" si="1"/>
        <v>-44.874625310581997</v>
      </c>
    </row>
    <row r="30" spans="1:23" x14ac:dyDescent="0.25">
      <c r="A30">
        <f t="shared" si="2"/>
        <v>6.0000000000000039E-2</v>
      </c>
      <c r="B30">
        <f t="shared" si="3"/>
        <v>2.8000000000000018E-2</v>
      </c>
      <c r="C30">
        <f t="shared" si="4"/>
        <v>2.8000000000000018E-2</v>
      </c>
      <c r="D30">
        <f t="shared" si="5"/>
        <v>3.000000000000002E-2</v>
      </c>
      <c r="E30">
        <f t="shared" si="6"/>
        <v>3.000000000000002E-2</v>
      </c>
      <c r="F30" s="4">
        <f t="shared" si="7"/>
        <v>0.41812558939978633</v>
      </c>
      <c r="G30" s="4">
        <f t="shared" si="12"/>
        <v>1.8200942007288604E-3</v>
      </c>
      <c r="I30">
        <f t="shared" si="0"/>
        <v>30.000000000000021</v>
      </c>
      <c r="J30">
        <f t="shared" si="8"/>
        <v>60.000000000000043</v>
      </c>
      <c r="K30">
        <f t="shared" si="9"/>
        <v>-47.224257628161872</v>
      </c>
      <c r="S30">
        <v>28.2076148148148</v>
      </c>
      <c r="T30">
        <v>-51.261140538105899</v>
      </c>
      <c r="U30">
        <f t="shared" si="10"/>
        <v>29.7076148148148</v>
      </c>
      <c r="V30">
        <f t="shared" si="11"/>
        <v>59.4152296296296</v>
      </c>
      <c r="W30">
        <f t="shared" si="1"/>
        <v>-45.261140538105899</v>
      </c>
    </row>
    <row r="31" spans="1:23" x14ac:dyDescent="0.25">
      <c r="A31">
        <f t="shared" si="2"/>
        <v>6.2000000000000041E-2</v>
      </c>
      <c r="B31">
        <f t="shared" si="3"/>
        <v>2.9000000000000019E-2</v>
      </c>
      <c r="C31">
        <f t="shared" si="4"/>
        <v>2.9000000000000019E-2</v>
      </c>
      <c r="D31">
        <f t="shared" si="5"/>
        <v>3.1000000000000021E-2</v>
      </c>
      <c r="E31">
        <f t="shared" si="6"/>
        <v>3.1000000000000021E-2</v>
      </c>
      <c r="F31" s="4">
        <f t="shared" si="7"/>
        <v>0.41812558939978633</v>
      </c>
      <c r="G31" s="4">
        <f t="shared" si="12"/>
        <v>1.7006441920047175E-3</v>
      </c>
      <c r="I31">
        <f t="shared" si="0"/>
        <v>31.000000000000021</v>
      </c>
      <c r="J31">
        <f t="shared" si="8"/>
        <v>62.000000000000043</v>
      </c>
      <c r="K31">
        <f t="shared" si="9"/>
        <v>-47.813865741588828</v>
      </c>
      <c r="N31" t="s">
        <v>42</v>
      </c>
      <c r="S31">
        <v>29.215029629629601</v>
      </c>
      <c r="T31">
        <v>-51.6177545497846</v>
      </c>
      <c r="U31">
        <f t="shared" si="10"/>
        <v>30.715029629629601</v>
      </c>
      <c r="V31">
        <f t="shared" si="11"/>
        <v>61.430059259259203</v>
      </c>
      <c r="W31">
        <f t="shared" si="1"/>
        <v>-45.6177545497846</v>
      </c>
    </row>
    <row r="32" spans="1:23" x14ac:dyDescent="0.25">
      <c r="A32">
        <f t="shared" si="2"/>
        <v>6.4000000000000043E-2</v>
      </c>
      <c r="B32">
        <f t="shared" si="3"/>
        <v>3.000000000000002E-2</v>
      </c>
      <c r="C32">
        <f t="shared" si="4"/>
        <v>3.000000000000002E-2</v>
      </c>
      <c r="D32">
        <f t="shared" si="5"/>
        <v>3.2000000000000021E-2</v>
      </c>
      <c r="E32">
        <f t="shared" si="6"/>
        <v>3.2000000000000021E-2</v>
      </c>
      <c r="F32" s="4">
        <f t="shared" si="7"/>
        <v>0.41812558939978633</v>
      </c>
      <c r="G32" s="4">
        <f t="shared" si="12"/>
        <v>1.5925824256377557E-3</v>
      </c>
      <c r="I32">
        <f t="shared" si="0"/>
        <v>32.000000000000021</v>
      </c>
      <c r="J32">
        <f t="shared" si="8"/>
        <v>64.000000000000043</v>
      </c>
      <c r="K32">
        <f t="shared" si="9"/>
        <v>-48.384096567715595</v>
      </c>
      <c r="S32">
        <v>30.222444444444399</v>
      </c>
      <c r="T32">
        <v>-51.953358406867203</v>
      </c>
      <c r="U32">
        <f t="shared" si="10"/>
        <v>31.722444444444399</v>
      </c>
      <c r="V32">
        <f t="shared" si="11"/>
        <v>63.444888888888798</v>
      </c>
      <c r="W32">
        <f t="shared" si="1"/>
        <v>-45.953358406867203</v>
      </c>
    </row>
    <row r="33" spans="1:23" x14ac:dyDescent="0.25">
      <c r="A33">
        <f t="shared" si="2"/>
        <v>6.6000000000000045E-2</v>
      </c>
      <c r="B33">
        <f t="shared" si="3"/>
        <v>3.1000000000000021E-2</v>
      </c>
      <c r="C33">
        <f t="shared" si="4"/>
        <v>3.1000000000000021E-2</v>
      </c>
      <c r="D33">
        <f t="shared" si="5"/>
        <v>3.3000000000000022E-2</v>
      </c>
      <c r="E33">
        <f t="shared" si="6"/>
        <v>3.3000000000000022E-2</v>
      </c>
      <c r="F33" s="4">
        <f t="shared" si="7"/>
        <v>0.41812558939978633</v>
      </c>
      <c r="G33" s="4">
        <f t="shared" si="12"/>
        <v>1.494505502064753E-3</v>
      </c>
      <c r="I33">
        <f t="shared" si="0"/>
        <v>33.000000000000021</v>
      </c>
      <c r="J33">
        <f t="shared" si="8"/>
        <v>66.000000000000043</v>
      </c>
      <c r="K33">
        <f t="shared" si="9"/>
        <v>-48.936184581167446</v>
      </c>
      <c r="N33" t="s">
        <v>43</v>
      </c>
      <c r="S33">
        <v>31.2298592592593</v>
      </c>
      <c r="T33">
        <v>-52.281217626988997</v>
      </c>
      <c r="U33">
        <f t="shared" si="10"/>
        <v>32.7298592592593</v>
      </c>
      <c r="V33">
        <f t="shared" si="11"/>
        <v>65.459718518518599</v>
      </c>
      <c r="W33">
        <f t="shared" si="1"/>
        <v>-46.281217626988997</v>
      </c>
    </row>
    <row r="34" spans="1:23" x14ac:dyDescent="0.25">
      <c r="A34">
        <f t="shared" si="2"/>
        <v>6.8000000000000047E-2</v>
      </c>
      <c r="B34">
        <f t="shared" si="3"/>
        <v>3.2000000000000021E-2</v>
      </c>
      <c r="C34">
        <f t="shared" si="4"/>
        <v>3.2000000000000021E-2</v>
      </c>
      <c r="D34">
        <f t="shared" si="5"/>
        <v>3.4000000000000023E-2</v>
      </c>
      <c r="E34">
        <f t="shared" si="6"/>
        <v>3.4000000000000023E-2</v>
      </c>
      <c r="F34" s="4">
        <f t="shared" si="7"/>
        <v>0.41812558939978633</v>
      </c>
      <c r="G34" s="4">
        <f t="shared" si="12"/>
        <v>1.4052197873274282E-3</v>
      </c>
      <c r="I34">
        <f t="shared" ref="I34:I55" si="13">A34*1000/2</f>
        <v>34.000000000000021</v>
      </c>
      <c r="J34">
        <f t="shared" si="8"/>
        <v>68.000000000000043</v>
      </c>
      <c r="K34">
        <f t="shared" si="9"/>
        <v>-49.471249814167464</v>
      </c>
      <c r="N34" t="s">
        <v>44</v>
      </c>
      <c r="S34">
        <v>32.237274074074101</v>
      </c>
      <c r="T34">
        <v>-52.599910181364002</v>
      </c>
      <c r="U34">
        <f t="shared" si="10"/>
        <v>33.737274074074101</v>
      </c>
      <c r="V34">
        <f t="shared" si="11"/>
        <v>67.474548148148202</v>
      </c>
      <c r="W34">
        <f t="shared" ref="W34:W56" si="14">T34+6</f>
        <v>-46.599910181364002</v>
      </c>
    </row>
    <row r="35" spans="1:23" x14ac:dyDescent="0.25">
      <c r="A35">
        <f t="shared" si="2"/>
        <v>7.0000000000000048E-2</v>
      </c>
      <c r="B35">
        <f t="shared" si="3"/>
        <v>3.3000000000000022E-2</v>
      </c>
      <c r="C35">
        <f t="shared" si="4"/>
        <v>3.3000000000000022E-2</v>
      </c>
      <c r="D35">
        <f t="shared" si="5"/>
        <v>3.5000000000000024E-2</v>
      </c>
      <c r="E35">
        <f t="shared" si="6"/>
        <v>3.5000000000000024E-2</v>
      </c>
      <c r="F35" s="4">
        <f t="shared" si="7"/>
        <v>0.41812558939978633</v>
      </c>
      <c r="G35" s="4">
        <f t="shared" si="12"/>
        <v>1.3237048732573538E-3</v>
      </c>
      <c r="I35">
        <f t="shared" si="13"/>
        <v>35.000000000000021</v>
      </c>
      <c r="J35">
        <f t="shared" si="8"/>
        <v>70.000000000000043</v>
      </c>
      <c r="K35">
        <f t="shared" ref="K35:K55" si="15">20*LOG10(G35/(F35))</f>
        <v>-49.990311591487497</v>
      </c>
      <c r="N35" t="s">
        <v>45</v>
      </c>
      <c r="S35">
        <v>33.244688888888902</v>
      </c>
      <c r="T35">
        <v>-52.907437241187502</v>
      </c>
      <c r="U35">
        <f t="shared" si="10"/>
        <v>34.744688888888902</v>
      </c>
      <c r="V35">
        <f t="shared" si="11"/>
        <v>69.489377777777804</v>
      </c>
      <c r="W35">
        <f t="shared" si="14"/>
        <v>-46.907437241187502</v>
      </c>
    </row>
    <row r="36" spans="1:23" x14ac:dyDescent="0.25">
      <c r="A36">
        <f t="shared" si="2"/>
        <v>7.200000000000005E-2</v>
      </c>
      <c r="B36">
        <f t="shared" si="3"/>
        <v>3.4000000000000023E-2</v>
      </c>
      <c r="C36">
        <f t="shared" si="4"/>
        <v>3.4000000000000023E-2</v>
      </c>
      <c r="D36">
        <f t="shared" si="5"/>
        <v>3.6000000000000025E-2</v>
      </c>
      <c r="E36">
        <f t="shared" si="6"/>
        <v>3.6000000000000025E-2</v>
      </c>
      <c r="F36" s="4">
        <f t="shared" si="7"/>
        <v>0.41812558939978633</v>
      </c>
      <c r="G36" s="4">
        <f t="shared" si="12"/>
        <v>1.2490842554021607E-3</v>
      </c>
      <c r="I36">
        <f t="shared" si="13"/>
        <v>36.000000000000028</v>
      </c>
      <c r="J36">
        <f t="shared" si="8"/>
        <v>72.000000000000057</v>
      </c>
      <c r="K36">
        <f t="shared" si="15"/>
        <v>-50.494300263115079</v>
      </c>
      <c r="S36">
        <v>34.252103703703703</v>
      </c>
      <c r="T36">
        <v>-53.201423058835601</v>
      </c>
      <c r="U36">
        <f t="shared" si="10"/>
        <v>35.752103703703703</v>
      </c>
      <c r="V36">
        <f t="shared" si="11"/>
        <v>71.504207407407407</v>
      </c>
      <c r="W36">
        <f t="shared" si="14"/>
        <v>-47.201423058835601</v>
      </c>
    </row>
    <row r="37" spans="1:23" x14ac:dyDescent="0.25">
      <c r="A37">
        <f t="shared" si="2"/>
        <v>7.4000000000000052E-2</v>
      </c>
      <c r="B37">
        <f t="shared" si="3"/>
        <v>3.5000000000000024E-2</v>
      </c>
      <c r="C37">
        <f t="shared" si="4"/>
        <v>3.5000000000000024E-2</v>
      </c>
      <c r="D37">
        <f t="shared" si="5"/>
        <v>3.7000000000000026E-2</v>
      </c>
      <c r="E37">
        <f t="shared" si="6"/>
        <v>3.7000000000000026E-2</v>
      </c>
      <c r="F37" s="4">
        <f t="shared" si="7"/>
        <v>0.41812558939978633</v>
      </c>
      <c r="G37" s="4">
        <f t="shared" si="12"/>
        <v>1.1806016437160185E-3</v>
      </c>
      <c r="I37">
        <f t="shared" si="13"/>
        <v>37.000000000000028</v>
      </c>
      <c r="J37">
        <f t="shared" si="8"/>
        <v>74.000000000000057</v>
      </c>
      <c r="K37">
        <f t="shared" si="15"/>
        <v>-50.984067275269645</v>
      </c>
      <c r="S37">
        <v>35.259518518518497</v>
      </c>
      <c r="T37">
        <v>-53.482416935971401</v>
      </c>
      <c r="U37">
        <f t="shared" si="10"/>
        <v>36.759518518518497</v>
      </c>
      <c r="V37">
        <f t="shared" si="11"/>
        <v>73.519037037036995</v>
      </c>
      <c r="W37">
        <f t="shared" si="14"/>
        <v>-47.482416935971401</v>
      </c>
    </row>
    <row r="38" spans="1:23" x14ac:dyDescent="0.25">
      <c r="A38">
        <f t="shared" si="2"/>
        <v>7.6000000000000054E-2</v>
      </c>
      <c r="B38">
        <f t="shared" si="3"/>
        <v>3.6000000000000025E-2</v>
      </c>
      <c r="C38">
        <f t="shared" si="4"/>
        <v>3.6000000000000025E-2</v>
      </c>
      <c r="D38">
        <f t="shared" si="5"/>
        <v>3.8000000000000027E-2</v>
      </c>
      <c r="E38">
        <f t="shared" si="6"/>
        <v>3.8000000000000027E-2</v>
      </c>
      <c r="F38" s="4">
        <f t="shared" si="7"/>
        <v>0.41812558939978633</v>
      </c>
      <c r="G38" s="4">
        <f t="shared" si="12"/>
        <v>1.1176017022019316E-3</v>
      </c>
      <c r="I38">
        <f t="shared" si="13"/>
        <v>38.000000000000028</v>
      </c>
      <c r="J38">
        <f t="shared" si="8"/>
        <v>76.000000000000057</v>
      </c>
      <c r="K38">
        <f t="shared" si="15"/>
        <v>-51.460393854606188</v>
      </c>
      <c r="S38">
        <v>36.266933333333299</v>
      </c>
      <c r="T38">
        <v>-53.750214328349898</v>
      </c>
      <c r="U38">
        <f t="shared" si="10"/>
        <v>37.766933333333299</v>
      </c>
      <c r="V38">
        <f t="shared" si="11"/>
        <v>75.533866666666597</v>
      </c>
      <c r="W38">
        <f t="shared" si="14"/>
        <v>-47.750214328349898</v>
      </c>
    </row>
    <row r="39" spans="1:23" x14ac:dyDescent="0.25">
      <c r="A39">
        <f t="shared" si="2"/>
        <v>7.8000000000000055E-2</v>
      </c>
      <c r="B39">
        <f t="shared" si="3"/>
        <v>3.7000000000000026E-2</v>
      </c>
      <c r="C39">
        <f t="shared" si="4"/>
        <v>3.7000000000000026E-2</v>
      </c>
      <c r="D39">
        <f t="shared" si="5"/>
        <v>3.9000000000000028E-2</v>
      </c>
      <c r="E39">
        <f t="shared" si="6"/>
        <v>3.9000000000000028E-2</v>
      </c>
      <c r="F39" s="4">
        <f t="shared" si="7"/>
        <v>0.41812558939978633</v>
      </c>
      <c r="G39" s="4">
        <f t="shared" si="12"/>
        <v>1.0595142956425776E-3</v>
      </c>
      <c r="I39">
        <f t="shared" si="13"/>
        <v>39.000000000000028</v>
      </c>
      <c r="J39">
        <f t="shared" si="8"/>
        <v>78.000000000000057</v>
      </c>
      <c r="K39">
        <f t="shared" si="15"/>
        <v>-51.923998528794144</v>
      </c>
      <c r="S39">
        <v>37.2743481481481</v>
      </c>
      <c r="T39">
        <v>-53.997540583429803</v>
      </c>
      <c r="U39">
        <f t="shared" si="10"/>
        <v>38.7743481481481</v>
      </c>
      <c r="V39">
        <f t="shared" si="11"/>
        <v>77.5486962962962</v>
      </c>
      <c r="W39">
        <f t="shared" si="14"/>
        <v>-47.997540583429803</v>
      </c>
    </row>
    <row r="40" spans="1:23" x14ac:dyDescent="0.25">
      <c r="A40">
        <f t="shared" si="2"/>
        <v>8.0000000000000057E-2</v>
      </c>
      <c r="B40">
        <f t="shared" si="3"/>
        <v>3.8000000000000027E-2</v>
      </c>
      <c r="C40">
        <f t="shared" si="4"/>
        <v>3.8000000000000027E-2</v>
      </c>
      <c r="D40">
        <f t="shared" si="5"/>
        <v>4.0000000000000029E-2</v>
      </c>
      <c r="E40">
        <f t="shared" si="6"/>
        <v>4.0000000000000029E-2</v>
      </c>
      <c r="F40" s="4">
        <f t="shared" si="7"/>
        <v>0.41812558939978633</v>
      </c>
      <c r="G40" s="4">
        <f t="shared" si="12"/>
        <v>1.0058415319817379E-3</v>
      </c>
      <c r="I40">
        <f t="shared" si="13"/>
        <v>40.000000000000028</v>
      </c>
      <c r="J40">
        <f t="shared" si="8"/>
        <v>80.000000000000057</v>
      </c>
      <c r="K40">
        <f t="shared" si="15"/>
        <v>-52.375543665819691</v>
      </c>
      <c r="S40">
        <v>38.281762962963001</v>
      </c>
      <c r="T40">
        <v>-54.240275330736999</v>
      </c>
      <c r="U40">
        <f t="shared" si="10"/>
        <v>39.781762962963001</v>
      </c>
      <c r="V40">
        <f t="shared" si="11"/>
        <v>79.563525925926001</v>
      </c>
      <c r="W40">
        <f t="shared" si="14"/>
        <v>-48.240275330736999</v>
      </c>
    </row>
    <row r="41" spans="1:23" x14ac:dyDescent="0.25">
      <c r="A41">
        <f t="shared" si="2"/>
        <v>8.2000000000000059E-2</v>
      </c>
      <c r="B41">
        <f t="shared" si="3"/>
        <v>3.9000000000000028E-2</v>
      </c>
      <c r="C41">
        <f t="shared" si="4"/>
        <v>3.9000000000000028E-2</v>
      </c>
      <c r="D41">
        <f t="shared" si="5"/>
        <v>4.1000000000000029E-2</v>
      </c>
      <c r="E41">
        <f t="shared" si="6"/>
        <v>4.1000000000000029E-2</v>
      </c>
      <c r="F41" s="4">
        <f t="shared" si="7"/>
        <v>0.41812558939978633</v>
      </c>
      <c r="G41" s="4">
        <f t="shared" si="12"/>
        <v>9.5614704728720743E-4</v>
      </c>
      <c r="I41">
        <f t="shared" si="13"/>
        <v>41.000000000000028</v>
      </c>
      <c r="J41">
        <f t="shared" si="8"/>
        <v>82.000000000000057</v>
      </c>
      <c r="K41">
        <f t="shared" si="15"/>
        <v>-52.815641181848925</v>
      </c>
      <c r="S41">
        <v>39.289177777777802</v>
      </c>
      <c r="T41">
        <v>-54.478954672611401</v>
      </c>
      <c r="U41">
        <f t="shared" si="10"/>
        <v>40.789177777777802</v>
      </c>
      <c r="V41">
        <f t="shared" si="11"/>
        <v>81.578355555555603</v>
      </c>
      <c r="W41">
        <f t="shared" si="14"/>
        <v>-48.478954672611401</v>
      </c>
    </row>
    <row r="42" spans="1:23" x14ac:dyDescent="0.25">
      <c r="A42">
        <f t="shared" si="2"/>
        <v>8.4000000000000061E-2</v>
      </c>
      <c r="B42">
        <f t="shared" si="3"/>
        <v>4.0000000000000029E-2</v>
      </c>
      <c r="C42">
        <f t="shared" si="4"/>
        <v>4.0000000000000029E-2</v>
      </c>
      <c r="D42">
        <f t="shared" si="5"/>
        <v>4.200000000000003E-2</v>
      </c>
      <c r="E42">
        <f t="shared" si="6"/>
        <v>4.200000000000003E-2</v>
      </c>
      <c r="F42" s="4">
        <f t="shared" si="7"/>
        <v>0.41812558939978633</v>
      </c>
      <c r="G42" s="4">
        <f t="shared" si="12"/>
        <v>9.1004710036443018E-4</v>
      </c>
      <c r="I42">
        <f t="shared" si="13"/>
        <v>42.000000000000028</v>
      </c>
      <c r="J42">
        <f t="shared" si="8"/>
        <v>84.000000000000057</v>
      </c>
      <c r="K42">
        <f t="shared" si="15"/>
        <v>-53.24485754144149</v>
      </c>
      <c r="S42">
        <v>40.296592592592603</v>
      </c>
      <c r="T42">
        <v>-54.713042485999701</v>
      </c>
      <c r="U42">
        <f t="shared" si="10"/>
        <v>41.796592592592603</v>
      </c>
      <c r="V42">
        <f t="shared" si="11"/>
        <v>83.593185185185206</v>
      </c>
      <c r="W42">
        <f t="shared" si="14"/>
        <v>-48.713042485999701</v>
      </c>
    </row>
    <row r="43" spans="1:23" x14ac:dyDescent="0.25">
      <c r="A43">
        <f t="shared" si="2"/>
        <v>8.6000000000000063E-2</v>
      </c>
      <c r="B43">
        <f t="shared" si="3"/>
        <v>4.1000000000000029E-2</v>
      </c>
      <c r="C43">
        <f t="shared" si="4"/>
        <v>4.1000000000000029E-2</v>
      </c>
      <c r="D43">
        <f t="shared" si="5"/>
        <v>4.3000000000000031E-2</v>
      </c>
      <c r="E43">
        <f t="shared" si="6"/>
        <v>4.3000000000000031E-2</v>
      </c>
      <c r="F43" s="4">
        <f t="shared" si="7"/>
        <v>0.41812558939978633</v>
      </c>
      <c r="G43" s="4">
        <f t="shared" si="12"/>
        <v>8.6720313591165117E-4</v>
      </c>
      <c r="I43">
        <f t="shared" si="13"/>
        <v>43.000000000000028</v>
      </c>
      <c r="J43">
        <f t="shared" si="8"/>
        <v>86.000000000000057</v>
      </c>
      <c r="K43">
        <f t="shared" si="15"/>
        <v>-53.663718152910683</v>
      </c>
      <c r="S43">
        <v>41.304007407407397</v>
      </c>
      <c r="T43">
        <v>-54.941975281810102</v>
      </c>
      <c r="U43">
        <f t="shared" si="10"/>
        <v>42.804007407407397</v>
      </c>
      <c r="V43">
        <f t="shared" si="11"/>
        <v>85.608014814814794</v>
      </c>
      <c r="W43">
        <f t="shared" si="14"/>
        <v>-48.941975281810102</v>
      </c>
    </row>
    <row r="44" spans="1:23" x14ac:dyDescent="0.25">
      <c r="A44">
        <f t="shared" si="2"/>
        <v>8.8000000000000064E-2</v>
      </c>
      <c r="B44">
        <f t="shared" si="3"/>
        <v>4.200000000000003E-2</v>
      </c>
      <c r="C44">
        <f t="shared" si="4"/>
        <v>4.200000000000003E-2</v>
      </c>
      <c r="D44">
        <f t="shared" si="5"/>
        <v>4.4000000000000032E-2</v>
      </c>
      <c r="E44">
        <f t="shared" si="6"/>
        <v>4.4000000000000032E-2</v>
      </c>
      <c r="F44" s="4">
        <f t="shared" si="7"/>
        <v>0.41812558939978633</v>
      </c>
      <c r="G44" s="4">
        <f t="shared" si="12"/>
        <v>8.2731554578584438E-4</v>
      </c>
      <c r="I44">
        <f t="shared" si="13"/>
        <v>44.000000000000036</v>
      </c>
      <c r="J44">
        <f t="shared" si="8"/>
        <v>88.000000000000071</v>
      </c>
      <c r="K44">
        <f t="shared" si="15"/>
        <v>-54.072711244606005</v>
      </c>
      <c r="S44">
        <v>42.311422222222198</v>
      </c>
      <c r="T44">
        <v>-55.178460535882401</v>
      </c>
      <c r="U44">
        <f t="shared" si="10"/>
        <v>43.811422222222198</v>
      </c>
      <c r="V44">
        <f t="shared" si="11"/>
        <v>87.622844444444397</v>
      </c>
      <c r="W44">
        <f t="shared" si="14"/>
        <v>-49.178460535882401</v>
      </c>
    </row>
    <row r="45" spans="1:23" x14ac:dyDescent="0.25">
      <c r="A45">
        <f t="shared" si="2"/>
        <v>9.0000000000000066E-2</v>
      </c>
      <c r="B45">
        <f t="shared" si="3"/>
        <v>4.3000000000000031E-2</v>
      </c>
      <c r="C45">
        <f t="shared" si="4"/>
        <v>4.3000000000000031E-2</v>
      </c>
      <c r="D45">
        <f t="shared" si="5"/>
        <v>4.5000000000000033E-2</v>
      </c>
      <c r="E45">
        <f t="shared" si="6"/>
        <v>4.5000000000000033E-2</v>
      </c>
      <c r="F45" s="4">
        <f t="shared" si="7"/>
        <v>0.41812558939978633</v>
      </c>
      <c r="G45" s="4">
        <f t="shared" si="12"/>
        <v>7.901184127195053E-4</v>
      </c>
      <c r="I45">
        <f t="shared" si="13"/>
        <v>45.000000000000036</v>
      </c>
      <c r="J45">
        <f t="shared" si="8"/>
        <v>90.000000000000071</v>
      </c>
      <c r="K45">
        <f t="shared" si="15"/>
        <v>-54.472291294022845</v>
      </c>
      <c r="S45">
        <v>43.318837037037</v>
      </c>
      <c r="T45">
        <v>-55.421811994170497</v>
      </c>
      <c r="U45">
        <f t="shared" si="10"/>
        <v>44.818837037037</v>
      </c>
      <c r="V45">
        <f t="shared" si="11"/>
        <v>89.637674074073999</v>
      </c>
      <c r="W45">
        <f t="shared" si="14"/>
        <v>-49.421811994170497</v>
      </c>
    </row>
    <row r="46" spans="1:23" x14ac:dyDescent="0.25">
      <c r="A46">
        <f t="shared" si="2"/>
        <v>9.2000000000000068E-2</v>
      </c>
      <c r="B46">
        <f t="shared" si="3"/>
        <v>4.4000000000000032E-2</v>
      </c>
      <c r="C46">
        <f t="shared" si="4"/>
        <v>4.4000000000000032E-2</v>
      </c>
      <c r="D46">
        <f t="shared" si="5"/>
        <v>4.6000000000000034E-2</v>
      </c>
      <c r="E46">
        <f t="shared" si="6"/>
        <v>4.6000000000000034E-2</v>
      </c>
      <c r="F46" s="4">
        <f t="shared" si="7"/>
        <v>0.41812558939978633</v>
      </c>
      <c r="G46" s="4">
        <f t="shared" si="12"/>
        <v>7.5537506354360036E-4</v>
      </c>
      <c r="I46">
        <f t="shared" si="13"/>
        <v>46.000000000000036</v>
      </c>
      <c r="J46">
        <f t="shared" si="8"/>
        <v>92.000000000000071</v>
      </c>
      <c r="K46">
        <f t="shared" si="15"/>
        <v>-54.86288207027944</v>
      </c>
      <c r="S46">
        <v>44.3262518518519</v>
      </c>
      <c r="T46">
        <v>-55.657046225059702</v>
      </c>
      <c r="U46">
        <f t="shared" si="10"/>
        <v>45.8262518518519</v>
      </c>
      <c r="V46">
        <f t="shared" si="11"/>
        <v>91.6525037037038</v>
      </c>
      <c r="W46">
        <f t="shared" si="14"/>
        <v>-49.657046225059702</v>
      </c>
    </row>
    <row r="47" spans="1:23" x14ac:dyDescent="0.25">
      <c r="A47">
        <f t="shared" si="2"/>
        <v>9.400000000000007E-2</v>
      </c>
      <c r="B47">
        <f t="shared" si="3"/>
        <v>4.5000000000000033E-2</v>
      </c>
      <c r="C47">
        <f t="shared" si="4"/>
        <v>4.5000000000000033E-2</v>
      </c>
      <c r="D47">
        <f t="shared" si="5"/>
        <v>4.7000000000000035E-2</v>
      </c>
      <c r="E47">
        <f t="shared" si="6"/>
        <v>4.7000000000000035E-2</v>
      </c>
      <c r="F47" s="4">
        <f t="shared" si="7"/>
        <v>0.41812558939978633</v>
      </c>
      <c r="G47" s="4">
        <f t="shared" si="12"/>
        <v>7.2287429248805816E-4</v>
      </c>
      <c r="I47">
        <f t="shared" si="13"/>
        <v>47.000000000000036</v>
      </c>
      <c r="J47">
        <f t="shared" si="8"/>
        <v>94.000000000000071</v>
      </c>
      <c r="K47">
        <f t="shared" si="15"/>
        <v>-55.244879341145463</v>
      </c>
      <c r="S47">
        <v>45.333666666666701</v>
      </c>
      <c r="T47">
        <v>-55.883297025170798</v>
      </c>
      <c r="U47">
        <f t="shared" si="10"/>
        <v>46.833666666666701</v>
      </c>
      <c r="V47">
        <f t="shared" si="11"/>
        <v>93.667333333333403</v>
      </c>
      <c r="W47">
        <f t="shared" si="14"/>
        <v>-49.883297025170798</v>
      </c>
    </row>
    <row r="48" spans="1:23" x14ac:dyDescent="0.25">
      <c r="A48">
        <f t="shared" si="2"/>
        <v>9.6000000000000071E-2</v>
      </c>
      <c r="B48">
        <f t="shared" si="3"/>
        <v>4.6000000000000034E-2</v>
      </c>
      <c r="C48">
        <f t="shared" si="4"/>
        <v>4.6000000000000034E-2</v>
      </c>
      <c r="D48">
        <f t="shared" si="5"/>
        <v>4.8000000000000036E-2</v>
      </c>
      <c r="E48">
        <f t="shared" si="6"/>
        <v>4.8000000000000036E-2</v>
      </c>
      <c r="F48" s="4">
        <f t="shared" si="7"/>
        <v>0.41812558939978633</v>
      </c>
      <c r="G48" s="4">
        <f t="shared" si="12"/>
        <v>6.9242714158163077E-4</v>
      </c>
      <c r="I48">
        <f t="shared" si="13"/>
        <v>48.000000000000036</v>
      </c>
      <c r="J48">
        <f t="shared" si="8"/>
        <v>96.000000000000071</v>
      </c>
      <c r="K48">
        <f t="shared" si="15"/>
        <v>-55.61865328806747</v>
      </c>
      <c r="S48">
        <v>46.341081481481503</v>
      </c>
      <c r="T48">
        <v>-56.099675179464597</v>
      </c>
      <c r="U48">
        <f t="shared" si="10"/>
        <v>47.841081481481503</v>
      </c>
      <c r="V48">
        <f t="shared" si="11"/>
        <v>95.682162962963005</v>
      </c>
      <c r="W48">
        <f t="shared" si="14"/>
        <v>-50.099675179464597</v>
      </c>
    </row>
    <row r="49" spans="1:23" x14ac:dyDescent="0.25">
      <c r="A49">
        <f t="shared" si="2"/>
        <v>9.8000000000000073E-2</v>
      </c>
      <c r="B49">
        <f t="shared" si="3"/>
        <v>4.7000000000000035E-2</v>
      </c>
      <c r="C49">
        <f t="shared" si="4"/>
        <v>4.7000000000000035E-2</v>
      </c>
      <c r="D49">
        <f t="shared" si="5"/>
        <v>4.9000000000000037E-2</v>
      </c>
      <c r="E49">
        <f t="shared" si="6"/>
        <v>4.9000000000000037E-2</v>
      </c>
      <c r="F49" s="4">
        <f t="shared" si="7"/>
        <v>0.41812558939978633</v>
      </c>
      <c r="G49" s="4">
        <f t="shared" si="12"/>
        <v>6.6386414616250269E-4</v>
      </c>
      <c r="I49">
        <f t="shared" si="13"/>
        <v>49.000000000000036</v>
      </c>
      <c r="J49">
        <f t="shared" si="8"/>
        <v>98.000000000000071</v>
      </c>
      <c r="K49">
        <f t="shared" si="15"/>
        <v>-55.984550666208854</v>
      </c>
      <c r="S49">
        <v>47.348496296296297</v>
      </c>
      <c r="T49">
        <v>-56.305275828897301</v>
      </c>
      <c r="U49">
        <f t="shared" si="10"/>
        <v>48.848496296296297</v>
      </c>
      <c r="V49">
        <f t="shared" si="11"/>
        <v>97.696992592592593</v>
      </c>
      <c r="W49">
        <f t="shared" si="14"/>
        <v>-50.305275828897301</v>
      </c>
    </row>
    <row r="50" spans="1:23" x14ac:dyDescent="0.25">
      <c r="A50">
        <f t="shared" si="2"/>
        <v>0.10000000000000007</v>
      </c>
      <c r="B50">
        <f t="shared" si="3"/>
        <v>4.8000000000000036E-2</v>
      </c>
      <c r="C50">
        <f t="shared" si="4"/>
        <v>4.8000000000000036E-2</v>
      </c>
      <c r="D50">
        <f t="shared" si="5"/>
        <v>5.0000000000000037E-2</v>
      </c>
      <c r="E50">
        <f t="shared" si="6"/>
        <v>5.0000000000000037E-2</v>
      </c>
      <c r="F50" s="4">
        <f t="shared" si="7"/>
        <v>0.41812558939978633</v>
      </c>
      <c r="G50" s="4">
        <f t="shared" si="12"/>
        <v>6.370329702551006E-4</v>
      </c>
      <c r="I50">
        <f t="shared" si="13"/>
        <v>50.000000000000036</v>
      </c>
      <c r="J50">
        <f t="shared" si="8"/>
        <v>100.00000000000007</v>
      </c>
      <c r="K50">
        <f t="shared" si="15"/>
        <v>-56.342896741156359</v>
      </c>
      <c r="S50">
        <v>48.355911111111098</v>
      </c>
      <c r="T50">
        <v>-56.499187130931602</v>
      </c>
      <c r="U50">
        <f t="shared" si="10"/>
        <v>49.855911111111098</v>
      </c>
      <c r="V50">
        <f t="shared" si="11"/>
        <v>99.711822222222196</v>
      </c>
      <c r="W50">
        <f t="shared" si="14"/>
        <v>-50.499187130931602</v>
      </c>
    </row>
    <row r="51" spans="1:23" x14ac:dyDescent="0.25">
      <c r="A51">
        <f t="shared" si="2"/>
        <v>0.10200000000000008</v>
      </c>
      <c r="B51">
        <f t="shared" si="3"/>
        <v>4.9000000000000037E-2</v>
      </c>
      <c r="C51">
        <f t="shared" si="4"/>
        <v>4.9000000000000037E-2</v>
      </c>
      <c r="D51">
        <f t="shared" si="5"/>
        <v>5.1000000000000038E-2</v>
      </c>
      <c r="E51">
        <f t="shared" si="6"/>
        <v>5.1000000000000038E-2</v>
      </c>
      <c r="F51" s="4">
        <f t="shared" si="7"/>
        <v>0.41812558939978633</v>
      </c>
      <c r="G51" s="4">
        <f t="shared" si="12"/>
        <v>6.1179636999289587E-4</v>
      </c>
      <c r="I51">
        <f t="shared" si="13"/>
        <v>51.000000000000036</v>
      </c>
      <c r="J51">
        <f t="shared" si="8"/>
        <v>102.00000000000007</v>
      </c>
      <c r="K51">
        <f t="shared" si="15"/>
        <v>-56.693997029453215</v>
      </c>
      <c r="S51">
        <v>49.363325925925899</v>
      </c>
      <c r="T51">
        <v>-56.681929133749698</v>
      </c>
      <c r="U51">
        <f t="shared" si="10"/>
        <v>50.863325925925899</v>
      </c>
      <c r="V51">
        <f t="shared" si="11"/>
        <v>101.7266518518518</v>
      </c>
      <c r="W51">
        <f t="shared" si="14"/>
        <v>-50.681929133749698</v>
      </c>
    </row>
    <row r="52" spans="1:23" x14ac:dyDescent="0.25">
      <c r="A52">
        <f t="shared" si="2"/>
        <v>0.10400000000000008</v>
      </c>
      <c r="B52">
        <f t="shared" si="3"/>
        <v>5.0000000000000037E-2</v>
      </c>
      <c r="C52">
        <f t="shared" si="4"/>
        <v>5.0000000000000037E-2</v>
      </c>
      <c r="D52">
        <f t="shared" si="5"/>
        <v>5.2000000000000039E-2</v>
      </c>
      <c r="E52">
        <f t="shared" si="6"/>
        <v>5.2000000000000039E-2</v>
      </c>
      <c r="F52" s="4">
        <f t="shared" si="7"/>
        <v>0.41812558939978633</v>
      </c>
      <c r="G52" s="4">
        <f t="shared" si="12"/>
        <v>5.8803043408163275E-4</v>
      </c>
      <c r="I52">
        <f t="shared" si="13"/>
        <v>52.000000000000043</v>
      </c>
      <c r="J52">
        <f t="shared" si="8"/>
        <v>104.00000000000009</v>
      </c>
      <c r="K52">
        <f t="shared" si="15"/>
        <v>-57.038138866340582</v>
      </c>
      <c r="S52">
        <v>50.3707407407407</v>
      </c>
      <c r="T52">
        <v>-56.876077604565303</v>
      </c>
      <c r="U52">
        <f t="shared" si="10"/>
        <v>51.8707407407407</v>
      </c>
      <c r="V52">
        <f t="shared" si="11"/>
        <v>103.7414814814814</v>
      </c>
      <c r="W52">
        <f t="shared" si="14"/>
        <v>-50.876077604565303</v>
      </c>
    </row>
    <row r="53" spans="1:23" x14ac:dyDescent="0.25">
      <c r="A53">
        <f t="shared" si="2"/>
        <v>0.10600000000000008</v>
      </c>
      <c r="B53">
        <f t="shared" si="3"/>
        <v>5.1000000000000038E-2</v>
      </c>
      <c r="C53">
        <f t="shared" si="4"/>
        <v>5.1000000000000038E-2</v>
      </c>
      <c r="D53">
        <f t="shared" si="5"/>
        <v>5.300000000000004E-2</v>
      </c>
      <c r="E53">
        <f t="shared" si="6"/>
        <v>5.300000000000004E-2</v>
      </c>
      <c r="F53" s="4">
        <f t="shared" si="7"/>
        <v>0.41812558939978633</v>
      </c>
      <c r="G53" s="4">
        <f t="shared" si="12"/>
        <v>5.6562305905003213E-4</v>
      </c>
      <c r="I53">
        <f t="shared" si="13"/>
        <v>53.000000000000043</v>
      </c>
      <c r="J53">
        <f t="shared" si="8"/>
        <v>106.00000000000009</v>
      </c>
      <c r="K53">
        <f t="shared" si="15"/>
        <v>-57.375592820898774</v>
      </c>
      <c r="S53">
        <v>51.378155555555601</v>
      </c>
      <c r="T53">
        <v>-57.069115897896303</v>
      </c>
      <c r="U53">
        <f t="shared" si="10"/>
        <v>52.878155555555601</v>
      </c>
      <c r="V53">
        <f t="shared" si="11"/>
        <v>105.7563111111112</v>
      </c>
      <c r="W53">
        <f t="shared" si="14"/>
        <v>-51.069115897896303</v>
      </c>
    </row>
    <row r="54" spans="1:23" x14ac:dyDescent="0.25">
      <c r="A54">
        <f t="shared" si="2"/>
        <v>0.10800000000000008</v>
      </c>
      <c r="B54">
        <f t="shared" si="3"/>
        <v>5.2000000000000039E-2</v>
      </c>
      <c r="C54">
        <f t="shared" si="4"/>
        <v>5.2000000000000039E-2</v>
      </c>
      <c r="D54">
        <f t="shared" si="5"/>
        <v>5.4000000000000041E-2</v>
      </c>
      <c r="E54">
        <f t="shared" si="6"/>
        <v>5.4000000000000041E-2</v>
      </c>
      <c r="F54" s="4">
        <f t="shared" si="7"/>
        <v>0.41812558939978633</v>
      </c>
      <c r="G54" s="4">
        <f t="shared" si="12"/>
        <v>5.4447262414965834E-4</v>
      </c>
      <c r="I54">
        <f t="shared" si="13"/>
        <v>54.000000000000043</v>
      </c>
      <c r="J54">
        <f t="shared" si="8"/>
        <v>108.00000000000009</v>
      </c>
      <c r="K54">
        <f t="shared" si="15"/>
        <v>-57.706613976079602</v>
      </c>
      <c r="S54">
        <v>52.385570370370402</v>
      </c>
      <c r="T54">
        <v>-57.285172519637896</v>
      </c>
      <c r="U54">
        <f t="shared" si="10"/>
        <v>53.885570370370402</v>
      </c>
      <c r="V54">
        <f t="shared" si="11"/>
        <v>107.7711407407408</v>
      </c>
      <c r="W54">
        <f t="shared" si="14"/>
        <v>-51.285172519637896</v>
      </c>
    </row>
    <row r="55" spans="1:23" x14ac:dyDescent="0.25">
      <c r="A55">
        <f t="shared" si="2"/>
        <v>0.11000000000000008</v>
      </c>
      <c r="B55">
        <f t="shared" si="3"/>
        <v>5.300000000000004E-2</v>
      </c>
      <c r="C55">
        <f t="shared" si="4"/>
        <v>5.300000000000004E-2</v>
      </c>
      <c r="D55">
        <f t="shared" si="5"/>
        <v>5.5000000000000042E-2</v>
      </c>
      <c r="E55">
        <f t="shared" si="6"/>
        <v>5.5000000000000042E-2</v>
      </c>
      <c r="F55" s="4">
        <f t="shared" si="7"/>
        <v>0.41812558939978633</v>
      </c>
      <c r="G55" s="4">
        <f t="shared" si="12"/>
        <v>5.2448683657366809E-4</v>
      </c>
      <c r="I55">
        <f t="shared" si="13"/>
        <v>55.000000000000043</v>
      </c>
      <c r="J55">
        <f t="shared" si="8"/>
        <v>110.00000000000009</v>
      </c>
      <c r="K55">
        <f t="shared" si="15"/>
        <v>-58.031443088824901</v>
      </c>
      <c r="S55">
        <v>53.392985185185204</v>
      </c>
      <c r="T55">
        <v>-57.467145681180902</v>
      </c>
      <c r="U55">
        <f t="shared" si="10"/>
        <v>54.892985185185204</v>
      </c>
      <c r="V55">
        <f t="shared" si="11"/>
        <v>109.78597037037041</v>
      </c>
      <c r="W55">
        <f t="shared" si="14"/>
        <v>-51.467145681180902</v>
      </c>
    </row>
    <row r="56" spans="1:23" x14ac:dyDescent="0.25">
      <c r="S56">
        <v>54.400399999999998</v>
      </c>
      <c r="T56">
        <v>-57.479717411211197</v>
      </c>
      <c r="U56">
        <f t="shared" si="10"/>
        <v>55.900399999999998</v>
      </c>
      <c r="V56">
        <f t="shared" si="11"/>
        <v>111.8008</v>
      </c>
      <c r="W56">
        <f t="shared" si="14"/>
        <v>-51.479717411211197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39B2C-8EAC-4BB5-B186-A06EF4AD81E5}">
  <dimension ref="A1:AA56"/>
  <sheetViews>
    <sheetView zoomScale="70" zoomScaleNormal="70" workbookViewId="0">
      <selection activeCell="Q21" sqref="Q21"/>
    </sheetView>
  </sheetViews>
  <sheetFormatPr defaultRowHeight="15" x14ac:dyDescent="0.25"/>
  <cols>
    <col min="1" max="4" width="11.28515625" customWidth="1"/>
    <col min="5" max="5" width="10.85546875" customWidth="1"/>
    <col min="6" max="6" width="10.5703125" customWidth="1"/>
    <col min="7" max="7" width="11" customWidth="1"/>
    <col min="9" max="9" width="13" customWidth="1"/>
    <col min="11" max="11" width="11.7109375" customWidth="1"/>
    <col min="16" max="16" width="24.5703125" customWidth="1"/>
  </cols>
  <sheetData>
    <row r="1" spans="1:27" x14ac:dyDescent="0.25">
      <c r="A1" s="1" t="s">
        <v>18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I1" s="1" t="s">
        <v>29</v>
      </c>
      <c r="J1" s="1" t="s">
        <v>33</v>
      </c>
      <c r="K1" s="1" t="s">
        <v>28</v>
      </c>
      <c r="M1" s="1"/>
      <c r="N1" s="1"/>
      <c r="O1" s="1">
        <v>1</v>
      </c>
      <c r="P1" s="2" t="s">
        <v>3</v>
      </c>
      <c r="Q1" s="3">
        <f>$Q$27/1000</f>
        <v>5.0000000000000001E-4</v>
      </c>
      <c r="S1" s="1" t="s">
        <v>0</v>
      </c>
      <c r="T1" s="1" t="s">
        <v>1</v>
      </c>
      <c r="U1" s="1" t="s">
        <v>32</v>
      </c>
      <c r="V1" s="1" t="s">
        <v>35</v>
      </c>
      <c r="W1" s="1" t="s">
        <v>34</v>
      </c>
      <c r="X1" s="1"/>
      <c r="Y1" s="1"/>
      <c r="Z1" s="1"/>
      <c r="AA1" s="1"/>
    </row>
    <row r="2" spans="1:27" x14ac:dyDescent="0.25">
      <c r="A2">
        <f>$Q$5+$Q$1+$Q$2+$Q$3+$Q$4</f>
        <v>7.0000000000000027E-3</v>
      </c>
      <c r="B2">
        <f>$A2/2-$Q$5/2-$Q$1-$Q$3+$Q$8</f>
        <v>8.6736173798840355E-19</v>
      </c>
      <c r="C2">
        <f>$A2/2-$Q$5/2-$Q$2-$Q$4-$Q$8</f>
        <v>8.6736173798840355E-19</v>
      </c>
      <c r="D2">
        <f>$A2/2+$Q$5/2-$Q$1-$Q$4-$Q$8</f>
        <v>5.000000000000001E-3</v>
      </c>
      <c r="E2">
        <f>$A2/2+$Q$5/2-$Q$2-$Q$3+$Q$8</f>
        <v>5.000000000000001E-3</v>
      </c>
      <c r="F2" s="4">
        <f>$Q$24*(1/($Q$1)-1/($Q$5-$Q$1)-1/($Q$5-$Q$2)+1/($Q$2))</f>
        <v>0.52883420670057402</v>
      </c>
      <c r="I2">
        <f t="shared" ref="I2:I33" si="0">A2*1000/2</f>
        <v>3.5000000000000013</v>
      </c>
      <c r="J2">
        <f>$I2*2</f>
        <v>7.0000000000000027</v>
      </c>
      <c r="O2" s="1">
        <v>2</v>
      </c>
      <c r="P2" s="2" t="s">
        <v>4</v>
      </c>
      <c r="Q2" s="3">
        <f>$Q$27/1000</f>
        <v>5.0000000000000001E-4</v>
      </c>
      <c r="S2">
        <v>0</v>
      </c>
      <c r="T2">
        <v>-6.0205999132796197</v>
      </c>
      <c r="U2">
        <f>(S2*2+($Q$5+$Q$1+$Q$2)*1000)/2</f>
        <v>3.0000000000000009</v>
      </c>
      <c r="V2">
        <f>$U2*2</f>
        <v>6.0000000000000018</v>
      </c>
      <c r="W2">
        <f t="shared" ref="W2:W33" si="1">T2+6</f>
        <v>-2.0599913279619742E-2</v>
      </c>
    </row>
    <row r="3" spans="1:27" x14ac:dyDescent="0.25">
      <c r="A3">
        <f t="shared" ref="A3:A55" si="2">A2+0.002</f>
        <v>9.0000000000000028E-3</v>
      </c>
      <c r="B3">
        <f t="shared" ref="B3:B55" si="3">$A3/2-$Q$5/2-$Q$1-$Q$3+$Q$8</f>
        <v>1.0000000000000009E-3</v>
      </c>
      <c r="C3">
        <f t="shared" ref="C3:C55" si="4">$A3/2-$Q$5/2-$Q$2-$Q$4-$Q$8</f>
        <v>1.0000000000000009E-3</v>
      </c>
      <c r="D3">
        <f t="shared" ref="D3:D55" si="5">$A3/2+$Q$5/2-$Q$1-$Q$4-$Q$8</f>
        <v>6.0000000000000019E-3</v>
      </c>
      <c r="E3">
        <f t="shared" ref="E3:E55" si="6">$A3/2+$Q$5/2-$Q$2-$Q$3+$Q$8</f>
        <v>6.0000000000000019E-3</v>
      </c>
      <c r="F3" s="4">
        <f t="shared" ref="F3:F55" si="7">$Q$24*(1/($Q$1)-1/($Q$5-$Q$1)-1/($Q$5-$Q$2)+1/($Q$2))</f>
        <v>0.52883420670057402</v>
      </c>
      <c r="G3" s="4">
        <f>$Q$25*(1/($B3)-1/($E3)-1/($D3)+1/($C3))</f>
        <v>0.63703297025510086</v>
      </c>
      <c r="I3">
        <f t="shared" si="0"/>
        <v>4.5000000000000018</v>
      </c>
      <c r="J3">
        <f t="shared" ref="J3:J55" si="8">$I3*2</f>
        <v>9.0000000000000036</v>
      </c>
      <c r="K3">
        <f t="shared" ref="K3:K34" si="9">20*LOG10(G3/(F3))</f>
        <v>1.6168474258733916</v>
      </c>
      <c r="O3" s="1">
        <v>3</v>
      </c>
      <c r="P3" s="2" t="s">
        <v>5</v>
      </c>
      <c r="Q3" s="3">
        <f>$Q$27/1000</f>
        <v>5.0000000000000001E-4</v>
      </c>
      <c r="S3">
        <v>1.0074148148148101</v>
      </c>
      <c r="T3">
        <v>-11.639729651624</v>
      </c>
      <c r="U3">
        <f t="shared" ref="U3:U56" si="10">(S3*2+($Q$5+$Q$1+$Q$2)*1000)/2</f>
        <v>4.007414814814811</v>
      </c>
      <c r="V3">
        <f t="shared" ref="V3:V56" si="11">$U3*2</f>
        <v>8.014829629629622</v>
      </c>
      <c r="W3">
        <f t="shared" si="1"/>
        <v>-5.6397296516240001</v>
      </c>
    </row>
    <row r="4" spans="1:27" x14ac:dyDescent="0.25">
      <c r="A4">
        <f t="shared" si="2"/>
        <v>1.1000000000000003E-2</v>
      </c>
      <c r="B4">
        <f t="shared" si="3"/>
        <v>2.0000000000000009E-3</v>
      </c>
      <c r="C4">
        <f t="shared" si="4"/>
        <v>2.0000000000000009E-3</v>
      </c>
      <c r="D4">
        <f t="shared" si="5"/>
        <v>7.000000000000001E-3</v>
      </c>
      <c r="E4">
        <f t="shared" si="6"/>
        <v>7.000000000000001E-3</v>
      </c>
      <c r="F4" s="4">
        <f t="shared" si="7"/>
        <v>0.52883420670057402</v>
      </c>
      <c r="G4" s="4">
        <f t="shared" ref="G4:G55" si="12">$Q$25*(1/($B4)-1/($E4)-1/($D4)+1/($C4))</f>
        <v>0.27301413010932907</v>
      </c>
      <c r="I4">
        <f t="shared" si="0"/>
        <v>5.5000000000000018</v>
      </c>
      <c r="J4">
        <f t="shared" si="8"/>
        <v>11.000000000000004</v>
      </c>
      <c r="K4">
        <f t="shared" si="9"/>
        <v>-5.7426882800184922</v>
      </c>
      <c r="O4" s="1">
        <v>4</v>
      </c>
      <c r="P4" s="2" t="s">
        <v>6</v>
      </c>
      <c r="Q4" s="3">
        <f>$Q$27/1000</f>
        <v>5.0000000000000001E-4</v>
      </c>
      <c r="S4">
        <v>2.01482962962963</v>
      </c>
      <c r="T4">
        <v>-16.427632078795298</v>
      </c>
      <c r="U4">
        <f t="shared" si="10"/>
        <v>5.0148296296296309</v>
      </c>
      <c r="V4">
        <f t="shared" si="11"/>
        <v>10.029659259259262</v>
      </c>
      <c r="W4">
        <f t="shared" si="1"/>
        <v>-10.427632078795298</v>
      </c>
    </row>
    <row r="5" spans="1:27" x14ac:dyDescent="0.25">
      <c r="A5">
        <f t="shared" si="2"/>
        <v>1.3000000000000003E-2</v>
      </c>
      <c r="B5">
        <f t="shared" si="3"/>
        <v>3.0000000000000009E-3</v>
      </c>
      <c r="C5">
        <f t="shared" si="4"/>
        <v>3.0000000000000009E-3</v>
      </c>
      <c r="D5">
        <f t="shared" si="5"/>
        <v>8.0000000000000002E-3</v>
      </c>
      <c r="E5">
        <f t="shared" si="6"/>
        <v>8.0000000000000002E-3</v>
      </c>
      <c r="F5" s="4">
        <f t="shared" si="7"/>
        <v>0.52883420670057402</v>
      </c>
      <c r="G5" s="4">
        <f t="shared" si="12"/>
        <v>0.15925824256377533</v>
      </c>
      <c r="I5">
        <f t="shared" si="0"/>
        <v>6.5000000000000018</v>
      </c>
      <c r="J5">
        <f t="shared" si="8"/>
        <v>13.000000000000004</v>
      </c>
      <c r="K5">
        <f t="shared" si="9"/>
        <v>-10.42435240068585</v>
      </c>
      <c r="O5" s="1">
        <v>5</v>
      </c>
      <c r="P5" s="2" t="s">
        <v>36</v>
      </c>
      <c r="Q5" s="3">
        <f>$Q$26/1000+$Q$1+$Q$2</f>
        <v>5.000000000000001E-3</v>
      </c>
      <c r="S5">
        <v>3.0222444444444401</v>
      </c>
      <c r="T5">
        <v>-20.137057916479499</v>
      </c>
      <c r="U5">
        <f t="shared" si="10"/>
        <v>6.022244444444441</v>
      </c>
      <c r="V5">
        <f t="shared" si="11"/>
        <v>12.044488888888882</v>
      </c>
      <c r="W5">
        <f t="shared" si="1"/>
        <v>-14.137057916479499</v>
      </c>
    </row>
    <row r="6" spans="1:27" x14ac:dyDescent="0.25">
      <c r="A6">
        <f t="shared" si="2"/>
        <v>1.5000000000000003E-2</v>
      </c>
      <c r="B6">
        <f t="shared" si="3"/>
        <v>4.0000000000000001E-3</v>
      </c>
      <c r="C6">
        <f t="shared" si="4"/>
        <v>4.0000000000000001E-3</v>
      </c>
      <c r="D6">
        <f t="shared" si="5"/>
        <v>9.0000000000000011E-3</v>
      </c>
      <c r="E6">
        <f t="shared" si="6"/>
        <v>9.0000000000000011E-3</v>
      </c>
      <c r="F6" s="4">
        <f t="shared" si="7"/>
        <v>0.52883420670057402</v>
      </c>
      <c r="G6" s="4">
        <f t="shared" si="12"/>
        <v>0.1061721617091836</v>
      </c>
      <c r="I6">
        <f t="shared" si="0"/>
        <v>7.5000000000000018</v>
      </c>
      <c r="J6">
        <f t="shared" si="8"/>
        <v>15.000000000000004</v>
      </c>
      <c r="K6">
        <f t="shared" si="9"/>
        <v>-13.946177581799471</v>
      </c>
      <c r="O6" s="1">
        <v>6</v>
      </c>
      <c r="P6" s="2" t="s">
        <v>37</v>
      </c>
      <c r="Q6" s="3">
        <f>0.11</f>
        <v>0.11</v>
      </c>
      <c r="S6">
        <v>4.0296592592592599</v>
      </c>
      <c r="T6">
        <v>-23.1277692136585</v>
      </c>
      <c r="U6">
        <f t="shared" si="10"/>
        <v>7.0296592592592608</v>
      </c>
      <c r="V6">
        <f t="shared" si="11"/>
        <v>14.059318518518522</v>
      </c>
      <c r="W6">
        <f t="shared" si="1"/>
        <v>-17.1277692136585</v>
      </c>
    </row>
    <row r="7" spans="1:27" x14ac:dyDescent="0.25">
      <c r="A7">
        <f t="shared" si="2"/>
        <v>1.7000000000000001E-2</v>
      </c>
      <c r="B7">
        <f t="shared" si="3"/>
        <v>4.9999999999999992E-3</v>
      </c>
      <c r="C7">
        <f t="shared" si="4"/>
        <v>4.9999999999999992E-3</v>
      </c>
      <c r="D7">
        <f t="shared" si="5"/>
        <v>0.01</v>
      </c>
      <c r="E7">
        <f t="shared" si="6"/>
        <v>0.01</v>
      </c>
      <c r="F7" s="4">
        <f t="shared" si="7"/>
        <v>0.52883420670057402</v>
      </c>
      <c r="G7" s="4">
        <f t="shared" si="12"/>
        <v>7.6443956430612206E-2</v>
      </c>
      <c r="I7">
        <f t="shared" si="0"/>
        <v>8.5</v>
      </c>
      <c r="J7">
        <f t="shared" si="8"/>
        <v>17</v>
      </c>
      <c r="K7">
        <f t="shared" si="9"/>
        <v>-16.799527653174099</v>
      </c>
      <c r="O7" s="1">
        <v>7</v>
      </c>
      <c r="P7" s="2" t="s">
        <v>7</v>
      </c>
      <c r="Q7" s="3">
        <f>$Q$6-$Q$3-$Q$4</f>
        <v>0.109</v>
      </c>
      <c r="S7">
        <v>5.03707407407407</v>
      </c>
      <c r="T7">
        <v>-25.624555186068498</v>
      </c>
      <c r="U7">
        <f t="shared" si="10"/>
        <v>8.03707407407407</v>
      </c>
      <c r="V7">
        <f t="shared" si="11"/>
        <v>16.07414814814814</v>
      </c>
      <c r="W7">
        <f t="shared" si="1"/>
        <v>-19.624555186068498</v>
      </c>
    </row>
    <row r="8" spans="1:27" x14ac:dyDescent="0.25">
      <c r="A8">
        <f t="shared" si="2"/>
        <v>1.9000000000000003E-2</v>
      </c>
      <c r="B8">
        <f t="shared" si="3"/>
        <v>6.0000000000000001E-3</v>
      </c>
      <c r="C8">
        <f t="shared" si="4"/>
        <v>6.0000000000000001E-3</v>
      </c>
      <c r="D8">
        <f t="shared" si="5"/>
        <v>1.1000000000000001E-2</v>
      </c>
      <c r="E8">
        <f t="shared" si="6"/>
        <v>1.1000000000000001E-2</v>
      </c>
      <c r="F8" s="4">
        <f t="shared" si="7"/>
        <v>0.52883420670057402</v>
      </c>
      <c r="G8" s="4">
        <f t="shared" si="12"/>
        <v>5.7912088205009225E-2</v>
      </c>
      <c r="I8">
        <f t="shared" si="0"/>
        <v>9.5000000000000018</v>
      </c>
      <c r="J8">
        <f t="shared" si="8"/>
        <v>19.000000000000004</v>
      </c>
      <c r="K8">
        <f t="shared" si="9"/>
        <v>-19.211006277291101</v>
      </c>
      <c r="O8" s="1">
        <v>8</v>
      </c>
      <c r="P8" s="2" t="s">
        <v>8</v>
      </c>
      <c r="Q8" s="3">
        <v>0</v>
      </c>
      <c r="S8">
        <v>6.0444888888888899</v>
      </c>
      <c r="T8">
        <v>-27.766344736883301</v>
      </c>
      <c r="U8">
        <f t="shared" si="10"/>
        <v>9.0444888888888908</v>
      </c>
      <c r="V8">
        <f t="shared" si="11"/>
        <v>18.088977777777782</v>
      </c>
      <c r="W8">
        <f t="shared" si="1"/>
        <v>-21.766344736883301</v>
      </c>
    </row>
    <row r="9" spans="1:27" x14ac:dyDescent="0.25">
      <c r="A9">
        <f t="shared" si="2"/>
        <v>2.1000000000000005E-2</v>
      </c>
      <c r="B9">
        <f t="shared" si="3"/>
        <v>7.000000000000001E-3</v>
      </c>
      <c r="C9">
        <f t="shared" si="4"/>
        <v>7.000000000000001E-3</v>
      </c>
      <c r="D9">
        <f t="shared" si="5"/>
        <v>1.2000000000000002E-2</v>
      </c>
      <c r="E9">
        <f t="shared" si="6"/>
        <v>1.2000000000000002E-2</v>
      </c>
      <c r="F9" s="4">
        <f t="shared" si="7"/>
        <v>0.52883420670057402</v>
      </c>
      <c r="G9" s="4">
        <f t="shared" si="12"/>
        <v>4.550235501822153E-2</v>
      </c>
      <c r="I9">
        <f t="shared" si="0"/>
        <v>10.500000000000002</v>
      </c>
      <c r="J9">
        <f t="shared" si="8"/>
        <v>21.000000000000004</v>
      </c>
      <c r="K9">
        <f t="shared" si="9"/>
        <v>-21.305713287691361</v>
      </c>
      <c r="O9" s="1">
        <v>9</v>
      </c>
      <c r="P9" s="5" t="s">
        <v>9</v>
      </c>
      <c r="Q9" s="6">
        <f>$Q$6/2-$Q$5/2+$Q$8</f>
        <v>5.2499999999999998E-2</v>
      </c>
      <c r="S9">
        <v>7.0519037037037</v>
      </c>
      <c r="T9">
        <v>-29.633070455183901</v>
      </c>
      <c r="U9">
        <f t="shared" si="10"/>
        <v>10.051903703703701</v>
      </c>
      <c r="V9">
        <f t="shared" si="11"/>
        <v>20.103807407407402</v>
      </c>
      <c r="W9">
        <f t="shared" si="1"/>
        <v>-23.633070455183901</v>
      </c>
    </row>
    <row r="10" spans="1:27" x14ac:dyDescent="0.25">
      <c r="A10">
        <f t="shared" si="2"/>
        <v>2.3000000000000007E-2</v>
      </c>
      <c r="B10">
        <f t="shared" si="3"/>
        <v>8.0000000000000019E-3</v>
      </c>
      <c r="C10">
        <f t="shared" si="4"/>
        <v>8.0000000000000019E-3</v>
      </c>
      <c r="D10">
        <f t="shared" si="5"/>
        <v>1.3000000000000003E-2</v>
      </c>
      <c r="E10">
        <f t="shared" si="6"/>
        <v>1.3000000000000003E-2</v>
      </c>
      <c r="F10" s="4">
        <f t="shared" si="7"/>
        <v>0.52883420670057402</v>
      </c>
      <c r="G10" s="4">
        <f t="shared" si="12"/>
        <v>3.6751902130102002E-2</v>
      </c>
      <c r="I10">
        <f t="shared" si="0"/>
        <v>11.500000000000004</v>
      </c>
      <c r="J10">
        <f t="shared" si="8"/>
        <v>23.000000000000007</v>
      </c>
      <c r="K10">
        <f t="shared" si="9"/>
        <v>-23.160794352429335</v>
      </c>
      <c r="O10" s="1">
        <v>10</v>
      </c>
      <c r="P10" s="5" t="s">
        <v>10</v>
      </c>
      <c r="Q10" s="6">
        <f>$Q$6/2-$Q$5/2-$Q$8</f>
        <v>5.2499999999999998E-2</v>
      </c>
      <c r="S10">
        <v>8.0593185185185199</v>
      </c>
      <c r="T10">
        <v>-31.2894475934201</v>
      </c>
      <c r="U10">
        <f t="shared" si="10"/>
        <v>11.05931851851852</v>
      </c>
      <c r="V10">
        <f t="shared" si="11"/>
        <v>22.11863703703704</v>
      </c>
      <c r="W10">
        <f t="shared" si="1"/>
        <v>-25.2894475934201</v>
      </c>
    </row>
    <row r="11" spans="1:27" x14ac:dyDescent="0.25">
      <c r="A11">
        <f t="shared" si="2"/>
        <v>2.5000000000000008E-2</v>
      </c>
      <c r="B11">
        <f t="shared" si="3"/>
        <v>9.0000000000000028E-3</v>
      </c>
      <c r="C11">
        <f t="shared" si="4"/>
        <v>9.0000000000000028E-3</v>
      </c>
      <c r="D11">
        <f t="shared" si="5"/>
        <v>1.4000000000000004E-2</v>
      </c>
      <c r="E11">
        <f t="shared" si="6"/>
        <v>1.4000000000000004E-2</v>
      </c>
      <c r="F11" s="4">
        <f t="shared" si="7"/>
        <v>0.52883420670057402</v>
      </c>
      <c r="G11" s="4">
        <f t="shared" si="12"/>
        <v>3.0334903345481001E-2</v>
      </c>
      <c r="I11">
        <f t="shared" si="0"/>
        <v>12.500000000000004</v>
      </c>
      <c r="J11">
        <f t="shared" si="8"/>
        <v>25.000000000000007</v>
      </c>
      <c r="K11">
        <f t="shared" si="9"/>
        <v>-24.827538468804992</v>
      </c>
      <c r="O11" s="1">
        <v>11</v>
      </c>
      <c r="P11" s="5" t="s">
        <v>11</v>
      </c>
      <c r="Q11" s="6">
        <f>$Q$6/2+$Q$5/2-$Q$8</f>
        <v>5.7500000000000002E-2</v>
      </c>
      <c r="S11">
        <v>9.06673333333333</v>
      </c>
      <c r="T11">
        <v>-32.769694792597299</v>
      </c>
      <c r="U11">
        <f t="shared" si="10"/>
        <v>12.066733333333332</v>
      </c>
      <c r="V11">
        <f t="shared" si="11"/>
        <v>24.133466666666664</v>
      </c>
      <c r="W11">
        <f t="shared" si="1"/>
        <v>-26.769694792597299</v>
      </c>
    </row>
    <row r="12" spans="1:27" x14ac:dyDescent="0.25">
      <c r="A12">
        <f t="shared" si="2"/>
        <v>2.700000000000001E-2</v>
      </c>
      <c r="B12">
        <f t="shared" si="3"/>
        <v>1.0000000000000004E-2</v>
      </c>
      <c r="C12">
        <f t="shared" si="4"/>
        <v>1.0000000000000004E-2</v>
      </c>
      <c r="D12">
        <f t="shared" si="5"/>
        <v>1.5000000000000006E-2</v>
      </c>
      <c r="E12">
        <f t="shared" si="6"/>
        <v>1.5000000000000006E-2</v>
      </c>
      <c r="F12" s="4">
        <f t="shared" si="7"/>
        <v>0.52883420670057402</v>
      </c>
      <c r="G12" s="4">
        <f t="shared" si="12"/>
        <v>2.5481318810204046E-2</v>
      </c>
      <c r="I12">
        <f t="shared" si="0"/>
        <v>13.500000000000005</v>
      </c>
      <c r="J12">
        <f t="shared" si="8"/>
        <v>27.000000000000011</v>
      </c>
      <c r="K12">
        <f t="shared" si="9"/>
        <v>-26.341952747567355</v>
      </c>
      <c r="O12" s="1">
        <v>12</v>
      </c>
      <c r="P12" s="5" t="s">
        <v>12</v>
      </c>
      <c r="Q12" s="6">
        <f>$Q$6/2+$Q$5/2+$Q$8</f>
        <v>5.7500000000000002E-2</v>
      </c>
      <c r="S12">
        <v>10.074148148148099</v>
      </c>
      <c r="T12">
        <v>-34.096541068394203</v>
      </c>
      <c r="U12">
        <f t="shared" si="10"/>
        <v>13.074148148148101</v>
      </c>
      <c r="V12">
        <f t="shared" si="11"/>
        <v>26.148296296296202</v>
      </c>
      <c r="W12">
        <f t="shared" si="1"/>
        <v>-28.096541068394203</v>
      </c>
    </row>
    <row r="13" spans="1:27" x14ac:dyDescent="0.25">
      <c r="A13">
        <f t="shared" si="2"/>
        <v>2.9000000000000012E-2</v>
      </c>
      <c r="B13">
        <f t="shared" si="3"/>
        <v>1.1000000000000005E-2</v>
      </c>
      <c r="C13">
        <f t="shared" si="4"/>
        <v>1.1000000000000005E-2</v>
      </c>
      <c r="D13">
        <f t="shared" si="5"/>
        <v>1.6000000000000007E-2</v>
      </c>
      <c r="E13">
        <f t="shared" si="6"/>
        <v>1.6000000000000007E-2</v>
      </c>
      <c r="F13" s="4">
        <f t="shared" si="7"/>
        <v>0.52883420670057402</v>
      </c>
      <c r="G13" s="4">
        <f t="shared" si="12"/>
        <v>2.1717033076878459E-2</v>
      </c>
      <c r="I13">
        <f t="shared" si="0"/>
        <v>14.500000000000005</v>
      </c>
      <c r="J13">
        <f t="shared" si="8"/>
        <v>29.000000000000011</v>
      </c>
      <c r="K13">
        <f t="shared" si="9"/>
        <v>-27.730380922736725</v>
      </c>
      <c r="O13" s="1">
        <v>13</v>
      </c>
      <c r="P13" s="1" t="s">
        <v>13</v>
      </c>
      <c r="Q13">
        <f>$Q$5-$Q$1-$Q$2</f>
        <v>4.0000000000000001E-3</v>
      </c>
      <c r="S13">
        <v>11.081562962963</v>
      </c>
      <c r="T13">
        <v>-35.299884635490898</v>
      </c>
      <c r="U13">
        <f t="shared" si="10"/>
        <v>14.081562962963002</v>
      </c>
      <c r="V13">
        <f t="shared" si="11"/>
        <v>28.163125925926003</v>
      </c>
      <c r="W13">
        <f t="shared" si="1"/>
        <v>-29.299884635490898</v>
      </c>
    </row>
    <row r="14" spans="1:27" x14ac:dyDescent="0.25">
      <c r="A14">
        <f t="shared" si="2"/>
        <v>3.1000000000000014E-2</v>
      </c>
      <c r="B14">
        <f t="shared" si="3"/>
        <v>1.2000000000000005E-2</v>
      </c>
      <c r="C14">
        <f t="shared" si="4"/>
        <v>1.2000000000000005E-2</v>
      </c>
      <c r="D14">
        <f t="shared" si="5"/>
        <v>1.7000000000000008E-2</v>
      </c>
      <c r="E14">
        <f t="shared" si="6"/>
        <v>1.7000000000000008E-2</v>
      </c>
      <c r="F14" s="4">
        <f t="shared" si="7"/>
        <v>0.52883420670057402</v>
      </c>
      <c r="G14" s="4">
        <f t="shared" si="12"/>
        <v>1.8736263831032395E-2</v>
      </c>
      <c r="I14">
        <f t="shared" si="0"/>
        <v>15.500000000000007</v>
      </c>
      <c r="J14">
        <f t="shared" si="8"/>
        <v>31.000000000000014</v>
      </c>
      <c r="K14">
        <f t="shared" si="9"/>
        <v>-29.012730914971705</v>
      </c>
      <c r="O14" s="1">
        <v>14</v>
      </c>
      <c r="P14" s="5" t="s">
        <v>14</v>
      </c>
      <c r="Q14" s="6">
        <f>$Q$9-$Q$1-$Q$3</f>
        <v>5.1499999999999997E-2</v>
      </c>
      <c r="S14">
        <v>12.088977777777799</v>
      </c>
      <c r="T14">
        <v>-36.391649431092503</v>
      </c>
      <c r="U14">
        <f t="shared" si="10"/>
        <v>15.088977777777799</v>
      </c>
      <c r="V14">
        <f t="shared" si="11"/>
        <v>30.177955555555599</v>
      </c>
      <c r="W14">
        <f t="shared" si="1"/>
        <v>-30.391649431092503</v>
      </c>
    </row>
    <row r="15" spans="1:27" x14ac:dyDescent="0.25">
      <c r="A15">
        <f t="shared" si="2"/>
        <v>3.3000000000000015E-2</v>
      </c>
      <c r="B15">
        <f t="shared" si="3"/>
        <v>1.3000000000000006E-2</v>
      </c>
      <c r="C15">
        <f t="shared" si="4"/>
        <v>1.3000000000000006E-2</v>
      </c>
      <c r="D15">
        <f t="shared" si="5"/>
        <v>1.8000000000000009E-2</v>
      </c>
      <c r="E15">
        <f t="shared" si="6"/>
        <v>1.8000000000000009E-2</v>
      </c>
      <c r="F15" s="4">
        <f t="shared" si="7"/>
        <v>0.52883420670057402</v>
      </c>
      <c r="G15" s="4">
        <f t="shared" si="12"/>
        <v>1.6334178724489778E-2</v>
      </c>
      <c r="I15">
        <f t="shared" si="0"/>
        <v>16.500000000000007</v>
      </c>
      <c r="J15">
        <f t="shared" si="8"/>
        <v>33.000000000000014</v>
      </c>
      <c r="K15">
        <f t="shared" si="9"/>
        <v>-30.204444714656585</v>
      </c>
      <c r="O15" s="1">
        <v>15</v>
      </c>
      <c r="P15" s="5" t="s">
        <v>15</v>
      </c>
      <c r="Q15" s="6">
        <f>$Q$10-$Q$2-$Q$4</f>
        <v>5.1499999999999997E-2</v>
      </c>
      <c r="S15">
        <v>13.096392592592601</v>
      </c>
      <c r="T15">
        <v>-37.397938743851</v>
      </c>
      <c r="U15">
        <f t="shared" si="10"/>
        <v>16.096392592592601</v>
      </c>
      <c r="V15">
        <f t="shared" si="11"/>
        <v>32.192785185185201</v>
      </c>
      <c r="W15">
        <f t="shared" si="1"/>
        <v>-31.397938743851</v>
      </c>
    </row>
    <row r="16" spans="1:27" x14ac:dyDescent="0.25">
      <c r="A16">
        <f t="shared" si="2"/>
        <v>3.5000000000000017E-2</v>
      </c>
      <c r="B16">
        <f t="shared" si="3"/>
        <v>1.4000000000000007E-2</v>
      </c>
      <c r="C16">
        <f t="shared" si="4"/>
        <v>1.4000000000000007E-2</v>
      </c>
      <c r="D16">
        <f t="shared" si="5"/>
        <v>1.900000000000001E-2</v>
      </c>
      <c r="E16">
        <f t="shared" si="6"/>
        <v>1.900000000000001E-2</v>
      </c>
      <c r="F16" s="4">
        <f t="shared" si="7"/>
        <v>0.52883420670057402</v>
      </c>
      <c r="G16" s="4">
        <f t="shared" si="12"/>
        <v>1.4369164742596263E-2</v>
      </c>
      <c r="I16">
        <f t="shared" si="0"/>
        <v>17.500000000000007</v>
      </c>
      <c r="J16">
        <f t="shared" si="8"/>
        <v>35.000000000000014</v>
      </c>
      <c r="K16">
        <f t="shared" si="9"/>
        <v>-31.317760299075076</v>
      </c>
      <c r="O16" s="1">
        <v>16</v>
      </c>
      <c r="P16" s="5" t="s">
        <v>16</v>
      </c>
      <c r="Q16" s="6">
        <f>$Q$11-$Q$1-$Q$4</f>
        <v>5.6500000000000002E-2</v>
      </c>
      <c r="S16">
        <v>14.1038074074074</v>
      </c>
      <c r="T16">
        <v>-38.318448142860298</v>
      </c>
      <c r="U16">
        <f t="shared" si="10"/>
        <v>17.103807407407402</v>
      </c>
      <c r="V16">
        <f t="shared" si="11"/>
        <v>34.207614814814804</v>
      </c>
      <c r="W16">
        <f t="shared" si="1"/>
        <v>-32.318448142860298</v>
      </c>
    </row>
    <row r="17" spans="1:23" x14ac:dyDescent="0.25">
      <c r="A17">
        <f t="shared" si="2"/>
        <v>3.7000000000000019E-2</v>
      </c>
      <c r="B17">
        <f t="shared" si="3"/>
        <v>1.5000000000000006E-2</v>
      </c>
      <c r="C17">
        <f t="shared" si="4"/>
        <v>1.5000000000000006E-2</v>
      </c>
      <c r="D17">
        <f t="shared" si="5"/>
        <v>2.0000000000000011E-2</v>
      </c>
      <c r="E17">
        <f t="shared" si="6"/>
        <v>2.0000000000000011E-2</v>
      </c>
      <c r="F17" s="4">
        <f t="shared" si="7"/>
        <v>0.52883420670057402</v>
      </c>
      <c r="G17" s="4">
        <f t="shared" si="12"/>
        <v>1.2740659405102033E-2</v>
      </c>
      <c r="I17">
        <f t="shared" si="0"/>
        <v>18.500000000000011</v>
      </c>
      <c r="J17">
        <f t="shared" si="8"/>
        <v>37.000000000000021</v>
      </c>
      <c r="K17">
        <f t="shared" si="9"/>
        <v>-32.362552660846973</v>
      </c>
      <c r="O17" s="1">
        <v>17</v>
      </c>
      <c r="P17" s="5" t="s">
        <v>17</v>
      </c>
      <c r="Q17" s="6">
        <f>$Q$12-$Q$2-$Q$3</f>
        <v>5.6500000000000002E-2</v>
      </c>
      <c r="S17">
        <v>15.111222222222199</v>
      </c>
      <c r="T17">
        <v>-39.159421566136302</v>
      </c>
      <c r="U17">
        <f t="shared" si="10"/>
        <v>18.111222222222199</v>
      </c>
      <c r="V17">
        <f t="shared" si="11"/>
        <v>36.222444444444399</v>
      </c>
      <c r="W17">
        <f t="shared" si="1"/>
        <v>-33.159421566136302</v>
      </c>
    </row>
    <row r="18" spans="1:23" x14ac:dyDescent="0.25">
      <c r="A18">
        <f t="shared" si="2"/>
        <v>3.9000000000000021E-2</v>
      </c>
      <c r="B18">
        <f t="shared" si="3"/>
        <v>1.6000000000000007E-2</v>
      </c>
      <c r="C18">
        <f t="shared" si="4"/>
        <v>1.6000000000000007E-2</v>
      </c>
      <c r="D18">
        <f t="shared" si="5"/>
        <v>2.1000000000000012E-2</v>
      </c>
      <c r="E18">
        <f t="shared" si="6"/>
        <v>2.1000000000000012E-2</v>
      </c>
      <c r="F18" s="4">
        <f t="shared" si="7"/>
        <v>0.52883420670057402</v>
      </c>
      <c r="G18" s="4">
        <f t="shared" si="12"/>
        <v>1.1375588754555382E-2</v>
      </c>
      <c r="I18">
        <f t="shared" si="0"/>
        <v>19.500000000000011</v>
      </c>
      <c r="J18">
        <f t="shared" si="8"/>
        <v>39.000000000000021</v>
      </c>
      <c r="K18">
        <f t="shared" si="9"/>
        <v>-33.346913114250611</v>
      </c>
      <c r="O18" s="1">
        <v>18</v>
      </c>
      <c r="P18" s="1" t="s">
        <v>19</v>
      </c>
      <c r="Q18" s="4">
        <v>1000000</v>
      </c>
      <c r="S18">
        <v>16.118637037037001</v>
      </c>
      <c r="T18">
        <v>-39.936134542352598</v>
      </c>
      <c r="U18">
        <f t="shared" si="10"/>
        <v>19.118637037037001</v>
      </c>
      <c r="V18">
        <f t="shared" si="11"/>
        <v>38.237274074074001</v>
      </c>
      <c r="W18">
        <f t="shared" si="1"/>
        <v>-33.936134542352598</v>
      </c>
    </row>
    <row r="19" spans="1:23" x14ac:dyDescent="0.25">
      <c r="A19">
        <f t="shared" si="2"/>
        <v>4.1000000000000023E-2</v>
      </c>
      <c r="B19">
        <f t="shared" si="3"/>
        <v>1.7000000000000008E-2</v>
      </c>
      <c r="C19">
        <f t="shared" si="4"/>
        <v>1.7000000000000008E-2</v>
      </c>
      <c r="D19">
        <f t="shared" si="5"/>
        <v>2.2000000000000013E-2</v>
      </c>
      <c r="E19">
        <f t="shared" si="6"/>
        <v>2.2000000000000013E-2</v>
      </c>
      <c r="F19" s="4">
        <f t="shared" si="7"/>
        <v>0.52883420670057402</v>
      </c>
      <c r="G19" s="4">
        <f t="shared" si="12"/>
        <v>1.0219780271472211E-2</v>
      </c>
      <c r="I19">
        <f t="shared" si="0"/>
        <v>20.500000000000011</v>
      </c>
      <c r="J19">
        <f t="shared" si="8"/>
        <v>41.000000000000021</v>
      </c>
      <c r="K19">
        <f t="shared" si="9"/>
        <v>-34.277559610463335</v>
      </c>
      <c r="O19" s="1">
        <v>19</v>
      </c>
      <c r="P19" s="1" t="s">
        <v>2</v>
      </c>
      <c r="Q19">
        <v>0.16329264333150201</v>
      </c>
      <c r="S19">
        <v>17.126051851851798</v>
      </c>
      <c r="T19">
        <v>-40.655907003009801</v>
      </c>
      <c r="U19">
        <f t="shared" si="10"/>
        <v>20.126051851851798</v>
      </c>
      <c r="V19">
        <f t="shared" si="11"/>
        <v>40.252103703703597</v>
      </c>
      <c r="W19">
        <f t="shared" si="1"/>
        <v>-34.655907003009801</v>
      </c>
    </row>
    <row r="20" spans="1:23" x14ac:dyDescent="0.25">
      <c r="A20">
        <f t="shared" si="2"/>
        <v>4.3000000000000024E-2</v>
      </c>
      <c r="B20">
        <f t="shared" si="3"/>
        <v>1.8000000000000009E-2</v>
      </c>
      <c r="C20">
        <f t="shared" si="4"/>
        <v>1.8000000000000009E-2</v>
      </c>
      <c r="D20">
        <f t="shared" si="5"/>
        <v>2.3000000000000013E-2</v>
      </c>
      <c r="E20">
        <f t="shared" si="6"/>
        <v>2.3000000000000013E-2</v>
      </c>
      <c r="F20" s="4">
        <f t="shared" si="7"/>
        <v>0.52883420670057402</v>
      </c>
      <c r="G20" s="4">
        <f t="shared" si="12"/>
        <v>9.2323618877550948E-3</v>
      </c>
      <c r="I20">
        <f t="shared" si="0"/>
        <v>21.500000000000011</v>
      </c>
      <c r="J20">
        <f t="shared" si="8"/>
        <v>43.000000000000021</v>
      </c>
      <c r="K20">
        <f t="shared" si="9"/>
        <v>-35.160134388871704</v>
      </c>
      <c r="O20" s="7">
        <v>20</v>
      </c>
      <c r="P20" s="7" t="s">
        <v>40</v>
      </c>
      <c r="Q20" s="8">
        <v>8.6519999999999999E-13</v>
      </c>
      <c r="S20">
        <v>18.133466666666699</v>
      </c>
      <c r="T20">
        <v>-41.321733014692498</v>
      </c>
      <c r="U20">
        <f t="shared" si="10"/>
        <v>21.133466666666699</v>
      </c>
      <c r="V20">
        <f t="shared" si="11"/>
        <v>42.266933333333398</v>
      </c>
      <c r="W20">
        <f t="shared" si="1"/>
        <v>-35.321733014692498</v>
      </c>
    </row>
    <row r="21" spans="1:23" x14ac:dyDescent="0.25">
      <c r="A21">
        <f t="shared" si="2"/>
        <v>4.5000000000000026E-2</v>
      </c>
      <c r="B21">
        <f t="shared" si="3"/>
        <v>1.900000000000001E-2</v>
      </c>
      <c r="C21">
        <f t="shared" si="4"/>
        <v>1.900000000000001E-2</v>
      </c>
      <c r="D21">
        <f t="shared" si="5"/>
        <v>2.4000000000000014E-2</v>
      </c>
      <c r="E21">
        <f t="shared" si="6"/>
        <v>2.4000000000000014E-2</v>
      </c>
      <c r="F21" s="4">
        <f t="shared" si="7"/>
        <v>0.52883420670057402</v>
      </c>
      <c r="G21" s="4">
        <f t="shared" si="12"/>
        <v>8.382012766514492E-3</v>
      </c>
      <c r="I21">
        <f t="shared" si="0"/>
        <v>22.500000000000014</v>
      </c>
      <c r="J21">
        <f t="shared" si="8"/>
        <v>45.000000000000028</v>
      </c>
      <c r="K21">
        <f t="shared" si="9"/>
        <v>-35.999424419742432</v>
      </c>
      <c r="O21" s="7">
        <v>21</v>
      </c>
      <c r="P21" s="7" t="s">
        <v>41</v>
      </c>
      <c r="Q21" s="8">
        <v>2.2234E-12</v>
      </c>
      <c r="S21">
        <v>19.1408814814815</v>
      </c>
      <c r="T21">
        <v>-41.943369049828299</v>
      </c>
      <c r="U21">
        <f t="shared" si="10"/>
        <v>22.1408814814815</v>
      </c>
      <c r="V21">
        <f t="shared" si="11"/>
        <v>44.281762962963001</v>
      </c>
      <c r="W21">
        <f t="shared" si="1"/>
        <v>-35.943369049828299</v>
      </c>
    </row>
    <row r="22" spans="1:23" x14ac:dyDescent="0.25">
      <c r="A22">
        <f t="shared" si="2"/>
        <v>4.7000000000000028E-2</v>
      </c>
      <c r="B22">
        <f t="shared" si="3"/>
        <v>2.0000000000000011E-2</v>
      </c>
      <c r="C22">
        <f t="shared" si="4"/>
        <v>2.0000000000000011E-2</v>
      </c>
      <c r="D22">
        <f t="shared" si="5"/>
        <v>2.5000000000000015E-2</v>
      </c>
      <c r="E22">
        <f t="shared" si="6"/>
        <v>2.5000000000000015E-2</v>
      </c>
      <c r="F22" s="4">
        <f t="shared" si="7"/>
        <v>0.52883420670057402</v>
      </c>
      <c r="G22" s="4">
        <f t="shared" si="12"/>
        <v>7.6443956430612128E-3</v>
      </c>
      <c r="I22">
        <f t="shared" si="0"/>
        <v>23.500000000000014</v>
      </c>
      <c r="J22">
        <f t="shared" si="8"/>
        <v>47.000000000000028</v>
      </c>
      <c r="K22">
        <f t="shared" si="9"/>
        <v>-36.79952765317411</v>
      </c>
      <c r="O22" s="7">
        <v>22</v>
      </c>
      <c r="P22" s="7" t="s">
        <v>27</v>
      </c>
      <c r="Q22" s="10">
        <v>52.282345053037098</v>
      </c>
      <c r="S22">
        <v>20.148296296296301</v>
      </c>
      <c r="T22">
        <v>-42.519989647505099</v>
      </c>
      <c r="U22">
        <f t="shared" si="10"/>
        <v>23.148296296296301</v>
      </c>
      <c r="V22">
        <f t="shared" si="11"/>
        <v>46.296592592592603</v>
      </c>
      <c r="W22">
        <f t="shared" si="1"/>
        <v>-36.519989647505099</v>
      </c>
    </row>
    <row r="23" spans="1:23" x14ac:dyDescent="0.25">
      <c r="A23">
        <f t="shared" si="2"/>
        <v>4.900000000000003E-2</v>
      </c>
      <c r="B23">
        <f t="shared" si="3"/>
        <v>2.1000000000000012E-2</v>
      </c>
      <c r="C23">
        <f t="shared" si="4"/>
        <v>2.1000000000000012E-2</v>
      </c>
      <c r="D23">
        <f t="shared" si="5"/>
        <v>2.6000000000000016E-2</v>
      </c>
      <c r="E23">
        <f t="shared" si="6"/>
        <v>2.6000000000000016E-2</v>
      </c>
      <c r="F23" s="4">
        <f t="shared" si="7"/>
        <v>0.52883420670057402</v>
      </c>
      <c r="G23" s="4">
        <f t="shared" si="12"/>
        <v>7.0003623104956175E-3</v>
      </c>
      <c r="I23">
        <f t="shared" si="0"/>
        <v>24.500000000000014</v>
      </c>
      <c r="J23">
        <f t="shared" si="8"/>
        <v>49.000000000000028</v>
      </c>
      <c r="K23">
        <f t="shared" si="9"/>
        <v>-37.563980420548475</v>
      </c>
      <c r="O23" s="1">
        <v>23</v>
      </c>
      <c r="P23" s="7" t="s">
        <v>26</v>
      </c>
      <c r="Q23" s="8">
        <v>8.8539999999999992E-12</v>
      </c>
      <c r="S23">
        <v>21.155711111111099</v>
      </c>
      <c r="T23">
        <v>-43.054169907949202</v>
      </c>
      <c r="U23">
        <f t="shared" si="10"/>
        <v>24.155711111111099</v>
      </c>
      <c r="V23">
        <f t="shared" si="11"/>
        <v>48.311422222222198</v>
      </c>
      <c r="W23">
        <f t="shared" si="1"/>
        <v>-37.054169907949202</v>
      </c>
    </row>
    <row r="24" spans="1:23" x14ac:dyDescent="0.25">
      <c r="A24">
        <f t="shared" si="2"/>
        <v>5.1000000000000031E-2</v>
      </c>
      <c r="B24">
        <f t="shared" si="3"/>
        <v>2.2000000000000013E-2</v>
      </c>
      <c r="C24">
        <f t="shared" si="4"/>
        <v>2.2000000000000013E-2</v>
      </c>
      <c r="D24">
        <f t="shared" si="5"/>
        <v>2.7000000000000017E-2</v>
      </c>
      <c r="E24">
        <f t="shared" si="6"/>
        <v>2.7000000000000017E-2</v>
      </c>
      <c r="F24" s="4">
        <f t="shared" si="7"/>
        <v>0.52883420670057402</v>
      </c>
      <c r="G24" s="4">
        <f t="shared" si="12"/>
        <v>6.4346764672232456E-3</v>
      </c>
      <c r="I24">
        <f t="shared" si="0"/>
        <v>25.500000000000014</v>
      </c>
      <c r="J24">
        <f t="shared" si="8"/>
        <v>51.000000000000028</v>
      </c>
      <c r="K24">
        <f t="shared" si="9"/>
        <v>-38.295856466077602</v>
      </c>
      <c r="O24" s="1">
        <v>24</v>
      </c>
      <c r="P24" s="7" t="s">
        <v>38</v>
      </c>
      <c r="Q24" s="8">
        <f>$Q$20*1/(4*PI()*$Q$22*$Q$23)</f>
        <v>1.4873462063453644E-4</v>
      </c>
      <c r="S24">
        <v>22.1631259259259</v>
      </c>
      <c r="T24">
        <v>-43.562287100391401</v>
      </c>
      <c r="U24">
        <f t="shared" si="10"/>
        <v>25.1631259259259</v>
      </c>
      <c r="V24">
        <f t="shared" si="11"/>
        <v>50.326251851851801</v>
      </c>
      <c r="W24">
        <f t="shared" si="1"/>
        <v>-37.562287100391401</v>
      </c>
    </row>
    <row r="25" spans="1:23" x14ac:dyDescent="0.25">
      <c r="A25">
        <f t="shared" si="2"/>
        <v>5.3000000000000033E-2</v>
      </c>
      <c r="B25">
        <f t="shared" si="3"/>
        <v>2.3000000000000013E-2</v>
      </c>
      <c r="C25">
        <f t="shared" si="4"/>
        <v>2.3000000000000013E-2</v>
      </c>
      <c r="D25">
        <f t="shared" si="5"/>
        <v>2.8000000000000018E-2</v>
      </c>
      <c r="E25">
        <f t="shared" si="6"/>
        <v>2.8000000000000018E-2</v>
      </c>
      <c r="F25" s="4">
        <f t="shared" si="7"/>
        <v>0.52883420670057402</v>
      </c>
      <c r="G25" s="4">
        <f t="shared" si="12"/>
        <v>5.9350897849854128E-3</v>
      </c>
      <c r="I25">
        <f t="shared" si="0"/>
        <v>26.500000000000018</v>
      </c>
      <c r="J25">
        <f t="shared" si="8"/>
        <v>53.000000000000036</v>
      </c>
      <c r="K25">
        <f t="shared" si="9"/>
        <v>-38.997844913649978</v>
      </c>
      <c r="O25" s="1">
        <v>25</v>
      </c>
      <c r="P25" s="7" t="s">
        <v>39</v>
      </c>
      <c r="Q25" s="8">
        <f>$Q$21*1/(4*PI()*$Q$22*$Q$23)</f>
        <v>3.822197821530609E-4</v>
      </c>
      <c r="S25">
        <v>23.170540740740702</v>
      </c>
      <c r="T25">
        <v>-44.035142515408602</v>
      </c>
      <c r="U25">
        <f t="shared" si="10"/>
        <v>26.170540740740702</v>
      </c>
      <c r="V25">
        <f t="shared" si="11"/>
        <v>52.341081481481403</v>
      </c>
      <c r="W25">
        <f t="shared" si="1"/>
        <v>-38.035142515408602</v>
      </c>
    </row>
    <row r="26" spans="1:23" x14ac:dyDescent="0.25">
      <c r="A26">
        <f t="shared" si="2"/>
        <v>5.5000000000000035E-2</v>
      </c>
      <c r="B26">
        <f t="shared" si="3"/>
        <v>2.4000000000000014E-2</v>
      </c>
      <c r="C26">
        <f t="shared" si="4"/>
        <v>2.4000000000000014E-2</v>
      </c>
      <c r="D26">
        <f t="shared" si="5"/>
        <v>2.9000000000000019E-2</v>
      </c>
      <c r="E26">
        <f t="shared" si="6"/>
        <v>2.9000000000000019E-2</v>
      </c>
      <c r="F26" s="4">
        <f t="shared" si="7"/>
        <v>0.52883420670057402</v>
      </c>
      <c r="G26" s="4">
        <f t="shared" si="12"/>
        <v>5.4916635366819106E-3</v>
      </c>
      <c r="I26">
        <f t="shared" si="0"/>
        <v>27.500000000000018</v>
      </c>
      <c r="J26">
        <f t="shared" si="8"/>
        <v>55.000000000000036</v>
      </c>
      <c r="K26">
        <f t="shared" si="9"/>
        <v>-39.672312358664968</v>
      </c>
      <c r="O26" s="1">
        <v>26</v>
      </c>
      <c r="P26" s="9" t="s">
        <v>30</v>
      </c>
      <c r="Q26" s="9">
        <v>4</v>
      </c>
      <c r="S26">
        <v>24.177955555555599</v>
      </c>
      <c r="T26">
        <v>-44.481715579516099</v>
      </c>
      <c r="U26">
        <f t="shared" si="10"/>
        <v>27.177955555555599</v>
      </c>
      <c r="V26">
        <f t="shared" si="11"/>
        <v>54.355911111111197</v>
      </c>
      <c r="W26">
        <f t="shared" si="1"/>
        <v>-38.481715579516099</v>
      </c>
    </row>
    <row r="27" spans="1:23" x14ac:dyDescent="0.25">
      <c r="A27">
        <f t="shared" si="2"/>
        <v>5.7000000000000037E-2</v>
      </c>
      <c r="B27">
        <f t="shared" si="3"/>
        <v>2.5000000000000015E-2</v>
      </c>
      <c r="C27">
        <f t="shared" si="4"/>
        <v>2.5000000000000015E-2</v>
      </c>
      <c r="D27">
        <f t="shared" si="5"/>
        <v>3.000000000000002E-2</v>
      </c>
      <c r="E27">
        <f t="shared" si="6"/>
        <v>3.000000000000002E-2</v>
      </c>
      <c r="F27" s="4">
        <f t="shared" si="7"/>
        <v>0.52883420670057402</v>
      </c>
      <c r="G27" s="4">
        <f t="shared" si="12"/>
        <v>5.09626376204081E-3</v>
      </c>
      <c r="I27">
        <f t="shared" si="0"/>
        <v>28.500000000000018</v>
      </c>
      <c r="J27">
        <f t="shared" si="8"/>
        <v>57.000000000000036</v>
      </c>
      <c r="K27">
        <f t="shared" si="9"/>
        <v>-40.32135283428773</v>
      </c>
      <c r="O27" s="1">
        <v>27</v>
      </c>
      <c r="P27" s="9" t="s">
        <v>31</v>
      </c>
      <c r="Q27" s="9">
        <v>0.5</v>
      </c>
      <c r="S27">
        <v>25.1853703703704</v>
      </c>
      <c r="T27">
        <v>-44.899952134711398</v>
      </c>
      <c r="U27">
        <f t="shared" si="10"/>
        <v>28.1853703703704</v>
      </c>
      <c r="V27">
        <f t="shared" si="11"/>
        <v>56.3707407407408</v>
      </c>
      <c r="W27">
        <f t="shared" si="1"/>
        <v>-38.899952134711398</v>
      </c>
    </row>
    <row r="28" spans="1:23" x14ac:dyDescent="0.25">
      <c r="A28">
        <f t="shared" si="2"/>
        <v>5.9000000000000039E-2</v>
      </c>
      <c r="B28">
        <f t="shared" si="3"/>
        <v>2.6000000000000016E-2</v>
      </c>
      <c r="C28">
        <f t="shared" si="4"/>
        <v>2.6000000000000016E-2</v>
      </c>
      <c r="D28">
        <f t="shared" si="5"/>
        <v>3.1000000000000021E-2</v>
      </c>
      <c r="E28">
        <f t="shared" si="6"/>
        <v>3.1000000000000021E-2</v>
      </c>
      <c r="F28" s="4">
        <f t="shared" si="7"/>
        <v>0.52883420670057402</v>
      </c>
      <c r="G28" s="4">
        <f t="shared" si="12"/>
        <v>4.7421809200131615E-3</v>
      </c>
      <c r="I28">
        <f t="shared" si="0"/>
        <v>29.500000000000018</v>
      </c>
      <c r="J28">
        <f t="shared" si="8"/>
        <v>59.000000000000036</v>
      </c>
      <c r="K28">
        <f t="shared" si="9"/>
        <v>-40.946828402555546</v>
      </c>
      <c r="S28">
        <v>26.192785185185201</v>
      </c>
      <c r="T28">
        <v>-45.2999261584091</v>
      </c>
      <c r="U28">
        <f t="shared" si="10"/>
        <v>29.192785185185201</v>
      </c>
      <c r="V28">
        <f t="shared" si="11"/>
        <v>58.385570370370402</v>
      </c>
      <c r="W28">
        <f t="shared" si="1"/>
        <v>-39.2999261584091</v>
      </c>
    </row>
    <row r="29" spans="1:23" x14ac:dyDescent="0.25">
      <c r="A29">
        <f t="shared" si="2"/>
        <v>6.100000000000004E-2</v>
      </c>
      <c r="B29">
        <f t="shared" si="3"/>
        <v>2.7000000000000017E-2</v>
      </c>
      <c r="C29">
        <f t="shared" si="4"/>
        <v>2.7000000000000017E-2</v>
      </c>
      <c r="D29">
        <f t="shared" si="5"/>
        <v>3.2000000000000021E-2</v>
      </c>
      <c r="E29">
        <f t="shared" si="6"/>
        <v>3.2000000000000021E-2</v>
      </c>
      <c r="F29" s="4">
        <f t="shared" si="7"/>
        <v>0.52883420670057402</v>
      </c>
      <c r="G29" s="4">
        <f t="shared" si="12"/>
        <v>4.4238400712159837E-3</v>
      </c>
      <c r="I29">
        <f t="shared" si="0"/>
        <v>30.500000000000021</v>
      </c>
      <c r="J29">
        <f t="shared" si="8"/>
        <v>61.000000000000043</v>
      </c>
      <c r="K29">
        <f t="shared" si="9"/>
        <v>-41.550402416031595</v>
      </c>
      <c r="S29">
        <v>27.200199999999999</v>
      </c>
      <c r="T29">
        <v>-45.681036501166901</v>
      </c>
      <c r="U29">
        <f t="shared" si="10"/>
        <v>30.200199999999999</v>
      </c>
      <c r="V29">
        <f t="shared" si="11"/>
        <v>60.400399999999998</v>
      </c>
      <c r="W29">
        <f t="shared" si="1"/>
        <v>-39.681036501166901</v>
      </c>
    </row>
    <row r="30" spans="1:23" x14ac:dyDescent="0.25">
      <c r="A30">
        <f t="shared" si="2"/>
        <v>6.3000000000000042E-2</v>
      </c>
      <c r="B30">
        <f t="shared" si="3"/>
        <v>2.8000000000000018E-2</v>
      </c>
      <c r="C30">
        <f t="shared" si="4"/>
        <v>2.8000000000000018E-2</v>
      </c>
      <c r="D30">
        <f t="shared" si="5"/>
        <v>3.3000000000000022E-2</v>
      </c>
      <c r="E30">
        <f t="shared" si="6"/>
        <v>3.3000000000000022E-2</v>
      </c>
      <c r="F30" s="4">
        <f t="shared" si="7"/>
        <v>0.52883420670057402</v>
      </c>
      <c r="G30" s="4">
        <f t="shared" si="12"/>
        <v>4.1365777289292301E-3</v>
      </c>
      <c r="I30">
        <f t="shared" si="0"/>
        <v>31.500000000000021</v>
      </c>
      <c r="J30">
        <f t="shared" si="8"/>
        <v>63.000000000000043</v>
      </c>
      <c r="K30">
        <f t="shared" si="9"/>
        <v>-42.133566990855861</v>
      </c>
      <c r="S30">
        <v>28.2076148148148</v>
      </c>
      <c r="T30">
        <v>-46.038821304036603</v>
      </c>
      <c r="U30">
        <f t="shared" si="10"/>
        <v>31.2076148148148</v>
      </c>
      <c r="V30">
        <f t="shared" si="11"/>
        <v>62.4152296296296</v>
      </c>
      <c r="W30">
        <f t="shared" si="1"/>
        <v>-40.038821304036603</v>
      </c>
    </row>
    <row r="31" spans="1:23" x14ac:dyDescent="0.25">
      <c r="A31">
        <f t="shared" si="2"/>
        <v>6.5000000000000044E-2</v>
      </c>
      <c r="B31">
        <f t="shared" si="3"/>
        <v>2.9000000000000019E-2</v>
      </c>
      <c r="C31">
        <f t="shared" si="4"/>
        <v>2.9000000000000019E-2</v>
      </c>
      <c r="D31">
        <f t="shared" si="5"/>
        <v>3.4000000000000023E-2</v>
      </c>
      <c r="E31">
        <f t="shared" si="6"/>
        <v>3.4000000000000023E-2</v>
      </c>
      <c r="F31" s="4">
        <f t="shared" si="7"/>
        <v>0.52883420670057402</v>
      </c>
      <c r="G31" s="4">
        <f t="shared" si="12"/>
        <v>3.8764683788342844E-3</v>
      </c>
      <c r="I31">
        <f t="shared" si="0"/>
        <v>32.500000000000021</v>
      </c>
      <c r="J31">
        <f t="shared" si="8"/>
        <v>65.000000000000043</v>
      </c>
      <c r="K31">
        <f t="shared" si="9"/>
        <v>-42.697665865277955</v>
      </c>
      <c r="N31" t="s">
        <v>42</v>
      </c>
      <c r="S31">
        <v>29.215029629629601</v>
      </c>
      <c r="T31">
        <v>-46.378491575333697</v>
      </c>
      <c r="U31">
        <f t="shared" si="10"/>
        <v>32.215029629629605</v>
      </c>
      <c r="V31">
        <f t="shared" si="11"/>
        <v>64.43005925925921</v>
      </c>
      <c r="W31">
        <f t="shared" si="1"/>
        <v>-40.378491575333697</v>
      </c>
    </row>
    <row r="32" spans="1:23" x14ac:dyDescent="0.25">
      <c r="A32">
        <f t="shared" si="2"/>
        <v>6.7000000000000046E-2</v>
      </c>
      <c r="B32">
        <f t="shared" si="3"/>
        <v>3.000000000000002E-2</v>
      </c>
      <c r="C32">
        <f t="shared" si="4"/>
        <v>3.000000000000002E-2</v>
      </c>
      <c r="D32">
        <f t="shared" si="5"/>
        <v>3.5000000000000024E-2</v>
      </c>
      <c r="E32">
        <f t="shared" si="6"/>
        <v>3.5000000000000024E-2</v>
      </c>
      <c r="F32" s="4">
        <f t="shared" si="7"/>
        <v>0.52883420670057402</v>
      </c>
      <c r="G32" s="4">
        <f t="shared" si="12"/>
        <v>3.6401884014577233E-3</v>
      </c>
      <c r="I32">
        <f t="shared" si="0"/>
        <v>33.500000000000021</v>
      </c>
      <c r="J32">
        <f t="shared" si="8"/>
        <v>67.000000000000043</v>
      </c>
      <c r="K32">
        <f t="shared" si="9"/>
        <v>-43.243913547852486</v>
      </c>
      <c r="S32">
        <v>30.222444444444399</v>
      </c>
      <c r="T32">
        <v>-46.698914493784699</v>
      </c>
      <c r="U32">
        <f t="shared" si="10"/>
        <v>33.222444444444399</v>
      </c>
      <c r="V32">
        <f t="shared" si="11"/>
        <v>66.444888888888798</v>
      </c>
      <c r="W32">
        <f t="shared" si="1"/>
        <v>-40.698914493784699</v>
      </c>
    </row>
    <row r="33" spans="1:23" x14ac:dyDescent="0.25">
      <c r="A33">
        <f t="shared" si="2"/>
        <v>6.9000000000000047E-2</v>
      </c>
      <c r="B33">
        <f t="shared" si="3"/>
        <v>3.1000000000000021E-2</v>
      </c>
      <c r="C33">
        <f t="shared" si="4"/>
        <v>3.1000000000000021E-2</v>
      </c>
      <c r="D33">
        <f t="shared" si="5"/>
        <v>3.6000000000000025E-2</v>
      </c>
      <c r="E33">
        <f t="shared" si="6"/>
        <v>3.6000000000000025E-2</v>
      </c>
      <c r="F33" s="4">
        <f t="shared" si="7"/>
        <v>0.52883420670057402</v>
      </c>
      <c r="G33" s="4">
        <f t="shared" si="12"/>
        <v>3.4249084422317277E-3</v>
      </c>
      <c r="I33">
        <f t="shared" si="0"/>
        <v>34.500000000000021</v>
      </c>
      <c r="J33">
        <f t="shared" si="8"/>
        <v>69.000000000000043</v>
      </c>
      <c r="K33">
        <f t="shared" si="9"/>
        <v>-43.773411458484929</v>
      </c>
      <c r="N33" t="s">
        <v>43</v>
      </c>
      <c r="S33">
        <v>31.2298592592593</v>
      </c>
      <c r="T33">
        <v>-47.005840641148602</v>
      </c>
      <c r="U33">
        <f t="shared" si="10"/>
        <v>34.2298592592593</v>
      </c>
      <c r="V33">
        <f t="shared" si="11"/>
        <v>68.459718518518599</v>
      </c>
      <c r="W33">
        <f t="shared" si="1"/>
        <v>-41.005840641148602</v>
      </c>
    </row>
    <row r="34" spans="1:23" x14ac:dyDescent="0.25">
      <c r="A34">
        <f t="shared" si="2"/>
        <v>7.1000000000000049E-2</v>
      </c>
      <c r="B34">
        <f t="shared" si="3"/>
        <v>3.2000000000000021E-2</v>
      </c>
      <c r="C34">
        <f t="shared" si="4"/>
        <v>3.2000000000000021E-2</v>
      </c>
      <c r="D34">
        <f t="shared" si="5"/>
        <v>3.7000000000000026E-2</v>
      </c>
      <c r="E34">
        <f t="shared" si="6"/>
        <v>3.7000000000000026E-2</v>
      </c>
      <c r="F34" s="4">
        <f t="shared" si="7"/>
        <v>0.52883420670057402</v>
      </c>
      <c r="G34" s="4">
        <f t="shared" si="12"/>
        <v>3.2282076195359866E-3</v>
      </c>
      <c r="I34">
        <f t="shared" ref="I34:I55" si="13">A34*1000/2</f>
        <v>35.500000000000021</v>
      </c>
      <c r="J34">
        <f t="shared" si="8"/>
        <v>71.000000000000043</v>
      </c>
      <c r="K34">
        <f t="shared" si="9"/>
        <v>-44.287161614191746</v>
      </c>
      <c r="N34" t="s">
        <v>44</v>
      </c>
      <c r="S34">
        <v>32.237274074074101</v>
      </c>
      <c r="T34">
        <v>-47.303776531749797</v>
      </c>
      <c r="U34">
        <f t="shared" si="10"/>
        <v>35.237274074074101</v>
      </c>
      <c r="V34">
        <f t="shared" si="11"/>
        <v>70.474548148148202</v>
      </c>
      <c r="W34">
        <f t="shared" ref="W34:W56" si="14">T34+6</f>
        <v>-41.303776531749797</v>
      </c>
    </row>
    <row r="35" spans="1:23" x14ac:dyDescent="0.25">
      <c r="A35">
        <f t="shared" si="2"/>
        <v>7.3000000000000051E-2</v>
      </c>
      <c r="B35">
        <f t="shared" si="3"/>
        <v>3.3000000000000022E-2</v>
      </c>
      <c r="C35">
        <f t="shared" si="4"/>
        <v>3.3000000000000022E-2</v>
      </c>
      <c r="D35">
        <f t="shared" si="5"/>
        <v>3.8000000000000027E-2</v>
      </c>
      <c r="E35">
        <f t="shared" si="6"/>
        <v>3.8000000000000027E-2</v>
      </c>
      <c r="F35" s="4">
        <f t="shared" si="7"/>
        <v>0.52883420670057402</v>
      </c>
      <c r="G35" s="4">
        <f t="shared" si="12"/>
        <v>3.0480046423689063E-3</v>
      </c>
      <c r="I35">
        <f t="shared" si="13"/>
        <v>36.500000000000028</v>
      </c>
      <c r="J35">
        <f t="shared" si="8"/>
        <v>73.000000000000057</v>
      </c>
      <c r="K35">
        <f t="shared" ref="K35:K55" si="15">20*LOG10(G35/(F35))</f>
        <v>-44.786078296347682</v>
      </c>
      <c r="N35" t="s">
        <v>45</v>
      </c>
      <c r="S35">
        <v>33.244688888888902</v>
      </c>
      <c r="T35">
        <v>-47.591379648041702</v>
      </c>
      <c r="U35">
        <f t="shared" si="10"/>
        <v>36.244688888888902</v>
      </c>
      <c r="V35">
        <f t="shared" si="11"/>
        <v>72.489377777777804</v>
      </c>
      <c r="W35">
        <f t="shared" si="14"/>
        <v>-41.591379648041702</v>
      </c>
    </row>
    <row r="36" spans="1:23" x14ac:dyDescent="0.25">
      <c r="A36">
        <f t="shared" si="2"/>
        <v>7.5000000000000053E-2</v>
      </c>
      <c r="B36">
        <f t="shared" si="3"/>
        <v>3.4000000000000023E-2</v>
      </c>
      <c r="C36">
        <f t="shared" si="4"/>
        <v>3.4000000000000023E-2</v>
      </c>
      <c r="D36">
        <f t="shared" si="5"/>
        <v>3.9000000000000028E-2</v>
      </c>
      <c r="E36">
        <f t="shared" si="6"/>
        <v>3.9000000000000028E-2</v>
      </c>
      <c r="F36" s="4">
        <f t="shared" si="7"/>
        <v>0.52883420670057402</v>
      </c>
      <c r="G36" s="4">
        <f t="shared" si="12"/>
        <v>2.8825021278511358E-3</v>
      </c>
      <c r="I36">
        <f t="shared" si="13"/>
        <v>37.500000000000028</v>
      </c>
      <c r="J36">
        <f t="shared" si="8"/>
        <v>75.000000000000057</v>
      </c>
      <c r="K36">
        <f t="shared" si="15"/>
        <v>-45.270998047828819</v>
      </c>
      <c r="S36">
        <v>34.252103703703703</v>
      </c>
      <c r="T36">
        <v>-47.867171124890604</v>
      </c>
      <c r="U36">
        <f t="shared" si="10"/>
        <v>37.252103703703703</v>
      </c>
      <c r="V36">
        <f t="shared" si="11"/>
        <v>74.504207407407407</v>
      </c>
      <c r="W36">
        <f t="shared" si="14"/>
        <v>-41.867171124890604</v>
      </c>
    </row>
    <row r="37" spans="1:23" x14ac:dyDescent="0.25">
      <c r="A37">
        <f t="shared" si="2"/>
        <v>7.7000000000000055E-2</v>
      </c>
      <c r="B37">
        <f t="shared" si="3"/>
        <v>3.5000000000000024E-2</v>
      </c>
      <c r="C37">
        <f t="shared" si="4"/>
        <v>3.5000000000000024E-2</v>
      </c>
      <c r="D37">
        <f t="shared" si="5"/>
        <v>4.0000000000000029E-2</v>
      </c>
      <c r="E37">
        <f t="shared" si="6"/>
        <v>4.0000000000000029E-2</v>
      </c>
      <c r="F37" s="4">
        <f t="shared" si="7"/>
        <v>0.52883420670057402</v>
      </c>
      <c r="G37" s="4">
        <f t="shared" si="12"/>
        <v>2.7301413010932907E-3</v>
      </c>
      <c r="I37">
        <f t="shared" si="13"/>
        <v>38.500000000000028</v>
      </c>
      <c r="J37">
        <f t="shared" si="8"/>
        <v>77.000000000000057</v>
      </c>
      <c r="K37">
        <f t="shared" si="15"/>
        <v>-45.742688280018491</v>
      </c>
      <c r="S37">
        <v>35.259518518518497</v>
      </c>
      <c r="T37">
        <v>-48.129442360377297</v>
      </c>
      <c r="U37">
        <f t="shared" si="10"/>
        <v>38.259518518518497</v>
      </c>
      <c r="V37">
        <f t="shared" si="11"/>
        <v>76.519037037036995</v>
      </c>
      <c r="W37">
        <f t="shared" si="14"/>
        <v>-42.129442360377297</v>
      </c>
    </row>
    <row r="38" spans="1:23" x14ac:dyDescent="0.25">
      <c r="A38">
        <f t="shared" si="2"/>
        <v>7.9000000000000056E-2</v>
      </c>
      <c r="B38">
        <f t="shared" si="3"/>
        <v>3.6000000000000025E-2</v>
      </c>
      <c r="C38">
        <f t="shared" si="4"/>
        <v>3.6000000000000025E-2</v>
      </c>
      <c r="D38">
        <f t="shared" si="5"/>
        <v>4.1000000000000029E-2</v>
      </c>
      <c r="E38">
        <f t="shared" si="6"/>
        <v>4.1000000000000029E-2</v>
      </c>
      <c r="F38" s="4">
        <f t="shared" si="7"/>
        <v>0.52883420670057402</v>
      </c>
      <c r="G38" s="4">
        <f t="shared" si="12"/>
        <v>2.5895649197361825E-3</v>
      </c>
      <c r="I38">
        <f t="shared" si="13"/>
        <v>39.500000000000028</v>
      </c>
      <c r="J38">
        <f t="shared" si="8"/>
        <v>79.000000000000057</v>
      </c>
      <c r="K38">
        <f t="shared" si="15"/>
        <v>-46.201854716194191</v>
      </c>
      <c r="S38">
        <v>36.266933333333299</v>
      </c>
      <c r="T38">
        <v>-48.378926238385603</v>
      </c>
      <c r="U38">
        <f t="shared" si="10"/>
        <v>39.266933333333299</v>
      </c>
      <c r="V38">
        <f t="shared" si="11"/>
        <v>78.533866666666597</v>
      </c>
      <c r="W38">
        <f t="shared" si="14"/>
        <v>-42.378926238385603</v>
      </c>
    </row>
    <row r="39" spans="1:23" x14ac:dyDescent="0.25">
      <c r="A39">
        <f t="shared" si="2"/>
        <v>8.1000000000000058E-2</v>
      </c>
      <c r="B39">
        <f t="shared" si="3"/>
        <v>3.7000000000000026E-2</v>
      </c>
      <c r="C39">
        <f t="shared" si="4"/>
        <v>3.7000000000000026E-2</v>
      </c>
      <c r="D39">
        <f t="shared" si="5"/>
        <v>4.200000000000003E-2</v>
      </c>
      <c r="E39">
        <f t="shared" si="6"/>
        <v>4.200000000000003E-2</v>
      </c>
      <c r="F39" s="4">
        <f t="shared" si="7"/>
        <v>0.52883420670057402</v>
      </c>
      <c r="G39" s="4">
        <f t="shared" si="12"/>
        <v>2.459586757741702E-3</v>
      </c>
      <c r="I39">
        <f t="shared" si="13"/>
        <v>40.500000000000028</v>
      </c>
      <c r="J39">
        <f t="shared" si="8"/>
        <v>81.000000000000057</v>
      </c>
      <c r="K39">
        <f t="shared" si="15"/>
        <v>-46.649147855751643</v>
      </c>
      <c r="S39">
        <v>37.2743481481481</v>
      </c>
      <c r="T39">
        <v>-48.620431389197698</v>
      </c>
      <c r="U39">
        <f t="shared" si="10"/>
        <v>40.2743481481481</v>
      </c>
      <c r="V39">
        <f t="shared" si="11"/>
        <v>80.5486962962962</v>
      </c>
      <c r="W39">
        <f t="shared" si="14"/>
        <v>-42.620431389197698</v>
      </c>
    </row>
    <row r="40" spans="1:23" x14ac:dyDescent="0.25">
      <c r="A40">
        <f t="shared" si="2"/>
        <v>8.300000000000006E-2</v>
      </c>
      <c r="B40">
        <f t="shared" si="3"/>
        <v>3.8000000000000027E-2</v>
      </c>
      <c r="C40">
        <f t="shared" si="4"/>
        <v>3.8000000000000027E-2</v>
      </c>
      <c r="D40">
        <f t="shared" si="5"/>
        <v>4.3000000000000031E-2</v>
      </c>
      <c r="E40">
        <f t="shared" si="6"/>
        <v>4.3000000000000031E-2</v>
      </c>
      <c r="F40" s="4">
        <f t="shared" si="7"/>
        <v>0.52883420670057402</v>
      </c>
      <c r="G40" s="4">
        <f t="shared" si="12"/>
        <v>2.339166353445902E-3</v>
      </c>
      <c r="I40">
        <f t="shared" si="13"/>
        <v>41.500000000000028</v>
      </c>
      <c r="J40">
        <f t="shared" si="8"/>
        <v>83.000000000000057</v>
      </c>
      <c r="K40">
        <f t="shared" si="15"/>
        <v>-47.085168610381672</v>
      </c>
      <c r="S40">
        <v>38.281762962963001</v>
      </c>
      <c r="T40">
        <v>-48.856219420129101</v>
      </c>
      <c r="U40">
        <f t="shared" si="10"/>
        <v>41.281762962963001</v>
      </c>
      <c r="V40">
        <f t="shared" si="11"/>
        <v>82.563525925926001</v>
      </c>
      <c r="W40">
        <f t="shared" si="14"/>
        <v>-42.856219420129101</v>
      </c>
    </row>
    <row r="41" spans="1:23" x14ac:dyDescent="0.25">
      <c r="A41">
        <f t="shared" si="2"/>
        <v>8.5000000000000062E-2</v>
      </c>
      <c r="B41">
        <f t="shared" si="3"/>
        <v>3.9000000000000028E-2</v>
      </c>
      <c r="C41">
        <f t="shared" si="4"/>
        <v>3.9000000000000028E-2</v>
      </c>
      <c r="D41">
        <f t="shared" si="5"/>
        <v>4.4000000000000032E-2</v>
      </c>
      <c r="E41">
        <f t="shared" si="6"/>
        <v>4.4000000000000032E-2</v>
      </c>
      <c r="F41" s="4">
        <f t="shared" si="7"/>
        <v>0.52883420670057402</v>
      </c>
      <c r="G41" s="4">
        <f t="shared" si="12"/>
        <v>2.227388007884969E-3</v>
      </c>
      <c r="I41">
        <f t="shared" si="13"/>
        <v>42.500000000000028</v>
      </c>
      <c r="J41">
        <f t="shared" si="8"/>
        <v>85.000000000000057</v>
      </c>
      <c r="K41">
        <f t="shared" si="15"/>
        <v>-47.510473236707469</v>
      </c>
      <c r="S41">
        <v>39.289177777777802</v>
      </c>
      <c r="T41">
        <v>-49.085624566455103</v>
      </c>
      <c r="U41">
        <f t="shared" si="10"/>
        <v>42.289177777777802</v>
      </c>
      <c r="V41">
        <f t="shared" si="11"/>
        <v>84.578355555555603</v>
      </c>
      <c r="W41">
        <f t="shared" si="14"/>
        <v>-43.085624566455103</v>
      </c>
    </row>
    <row r="42" spans="1:23" x14ac:dyDescent="0.25">
      <c r="A42">
        <f t="shared" si="2"/>
        <v>8.7000000000000063E-2</v>
      </c>
      <c r="B42">
        <f t="shared" si="3"/>
        <v>4.0000000000000029E-2</v>
      </c>
      <c r="C42">
        <f t="shared" si="4"/>
        <v>4.0000000000000029E-2</v>
      </c>
      <c r="D42">
        <f t="shared" si="5"/>
        <v>4.5000000000000033E-2</v>
      </c>
      <c r="E42">
        <f t="shared" si="6"/>
        <v>4.5000000000000033E-2</v>
      </c>
      <c r="F42" s="4">
        <f t="shared" si="7"/>
        <v>0.52883420670057402</v>
      </c>
      <c r="G42" s="4">
        <f t="shared" si="12"/>
        <v>2.1234432341836695E-3</v>
      </c>
      <c r="I42">
        <f t="shared" si="13"/>
        <v>43.500000000000028</v>
      </c>
      <c r="J42">
        <f t="shared" si="8"/>
        <v>87.000000000000057</v>
      </c>
      <c r="K42">
        <f t="shared" si="15"/>
        <v>-47.925577668519857</v>
      </c>
      <c r="S42">
        <v>40.296592592592603</v>
      </c>
      <c r="T42">
        <v>-49.307954352238902</v>
      </c>
      <c r="U42">
        <f t="shared" si="10"/>
        <v>43.296592592592603</v>
      </c>
      <c r="V42">
        <f t="shared" si="11"/>
        <v>86.593185185185206</v>
      </c>
      <c r="W42">
        <f t="shared" si="14"/>
        <v>-43.307954352238902</v>
      </c>
    </row>
    <row r="43" spans="1:23" x14ac:dyDescent="0.25">
      <c r="A43">
        <f t="shared" si="2"/>
        <v>8.9000000000000065E-2</v>
      </c>
      <c r="B43">
        <f t="shared" si="3"/>
        <v>4.1000000000000029E-2</v>
      </c>
      <c r="C43">
        <f t="shared" si="4"/>
        <v>4.1000000000000029E-2</v>
      </c>
      <c r="D43">
        <f t="shared" si="5"/>
        <v>4.6000000000000034E-2</v>
      </c>
      <c r="E43">
        <f t="shared" si="6"/>
        <v>4.6000000000000034E-2</v>
      </c>
      <c r="F43" s="4">
        <f t="shared" si="7"/>
        <v>0.52883420670057402</v>
      </c>
      <c r="G43" s="4">
        <f t="shared" si="12"/>
        <v>2.0266160241413618E-3</v>
      </c>
      <c r="I43">
        <f t="shared" si="13"/>
        <v>44.500000000000036</v>
      </c>
      <c r="J43">
        <f t="shared" si="8"/>
        <v>89.000000000000071</v>
      </c>
      <c r="K43">
        <f t="shared" si="15"/>
        <v>-48.330961334479916</v>
      </c>
      <c r="S43">
        <v>41.304007407407397</v>
      </c>
      <c r="T43">
        <v>-49.5224930561685</v>
      </c>
      <c r="U43">
        <f t="shared" si="10"/>
        <v>44.304007407407397</v>
      </c>
      <c r="V43">
        <f t="shared" si="11"/>
        <v>88.608014814814794</v>
      </c>
      <c r="W43">
        <f t="shared" si="14"/>
        <v>-43.5224930561685</v>
      </c>
    </row>
    <row r="44" spans="1:23" x14ac:dyDescent="0.25">
      <c r="A44">
        <f t="shared" si="2"/>
        <v>9.1000000000000067E-2</v>
      </c>
      <c r="B44">
        <f t="shared" si="3"/>
        <v>4.200000000000003E-2</v>
      </c>
      <c r="C44">
        <f t="shared" si="4"/>
        <v>4.200000000000003E-2</v>
      </c>
      <c r="D44">
        <f t="shared" si="5"/>
        <v>4.7000000000000035E-2</v>
      </c>
      <c r="E44">
        <f t="shared" si="6"/>
        <v>4.7000000000000035E-2</v>
      </c>
      <c r="F44" s="4">
        <f t="shared" si="7"/>
        <v>0.52883420670057402</v>
      </c>
      <c r="G44" s="4">
        <f t="shared" si="12"/>
        <v>1.9362704263072975E-3</v>
      </c>
      <c r="I44">
        <f t="shared" si="13"/>
        <v>45.500000000000036</v>
      </c>
      <c r="J44">
        <f t="shared" si="8"/>
        <v>91.000000000000071</v>
      </c>
      <c r="K44">
        <f t="shared" si="15"/>
        <v>-48.727070533126096</v>
      </c>
      <c r="S44">
        <v>42.311422222222198</v>
      </c>
      <c r="T44">
        <v>-49.740614291772701</v>
      </c>
      <c r="U44">
        <f t="shared" si="10"/>
        <v>45.311422222222198</v>
      </c>
      <c r="V44">
        <f t="shared" si="11"/>
        <v>90.622844444444397</v>
      </c>
      <c r="W44">
        <f t="shared" si="14"/>
        <v>-43.740614291772701</v>
      </c>
    </row>
    <row r="45" spans="1:23" x14ac:dyDescent="0.25">
      <c r="A45">
        <f t="shared" si="2"/>
        <v>9.3000000000000069E-2</v>
      </c>
      <c r="B45">
        <f t="shared" si="3"/>
        <v>4.3000000000000031E-2</v>
      </c>
      <c r="C45">
        <f t="shared" si="4"/>
        <v>4.3000000000000031E-2</v>
      </c>
      <c r="D45">
        <f t="shared" si="5"/>
        <v>4.8000000000000036E-2</v>
      </c>
      <c r="E45">
        <f t="shared" si="6"/>
        <v>4.8000000000000036E-2</v>
      </c>
      <c r="F45" s="4">
        <f t="shared" si="7"/>
        <v>0.52883420670057402</v>
      </c>
      <c r="G45" s="4">
        <f t="shared" si="12"/>
        <v>1.8518400298113415E-3</v>
      </c>
      <c r="I45">
        <f t="shared" si="13"/>
        <v>46.500000000000036</v>
      </c>
      <c r="J45">
        <f t="shared" si="8"/>
        <v>93.000000000000071</v>
      </c>
      <c r="K45">
        <f t="shared" si="15"/>
        <v>-49.114321425557208</v>
      </c>
      <c r="S45">
        <v>43.318837037037</v>
      </c>
      <c r="T45">
        <v>-49.966724825177501</v>
      </c>
      <c r="U45">
        <f t="shared" si="10"/>
        <v>46.318837037037</v>
      </c>
      <c r="V45">
        <f t="shared" si="11"/>
        <v>92.637674074073999</v>
      </c>
      <c r="W45">
        <f t="shared" si="14"/>
        <v>-43.966724825177501</v>
      </c>
    </row>
    <row r="46" spans="1:23" x14ac:dyDescent="0.25">
      <c r="A46">
        <f t="shared" si="2"/>
        <v>9.500000000000007E-2</v>
      </c>
      <c r="B46">
        <f t="shared" si="3"/>
        <v>4.4000000000000032E-2</v>
      </c>
      <c r="C46">
        <f t="shared" si="4"/>
        <v>4.4000000000000032E-2</v>
      </c>
      <c r="D46">
        <f t="shared" si="5"/>
        <v>4.9000000000000037E-2</v>
      </c>
      <c r="E46">
        <f t="shared" si="6"/>
        <v>4.9000000000000037E-2</v>
      </c>
      <c r="F46" s="4">
        <f t="shared" si="7"/>
        <v>0.52883420670057402</v>
      </c>
      <c r="G46" s="4">
        <f t="shared" si="12"/>
        <v>1.7728190266839557E-3</v>
      </c>
      <c r="I46">
        <f t="shared" si="13"/>
        <v>47.500000000000036</v>
      </c>
      <c r="J46">
        <f t="shared" si="8"/>
        <v>95.000000000000071</v>
      </c>
      <c r="K46">
        <f t="shared" si="15"/>
        <v>-49.493102696747748</v>
      </c>
      <c r="S46">
        <v>44.3262518518519</v>
      </c>
      <c r="T46">
        <v>-50.186973733160499</v>
      </c>
      <c r="U46">
        <f t="shared" si="10"/>
        <v>47.3262518518519</v>
      </c>
      <c r="V46">
        <f t="shared" si="11"/>
        <v>94.6525037037038</v>
      </c>
      <c r="W46">
        <f t="shared" si="14"/>
        <v>-44.186973733160499</v>
      </c>
    </row>
    <row r="47" spans="1:23" x14ac:dyDescent="0.25">
      <c r="A47">
        <f t="shared" si="2"/>
        <v>9.7000000000000072E-2</v>
      </c>
      <c r="B47">
        <f t="shared" si="3"/>
        <v>4.5000000000000033E-2</v>
      </c>
      <c r="C47">
        <f t="shared" si="4"/>
        <v>4.5000000000000033E-2</v>
      </c>
      <c r="D47">
        <f t="shared" si="5"/>
        <v>5.0000000000000037E-2</v>
      </c>
      <c r="E47">
        <f t="shared" si="6"/>
        <v>5.0000000000000037E-2</v>
      </c>
      <c r="F47" s="4">
        <f t="shared" si="7"/>
        <v>0.52883420670057402</v>
      </c>
      <c r="G47" s="4">
        <f t="shared" si="12"/>
        <v>1.6987545873469367E-3</v>
      </c>
      <c r="I47">
        <f t="shared" si="13"/>
        <v>48.500000000000036</v>
      </c>
      <c r="J47">
        <f t="shared" si="8"/>
        <v>97.000000000000071</v>
      </c>
      <c r="K47">
        <f t="shared" si="15"/>
        <v>-49.863777928680982</v>
      </c>
      <c r="S47">
        <v>45.333666666666701</v>
      </c>
      <c r="T47">
        <v>-50.400750874701302</v>
      </c>
      <c r="U47">
        <f t="shared" si="10"/>
        <v>48.333666666666701</v>
      </c>
      <c r="V47">
        <f t="shared" si="11"/>
        <v>96.667333333333403</v>
      </c>
      <c r="W47">
        <f t="shared" si="14"/>
        <v>-44.400750874701302</v>
      </c>
    </row>
    <row r="48" spans="1:23" x14ac:dyDescent="0.25">
      <c r="A48">
        <f t="shared" si="2"/>
        <v>9.9000000000000074E-2</v>
      </c>
      <c r="B48">
        <f t="shared" si="3"/>
        <v>4.6000000000000034E-2</v>
      </c>
      <c r="C48">
        <f t="shared" si="4"/>
        <v>4.6000000000000034E-2</v>
      </c>
      <c r="D48">
        <f t="shared" si="5"/>
        <v>5.1000000000000038E-2</v>
      </c>
      <c r="E48">
        <f t="shared" si="6"/>
        <v>5.1000000000000038E-2</v>
      </c>
      <c r="F48" s="4">
        <f t="shared" si="7"/>
        <v>0.52883420670057402</v>
      </c>
      <c r="G48" s="4">
        <f t="shared" si="12"/>
        <v>1.6292403331332514E-3</v>
      </c>
      <c r="I48">
        <f t="shared" si="13"/>
        <v>49.500000000000036</v>
      </c>
      <c r="J48">
        <f t="shared" si="8"/>
        <v>99.000000000000071</v>
      </c>
      <c r="K48">
        <f t="shared" si="15"/>
        <v>-50.226687722043941</v>
      </c>
      <c r="S48">
        <v>46.341081481481503</v>
      </c>
      <c r="T48">
        <v>-50.6074262485822</v>
      </c>
      <c r="U48">
        <f t="shared" si="10"/>
        <v>49.341081481481503</v>
      </c>
      <c r="V48">
        <f t="shared" si="11"/>
        <v>98.682162962963005</v>
      </c>
      <c r="W48">
        <f t="shared" si="14"/>
        <v>-44.6074262485822</v>
      </c>
    </row>
    <row r="49" spans="1:23" x14ac:dyDescent="0.25">
      <c r="A49">
        <f t="shared" si="2"/>
        <v>0.10100000000000008</v>
      </c>
      <c r="B49">
        <f t="shared" si="3"/>
        <v>4.7000000000000035E-2</v>
      </c>
      <c r="C49">
        <f t="shared" si="4"/>
        <v>4.7000000000000035E-2</v>
      </c>
      <c r="D49">
        <f t="shared" si="5"/>
        <v>5.2000000000000039E-2</v>
      </c>
      <c r="E49">
        <f t="shared" si="6"/>
        <v>5.2000000000000039E-2</v>
      </c>
      <c r="F49" s="4">
        <f t="shared" si="7"/>
        <v>0.52883420670057402</v>
      </c>
      <c r="G49" s="4">
        <f t="shared" si="12"/>
        <v>1.5639107289405114E-3</v>
      </c>
      <c r="I49">
        <f t="shared" si="13"/>
        <v>50.500000000000036</v>
      </c>
      <c r="J49">
        <f t="shared" si="8"/>
        <v>101.00000000000007</v>
      </c>
      <c r="K49">
        <f t="shared" si="15"/>
        <v>-50.582151597864062</v>
      </c>
      <c r="S49">
        <v>47.348496296296297</v>
      </c>
      <c r="T49">
        <v>-50.8063534398283</v>
      </c>
      <c r="U49">
        <f t="shared" si="10"/>
        <v>50.348496296296297</v>
      </c>
      <c r="V49">
        <f t="shared" si="11"/>
        <v>100.69699259259259</v>
      </c>
      <c r="W49">
        <f t="shared" si="14"/>
        <v>-44.8063534398283</v>
      </c>
    </row>
    <row r="50" spans="1:23" x14ac:dyDescent="0.25">
      <c r="A50">
        <f t="shared" si="2"/>
        <v>0.10300000000000008</v>
      </c>
      <c r="B50">
        <f t="shared" si="3"/>
        <v>4.8000000000000036E-2</v>
      </c>
      <c r="C50">
        <f t="shared" si="4"/>
        <v>4.8000000000000036E-2</v>
      </c>
      <c r="D50">
        <f t="shared" si="5"/>
        <v>5.300000000000004E-2</v>
      </c>
      <c r="E50">
        <f t="shared" si="6"/>
        <v>5.300000000000004E-2</v>
      </c>
      <c r="F50" s="4">
        <f t="shared" si="7"/>
        <v>0.52883420670057402</v>
      </c>
      <c r="G50" s="4">
        <f t="shared" si="12"/>
        <v>1.5024362506016527E-3</v>
      </c>
      <c r="I50">
        <f t="shared" si="13"/>
        <v>51.500000000000036</v>
      </c>
      <c r="J50">
        <f t="shared" si="8"/>
        <v>103.00000000000007</v>
      </c>
      <c r="K50">
        <f t="shared" si="15"/>
        <v>-50.930469705981267</v>
      </c>
      <c r="S50">
        <v>48.355911111111098</v>
      </c>
      <c r="T50">
        <v>-50.997163137005202</v>
      </c>
      <c r="U50">
        <f t="shared" si="10"/>
        <v>51.355911111111098</v>
      </c>
      <c r="V50">
        <f t="shared" si="11"/>
        <v>102.7118222222222</v>
      </c>
      <c r="W50">
        <f t="shared" si="14"/>
        <v>-44.997163137005202</v>
      </c>
    </row>
    <row r="51" spans="1:23" x14ac:dyDescent="0.25">
      <c r="A51">
        <f t="shared" si="2"/>
        <v>0.10500000000000008</v>
      </c>
      <c r="B51">
        <f t="shared" si="3"/>
        <v>4.9000000000000037E-2</v>
      </c>
      <c r="C51">
        <f t="shared" si="4"/>
        <v>4.9000000000000037E-2</v>
      </c>
      <c r="D51">
        <f t="shared" si="5"/>
        <v>5.4000000000000041E-2</v>
      </c>
      <c r="E51">
        <f t="shared" si="6"/>
        <v>5.4000000000000041E-2</v>
      </c>
      <c r="F51" s="4">
        <f t="shared" si="7"/>
        <v>0.52883420670057402</v>
      </c>
      <c r="G51" s="4">
        <f t="shared" si="12"/>
        <v>1.4445192069276671E-3</v>
      </c>
      <c r="I51">
        <f t="shared" si="13"/>
        <v>52.500000000000043</v>
      </c>
      <c r="J51">
        <f t="shared" si="8"/>
        <v>105.00000000000009</v>
      </c>
      <c r="K51">
        <f t="shared" si="15"/>
        <v>-51.271924363483379</v>
      </c>
      <c r="S51">
        <v>49.363325925925899</v>
      </c>
      <c r="T51">
        <v>-51.179890343905598</v>
      </c>
      <c r="U51">
        <f t="shared" si="10"/>
        <v>52.363325925925899</v>
      </c>
      <c r="V51">
        <f t="shared" si="11"/>
        <v>104.7266518518518</v>
      </c>
      <c r="W51">
        <f t="shared" si="14"/>
        <v>-45.179890343905598</v>
      </c>
    </row>
    <row r="52" spans="1:23" x14ac:dyDescent="0.25">
      <c r="A52">
        <f t="shared" si="2"/>
        <v>0.10700000000000008</v>
      </c>
      <c r="B52">
        <f t="shared" si="3"/>
        <v>5.0000000000000037E-2</v>
      </c>
      <c r="C52">
        <f t="shared" si="4"/>
        <v>5.0000000000000037E-2</v>
      </c>
      <c r="D52">
        <f t="shared" si="5"/>
        <v>5.5000000000000042E-2</v>
      </c>
      <c r="E52">
        <f t="shared" si="6"/>
        <v>5.5000000000000042E-2</v>
      </c>
      <c r="F52" s="4">
        <f t="shared" si="7"/>
        <v>0.52883420670057402</v>
      </c>
      <c r="G52" s="4">
        <f t="shared" si="12"/>
        <v>1.3898901169202202E-3</v>
      </c>
      <c r="I52">
        <f t="shared" si="13"/>
        <v>53.500000000000043</v>
      </c>
      <c r="J52">
        <f t="shared" si="8"/>
        <v>107.00000000000009</v>
      </c>
      <c r="K52">
        <f t="shared" si="15"/>
        <v>-51.606781443058985</v>
      </c>
      <c r="S52">
        <v>50.3707407407407</v>
      </c>
      <c r="T52">
        <v>-51.353039968761799</v>
      </c>
      <c r="U52">
        <f t="shared" si="10"/>
        <v>53.3707407407407</v>
      </c>
      <c r="V52">
        <f t="shared" si="11"/>
        <v>106.7414814814814</v>
      </c>
      <c r="W52">
        <f t="shared" si="14"/>
        <v>-45.353039968761799</v>
      </c>
    </row>
    <row r="53" spans="1:23" x14ac:dyDescent="0.25">
      <c r="A53">
        <f t="shared" si="2"/>
        <v>0.10900000000000008</v>
      </c>
      <c r="B53">
        <f t="shared" si="3"/>
        <v>5.1000000000000038E-2</v>
      </c>
      <c r="C53">
        <f t="shared" si="4"/>
        <v>5.1000000000000038E-2</v>
      </c>
      <c r="D53">
        <f t="shared" si="5"/>
        <v>5.6000000000000043E-2</v>
      </c>
      <c r="E53">
        <f t="shared" si="6"/>
        <v>5.6000000000000043E-2</v>
      </c>
      <c r="F53" s="4">
        <f t="shared" si="7"/>
        <v>0.52883420670057402</v>
      </c>
      <c r="G53" s="4">
        <f t="shared" si="12"/>
        <v>1.3383045593594548E-3</v>
      </c>
      <c r="I53">
        <f t="shared" si="13"/>
        <v>54.500000000000043</v>
      </c>
      <c r="J53">
        <f t="shared" si="8"/>
        <v>109.00000000000009</v>
      </c>
      <c r="K53">
        <f t="shared" si="15"/>
        <v>-51.935291628536476</v>
      </c>
      <c r="S53">
        <v>51.378155555555601</v>
      </c>
      <c r="T53">
        <v>-51.515951291447202</v>
      </c>
      <c r="U53">
        <f t="shared" si="10"/>
        <v>54.378155555555601</v>
      </c>
      <c r="V53">
        <f t="shared" si="11"/>
        <v>108.7563111111112</v>
      </c>
      <c r="W53">
        <f t="shared" si="14"/>
        <v>-45.515951291447202</v>
      </c>
    </row>
    <row r="54" spans="1:23" x14ac:dyDescent="0.25">
      <c r="A54">
        <f t="shared" si="2"/>
        <v>0.11100000000000008</v>
      </c>
      <c r="B54">
        <f t="shared" si="3"/>
        <v>5.2000000000000039E-2</v>
      </c>
      <c r="C54">
        <f t="shared" si="4"/>
        <v>5.2000000000000039E-2</v>
      </c>
      <c r="D54">
        <f t="shared" si="5"/>
        <v>5.7000000000000044E-2</v>
      </c>
      <c r="E54">
        <f t="shared" si="6"/>
        <v>5.7000000000000044E-2</v>
      </c>
      <c r="F54" s="4">
        <f t="shared" si="7"/>
        <v>0.52883420670057402</v>
      </c>
      <c r="G54" s="4">
        <f t="shared" si="12"/>
        <v>1.2895404256176128E-3</v>
      </c>
      <c r="I54">
        <f t="shared" si="13"/>
        <v>55.500000000000043</v>
      </c>
      <c r="J54">
        <f t="shared" si="8"/>
        <v>111.00000000000009</v>
      </c>
      <c r="K54">
        <f t="shared" si="15"/>
        <v>-52.257691552599546</v>
      </c>
      <c r="S54">
        <v>52.385570370370402</v>
      </c>
      <c r="T54">
        <v>-51.702013274777599</v>
      </c>
      <c r="U54">
        <f t="shared" si="10"/>
        <v>55.385570370370402</v>
      </c>
      <c r="V54">
        <f t="shared" si="11"/>
        <v>110.7711407407408</v>
      </c>
      <c r="W54">
        <f t="shared" si="14"/>
        <v>-45.702013274777599</v>
      </c>
    </row>
    <row r="55" spans="1:23" x14ac:dyDescent="0.25">
      <c r="A55">
        <f t="shared" si="2"/>
        <v>0.11300000000000009</v>
      </c>
      <c r="B55">
        <f t="shared" si="3"/>
        <v>5.300000000000004E-2</v>
      </c>
      <c r="C55">
        <f t="shared" si="4"/>
        <v>5.300000000000004E-2</v>
      </c>
      <c r="D55">
        <f t="shared" si="5"/>
        <v>5.8000000000000045E-2</v>
      </c>
      <c r="E55">
        <f t="shared" si="6"/>
        <v>5.8000000000000045E-2</v>
      </c>
      <c r="F55" s="4">
        <f t="shared" si="7"/>
        <v>0.52883420670057402</v>
      </c>
      <c r="G55" s="4">
        <f t="shared" si="12"/>
        <v>1.2433955177393E-3</v>
      </c>
      <c r="I55">
        <f t="shared" si="13"/>
        <v>56.500000000000043</v>
      </c>
      <c r="J55">
        <f t="shared" si="8"/>
        <v>113.00000000000009</v>
      </c>
      <c r="K55">
        <f t="shared" si="15"/>
        <v>-52.574204829728259</v>
      </c>
      <c r="S55">
        <v>53.392985185185204</v>
      </c>
      <c r="T55">
        <v>-51.852363138090801</v>
      </c>
      <c r="U55">
        <f t="shared" si="10"/>
        <v>56.392985185185204</v>
      </c>
      <c r="V55">
        <f t="shared" si="11"/>
        <v>112.78597037037041</v>
      </c>
      <c r="W55">
        <f t="shared" si="14"/>
        <v>-45.852363138090801</v>
      </c>
    </row>
    <row r="56" spans="1:23" x14ac:dyDescent="0.25">
      <c r="S56">
        <v>54.400399999999998</v>
      </c>
      <c r="T56">
        <v>-51.860373041786097</v>
      </c>
      <c r="U56">
        <f t="shared" si="10"/>
        <v>57.400399999999998</v>
      </c>
      <c r="V56">
        <f t="shared" si="11"/>
        <v>114.8008</v>
      </c>
      <c r="W56">
        <f t="shared" si="14"/>
        <v>-45.860373041786097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B4853-FC79-4B6C-B540-2F248539B799}">
  <dimension ref="A1:AA56"/>
  <sheetViews>
    <sheetView zoomScale="70" zoomScaleNormal="70" workbookViewId="0">
      <selection activeCell="Q25" sqref="Q25"/>
    </sheetView>
  </sheetViews>
  <sheetFormatPr defaultRowHeight="15" x14ac:dyDescent="0.25"/>
  <cols>
    <col min="1" max="4" width="11.28515625" customWidth="1"/>
    <col min="5" max="5" width="10.85546875" customWidth="1"/>
    <col min="6" max="6" width="10.5703125" customWidth="1"/>
    <col min="7" max="7" width="11" customWidth="1"/>
    <col min="9" max="9" width="13" customWidth="1"/>
    <col min="11" max="11" width="11.7109375" customWidth="1"/>
    <col min="16" max="16" width="24.5703125" customWidth="1"/>
  </cols>
  <sheetData>
    <row r="1" spans="1:27" x14ac:dyDescent="0.25">
      <c r="A1" s="1" t="s">
        <v>18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I1" s="1" t="s">
        <v>29</v>
      </c>
      <c r="J1" s="1" t="s">
        <v>33</v>
      </c>
      <c r="K1" s="1" t="s">
        <v>28</v>
      </c>
      <c r="M1" s="1"/>
      <c r="N1" s="1"/>
      <c r="O1" s="1">
        <v>1</v>
      </c>
      <c r="P1" s="2" t="s">
        <v>3</v>
      </c>
      <c r="Q1" s="3">
        <f>$Q$27/1000</f>
        <v>5.0000000000000001E-4</v>
      </c>
      <c r="S1" s="1" t="s">
        <v>0</v>
      </c>
      <c r="T1" s="1" t="s">
        <v>1</v>
      </c>
      <c r="U1" s="1" t="s">
        <v>32</v>
      </c>
      <c r="V1" s="1" t="s">
        <v>35</v>
      </c>
      <c r="W1" s="1" t="s">
        <v>34</v>
      </c>
      <c r="X1" s="1"/>
      <c r="Y1" s="1"/>
      <c r="Z1" s="1"/>
      <c r="AA1" s="1"/>
    </row>
    <row r="2" spans="1:27" x14ac:dyDescent="0.25">
      <c r="A2">
        <f>$Q$5+$Q$1+$Q$2+$Q$3+$Q$4</f>
        <v>1.3000000000000003E-2</v>
      </c>
      <c r="B2">
        <f>$A2/2-$Q$5/2-$Q$1-$Q$3+$Q$8</f>
        <v>8.6736173798840355E-19</v>
      </c>
      <c r="C2">
        <f>$A2/2-$Q$5/2-$Q$2-$Q$4-$Q$8</f>
        <v>8.6736173798840355E-19</v>
      </c>
      <c r="D2">
        <f>$A2/2+$Q$5/2-$Q$1-$Q$4-$Q$8</f>
        <v>1.1000000000000001E-2</v>
      </c>
      <c r="E2">
        <f>$A2/2+$Q$5/2-$Q$2-$Q$3+$Q$8</f>
        <v>1.1000000000000001E-2</v>
      </c>
      <c r="F2" s="4">
        <f>$Q$24*(1/($Q$1)-1/($Q$5-$Q$1)-1/($Q$5-$Q$2)+1/($Q$2))</f>
        <v>0.5214863765549671</v>
      </c>
      <c r="I2">
        <f t="shared" ref="I2:I33" si="0">A2*1000/2</f>
        <v>6.5000000000000018</v>
      </c>
      <c r="J2">
        <f>$I2*2</f>
        <v>13.000000000000004</v>
      </c>
      <c r="O2" s="1">
        <v>2</v>
      </c>
      <c r="P2" s="2" t="s">
        <v>4</v>
      </c>
      <c r="Q2" s="3">
        <f>$Q$27/1000</f>
        <v>5.0000000000000001E-4</v>
      </c>
      <c r="S2">
        <v>0</v>
      </c>
      <c r="T2">
        <v>-6.0205999132796304</v>
      </c>
      <c r="U2">
        <f>(S2*2+($Q$5+$Q$1+$Q$2)*1000)/2</f>
        <v>6.0000000000000009</v>
      </c>
      <c r="V2">
        <f>$U2*2</f>
        <v>12.000000000000002</v>
      </c>
      <c r="W2">
        <f t="shared" ref="W2:W33" si="1">T2+6</f>
        <v>-2.05999132796304E-2</v>
      </c>
    </row>
    <row r="3" spans="1:27" x14ac:dyDescent="0.25">
      <c r="A3">
        <f t="shared" ref="A3:A55" si="2">A2+0.002</f>
        <v>1.5000000000000003E-2</v>
      </c>
      <c r="B3">
        <f t="shared" ref="B3:B55" si="3">$A3/2-$Q$5/2-$Q$1-$Q$3+$Q$8</f>
        <v>1.0000000000000009E-3</v>
      </c>
      <c r="C3">
        <f t="shared" ref="C3:C55" si="4">$A3/2-$Q$5/2-$Q$2-$Q$4-$Q$8</f>
        <v>1.0000000000000009E-3</v>
      </c>
      <c r="D3">
        <f t="shared" ref="D3:D55" si="5">$A3/2+$Q$5/2-$Q$1-$Q$4-$Q$8</f>
        <v>1.2E-2</v>
      </c>
      <c r="E3">
        <f t="shared" ref="E3:E55" si="6">$A3/2+$Q$5/2-$Q$2-$Q$3+$Q$8</f>
        <v>1.2E-2</v>
      </c>
      <c r="F3" s="4">
        <f t="shared" ref="F3:F55" si="7">$Q$24*(1/($Q$1)-1/($Q$5-$Q$1)-1/($Q$5-$Q$2)+1/($Q$2))</f>
        <v>0.5214863765549671</v>
      </c>
      <c r="G3" s="4">
        <f>$Q$25*(1/($B3)-1/($E3)-1/($D3)+1/($C3))</f>
        <v>0.70073626728061089</v>
      </c>
      <c r="I3">
        <f t="shared" si="0"/>
        <v>7.5000000000000018</v>
      </c>
      <c r="J3">
        <f t="shared" ref="J3:J55" si="8">$I3*2</f>
        <v>15.000000000000004</v>
      </c>
      <c r="K3">
        <f t="shared" ref="K3:K34" si="9">20*LOG10(G3/(F3))</f>
        <v>2.5662325623050086</v>
      </c>
      <c r="O3" s="1">
        <v>3</v>
      </c>
      <c r="P3" s="2" t="s">
        <v>5</v>
      </c>
      <c r="Q3" s="3">
        <f>$Q$27/1000</f>
        <v>5.0000000000000001E-4</v>
      </c>
      <c r="S3">
        <v>1.0074148148148101</v>
      </c>
      <c r="T3">
        <v>-10.975124571847999</v>
      </c>
      <c r="U3">
        <f t="shared" ref="U3:U56" si="10">(S3*2+($Q$5+$Q$1+$Q$2)*1000)/2</f>
        <v>7.007414814814811</v>
      </c>
      <c r="V3">
        <f t="shared" ref="V3:V56" si="11">$U3*2</f>
        <v>14.014829629629622</v>
      </c>
      <c r="W3">
        <f t="shared" si="1"/>
        <v>-4.9751245718479993</v>
      </c>
    </row>
    <row r="4" spans="1:27" x14ac:dyDescent="0.25">
      <c r="A4">
        <f t="shared" si="2"/>
        <v>1.7000000000000001E-2</v>
      </c>
      <c r="B4">
        <f t="shared" si="3"/>
        <v>2E-3</v>
      </c>
      <c r="C4">
        <f t="shared" si="4"/>
        <v>2E-3</v>
      </c>
      <c r="D4">
        <f t="shared" si="5"/>
        <v>1.3000000000000001E-2</v>
      </c>
      <c r="E4">
        <f t="shared" si="6"/>
        <v>1.3000000000000001E-2</v>
      </c>
      <c r="F4" s="4">
        <f t="shared" si="7"/>
        <v>0.5214863765549671</v>
      </c>
      <c r="G4" s="4">
        <f t="shared" ref="G4:G55" si="12">$Q$25*(1/($B4)-1/($E4)-1/($D4)+1/($C4))</f>
        <v>0.32341673874489768</v>
      </c>
      <c r="I4">
        <f t="shared" si="0"/>
        <v>8.5</v>
      </c>
      <c r="J4">
        <f t="shared" si="8"/>
        <v>17</v>
      </c>
      <c r="K4">
        <f t="shared" si="9"/>
        <v>-4.1496094761588438</v>
      </c>
      <c r="O4" s="1">
        <v>4</v>
      </c>
      <c r="P4" s="2" t="s">
        <v>6</v>
      </c>
      <c r="Q4" s="3">
        <f>$Q$27/1000</f>
        <v>5.0000000000000001E-4</v>
      </c>
      <c r="S4">
        <v>2.01482962962963</v>
      </c>
      <c r="T4">
        <v>-15.171829877126299</v>
      </c>
      <c r="U4">
        <f t="shared" si="10"/>
        <v>8.0148296296296309</v>
      </c>
      <c r="V4">
        <f t="shared" si="11"/>
        <v>16.029659259259262</v>
      </c>
      <c r="W4">
        <f t="shared" si="1"/>
        <v>-9.1718298771262994</v>
      </c>
    </row>
    <row r="5" spans="1:27" x14ac:dyDescent="0.25">
      <c r="A5">
        <f t="shared" si="2"/>
        <v>1.9000000000000003E-2</v>
      </c>
      <c r="B5">
        <f t="shared" si="3"/>
        <v>3.0000000000000009E-3</v>
      </c>
      <c r="C5">
        <f t="shared" si="4"/>
        <v>3.0000000000000009E-3</v>
      </c>
      <c r="D5">
        <f t="shared" si="5"/>
        <v>1.4000000000000002E-2</v>
      </c>
      <c r="E5">
        <f t="shared" si="6"/>
        <v>1.4000000000000002E-2</v>
      </c>
      <c r="F5" s="4">
        <f t="shared" si="7"/>
        <v>0.5214863765549671</v>
      </c>
      <c r="G5" s="4">
        <f t="shared" si="12"/>
        <v>0.20021036208017468</v>
      </c>
      <c r="I5">
        <f t="shared" si="0"/>
        <v>9.5000000000000018</v>
      </c>
      <c r="J5">
        <f t="shared" si="8"/>
        <v>19.000000000000004</v>
      </c>
      <c r="K5">
        <f t="shared" si="9"/>
        <v>-8.315128324700499</v>
      </c>
      <c r="O5" s="1">
        <v>5</v>
      </c>
      <c r="P5" s="2" t="s">
        <v>36</v>
      </c>
      <c r="Q5" s="3">
        <f>$Q$26/1000+$Q$1+$Q$2</f>
        <v>1.1000000000000001E-2</v>
      </c>
      <c r="S5">
        <v>3.0222444444444401</v>
      </c>
      <c r="T5">
        <v>-18.3966735065089</v>
      </c>
      <c r="U5">
        <f t="shared" si="10"/>
        <v>9.022244444444441</v>
      </c>
      <c r="V5">
        <f t="shared" si="11"/>
        <v>18.044488888888882</v>
      </c>
      <c r="W5">
        <f t="shared" si="1"/>
        <v>-12.3966735065089</v>
      </c>
    </row>
    <row r="6" spans="1:27" x14ac:dyDescent="0.25">
      <c r="A6">
        <f t="shared" si="2"/>
        <v>2.1000000000000005E-2</v>
      </c>
      <c r="B6">
        <f t="shared" si="3"/>
        <v>4.0000000000000018E-3</v>
      </c>
      <c r="C6">
        <f t="shared" si="4"/>
        <v>4.0000000000000018E-3</v>
      </c>
      <c r="D6">
        <f t="shared" si="5"/>
        <v>1.5000000000000003E-2</v>
      </c>
      <c r="E6">
        <f t="shared" si="6"/>
        <v>1.5000000000000003E-2</v>
      </c>
      <c r="F6" s="4">
        <f t="shared" si="7"/>
        <v>0.5214863765549671</v>
      </c>
      <c r="G6" s="4">
        <f t="shared" si="12"/>
        <v>0.14014725345612225</v>
      </c>
      <c r="I6">
        <f t="shared" si="0"/>
        <v>10.500000000000002</v>
      </c>
      <c r="J6">
        <f t="shared" si="8"/>
        <v>21.000000000000004</v>
      </c>
      <c r="K6">
        <f t="shared" si="9"/>
        <v>-11.413167524415364</v>
      </c>
      <c r="O6" s="1">
        <v>6</v>
      </c>
      <c r="P6" s="2" t="s">
        <v>37</v>
      </c>
      <c r="Q6" s="3">
        <f>0.11</f>
        <v>0.11</v>
      </c>
      <c r="S6">
        <v>4.0296592592592599</v>
      </c>
      <c r="T6">
        <v>-20.9810615501341</v>
      </c>
      <c r="U6">
        <f t="shared" si="10"/>
        <v>10.029659259259262</v>
      </c>
      <c r="V6">
        <f t="shared" si="11"/>
        <v>20.059318518518523</v>
      </c>
      <c r="W6">
        <f t="shared" si="1"/>
        <v>-14.9810615501341</v>
      </c>
    </row>
    <row r="7" spans="1:27" x14ac:dyDescent="0.25">
      <c r="A7">
        <f t="shared" si="2"/>
        <v>2.3000000000000007E-2</v>
      </c>
      <c r="B7">
        <f t="shared" si="3"/>
        <v>5.0000000000000027E-3</v>
      </c>
      <c r="C7">
        <f t="shared" si="4"/>
        <v>5.0000000000000027E-3</v>
      </c>
      <c r="D7">
        <f t="shared" si="5"/>
        <v>1.6000000000000004E-2</v>
      </c>
      <c r="E7">
        <f t="shared" si="6"/>
        <v>1.6000000000000004E-2</v>
      </c>
      <c r="F7" s="4">
        <f t="shared" si="7"/>
        <v>0.5214863765549671</v>
      </c>
      <c r="G7" s="4">
        <f t="shared" si="12"/>
        <v>0.10511044009209167</v>
      </c>
      <c r="I7">
        <f t="shared" si="0"/>
        <v>11.500000000000004</v>
      </c>
      <c r="J7">
        <f t="shared" si="8"/>
        <v>23.000000000000007</v>
      </c>
      <c r="K7">
        <f t="shared" si="9"/>
        <v>-13.911942256581364</v>
      </c>
      <c r="O7" s="1">
        <v>7</v>
      </c>
      <c r="P7" s="2" t="s">
        <v>7</v>
      </c>
      <c r="Q7" s="3">
        <f>$Q$6-$Q$3-$Q$4</f>
        <v>0.109</v>
      </c>
      <c r="S7">
        <v>5.03707407407407</v>
      </c>
      <c r="T7">
        <v>-23.120690391578801</v>
      </c>
      <c r="U7">
        <f t="shared" si="10"/>
        <v>11.03707407407407</v>
      </c>
      <c r="V7">
        <f t="shared" si="11"/>
        <v>22.07414814814814</v>
      </c>
      <c r="W7">
        <f t="shared" si="1"/>
        <v>-17.120690391578801</v>
      </c>
    </row>
    <row r="8" spans="1:27" x14ac:dyDescent="0.25">
      <c r="A8">
        <f t="shared" si="2"/>
        <v>2.5000000000000008E-2</v>
      </c>
      <c r="B8">
        <f t="shared" si="3"/>
        <v>6.0000000000000036E-3</v>
      </c>
      <c r="C8">
        <f t="shared" si="4"/>
        <v>6.0000000000000036E-3</v>
      </c>
      <c r="D8">
        <f t="shared" si="5"/>
        <v>1.7000000000000005E-2</v>
      </c>
      <c r="E8">
        <f t="shared" si="6"/>
        <v>1.7000000000000005E-2</v>
      </c>
      <c r="F8" s="4">
        <f t="shared" si="7"/>
        <v>0.5214863765549671</v>
      </c>
      <c r="G8" s="4">
        <f t="shared" si="12"/>
        <v>8.2439560856542485E-2</v>
      </c>
      <c r="I8">
        <f t="shared" si="0"/>
        <v>12.500000000000004</v>
      </c>
      <c r="J8">
        <f t="shared" si="8"/>
        <v>25.000000000000007</v>
      </c>
      <c r="K8">
        <f t="shared" si="9"/>
        <v>-16.022145951980843</v>
      </c>
      <c r="O8" s="1">
        <v>8</v>
      </c>
      <c r="P8" s="2" t="s">
        <v>8</v>
      </c>
      <c r="Q8" s="3">
        <v>0</v>
      </c>
      <c r="S8">
        <v>6.0444888888888899</v>
      </c>
      <c r="T8">
        <v>-24.9492744917723</v>
      </c>
      <c r="U8">
        <f t="shared" si="10"/>
        <v>12.044488888888891</v>
      </c>
      <c r="V8">
        <f t="shared" si="11"/>
        <v>24.088977777777782</v>
      </c>
      <c r="W8">
        <f t="shared" si="1"/>
        <v>-18.9492744917723</v>
      </c>
    </row>
    <row r="9" spans="1:27" x14ac:dyDescent="0.25">
      <c r="A9">
        <f t="shared" si="2"/>
        <v>2.700000000000001E-2</v>
      </c>
      <c r="B9">
        <f t="shared" si="3"/>
        <v>7.0000000000000027E-3</v>
      </c>
      <c r="C9">
        <f t="shared" si="4"/>
        <v>7.0000000000000027E-3</v>
      </c>
      <c r="D9">
        <f t="shared" si="5"/>
        <v>1.8000000000000006E-2</v>
      </c>
      <c r="E9">
        <f t="shared" si="6"/>
        <v>1.8000000000000006E-2</v>
      </c>
      <c r="F9" s="4">
        <f t="shared" si="7"/>
        <v>0.5214863765549671</v>
      </c>
      <c r="G9" s="4">
        <f t="shared" si="12"/>
        <v>6.6736787360058225E-2</v>
      </c>
      <c r="I9">
        <f t="shared" si="0"/>
        <v>13.500000000000005</v>
      </c>
      <c r="J9">
        <f t="shared" si="8"/>
        <v>27.000000000000011</v>
      </c>
      <c r="K9">
        <f t="shared" si="9"/>
        <v>-17.857553419093747</v>
      </c>
      <c r="O9" s="1">
        <v>9</v>
      </c>
      <c r="P9" s="5" t="s">
        <v>9</v>
      </c>
      <c r="Q9" s="6">
        <f>$Q$6/2-$Q$5/2+$Q$8</f>
        <v>4.9500000000000002E-2</v>
      </c>
      <c r="S9">
        <v>7.0519037037037</v>
      </c>
      <c r="T9">
        <v>-26.543989760982299</v>
      </c>
      <c r="U9">
        <f t="shared" si="10"/>
        <v>13.051903703703701</v>
      </c>
      <c r="V9">
        <f t="shared" si="11"/>
        <v>26.103807407407402</v>
      </c>
      <c r="W9">
        <f t="shared" si="1"/>
        <v>-20.543989760982299</v>
      </c>
    </row>
    <row r="10" spans="1:27" x14ac:dyDescent="0.25">
      <c r="A10">
        <f t="shared" si="2"/>
        <v>2.9000000000000012E-2</v>
      </c>
      <c r="B10">
        <f t="shared" si="3"/>
        <v>8.0000000000000036E-3</v>
      </c>
      <c r="C10">
        <f t="shared" si="4"/>
        <v>8.0000000000000036E-3</v>
      </c>
      <c r="D10">
        <f t="shared" si="5"/>
        <v>1.9000000000000006E-2</v>
      </c>
      <c r="E10">
        <f t="shared" si="6"/>
        <v>1.9000000000000006E-2</v>
      </c>
      <c r="F10" s="4">
        <f t="shared" si="7"/>
        <v>0.5214863765549671</v>
      </c>
      <c r="G10" s="4">
        <f t="shared" si="12"/>
        <v>5.5321284258995622E-2</v>
      </c>
      <c r="I10">
        <f t="shared" si="0"/>
        <v>14.500000000000005</v>
      </c>
      <c r="J10">
        <f t="shared" si="8"/>
        <v>29.000000000000011</v>
      </c>
      <c r="K10">
        <f t="shared" si="9"/>
        <v>-19.487014275637943</v>
      </c>
      <c r="O10" s="1">
        <v>10</v>
      </c>
      <c r="P10" s="5" t="s">
        <v>10</v>
      </c>
      <c r="Q10" s="6">
        <f>$Q$6/2-$Q$5/2-$Q$8</f>
        <v>4.9500000000000002E-2</v>
      </c>
      <c r="S10">
        <v>8.0593185185185199</v>
      </c>
      <c r="T10">
        <v>-27.950296104411098</v>
      </c>
      <c r="U10">
        <f t="shared" si="10"/>
        <v>14.05931851851852</v>
      </c>
      <c r="V10">
        <f t="shared" si="11"/>
        <v>28.11863703703704</v>
      </c>
      <c r="W10">
        <f t="shared" si="1"/>
        <v>-21.950296104411098</v>
      </c>
    </row>
    <row r="11" spans="1:27" x14ac:dyDescent="0.25">
      <c r="A11">
        <f t="shared" si="2"/>
        <v>3.1000000000000014E-2</v>
      </c>
      <c r="B11">
        <f t="shared" si="3"/>
        <v>9.0000000000000045E-3</v>
      </c>
      <c r="C11">
        <f t="shared" si="4"/>
        <v>9.0000000000000045E-3</v>
      </c>
      <c r="D11">
        <f t="shared" si="5"/>
        <v>2.0000000000000007E-2</v>
      </c>
      <c r="E11">
        <f t="shared" si="6"/>
        <v>2.0000000000000007E-2</v>
      </c>
      <c r="F11" s="4">
        <f t="shared" si="7"/>
        <v>0.5214863765549671</v>
      </c>
      <c r="G11" s="4">
        <f t="shared" si="12"/>
        <v>4.6715751152040755E-2</v>
      </c>
      <c r="I11">
        <f t="shared" si="0"/>
        <v>15.500000000000007</v>
      </c>
      <c r="J11">
        <f t="shared" si="8"/>
        <v>31.000000000000014</v>
      </c>
      <c r="K11">
        <f t="shared" si="9"/>
        <v>-20.955592618808613</v>
      </c>
      <c r="O11" s="1">
        <v>11</v>
      </c>
      <c r="P11" s="5" t="s">
        <v>11</v>
      </c>
      <c r="Q11" s="6">
        <f>$Q$6/2+$Q$5/2-$Q$8</f>
        <v>6.0499999999999998E-2</v>
      </c>
      <c r="S11">
        <v>9.06673333333333</v>
      </c>
      <c r="T11">
        <v>-29.206818590771</v>
      </c>
      <c r="U11">
        <f t="shared" si="10"/>
        <v>15.066733333333332</v>
      </c>
      <c r="V11">
        <f t="shared" si="11"/>
        <v>30.133466666666664</v>
      </c>
      <c r="W11">
        <f t="shared" si="1"/>
        <v>-23.206818590771</v>
      </c>
    </row>
    <row r="12" spans="1:27" x14ac:dyDescent="0.25">
      <c r="A12">
        <f t="shared" si="2"/>
        <v>3.3000000000000015E-2</v>
      </c>
      <c r="B12">
        <f t="shared" si="3"/>
        <v>1.0000000000000005E-2</v>
      </c>
      <c r="C12">
        <f t="shared" si="4"/>
        <v>1.0000000000000005E-2</v>
      </c>
      <c r="D12">
        <f t="shared" si="5"/>
        <v>2.1000000000000008E-2</v>
      </c>
      <c r="E12">
        <f t="shared" si="6"/>
        <v>2.1000000000000008E-2</v>
      </c>
      <c r="F12" s="4">
        <f t="shared" si="7"/>
        <v>0.5214863765549671</v>
      </c>
      <c r="G12" s="4">
        <f t="shared" si="12"/>
        <v>4.004207241603492E-2</v>
      </c>
      <c r="I12">
        <f t="shared" si="0"/>
        <v>16.500000000000007</v>
      </c>
      <c r="J12">
        <f t="shared" si="8"/>
        <v>33.000000000000014</v>
      </c>
      <c r="K12">
        <f t="shared" si="9"/>
        <v>-22.294528411420877</v>
      </c>
      <c r="O12" s="1">
        <v>12</v>
      </c>
      <c r="P12" s="5" t="s">
        <v>12</v>
      </c>
      <c r="Q12" s="6">
        <f>$Q$6/2+$Q$5/2+$Q$8</f>
        <v>6.0499999999999998E-2</v>
      </c>
      <c r="S12">
        <v>10.074148148148099</v>
      </c>
      <c r="T12">
        <v>-30.329809634378901</v>
      </c>
      <c r="U12">
        <f t="shared" si="10"/>
        <v>16.074148148148101</v>
      </c>
      <c r="V12">
        <f t="shared" si="11"/>
        <v>32.148296296296202</v>
      </c>
      <c r="W12">
        <f t="shared" si="1"/>
        <v>-24.329809634378901</v>
      </c>
    </row>
    <row r="13" spans="1:27" x14ac:dyDescent="0.25">
      <c r="A13">
        <f t="shared" si="2"/>
        <v>3.5000000000000017E-2</v>
      </c>
      <c r="B13">
        <f t="shared" si="3"/>
        <v>1.1000000000000006E-2</v>
      </c>
      <c r="C13">
        <f t="shared" si="4"/>
        <v>1.1000000000000006E-2</v>
      </c>
      <c r="D13">
        <f t="shared" si="5"/>
        <v>2.2000000000000009E-2</v>
      </c>
      <c r="E13">
        <f t="shared" si="6"/>
        <v>2.2000000000000009E-2</v>
      </c>
      <c r="F13" s="4">
        <f t="shared" si="7"/>
        <v>0.5214863765549671</v>
      </c>
      <c r="G13" s="4">
        <f t="shared" si="12"/>
        <v>3.4747252923005512E-2</v>
      </c>
      <c r="I13">
        <f t="shared" si="0"/>
        <v>17.500000000000007</v>
      </c>
      <c r="J13">
        <f t="shared" si="8"/>
        <v>35.000000000000014</v>
      </c>
      <c r="K13">
        <f t="shared" si="9"/>
        <v>-23.526449836351119</v>
      </c>
      <c r="O13" s="1">
        <v>13</v>
      </c>
      <c r="P13" s="1" t="s">
        <v>13</v>
      </c>
      <c r="Q13">
        <f>$Q$5-$Q$1-$Q$2</f>
        <v>0.01</v>
      </c>
      <c r="S13">
        <v>11.081562962963</v>
      </c>
      <c r="T13">
        <v>-31.362207924577099</v>
      </c>
      <c r="U13">
        <f t="shared" si="10"/>
        <v>17.081562962963002</v>
      </c>
      <c r="V13">
        <f t="shared" si="11"/>
        <v>34.163125925926003</v>
      </c>
      <c r="W13">
        <f t="shared" si="1"/>
        <v>-25.362207924577099</v>
      </c>
    </row>
    <row r="14" spans="1:27" x14ac:dyDescent="0.25">
      <c r="A14">
        <f t="shared" si="2"/>
        <v>3.7000000000000019E-2</v>
      </c>
      <c r="B14">
        <f t="shared" si="3"/>
        <v>1.2000000000000007E-2</v>
      </c>
      <c r="C14">
        <f t="shared" si="4"/>
        <v>1.2000000000000007E-2</v>
      </c>
      <c r="D14">
        <f t="shared" si="5"/>
        <v>2.300000000000001E-2</v>
      </c>
      <c r="E14">
        <f t="shared" si="6"/>
        <v>2.300000000000001E-2</v>
      </c>
      <c r="F14" s="4">
        <f t="shared" si="7"/>
        <v>0.5214863765549671</v>
      </c>
      <c r="G14" s="4">
        <f t="shared" si="12"/>
        <v>3.0466794229591788E-2</v>
      </c>
      <c r="I14">
        <f t="shared" si="0"/>
        <v>18.500000000000011</v>
      </c>
      <c r="J14">
        <f t="shared" si="8"/>
        <v>37.000000000000021</v>
      </c>
      <c r="K14">
        <f t="shared" si="9"/>
        <v>-24.668324158046847</v>
      </c>
      <c r="O14" s="1">
        <v>14</v>
      </c>
      <c r="P14" s="5" t="s">
        <v>14</v>
      </c>
      <c r="Q14" s="6">
        <f>$Q$9-$Q$1-$Q$3</f>
        <v>4.8500000000000001E-2</v>
      </c>
      <c r="S14">
        <v>12.088977777777799</v>
      </c>
      <c r="T14">
        <v>-32.2909037882566</v>
      </c>
      <c r="U14">
        <f t="shared" si="10"/>
        <v>18.088977777777799</v>
      </c>
      <c r="V14">
        <f t="shared" si="11"/>
        <v>36.177955555555599</v>
      </c>
      <c r="W14">
        <f t="shared" si="1"/>
        <v>-26.2909037882566</v>
      </c>
    </row>
    <row r="15" spans="1:27" x14ac:dyDescent="0.25">
      <c r="A15">
        <f t="shared" si="2"/>
        <v>3.9000000000000021E-2</v>
      </c>
      <c r="B15">
        <f t="shared" si="3"/>
        <v>1.3000000000000008E-2</v>
      </c>
      <c r="C15">
        <f t="shared" si="4"/>
        <v>1.3000000000000008E-2</v>
      </c>
      <c r="D15">
        <f t="shared" si="5"/>
        <v>2.4000000000000011E-2</v>
      </c>
      <c r="E15">
        <f t="shared" si="6"/>
        <v>2.4000000000000011E-2</v>
      </c>
      <c r="F15" s="4">
        <f t="shared" si="7"/>
        <v>0.5214863765549671</v>
      </c>
      <c r="G15" s="4">
        <f t="shared" si="12"/>
        <v>2.6951394895408119E-2</v>
      </c>
      <c r="I15">
        <f t="shared" si="0"/>
        <v>19.500000000000011</v>
      </c>
      <c r="J15">
        <f t="shared" si="8"/>
        <v>39.000000000000021</v>
      </c>
      <c r="K15">
        <f t="shared" si="9"/>
        <v>-25.73323439711135</v>
      </c>
      <c r="O15" s="1">
        <v>15</v>
      </c>
      <c r="P15" s="5" t="s">
        <v>15</v>
      </c>
      <c r="Q15" s="6">
        <f>$Q$10-$Q$2-$Q$4</f>
        <v>4.8500000000000001E-2</v>
      </c>
      <c r="S15">
        <v>13.096392592592601</v>
      </c>
      <c r="T15">
        <v>-33.147024177436698</v>
      </c>
      <c r="U15">
        <f t="shared" si="10"/>
        <v>19.096392592592601</v>
      </c>
      <c r="V15">
        <f t="shared" si="11"/>
        <v>38.192785185185201</v>
      </c>
      <c r="W15">
        <f t="shared" si="1"/>
        <v>-27.147024177436698</v>
      </c>
    </row>
    <row r="16" spans="1:27" x14ac:dyDescent="0.25">
      <c r="A16">
        <f t="shared" si="2"/>
        <v>4.1000000000000023E-2</v>
      </c>
      <c r="B16">
        <f t="shared" si="3"/>
        <v>1.4000000000000009E-2</v>
      </c>
      <c r="C16">
        <f t="shared" si="4"/>
        <v>1.4000000000000009E-2</v>
      </c>
      <c r="D16">
        <f t="shared" si="5"/>
        <v>2.5000000000000012E-2</v>
      </c>
      <c r="E16">
        <f t="shared" si="6"/>
        <v>2.5000000000000012E-2</v>
      </c>
      <c r="F16" s="4">
        <f t="shared" si="7"/>
        <v>0.5214863765549671</v>
      </c>
      <c r="G16" s="4">
        <f t="shared" si="12"/>
        <v>2.4025243449620957E-2</v>
      </c>
      <c r="I16">
        <f t="shared" si="0"/>
        <v>20.500000000000011</v>
      </c>
      <c r="J16">
        <f t="shared" si="8"/>
        <v>41.000000000000021</v>
      </c>
      <c r="K16">
        <f t="shared" si="9"/>
        <v>-26.731503403748004</v>
      </c>
      <c r="O16" s="1">
        <v>16</v>
      </c>
      <c r="P16" s="5" t="s">
        <v>16</v>
      </c>
      <c r="Q16" s="6">
        <f>$Q$11-$Q$1-$Q$4</f>
        <v>5.9499999999999997E-2</v>
      </c>
      <c r="S16">
        <v>14.1038074074074</v>
      </c>
      <c r="T16">
        <v>-33.9314690237088</v>
      </c>
      <c r="U16">
        <f t="shared" si="10"/>
        <v>20.103807407407402</v>
      </c>
      <c r="V16">
        <f t="shared" si="11"/>
        <v>40.207614814814804</v>
      </c>
      <c r="W16">
        <f t="shared" si="1"/>
        <v>-27.9314690237088</v>
      </c>
    </row>
    <row r="17" spans="1:23" x14ac:dyDescent="0.25">
      <c r="A17">
        <f t="shared" si="2"/>
        <v>4.3000000000000024E-2</v>
      </c>
      <c r="B17">
        <f t="shared" si="3"/>
        <v>1.500000000000001E-2</v>
      </c>
      <c r="C17">
        <f t="shared" si="4"/>
        <v>1.500000000000001E-2</v>
      </c>
      <c r="D17">
        <f t="shared" si="5"/>
        <v>2.6000000000000013E-2</v>
      </c>
      <c r="E17">
        <f t="shared" si="6"/>
        <v>2.6000000000000013E-2</v>
      </c>
      <c r="F17" s="4">
        <f t="shared" si="7"/>
        <v>0.5214863765549671</v>
      </c>
      <c r="G17" s="4">
        <f t="shared" si="12"/>
        <v>2.1561115916326496E-2</v>
      </c>
      <c r="I17">
        <f t="shared" si="0"/>
        <v>21.500000000000011</v>
      </c>
      <c r="J17">
        <f t="shared" si="8"/>
        <v>43.000000000000021</v>
      </c>
      <c r="K17">
        <f t="shared" si="9"/>
        <v>-27.671434657272478</v>
      </c>
      <c r="O17" s="1">
        <v>17</v>
      </c>
      <c r="P17" s="5" t="s">
        <v>17</v>
      </c>
      <c r="Q17" s="6">
        <f>$Q$12-$Q$2-$Q$3</f>
        <v>5.9499999999999997E-2</v>
      </c>
      <c r="S17">
        <v>15.111222222222199</v>
      </c>
      <c r="T17">
        <v>-34.649848828697301</v>
      </c>
      <c r="U17">
        <f t="shared" si="10"/>
        <v>21.111222222222199</v>
      </c>
      <c r="V17">
        <f t="shared" si="11"/>
        <v>42.222444444444399</v>
      </c>
      <c r="W17">
        <f t="shared" si="1"/>
        <v>-28.649848828697301</v>
      </c>
    </row>
    <row r="18" spans="1:23" x14ac:dyDescent="0.25">
      <c r="A18">
        <f t="shared" si="2"/>
        <v>4.5000000000000026E-2</v>
      </c>
      <c r="B18">
        <f t="shared" si="3"/>
        <v>1.6000000000000011E-2</v>
      </c>
      <c r="C18">
        <f t="shared" si="4"/>
        <v>1.6000000000000011E-2</v>
      </c>
      <c r="D18">
        <f t="shared" si="5"/>
        <v>2.7000000000000014E-2</v>
      </c>
      <c r="E18">
        <f t="shared" si="6"/>
        <v>2.7000000000000014E-2</v>
      </c>
      <c r="F18" s="4">
        <f t="shared" si="7"/>
        <v>0.5214863765549671</v>
      </c>
      <c r="G18" s="4">
        <f t="shared" si="12"/>
        <v>1.9464896313350306E-2</v>
      </c>
      <c r="I18">
        <f t="shared" si="0"/>
        <v>22.500000000000014</v>
      </c>
      <c r="J18">
        <f t="shared" si="8"/>
        <v>45.000000000000028</v>
      </c>
      <c r="K18">
        <f t="shared" si="9"/>
        <v>-28.559817453040736</v>
      </c>
      <c r="O18" s="1">
        <v>18</v>
      </c>
      <c r="P18" s="1" t="s">
        <v>19</v>
      </c>
      <c r="Q18" s="4">
        <v>1000000</v>
      </c>
      <c r="S18">
        <v>16.118637037037001</v>
      </c>
      <c r="T18">
        <v>-35.3164247339516</v>
      </c>
      <c r="U18">
        <f t="shared" si="10"/>
        <v>22.118637037037001</v>
      </c>
      <c r="V18">
        <f t="shared" si="11"/>
        <v>44.237274074074001</v>
      </c>
      <c r="W18">
        <f t="shared" si="1"/>
        <v>-29.3164247339516</v>
      </c>
    </row>
    <row r="19" spans="1:23" x14ac:dyDescent="0.25">
      <c r="A19">
        <f t="shared" si="2"/>
        <v>4.7000000000000028E-2</v>
      </c>
      <c r="B19">
        <f t="shared" si="3"/>
        <v>1.7000000000000012E-2</v>
      </c>
      <c r="C19">
        <f t="shared" si="4"/>
        <v>1.7000000000000012E-2</v>
      </c>
      <c r="D19">
        <f t="shared" si="5"/>
        <v>2.8000000000000014E-2</v>
      </c>
      <c r="E19">
        <f t="shared" si="6"/>
        <v>2.8000000000000014E-2</v>
      </c>
      <c r="F19" s="4">
        <f t="shared" si="7"/>
        <v>0.5214863765549671</v>
      </c>
      <c r="G19" s="4">
        <f t="shared" si="12"/>
        <v>1.7665620183544818E-2</v>
      </c>
      <c r="I19">
        <f t="shared" si="0"/>
        <v>23.500000000000014</v>
      </c>
      <c r="J19">
        <f t="shared" si="8"/>
        <v>47.000000000000028</v>
      </c>
      <c r="K19">
        <f t="shared" si="9"/>
        <v>-29.402281571152354</v>
      </c>
      <c r="O19" s="1">
        <v>19</v>
      </c>
      <c r="P19" s="1" t="s">
        <v>2</v>
      </c>
      <c r="Q19">
        <v>0.16329264333150201</v>
      </c>
      <c r="S19">
        <v>17.126051851851798</v>
      </c>
      <c r="T19">
        <v>-35.930302115910301</v>
      </c>
      <c r="U19">
        <f t="shared" si="10"/>
        <v>23.126051851851798</v>
      </c>
      <c r="V19">
        <f t="shared" si="11"/>
        <v>46.252103703703597</v>
      </c>
      <c r="W19">
        <f t="shared" si="1"/>
        <v>-29.930302115910301</v>
      </c>
    </row>
    <row r="20" spans="1:23" x14ac:dyDescent="0.25">
      <c r="A20">
        <f t="shared" si="2"/>
        <v>4.900000000000003E-2</v>
      </c>
      <c r="B20">
        <f t="shared" si="3"/>
        <v>1.8000000000000013E-2</v>
      </c>
      <c r="C20">
        <f t="shared" si="4"/>
        <v>1.8000000000000013E-2</v>
      </c>
      <c r="D20">
        <f t="shared" si="5"/>
        <v>2.9000000000000015E-2</v>
      </c>
      <c r="E20">
        <f t="shared" si="6"/>
        <v>2.9000000000000015E-2</v>
      </c>
      <c r="F20" s="4">
        <f t="shared" si="7"/>
        <v>0.5214863765549671</v>
      </c>
      <c r="G20" s="4">
        <f t="shared" si="12"/>
        <v>1.6108879707600249E-2</v>
      </c>
      <c r="I20">
        <f t="shared" si="0"/>
        <v>24.500000000000014</v>
      </c>
      <c r="J20">
        <f t="shared" si="8"/>
        <v>49.000000000000028</v>
      </c>
      <c r="K20">
        <f t="shared" si="9"/>
        <v>-30.203552576787736</v>
      </c>
      <c r="N20" s="10"/>
      <c r="O20" s="7">
        <v>20</v>
      </c>
      <c r="P20" s="7" t="s">
        <v>40</v>
      </c>
      <c r="Q20" s="8">
        <v>7.9630000000000005E-13</v>
      </c>
      <c r="S20">
        <v>18.133466666666699</v>
      </c>
      <c r="T20">
        <v>-36.504098249313898</v>
      </c>
      <c r="U20">
        <f t="shared" si="10"/>
        <v>24.133466666666699</v>
      </c>
      <c r="V20">
        <f t="shared" si="11"/>
        <v>48.266933333333398</v>
      </c>
      <c r="W20">
        <f t="shared" si="1"/>
        <v>-30.504098249313898</v>
      </c>
    </row>
    <row r="21" spans="1:23" x14ac:dyDescent="0.25">
      <c r="A21">
        <f t="shared" si="2"/>
        <v>5.1000000000000031E-2</v>
      </c>
      <c r="B21">
        <f t="shared" si="3"/>
        <v>1.9000000000000013E-2</v>
      </c>
      <c r="C21">
        <f t="shared" si="4"/>
        <v>1.9000000000000013E-2</v>
      </c>
      <c r="D21">
        <f t="shared" si="5"/>
        <v>3.0000000000000016E-2</v>
      </c>
      <c r="E21">
        <f t="shared" si="6"/>
        <v>3.0000000000000016E-2</v>
      </c>
      <c r="F21" s="4">
        <f t="shared" si="7"/>
        <v>0.5214863765549671</v>
      </c>
      <c r="G21" s="4">
        <f t="shared" si="12"/>
        <v>1.4752342469065493E-2</v>
      </c>
      <c r="I21">
        <f t="shared" si="0"/>
        <v>25.500000000000014</v>
      </c>
      <c r="J21">
        <f t="shared" si="8"/>
        <v>51.000000000000028</v>
      </c>
      <c r="K21">
        <f t="shared" si="9"/>
        <v>-30.96763963019232</v>
      </c>
      <c r="N21" s="10"/>
      <c r="O21" s="7">
        <v>21</v>
      </c>
      <c r="P21" s="7" t="s">
        <v>41</v>
      </c>
      <c r="Q21" s="8">
        <v>2.2234E-12</v>
      </c>
      <c r="S21">
        <v>19.1408814814815</v>
      </c>
      <c r="T21">
        <v>-37.0399407215031</v>
      </c>
      <c r="U21">
        <f t="shared" si="10"/>
        <v>25.1408814814815</v>
      </c>
      <c r="V21">
        <f t="shared" si="11"/>
        <v>50.281762962963001</v>
      </c>
      <c r="W21">
        <f t="shared" si="1"/>
        <v>-31.0399407215031</v>
      </c>
    </row>
    <row r="22" spans="1:23" x14ac:dyDescent="0.25">
      <c r="A22">
        <f t="shared" si="2"/>
        <v>5.3000000000000033E-2</v>
      </c>
      <c r="B22">
        <f t="shared" si="3"/>
        <v>2.0000000000000014E-2</v>
      </c>
      <c r="C22">
        <f t="shared" si="4"/>
        <v>2.0000000000000014E-2</v>
      </c>
      <c r="D22">
        <f t="shared" si="5"/>
        <v>3.1000000000000014E-2</v>
      </c>
      <c r="E22">
        <f t="shared" si="6"/>
        <v>3.1000000000000014E-2</v>
      </c>
      <c r="F22" s="4">
        <f t="shared" si="7"/>
        <v>0.5214863765549671</v>
      </c>
      <c r="G22" s="4">
        <f t="shared" si="12"/>
        <v>1.3562637431237628E-2</v>
      </c>
      <c r="I22">
        <f t="shared" si="0"/>
        <v>26.500000000000018</v>
      </c>
      <c r="J22">
        <f t="shared" si="8"/>
        <v>53.000000000000036</v>
      </c>
      <c r="K22">
        <f t="shared" si="9"/>
        <v>-31.697976306707574</v>
      </c>
      <c r="N22" s="10"/>
      <c r="O22" s="7">
        <v>22</v>
      </c>
      <c r="P22" s="7" t="s">
        <v>27</v>
      </c>
      <c r="Q22" s="10">
        <v>52.282345053037098</v>
      </c>
      <c r="S22">
        <v>20.148296296296301</v>
      </c>
      <c r="T22">
        <v>-37.544882131366201</v>
      </c>
      <c r="U22">
        <f t="shared" si="10"/>
        <v>26.148296296296301</v>
      </c>
      <c r="V22">
        <f t="shared" si="11"/>
        <v>52.296592592592603</v>
      </c>
      <c r="W22">
        <f t="shared" si="1"/>
        <v>-31.544882131366201</v>
      </c>
    </row>
    <row r="23" spans="1:23" x14ac:dyDescent="0.25">
      <c r="A23">
        <f t="shared" si="2"/>
        <v>5.5000000000000035E-2</v>
      </c>
      <c r="B23">
        <f t="shared" si="3"/>
        <v>2.1000000000000015E-2</v>
      </c>
      <c r="C23">
        <f t="shared" si="4"/>
        <v>2.1000000000000015E-2</v>
      </c>
      <c r="D23">
        <f t="shared" si="5"/>
        <v>3.2000000000000015E-2</v>
      </c>
      <c r="E23">
        <f t="shared" si="6"/>
        <v>3.2000000000000015E-2</v>
      </c>
      <c r="F23" s="4">
        <f t="shared" si="7"/>
        <v>0.5214863765549671</v>
      </c>
      <c r="G23" s="4">
        <f t="shared" si="12"/>
        <v>1.2513147630010907E-2</v>
      </c>
      <c r="I23">
        <f t="shared" si="0"/>
        <v>27.500000000000018</v>
      </c>
      <c r="J23">
        <f t="shared" si="8"/>
        <v>55.000000000000036</v>
      </c>
      <c r="K23">
        <f t="shared" si="9"/>
        <v>-32.397527977819003</v>
      </c>
      <c r="O23" s="1">
        <v>23</v>
      </c>
      <c r="P23" s="7" t="s">
        <v>26</v>
      </c>
      <c r="Q23" s="8">
        <v>8.8539999999999992E-12</v>
      </c>
      <c r="S23">
        <v>21.155711111111099</v>
      </c>
      <c r="T23">
        <v>-38.017549077694298</v>
      </c>
      <c r="U23">
        <f t="shared" si="10"/>
        <v>27.155711111111099</v>
      </c>
      <c r="V23">
        <f t="shared" si="11"/>
        <v>54.311422222222198</v>
      </c>
      <c r="W23">
        <f t="shared" si="1"/>
        <v>-32.017549077694298</v>
      </c>
    </row>
    <row r="24" spans="1:23" x14ac:dyDescent="0.25">
      <c r="A24">
        <f t="shared" si="2"/>
        <v>5.7000000000000037E-2</v>
      </c>
      <c r="B24">
        <f t="shared" si="3"/>
        <v>2.2000000000000016E-2</v>
      </c>
      <c r="C24">
        <f t="shared" si="4"/>
        <v>2.2000000000000016E-2</v>
      </c>
      <c r="D24">
        <f t="shared" si="5"/>
        <v>3.3000000000000015E-2</v>
      </c>
      <c r="E24">
        <f t="shared" si="6"/>
        <v>3.3000000000000015E-2</v>
      </c>
      <c r="F24" s="4">
        <f t="shared" si="7"/>
        <v>0.5214863765549671</v>
      </c>
      <c r="G24" s="4">
        <f t="shared" si="12"/>
        <v>1.1582417641001833E-2</v>
      </c>
      <c r="I24">
        <f t="shared" si="0"/>
        <v>28.500000000000018</v>
      </c>
      <c r="J24">
        <f t="shared" si="8"/>
        <v>57.000000000000036</v>
      </c>
      <c r="K24">
        <f t="shared" si="9"/>
        <v>-33.068874930744371</v>
      </c>
      <c r="O24" s="1">
        <v>24</v>
      </c>
      <c r="P24" s="7" t="s">
        <v>38</v>
      </c>
      <c r="Q24" s="8">
        <f>$Q$20*1/(4*PI()*$Q$22*$Q$23)</f>
        <v>1.3689017384567887E-4</v>
      </c>
      <c r="S24">
        <v>22.1631259259259</v>
      </c>
      <c r="T24">
        <v>-38.456735735047701</v>
      </c>
      <c r="U24">
        <f t="shared" si="10"/>
        <v>28.1631259259259</v>
      </c>
      <c r="V24">
        <f t="shared" si="11"/>
        <v>56.326251851851801</v>
      </c>
      <c r="W24">
        <f t="shared" si="1"/>
        <v>-32.456735735047701</v>
      </c>
    </row>
    <row r="25" spans="1:23" x14ac:dyDescent="0.25">
      <c r="A25">
        <f t="shared" si="2"/>
        <v>5.9000000000000039E-2</v>
      </c>
      <c r="B25">
        <f t="shared" si="3"/>
        <v>2.3000000000000017E-2</v>
      </c>
      <c r="C25">
        <f t="shared" si="4"/>
        <v>2.3000000000000017E-2</v>
      </c>
      <c r="D25">
        <f t="shared" si="5"/>
        <v>3.4000000000000016E-2</v>
      </c>
      <c r="E25">
        <f t="shared" si="6"/>
        <v>3.4000000000000016E-2</v>
      </c>
      <c r="F25" s="4">
        <f t="shared" si="7"/>
        <v>0.5214863765549671</v>
      </c>
      <c r="G25" s="4">
        <f t="shared" si="12"/>
        <v>1.0752986198679449E-2</v>
      </c>
      <c r="I25">
        <f t="shared" si="0"/>
        <v>29.500000000000018</v>
      </c>
      <c r="J25">
        <f t="shared" si="8"/>
        <v>59.000000000000036</v>
      </c>
      <c r="K25">
        <f t="shared" si="9"/>
        <v>-33.714277577939455</v>
      </c>
      <c r="O25" s="1">
        <v>25</v>
      </c>
      <c r="P25" s="7" t="s">
        <v>39</v>
      </c>
      <c r="Q25" s="8">
        <f>$Q$21*1/(4*PI()*$Q$22*$Q$23)</f>
        <v>3.822197821530609E-4</v>
      </c>
      <c r="S25">
        <v>23.170540740740702</v>
      </c>
      <c r="T25">
        <v>-38.8675448942667</v>
      </c>
      <c r="U25">
        <f t="shared" si="10"/>
        <v>29.170540740740702</v>
      </c>
      <c r="V25">
        <f t="shared" si="11"/>
        <v>58.341081481481403</v>
      </c>
      <c r="W25">
        <f t="shared" si="1"/>
        <v>-32.8675448942667</v>
      </c>
    </row>
    <row r="26" spans="1:23" x14ac:dyDescent="0.25">
      <c r="A26">
        <f t="shared" si="2"/>
        <v>6.100000000000004E-2</v>
      </c>
      <c r="B26">
        <f t="shared" si="3"/>
        <v>2.4000000000000018E-2</v>
      </c>
      <c r="C26">
        <f t="shared" si="4"/>
        <v>2.4000000000000018E-2</v>
      </c>
      <c r="D26">
        <f t="shared" si="5"/>
        <v>3.5000000000000017E-2</v>
      </c>
      <c r="E26">
        <f t="shared" si="6"/>
        <v>3.5000000000000017E-2</v>
      </c>
      <c r="F26" s="4">
        <f t="shared" si="7"/>
        <v>0.5214863765549671</v>
      </c>
      <c r="G26" s="4">
        <f t="shared" si="12"/>
        <v>1.0010518104008725E-2</v>
      </c>
      <c r="I26">
        <f t="shared" si="0"/>
        <v>30.500000000000021</v>
      </c>
      <c r="J26">
        <f t="shared" si="8"/>
        <v>61.000000000000043</v>
      </c>
      <c r="K26">
        <f t="shared" si="9"/>
        <v>-34.335728237980135</v>
      </c>
      <c r="O26" s="1">
        <v>26</v>
      </c>
      <c r="P26" s="9" t="s">
        <v>30</v>
      </c>
      <c r="Q26" s="9">
        <v>10</v>
      </c>
      <c r="S26">
        <v>24.177955555555599</v>
      </c>
      <c r="T26">
        <v>-39.2629118916783</v>
      </c>
      <c r="U26">
        <f t="shared" si="10"/>
        <v>30.177955555555599</v>
      </c>
      <c r="V26">
        <f t="shared" si="11"/>
        <v>60.355911111111197</v>
      </c>
      <c r="W26">
        <f t="shared" si="1"/>
        <v>-33.2629118916783</v>
      </c>
    </row>
    <row r="27" spans="1:23" x14ac:dyDescent="0.25">
      <c r="A27">
        <f t="shared" si="2"/>
        <v>6.3000000000000042E-2</v>
      </c>
      <c r="B27">
        <f t="shared" si="3"/>
        <v>2.5000000000000019E-2</v>
      </c>
      <c r="C27">
        <f t="shared" si="4"/>
        <v>2.5000000000000019E-2</v>
      </c>
      <c r="D27">
        <f t="shared" si="5"/>
        <v>3.6000000000000018E-2</v>
      </c>
      <c r="E27">
        <f t="shared" si="6"/>
        <v>3.6000000000000018E-2</v>
      </c>
      <c r="F27" s="4">
        <f t="shared" si="7"/>
        <v>0.5214863765549671</v>
      </c>
      <c r="G27" s="4">
        <f t="shared" si="12"/>
        <v>9.3431502304081437E-3</v>
      </c>
      <c r="I27">
        <f t="shared" si="0"/>
        <v>31.500000000000021</v>
      </c>
      <c r="J27">
        <f t="shared" si="8"/>
        <v>63.000000000000043</v>
      </c>
      <c r="K27">
        <f t="shared" si="9"/>
        <v>-34.934992705528998</v>
      </c>
      <c r="O27" s="1">
        <v>27</v>
      </c>
      <c r="P27" s="9" t="s">
        <v>31</v>
      </c>
      <c r="Q27" s="9">
        <v>0.5</v>
      </c>
      <c r="S27">
        <v>25.1853703703704</v>
      </c>
      <c r="T27">
        <v>-39.635393702327498</v>
      </c>
      <c r="U27">
        <f t="shared" si="10"/>
        <v>31.1853703703704</v>
      </c>
      <c r="V27">
        <f t="shared" si="11"/>
        <v>62.3707407407408</v>
      </c>
      <c r="W27">
        <f t="shared" si="1"/>
        <v>-33.635393702327498</v>
      </c>
    </row>
    <row r="28" spans="1:23" x14ac:dyDescent="0.25">
      <c r="A28">
        <f t="shared" si="2"/>
        <v>6.5000000000000044E-2</v>
      </c>
      <c r="B28">
        <f t="shared" si="3"/>
        <v>2.600000000000002E-2</v>
      </c>
      <c r="C28">
        <f t="shared" si="4"/>
        <v>2.600000000000002E-2</v>
      </c>
      <c r="D28">
        <f t="shared" si="5"/>
        <v>3.7000000000000019E-2</v>
      </c>
      <c r="E28">
        <f t="shared" si="6"/>
        <v>3.7000000000000019E-2</v>
      </c>
      <c r="F28" s="4">
        <f t="shared" si="7"/>
        <v>0.5214863765549671</v>
      </c>
      <c r="G28" s="4">
        <f t="shared" si="12"/>
        <v>8.7409929390512755E-3</v>
      </c>
      <c r="I28">
        <f t="shared" si="0"/>
        <v>32.500000000000021</v>
      </c>
      <c r="J28">
        <f t="shared" si="8"/>
        <v>65.000000000000043</v>
      </c>
      <c r="K28">
        <f t="shared" si="9"/>
        <v>-35.513643957498758</v>
      </c>
      <c r="S28">
        <v>26.192785185185201</v>
      </c>
      <c r="T28">
        <v>-39.983955180398198</v>
      </c>
      <c r="U28">
        <f t="shared" si="10"/>
        <v>32.192785185185201</v>
      </c>
      <c r="V28">
        <f t="shared" si="11"/>
        <v>64.385570370370402</v>
      </c>
      <c r="W28">
        <f t="shared" si="1"/>
        <v>-33.983955180398198</v>
      </c>
    </row>
    <row r="29" spans="1:23" x14ac:dyDescent="0.25">
      <c r="A29">
        <f t="shared" si="2"/>
        <v>6.7000000000000046E-2</v>
      </c>
      <c r="B29">
        <f t="shared" si="3"/>
        <v>2.7000000000000021E-2</v>
      </c>
      <c r="C29">
        <f t="shared" si="4"/>
        <v>2.7000000000000021E-2</v>
      </c>
      <c r="D29">
        <f t="shared" si="5"/>
        <v>3.800000000000002E-2</v>
      </c>
      <c r="E29">
        <f t="shared" si="6"/>
        <v>3.800000000000002E-2</v>
      </c>
      <c r="F29" s="4">
        <f t="shared" si="7"/>
        <v>0.5214863765549671</v>
      </c>
      <c r="G29" s="4">
        <f t="shared" si="12"/>
        <v>8.1957458161474924E-3</v>
      </c>
      <c r="I29">
        <f t="shared" si="0"/>
        <v>33.500000000000021</v>
      </c>
      <c r="J29">
        <f t="shared" si="8"/>
        <v>67.000000000000043</v>
      </c>
      <c r="K29">
        <f t="shared" si="9"/>
        <v>-36.073089732258445</v>
      </c>
      <c r="S29">
        <v>27.200199999999999</v>
      </c>
      <c r="T29">
        <v>-40.311942724952097</v>
      </c>
      <c r="U29">
        <f t="shared" si="10"/>
        <v>33.200200000000002</v>
      </c>
      <c r="V29">
        <f t="shared" si="11"/>
        <v>66.400400000000005</v>
      </c>
      <c r="W29">
        <f t="shared" si="1"/>
        <v>-34.311942724952097</v>
      </c>
    </row>
    <row r="30" spans="1:23" x14ac:dyDescent="0.25">
      <c r="A30">
        <f t="shared" si="2"/>
        <v>6.9000000000000047E-2</v>
      </c>
      <c r="B30">
        <f t="shared" si="3"/>
        <v>2.8000000000000021E-2</v>
      </c>
      <c r="C30">
        <f t="shared" si="4"/>
        <v>2.8000000000000021E-2</v>
      </c>
      <c r="D30">
        <f t="shared" si="5"/>
        <v>3.9000000000000021E-2</v>
      </c>
      <c r="E30">
        <f t="shared" si="6"/>
        <v>3.9000000000000021E-2</v>
      </c>
      <c r="F30" s="4">
        <f t="shared" si="7"/>
        <v>0.5214863765549671</v>
      </c>
      <c r="G30" s="4">
        <f t="shared" si="12"/>
        <v>7.7003985415451722E-3</v>
      </c>
      <c r="I30">
        <f t="shared" si="0"/>
        <v>34.500000000000021</v>
      </c>
      <c r="J30">
        <f t="shared" si="8"/>
        <v>69.000000000000043</v>
      </c>
      <c r="K30">
        <f t="shared" si="9"/>
        <v>-36.614595284116866</v>
      </c>
      <c r="S30">
        <v>28.2076148148148</v>
      </c>
      <c r="T30">
        <v>-40.6290598238268</v>
      </c>
      <c r="U30">
        <f t="shared" si="10"/>
        <v>34.207614814814804</v>
      </c>
      <c r="V30">
        <f t="shared" si="11"/>
        <v>68.415229629629607</v>
      </c>
      <c r="W30">
        <f t="shared" si="1"/>
        <v>-34.6290598238268</v>
      </c>
    </row>
    <row r="31" spans="1:23" x14ac:dyDescent="0.25">
      <c r="A31">
        <f t="shared" si="2"/>
        <v>7.1000000000000049E-2</v>
      </c>
      <c r="B31">
        <f t="shared" si="3"/>
        <v>2.9000000000000022E-2</v>
      </c>
      <c r="C31">
        <f t="shared" si="4"/>
        <v>2.9000000000000022E-2</v>
      </c>
      <c r="D31">
        <f t="shared" si="5"/>
        <v>4.0000000000000022E-2</v>
      </c>
      <c r="E31">
        <f t="shared" si="6"/>
        <v>4.0000000000000022E-2</v>
      </c>
      <c r="F31" s="4">
        <f t="shared" si="7"/>
        <v>0.5214863765549671</v>
      </c>
      <c r="G31" s="4">
        <f t="shared" si="12"/>
        <v>7.2489958684201121E-3</v>
      </c>
      <c r="I31">
        <f t="shared" si="0"/>
        <v>35.500000000000021</v>
      </c>
      <c r="J31">
        <f t="shared" si="8"/>
        <v>71.000000000000043</v>
      </c>
      <c r="K31">
        <f t="shared" si="9"/>
        <v>-37.139302301280864</v>
      </c>
      <c r="N31" t="s">
        <v>42</v>
      </c>
      <c r="S31">
        <v>29.215029629629601</v>
      </c>
      <c r="T31">
        <v>-40.931645355048303</v>
      </c>
      <c r="U31">
        <f t="shared" si="10"/>
        <v>35.215029629629605</v>
      </c>
      <c r="V31">
        <f t="shared" si="11"/>
        <v>70.43005925925921</v>
      </c>
      <c r="W31">
        <f t="shared" si="1"/>
        <v>-34.931645355048303</v>
      </c>
    </row>
    <row r="32" spans="1:23" x14ac:dyDescent="0.25">
      <c r="A32">
        <f t="shared" si="2"/>
        <v>7.3000000000000051E-2</v>
      </c>
      <c r="B32">
        <f t="shared" si="3"/>
        <v>3.0000000000000023E-2</v>
      </c>
      <c r="C32">
        <f t="shared" si="4"/>
        <v>3.0000000000000023E-2</v>
      </c>
      <c r="D32">
        <f t="shared" si="5"/>
        <v>4.1000000000000023E-2</v>
      </c>
      <c r="E32">
        <f t="shared" si="6"/>
        <v>4.1000000000000023E-2</v>
      </c>
      <c r="F32" s="4">
        <f t="shared" si="7"/>
        <v>0.5214863765549671</v>
      </c>
      <c r="G32" s="4">
        <f t="shared" si="12"/>
        <v>6.8364513881035193E-3</v>
      </c>
      <c r="I32">
        <f t="shared" si="0"/>
        <v>36.500000000000028</v>
      </c>
      <c r="J32">
        <f t="shared" si="8"/>
        <v>73.000000000000057</v>
      </c>
      <c r="K32">
        <f t="shared" si="9"/>
        <v>-37.648244745530455</v>
      </c>
      <c r="S32">
        <v>30.222444444444399</v>
      </c>
      <c r="T32">
        <v>-41.220762434661403</v>
      </c>
      <c r="U32">
        <f t="shared" si="10"/>
        <v>36.222444444444399</v>
      </c>
      <c r="V32">
        <f t="shared" si="11"/>
        <v>72.444888888888798</v>
      </c>
      <c r="W32">
        <f t="shared" si="1"/>
        <v>-35.220762434661403</v>
      </c>
    </row>
    <row r="33" spans="1:23" x14ac:dyDescent="0.25">
      <c r="A33">
        <f t="shared" si="2"/>
        <v>7.5000000000000053E-2</v>
      </c>
      <c r="B33">
        <f t="shared" si="3"/>
        <v>3.1000000000000028E-2</v>
      </c>
      <c r="C33">
        <f t="shared" si="4"/>
        <v>3.1000000000000028E-2</v>
      </c>
      <c r="D33">
        <f t="shared" si="5"/>
        <v>4.2000000000000023E-2</v>
      </c>
      <c r="E33">
        <f t="shared" si="6"/>
        <v>4.2000000000000023E-2</v>
      </c>
      <c r="F33" s="4">
        <f t="shared" si="7"/>
        <v>0.5214863765549671</v>
      </c>
      <c r="G33" s="4">
        <f t="shared" si="12"/>
        <v>6.458398776779819E-3</v>
      </c>
      <c r="I33">
        <f t="shared" si="0"/>
        <v>37.500000000000028</v>
      </c>
      <c r="J33">
        <f t="shared" si="8"/>
        <v>75.000000000000057</v>
      </c>
      <c r="K33">
        <f t="shared" si="9"/>
        <v>-38.142362201385964</v>
      </c>
      <c r="N33" t="s">
        <v>43</v>
      </c>
      <c r="S33">
        <v>31.2298592592593</v>
      </c>
      <c r="T33">
        <v>-41.501267910542197</v>
      </c>
      <c r="U33">
        <f t="shared" si="10"/>
        <v>37.2298592592593</v>
      </c>
      <c r="V33">
        <f t="shared" si="11"/>
        <v>74.459718518518599</v>
      </c>
      <c r="W33">
        <f t="shared" si="1"/>
        <v>-35.501267910542197</v>
      </c>
    </row>
    <row r="34" spans="1:23" x14ac:dyDescent="0.25">
      <c r="A34">
        <f t="shared" si="2"/>
        <v>7.7000000000000055E-2</v>
      </c>
      <c r="B34">
        <f t="shared" si="3"/>
        <v>3.2000000000000028E-2</v>
      </c>
      <c r="C34">
        <f t="shared" si="4"/>
        <v>3.2000000000000028E-2</v>
      </c>
      <c r="D34">
        <f t="shared" si="5"/>
        <v>4.3000000000000024E-2</v>
      </c>
      <c r="E34">
        <f t="shared" si="6"/>
        <v>4.3000000000000024E-2</v>
      </c>
      <c r="F34" s="4">
        <f t="shared" si="7"/>
        <v>0.5214863765549671</v>
      </c>
      <c r="G34" s="4">
        <f t="shared" si="12"/>
        <v>6.1110720983774142E-3</v>
      </c>
      <c r="I34">
        <f t="shared" ref="I34:I55" si="13">A34*1000/2</f>
        <v>38.500000000000028</v>
      </c>
      <c r="J34">
        <f t="shared" si="8"/>
        <v>77.000000000000057</v>
      </c>
      <c r="K34">
        <f t="shared" si="9"/>
        <v>-38.622511194732354</v>
      </c>
      <c r="N34" t="s">
        <v>44</v>
      </c>
      <c r="S34">
        <v>32.237274074074101</v>
      </c>
      <c r="T34">
        <v>-41.771979421922403</v>
      </c>
      <c r="U34">
        <f t="shared" si="10"/>
        <v>38.237274074074101</v>
      </c>
      <c r="V34">
        <f t="shared" si="11"/>
        <v>76.474548148148202</v>
      </c>
      <c r="W34">
        <f t="shared" ref="W34:W56" si="14">T34+6</f>
        <v>-35.771979421922403</v>
      </c>
    </row>
    <row r="35" spans="1:23" x14ac:dyDescent="0.25">
      <c r="A35">
        <f t="shared" si="2"/>
        <v>7.9000000000000056E-2</v>
      </c>
      <c r="B35">
        <f t="shared" si="3"/>
        <v>3.3000000000000029E-2</v>
      </c>
      <c r="C35">
        <f t="shared" si="4"/>
        <v>3.3000000000000029E-2</v>
      </c>
      <c r="D35">
        <f t="shared" si="5"/>
        <v>4.4000000000000025E-2</v>
      </c>
      <c r="E35">
        <f t="shared" si="6"/>
        <v>4.4000000000000025E-2</v>
      </c>
      <c r="F35" s="4">
        <f t="shared" si="7"/>
        <v>0.5214863765549671</v>
      </c>
      <c r="G35" s="4">
        <f t="shared" si="12"/>
        <v>5.7912088205009111E-3</v>
      </c>
      <c r="I35">
        <f t="shared" si="13"/>
        <v>39.500000000000028</v>
      </c>
      <c r="J35">
        <f t="shared" si="8"/>
        <v>79.000000000000057</v>
      </c>
      <c r="K35">
        <f t="shared" ref="K35:K55" si="15">20*LOG10(G35/(F35))</f>
        <v>-39.089474844023997</v>
      </c>
      <c r="N35" t="s">
        <v>45</v>
      </c>
      <c r="S35">
        <v>33.244688888888902</v>
      </c>
      <c r="T35">
        <v>-42.029104143100199</v>
      </c>
      <c r="U35">
        <f t="shared" si="10"/>
        <v>39.244688888888902</v>
      </c>
      <c r="V35">
        <f t="shared" si="11"/>
        <v>78.489377777777804</v>
      </c>
      <c r="W35">
        <f t="shared" si="14"/>
        <v>-36.029104143100199</v>
      </c>
    </row>
    <row r="36" spans="1:23" x14ac:dyDescent="0.25">
      <c r="A36">
        <f t="shared" si="2"/>
        <v>8.1000000000000058E-2</v>
      </c>
      <c r="B36">
        <f t="shared" si="3"/>
        <v>3.400000000000003E-2</v>
      </c>
      <c r="C36">
        <f t="shared" si="4"/>
        <v>3.400000000000003E-2</v>
      </c>
      <c r="D36">
        <f t="shared" si="5"/>
        <v>4.5000000000000026E-2</v>
      </c>
      <c r="E36">
        <f t="shared" si="6"/>
        <v>4.5000000000000026E-2</v>
      </c>
      <c r="F36" s="4">
        <f t="shared" si="7"/>
        <v>0.5214863765549671</v>
      </c>
      <c r="G36" s="4">
        <f t="shared" si="12"/>
        <v>5.4959707237694916E-3</v>
      </c>
      <c r="I36">
        <f t="shared" si="13"/>
        <v>40.500000000000028</v>
      </c>
      <c r="J36">
        <f t="shared" si="8"/>
        <v>81.000000000000057</v>
      </c>
      <c r="K36">
        <f t="shared" si="15"/>
        <v>-39.54397113309448</v>
      </c>
      <c r="S36">
        <v>34.252103703703703</v>
      </c>
      <c r="T36">
        <v>-42.273391629735997</v>
      </c>
      <c r="U36">
        <f t="shared" si="10"/>
        <v>40.252103703703703</v>
      </c>
      <c r="V36">
        <f t="shared" si="11"/>
        <v>80.504207407407407</v>
      </c>
      <c r="W36">
        <f t="shared" si="14"/>
        <v>-36.273391629735997</v>
      </c>
    </row>
    <row r="37" spans="1:23" x14ac:dyDescent="0.25">
      <c r="A37">
        <f t="shared" si="2"/>
        <v>8.300000000000006E-2</v>
      </c>
      <c r="B37">
        <f t="shared" si="3"/>
        <v>3.5000000000000031E-2</v>
      </c>
      <c r="C37">
        <f t="shared" si="4"/>
        <v>3.5000000000000031E-2</v>
      </c>
      <c r="D37">
        <f t="shared" si="5"/>
        <v>4.6000000000000027E-2</v>
      </c>
      <c r="E37">
        <f t="shared" si="6"/>
        <v>4.6000000000000027E-2</v>
      </c>
      <c r="F37" s="4">
        <f t="shared" si="7"/>
        <v>0.5214863765549671</v>
      </c>
      <c r="G37" s="4">
        <f t="shared" si="12"/>
        <v>5.2228790107871573E-3</v>
      </c>
      <c r="I37">
        <f t="shared" si="13"/>
        <v>41.500000000000028</v>
      </c>
      <c r="J37">
        <f t="shared" si="8"/>
        <v>83.000000000000057</v>
      </c>
      <c r="K37">
        <f t="shared" si="15"/>
        <v>-39.986660037379494</v>
      </c>
      <c r="S37">
        <v>35.259518518518497</v>
      </c>
      <c r="T37">
        <v>-42.507925171037698</v>
      </c>
      <c r="U37">
        <f t="shared" si="10"/>
        <v>41.259518518518497</v>
      </c>
      <c r="V37">
        <f t="shared" si="11"/>
        <v>82.519037037036995</v>
      </c>
      <c r="W37">
        <f t="shared" si="14"/>
        <v>-36.507925171037698</v>
      </c>
    </row>
    <row r="38" spans="1:23" x14ac:dyDescent="0.25">
      <c r="A38">
        <f t="shared" si="2"/>
        <v>8.5000000000000062E-2</v>
      </c>
      <c r="B38">
        <f t="shared" si="3"/>
        <v>3.6000000000000032E-2</v>
      </c>
      <c r="C38">
        <f t="shared" si="4"/>
        <v>3.6000000000000032E-2</v>
      </c>
      <c r="D38">
        <f t="shared" si="5"/>
        <v>4.7000000000000028E-2</v>
      </c>
      <c r="E38">
        <f t="shared" si="6"/>
        <v>4.7000000000000028E-2</v>
      </c>
      <c r="F38" s="4">
        <f t="shared" si="7"/>
        <v>0.5214863765549671</v>
      </c>
      <c r="G38" s="4">
        <f t="shared" si="12"/>
        <v>4.9697607608553919E-3</v>
      </c>
      <c r="I38">
        <f t="shared" si="13"/>
        <v>42.500000000000028</v>
      </c>
      <c r="J38">
        <f t="shared" si="8"/>
        <v>85.000000000000057</v>
      </c>
      <c r="K38">
        <f t="shared" si="15"/>
        <v>-40.418149690802601</v>
      </c>
      <c r="S38">
        <v>36.266933333333299</v>
      </c>
      <c r="T38">
        <v>-42.7348628519361</v>
      </c>
      <c r="U38">
        <f t="shared" si="10"/>
        <v>42.266933333333299</v>
      </c>
      <c r="V38">
        <f t="shared" si="11"/>
        <v>84.533866666666597</v>
      </c>
      <c r="W38">
        <f t="shared" si="14"/>
        <v>-36.7348628519361</v>
      </c>
    </row>
    <row r="39" spans="1:23" x14ac:dyDescent="0.25">
      <c r="A39">
        <f t="shared" si="2"/>
        <v>8.7000000000000063E-2</v>
      </c>
      <c r="B39">
        <f t="shared" si="3"/>
        <v>3.7000000000000033E-2</v>
      </c>
      <c r="C39">
        <f t="shared" si="4"/>
        <v>3.7000000000000033E-2</v>
      </c>
      <c r="D39">
        <f t="shared" si="5"/>
        <v>4.8000000000000029E-2</v>
      </c>
      <c r="E39">
        <f t="shared" si="6"/>
        <v>4.8000000000000029E-2</v>
      </c>
      <c r="F39" s="4">
        <f t="shared" si="7"/>
        <v>0.5214863765549671</v>
      </c>
      <c r="G39" s="4">
        <f t="shared" si="12"/>
        <v>4.734704508652772E-3</v>
      </c>
      <c r="I39">
        <f t="shared" si="13"/>
        <v>43.500000000000028</v>
      </c>
      <c r="J39">
        <f t="shared" si="8"/>
        <v>87.000000000000057</v>
      </c>
      <c r="K39">
        <f t="shared" si="15"/>
        <v>-40.839001745594146</v>
      </c>
      <c r="S39">
        <v>37.2743481481481</v>
      </c>
      <c r="T39">
        <v>-42.956726946880202</v>
      </c>
      <c r="U39">
        <f t="shared" si="10"/>
        <v>43.2743481481481</v>
      </c>
      <c r="V39">
        <f t="shared" si="11"/>
        <v>86.5486962962962</v>
      </c>
      <c r="W39">
        <f t="shared" si="14"/>
        <v>-36.956726946880202</v>
      </c>
    </row>
    <row r="40" spans="1:23" x14ac:dyDescent="0.25">
      <c r="A40">
        <f t="shared" si="2"/>
        <v>8.9000000000000065E-2</v>
      </c>
      <c r="B40">
        <f t="shared" si="3"/>
        <v>3.8000000000000034E-2</v>
      </c>
      <c r="C40">
        <f t="shared" si="4"/>
        <v>3.8000000000000034E-2</v>
      </c>
      <c r="D40">
        <f t="shared" si="5"/>
        <v>4.900000000000003E-2</v>
      </c>
      <c r="E40">
        <f t="shared" si="6"/>
        <v>4.900000000000003E-2</v>
      </c>
      <c r="F40" s="4">
        <f t="shared" si="7"/>
        <v>0.5214863765549671</v>
      </c>
      <c r="G40" s="4">
        <f t="shared" si="12"/>
        <v>4.5160232048159629E-3</v>
      </c>
      <c r="I40">
        <f t="shared" si="13"/>
        <v>44.500000000000036</v>
      </c>
      <c r="J40">
        <f t="shared" si="8"/>
        <v>89.000000000000071</v>
      </c>
      <c r="K40">
        <f t="shared" si="15"/>
        <v>-41.249736049648973</v>
      </c>
      <c r="S40">
        <v>38.281762962963001</v>
      </c>
      <c r="T40">
        <v>-43.172963190098699</v>
      </c>
      <c r="U40">
        <f t="shared" si="10"/>
        <v>44.281762962963001</v>
      </c>
      <c r="V40">
        <f t="shared" si="11"/>
        <v>88.563525925926001</v>
      </c>
      <c r="W40">
        <f t="shared" si="14"/>
        <v>-37.172963190098699</v>
      </c>
    </row>
    <row r="41" spans="1:23" x14ac:dyDescent="0.25">
      <c r="A41">
        <f t="shared" si="2"/>
        <v>9.1000000000000067E-2</v>
      </c>
      <c r="B41">
        <f t="shared" si="3"/>
        <v>3.9000000000000035E-2</v>
      </c>
      <c r="C41">
        <f t="shared" si="4"/>
        <v>3.9000000000000035E-2</v>
      </c>
      <c r="D41">
        <f t="shared" si="5"/>
        <v>5.0000000000000031E-2</v>
      </c>
      <c r="E41">
        <f t="shared" si="6"/>
        <v>5.0000000000000031E-2</v>
      </c>
      <c r="F41" s="4">
        <f t="shared" si="7"/>
        <v>0.5214863765549671</v>
      </c>
      <c r="G41" s="4">
        <f t="shared" si="12"/>
        <v>4.3122231832652923E-3</v>
      </c>
      <c r="I41">
        <f t="shared" si="13"/>
        <v>45.500000000000036</v>
      </c>
      <c r="J41">
        <f t="shared" si="8"/>
        <v>91.000000000000071</v>
      </c>
      <c r="K41">
        <f t="shared" si="15"/>
        <v>-41.65083474399286</v>
      </c>
      <c r="S41">
        <v>39.289177777777802</v>
      </c>
      <c r="T41">
        <v>-43.382996294090397</v>
      </c>
      <c r="U41">
        <f t="shared" si="10"/>
        <v>45.289177777777802</v>
      </c>
      <c r="V41">
        <f t="shared" si="11"/>
        <v>90.578355555555603</v>
      </c>
      <c r="W41">
        <f t="shared" si="14"/>
        <v>-37.382996294090397</v>
      </c>
    </row>
    <row r="42" spans="1:23" x14ac:dyDescent="0.25">
      <c r="A42">
        <f t="shared" si="2"/>
        <v>9.3000000000000069E-2</v>
      </c>
      <c r="B42">
        <f t="shared" si="3"/>
        <v>4.0000000000000036E-2</v>
      </c>
      <c r="C42">
        <f t="shared" si="4"/>
        <v>4.0000000000000036E-2</v>
      </c>
      <c r="D42">
        <f t="shared" si="5"/>
        <v>5.1000000000000031E-2</v>
      </c>
      <c r="E42">
        <f t="shared" si="6"/>
        <v>5.1000000000000031E-2</v>
      </c>
      <c r="F42" s="4">
        <f t="shared" si="7"/>
        <v>0.5214863765549671</v>
      </c>
      <c r="G42" s="4">
        <f t="shared" si="12"/>
        <v>4.1219780428271204E-3</v>
      </c>
      <c r="I42">
        <f t="shared" si="13"/>
        <v>46.500000000000036</v>
      </c>
      <c r="J42">
        <f t="shared" si="8"/>
        <v>93.000000000000071</v>
      </c>
      <c r="K42">
        <f t="shared" si="15"/>
        <v>-42.042745865260471</v>
      </c>
      <c r="S42">
        <v>40.296592592592603</v>
      </c>
      <c r="T42">
        <v>-43.586232463513298</v>
      </c>
      <c r="U42">
        <f t="shared" si="10"/>
        <v>46.296592592592603</v>
      </c>
      <c r="V42">
        <f t="shared" si="11"/>
        <v>92.593185185185206</v>
      </c>
      <c r="W42">
        <f t="shared" si="14"/>
        <v>-37.586232463513298</v>
      </c>
    </row>
    <row r="43" spans="1:23" x14ac:dyDescent="0.25">
      <c r="A43">
        <f t="shared" si="2"/>
        <v>9.500000000000007E-2</v>
      </c>
      <c r="B43">
        <f t="shared" si="3"/>
        <v>4.1000000000000036E-2</v>
      </c>
      <c r="C43">
        <f t="shared" si="4"/>
        <v>4.1000000000000036E-2</v>
      </c>
      <c r="D43">
        <f t="shared" si="5"/>
        <v>5.2000000000000032E-2</v>
      </c>
      <c r="E43">
        <f t="shared" si="6"/>
        <v>5.2000000000000032E-2</v>
      </c>
      <c r="F43" s="4">
        <f t="shared" si="7"/>
        <v>0.5214863765549671</v>
      </c>
      <c r="G43" s="4">
        <f t="shared" si="12"/>
        <v>3.944106570059721E-3</v>
      </c>
      <c r="I43">
        <f t="shared" si="13"/>
        <v>47.500000000000036</v>
      </c>
      <c r="J43">
        <f t="shared" si="8"/>
        <v>95.000000000000071</v>
      </c>
      <c r="K43">
        <f t="shared" si="15"/>
        <v>-42.425886523833192</v>
      </c>
      <c r="S43">
        <v>41.304007407407397</v>
      </c>
      <c r="T43">
        <v>-43.790088196599299</v>
      </c>
      <c r="U43">
        <f t="shared" si="10"/>
        <v>47.304007407407397</v>
      </c>
      <c r="V43">
        <f t="shared" si="11"/>
        <v>94.608014814814794</v>
      </c>
      <c r="W43">
        <f t="shared" si="14"/>
        <v>-37.790088196599299</v>
      </c>
    </row>
    <row r="44" spans="1:23" x14ac:dyDescent="0.25">
      <c r="A44">
        <f t="shared" si="2"/>
        <v>9.7000000000000072E-2</v>
      </c>
      <c r="B44">
        <f t="shared" si="3"/>
        <v>4.2000000000000037E-2</v>
      </c>
      <c r="C44">
        <f t="shared" si="4"/>
        <v>4.2000000000000037E-2</v>
      </c>
      <c r="D44">
        <f t="shared" si="5"/>
        <v>5.3000000000000033E-2</v>
      </c>
      <c r="E44">
        <f t="shared" si="6"/>
        <v>5.3000000000000033E-2</v>
      </c>
      <c r="F44" s="4">
        <f t="shared" si="7"/>
        <v>0.5214863765549671</v>
      </c>
      <c r="G44" s="4">
        <f t="shared" si="12"/>
        <v>3.7775540015127255E-3</v>
      </c>
      <c r="I44">
        <f t="shared" si="13"/>
        <v>48.500000000000036</v>
      </c>
      <c r="J44">
        <f t="shared" si="8"/>
        <v>97.000000000000071</v>
      </c>
      <c r="K44">
        <f t="shared" si="15"/>
        <v>-42.800645716716289</v>
      </c>
      <c r="S44">
        <v>42.311422222222198</v>
      </c>
      <c r="T44">
        <v>-44.012232211608101</v>
      </c>
      <c r="U44">
        <f t="shared" si="10"/>
        <v>48.311422222222198</v>
      </c>
      <c r="V44">
        <f t="shared" si="11"/>
        <v>96.622844444444397</v>
      </c>
      <c r="W44">
        <f t="shared" si="14"/>
        <v>-38.012232211608101</v>
      </c>
    </row>
    <row r="45" spans="1:23" x14ac:dyDescent="0.25">
      <c r="A45">
        <f t="shared" si="2"/>
        <v>9.9000000000000074E-2</v>
      </c>
      <c r="B45">
        <f t="shared" si="3"/>
        <v>4.3000000000000038E-2</v>
      </c>
      <c r="C45">
        <f t="shared" si="4"/>
        <v>4.3000000000000038E-2</v>
      </c>
      <c r="D45">
        <f t="shared" si="5"/>
        <v>5.4000000000000034E-2</v>
      </c>
      <c r="E45">
        <f t="shared" si="6"/>
        <v>5.4000000000000034E-2</v>
      </c>
      <c r="F45" s="4">
        <f t="shared" si="7"/>
        <v>0.5214863765549671</v>
      </c>
      <c r="G45" s="4">
        <f t="shared" si="12"/>
        <v>3.6213760582977277E-3</v>
      </c>
      <c r="I45">
        <f t="shared" si="13"/>
        <v>49.500000000000036</v>
      </c>
      <c r="J45">
        <f t="shared" si="8"/>
        <v>99.000000000000071</v>
      </c>
      <c r="K45">
        <f t="shared" si="15"/>
        <v>-43.167386824793603</v>
      </c>
      <c r="S45">
        <v>43.318837037037</v>
      </c>
      <c r="T45">
        <v>-44.222134041794803</v>
      </c>
      <c r="U45">
        <f t="shared" si="10"/>
        <v>49.318837037037</v>
      </c>
      <c r="V45">
        <f t="shared" si="11"/>
        <v>98.637674074073999</v>
      </c>
      <c r="W45">
        <f t="shared" si="14"/>
        <v>-38.222134041794803</v>
      </c>
    </row>
    <row r="46" spans="1:23" x14ac:dyDescent="0.25">
      <c r="A46">
        <f t="shared" si="2"/>
        <v>0.10100000000000008</v>
      </c>
      <c r="B46">
        <f t="shared" si="3"/>
        <v>4.4000000000000039E-2</v>
      </c>
      <c r="C46">
        <f t="shared" si="4"/>
        <v>4.4000000000000039E-2</v>
      </c>
      <c r="D46">
        <f t="shared" si="5"/>
        <v>5.5000000000000035E-2</v>
      </c>
      <c r="E46">
        <f t="shared" si="6"/>
        <v>5.5000000000000035E-2</v>
      </c>
      <c r="F46" s="4">
        <f t="shared" si="7"/>
        <v>0.5214863765549671</v>
      </c>
      <c r="G46" s="4">
        <f t="shared" si="12"/>
        <v>3.4747252923005463E-3</v>
      </c>
      <c r="I46">
        <f t="shared" si="13"/>
        <v>50.500000000000036</v>
      </c>
      <c r="J46">
        <f t="shared" si="8"/>
        <v>101.00000000000007</v>
      </c>
      <c r="K46">
        <f t="shared" si="15"/>
        <v>-43.526449836351127</v>
      </c>
      <c r="S46">
        <v>44.3262518518519</v>
      </c>
      <c r="T46">
        <v>-44.415134305314197</v>
      </c>
      <c r="U46">
        <f t="shared" si="10"/>
        <v>50.3262518518519</v>
      </c>
      <c r="V46">
        <f t="shared" si="11"/>
        <v>100.6525037037038</v>
      </c>
      <c r="W46">
        <f t="shared" si="14"/>
        <v>-38.415134305314197</v>
      </c>
    </row>
    <row r="47" spans="1:23" x14ac:dyDescent="0.25">
      <c r="A47">
        <f t="shared" si="2"/>
        <v>0.10300000000000008</v>
      </c>
      <c r="B47">
        <f t="shared" si="3"/>
        <v>4.500000000000004E-2</v>
      </c>
      <c r="C47">
        <f t="shared" si="4"/>
        <v>4.500000000000004E-2</v>
      </c>
      <c r="D47">
        <f t="shared" si="5"/>
        <v>5.6000000000000036E-2</v>
      </c>
      <c r="E47">
        <f t="shared" si="6"/>
        <v>5.6000000000000036E-2</v>
      </c>
      <c r="F47" s="4">
        <f t="shared" si="7"/>
        <v>0.5214863765549671</v>
      </c>
      <c r="G47" s="4">
        <f t="shared" si="12"/>
        <v>3.3368393680029062E-3</v>
      </c>
      <c r="I47">
        <f t="shared" si="13"/>
        <v>51.500000000000036</v>
      </c>
      <c r="J47">
        <f t="shared" si="8"/>
        <v>103.00000000000007</v>
      </c>
      <c r="K47">
        <f t="shared" si="15"/>
        <v>-43.878153332373387</v>
      </c>
      <c r="S47">
        <v>45.333666666666701</v>
      </c>
      <c r="T47">
        <v>-44.606012135569699</v>
      </c>
      <c r="U47">
        <f t="shared" si="10"/>
        <v>51.333666666666701</v>
      </c>
      <c r="V47">
        <f t="shared" si="11"/>
        <v>102.6673333333334</v>
      </c>
      <c r="W47">
        <f t="shared" si="14"/>
        <v>-38.606012135569699</v>
      </c>
    </row>
    <row r="48" spans="1:23" x14ac:dyDescent="0.25">
      <c r="A48">
        <f t="shared" si="2"/>
        <v>0.10500000000000008</v>
      </c>
      <c r="B48">
        <f t="shared" si="3"/>
        <v>4.6000000000000041E-2</v>
      </c>
      <c r="C48">
        <f t="shared" si="4"/>
        <v>4.6000000000000041E-2</v>
      </c>
      <c r="D48">
        <f t="shared" si="5"/>
        <v>5.7000000000000037E-2</v>
      </c>
      <c r="E48">
        <f t="shared" si="6"/>
        <v>5.7000000000000037E-2</v>
      </c>
      <c r="F48" s="4">
        <f t="shared" si="7"/>
        <v>0.5214863765549671</v>
      </c>
      <c r="G48" s="4">
        <f t="shared" si="12"/>
        <v>3.2070309715359741E-3</v>
      </c>
      <c r="I48">
        <f t="shared" si="13"/>
        <v>52.500000000000043</v>
      </c>
      <c r="J48">
        <f t="shared" si="8"/>
        <v>105.00000000000009</v>
      </c>
      <c r="K48">
        <f t="shared" si="15"/>
        <v>-44.22279626382381</v>
      </c>
      <c r="S48">
        <v>46.341081481481503</v>
      </c>
      <c r="T48">
        <v>-44.795341756790002</v>
      </c>
      <c r="U48">
        <f t="shared" si="10"/>
        <v>52.341081481481503</v>
      </c>
      <c r="V48">
        <f t="shared" si="11"/>
        <v>104.68216296296301</v>
      </c>
      <c r="W48">
        <f t="shared" si="14"/>
        <v>-38.795341756790002</v>
      </c>
    </row>
    <row r="49" spans="1:23" x14ac:dyDescent="0.25">
      <c r="A49">
        <f t="shared" si="2"/>
        <v>0.10700000000000008</v>
      </c>
      <c r="B49">
        <f t="shared" si="3"/>
        <v>4.7000000000000042E-2</v>
      </c>
      <c r="C49">
        <f t="shared" si="4"/>
        <v>4.7000000000000042E-2</v>
      </c>
      <c r="D49">
        <f t="shared" si="5"/>
        <v>5.8000000000000038E-2</v>
      </c>
      <c r="E49">
        <f t="shared" si="6"/>
        <v>5.8000000000000038E-2</v>
      </c>
      <c r="F49" s="4">
        <f t="shared" si="7"/>
        <v>0.5214863765549671</v>
      </c>
      <c r="G49" s="4">
        <f t="shared" si="12"/>
        <v>3.0846790929447278E-3</v>
      </c>
      <c r="I49">
        <f t="shared" si="13"/>
        <v>53.500000000000043</v>
      </c>
      <c r="J49">
        <f t="shared" si="8"/>
        <v>107.00000000000009</v>
      </c>
      <c r="K49">
        <f t="shared" si="15"/>
        <v>-44.560659546715591</v>
      </c>
      <c r="S49">
        <v>47.348496296296297</v>
      </c>
      <c r="T49">
        <v>-44.980843028819301</v>
      </c>
      <c r="U49">
        <f t="shared" si="10"/>
        <v>53.348496296296297</v>
      </c>
      <c r="V49">
        <f t="shared" si="11"/>
        <v>106.69699259259259</v>
      </c>
      <c r="W49">
        <f t="shared" si="14"/>
        <v>-38.980843028819301</v>
      </c>
    </row>
    <row r="50" spans="1:23" x14ac:dyDescent="0.25">
      <c r="A50">
        <f t="shared" si="2"/>
        <v>0.10900000000000008</v>
      </c>
      <c r="B50">
        <f t="shared" si="3"/>
        <v>4.8000000000000043E-2</v>
      </c>
      <c r="C50">
        <f t="shared" si="4"/>
        <v>4.8000000000000043E-2</v>
      </c>
      <c r="D50">
        <f t="shared" si="5"/>
        <v>5.9000000000000039E-2</v>
      </c>
      <c r="E50">
        <f t="shared" si="6"/>
        <v>5.9000000000000039E-2</v>
      </c>
      <c r="F50" s="4">
        <f t="shared" si="7"/>
        <v>0.5214863765549671</v>
      </c>
      <c r="G50" s="4">
        <f t="shared" si="12"/>
        <v>2.9692214715280082E-3</v>
      </c>
      <c r="I50">
        <f t="shared" si="13"/>
        <v>54.500000000000043</v>
      </c>
      <c r="J50">
        <f t="shared" si="8"/>
        <v>109.00000000000009</v>
      </c>
      <c r="K50">
        <f t="shared" si="15"/>
        <v>-44.892007497097133</v>
      </c>
      <c r="S50">
        <v>48.355911111111098</v>
      </c>
      <c r="T50">
        <v>-45.161996775025401</v>
      </c>
      <c r="U50">
        <f t="shared" si="10"/>
        <v>54.355911111111098</v>
      </c>
      <c r="V50">
        <f t="shared" si="11"/>
        <v>108.7118222222222</v>
      </c>
      <c r="W50">
        <f t="shared" si="14"/>
        <v>-39.161996775025401</v>
      </c>
    </row>
    <row r="51" spans="1:23" x14ac:dyDescent="0.25">
      <c r="A51">
        <f t="shared" si="2"/>
        <v>0.11100000000000008</v>
      </c>
      <c r="B51">
        <f t="shared" si="3"/>
        <v>4.9000000000000044E-2</v>
      </c>
      <c r="C51">
        <f t="shared" si="4"/>
        <v>4.9000000000000044E-2</v>
      </c>
      <c r="D51">
        <f t="shared" si="5"/>
        <v>6.0000000000000039E-2</v>
      </c>
      <c r="E51">
        <f t="shared" si="6"/>
        <v>6.0000000000000039E-2</v>
      </c>
      <c r="F51" s="4">
        <f t="shared" si="7"/>
        <v>0.5214863765549671</v>
      </c>
      <c r="G51" s="4">
        <f t="shared" si="12"/>
        <v>2.8601480297167758E-3</v>
      </c>
      <c r="I51">
        <f t="shared" si="13"/>
        <v>55.500000000000043</v>
      </c>
      <c r="J51">
        <f t="shared" si="8"/>
        <v>111.00000000000009</v>
      </c>
      <c r="K51">
        <f t="shared" si="15"/>
        <v>-45.217089124985648</v>
      </c>
      <c r="S51">
        <v>49.363325925925899</v>
      </c>
      <c r="T51">
        <v>-45.3360061369617</v>
      </c>
      <c r="U51">
        <f t="shared" si="10"/>
        <v>55.363325925925899</v>
      </c>
      <c r="V51">
        <f t="shared" si="11"/>
        <v>110.7266518518518</v>
      </c>
      <c r="W51">
        <f t="shared" si="14"/>
        <v>-39.3360061369617</v>
      </c>
    </row>
    <row r="52" spans="1:23" x14ac:dyDescent="0.25">
      <c r="A52">
        <f t="shared" si="2"/>
        <v>0.11300000000000009</v>
      </c>
      <c r="B52">
        <f t="shared" si="3"/>
        <v>5.0000000000000044E-2</v>
      </c>
      <c r="C52">
        <f t="shared" si="4"/>
        <v>5.0000000000000044E-2</v>
      </c>
      <c r="D52">
        <f t="shared" si="5"/>
        <v>6.100000000000004E-2</v>
      </c>
      <c r="E52">
        <f t="shared" si="6"/>
        <v>6.100000000000004E-2</v>
      </c>
      <c r="F52" s="4">
        <f t="shared" si="7"/>
        <v>0.5214863765549671</v>
      </c>
      <c r="G52" s="4">
        <f t="shared" si="12"/>
        <v>2.7569951499565003E-3</v>
      </c>
      <c r="I52">
        <f t="shared" si="13"/>
        <v>56.500000000000043</v>
      </c>
      <c r="J52">
        <f t="shared" si="8"/>
        <v>113.00000000000009</v>
      </c>
      <c r="K52">
        <f t="shared" si="15"/>
        <v>-45.536139303678212</v>
      </c>
      <c r="S52">
        <v>50.3707407407407</v>
      </c>
      <c r="T52">
        <v>-45.502044419829602</v>
      </c>
      <c r="U52">
        <f t="shared" si="10"/>
        <v>56.3707407407407</v>
      </c>
      <c r="V52">
        <f t="shared" si="11"/>
        <v>112.7414814814814</v>
      </c>
      <c r="W52">
        <f t="shared" si="14"/>
        <v>-39.502044419829602</v>
      </c>
    </row>
    <row r="53" spans="1:23" x14ac:dyDescent="0.25">
      <c r="A53">
        <f t="shared" si="2"/>
        <v>0.11500000000000009</v>
      </c>
      <c r="B53">
        <f t="shared" si="3"/>
        <v>5.1000000000000045E-2</v>
      </c>
      <c r="C53">
        <f t="shared" si="4"/>
        <v>5.1000000000000045E-2</v>
      </c>
      <c r="D53">
        <f t="shared" si="5"/>
        <v>6.2000000000000041E-2</v>
      </c>
      <c r="E53">
        <f t="shared" si="6"/>
        <v>6.2000000000000041E-2</v>
      </c>
      <c r="F53" s="4">
        <f t="shared" si="7"/>
        <v>0.5214863765549671</v>
      </c>
      <c r="G53" s="4">
        <f t="shared" si="12"/>
        <v>2.6593406727916909E-3</v>
      </c>
      <c r="I53">
        <f t="shared" si="13"/>
        <v>57.500000000000043</v>
      </c>
      <c r="J53">
        <f t="shared" si="8"/>
        <v>115.00000000000009</v>
      </c>
      <c r="K53">
        <f t="shared" si="15"/>
        <v>-45.849379828666308</v>
      </c>
      <c r="S53">
        <v>51.378155555555601</v>
      </c>
      <c r="T53">
        <v>-45.659940420822103</v>
      </c>
      <c r="U53">
        <f t="shared" si="10"/>
        <v>57.378155555555601</v>
      </c>
      <c r="V53">
        <f t="shared" si="11"/>
        <v>114.7563111111112</v>
      </c>
      <c r="W53">
        <f t="shared" si="14"/>
        <v>-39.659940420822103</v>
      </c>
    </row>
    <row r="54" spans="1:23" x14ac:dyDescent="0.25">
      <c r="A54">
        <f t="shared" si="2"/>
        <v>0.11700000000000009</v>
      </c>
      <c r="B54">
        <f t="shared" si="3"/>
        <v>5.2000000000000046E-2</v>
      </c>
      <c r="C54">
        <f t="shared" si="4"/>
        <v>5.2000000000000046E-2</v>
      </c>
      <c r="D54">
        <f t="shared" si="5"/>
        <v>6.3000000000000042E-2</v>
      </c>
      <c r="E54">
        <f t="shared" si="6"/>
        <v>6.3000000000000042E-2</v>
      </c>
      <c r="F54" s="4">
        <f t="shared" si="7"/>
        <v>0.5214863765549671</v>
      </c>
      <c r="G54" s="4">
        <f t="shared" si="12"/>
        <v>2.5667995138483881E-3</v>
      </c>
      <c r="I54">
        <f t="shared" si="13"/>
        <v>58.500000000000043</v>
      </c>
      <c r="J54">
        <f t="shared" si="8"/>
        <v>117.00000000000009</v>
      </c>
      <c r="K54">
        <f t="shared" si="15"/>
        <v>-46.157020378510126</v>
      </c>
      <c r="S54">
        <v>52.385570370370402</v>
      </c>
      <c r="T54">
        <v>-45.835390946857203</v>
      </c>
      <c r="U54">
        <f t="shared" si="10"/>
        <v>58.385570370370402</v>
      </c>
      <c r="V54">
        <f t="shared" si="11"/>
        <v>116.7711407407408</v>
      </c>
      <c r="W54">
        <f t="shared" si="14"/>
        <v>-39.835390946857203</v>
      </c>
    </row>
    <row r="55" spans="1:23" x14ac:dyDescent="0.25">
      <c r="A55">
        <f t="shared" si="2"/>
        <v>0.11900000000000009</v>
      </c>
      <c r="B55">
        <f t="shared" si="3"/>
        <v>5.3000000000000047E-2</v>
      </c>
      <c r="C55">
        <f t="shared" si="4"/>
        <v>5.3000000000000047E-2</v>
      </c>
      <c r="D55">
        <f t="shared" si="5"/>
        <v>6.4000000000000043E-2</v>
      </c>
      <c r="E55">
        <f t="shared" si="6"/>
        <v>6.4000000000000043E-2</v>
      </c>
      <c r="F55" s="4">
        <f t="shared" si="7"/>
        <v>0.5214863765549671</v>
      </c>
      <c r="G55" s="4">
        <f t="shared" si="12"/>
        <v>2.4790198134927253E-3</v>
      </c>
      <c r="I55">
        <f t="shared" si="13"/>
        <v>59.500000000000043</v>
      </c>
      <c r="J55">
        <f t="shared" si="8"/>
        <v>119.00000000000009</v>
      </c>
      <c r="K55">
        <f t="shared" si="15"/>
        <v>-46.459259388436031</v>
      </c>
      <c r="S55">
        <v>53.392985185185204</v>
      </c>
      <c r="T55">
        <v>-45.977399536068603</v>
      </c>
      <c r="U55">
        <f t="shared" si="10"/>
        <v>59.392985185185204</v>
      </c>
      <c r="V55">
        <f t="shared" si="11"/>
        <v>118.78597037037041</v>
      </c>
      <c r="W55">
        <f t="shared" si="14"/>
        <v>-39.977399536068603</v>
      </c>
    </row>
    <row r="56" spans="1:23" x14ac:dyDescent="0.25">
      <c r="S56">
        <v>54.400399999999998</v>
      </c>
      <c r="T56">
        <v>-46.004381527436301</v>
      </c>
      <c r="U56">
        <f t="shared" si="10"/>
        <v>60.400399999999998</v>
      </c>
      <c r="V56">
        <f t="shared" si="11"/>
        <v>120.8008</v>
      </c>
      <c r="W56">
        <f t="shared" si="14"/>
        <v>-40.004381527436301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64C64-47F4-4AC5-B8C4-0C4E1C92B9A1}">
  <dimension ref="A1:AA56"/>
  <sheetViews>
    <sheetView zoomScale="70" zoomScaleNormal="70" workbookViewId="0">
      <selection activeCell="Q20" sqref="Q20"/>
    </sheetView>
  </sheetViews>
  <sheetFormatPr defaultRowHeight="15" x14ac:dyDescent="0.25"/>
  <cols>
    <col min="1" max="4" width="11.28515625" customWidth="1"/>
    <col min="5" max="5" width="10.85546875" customWidth="1"/>
    <col min="6" max="6" width="10.5703125" customWidth="1"/>
    <col min="7" max="7" width="11" customWidth="1"/>
    <col min="9" max="9" width="13" customWidth="1"/>
    <col min="11" max="11" width="11.7109375" customWidth="1"/>
    <col min="16" max="16" width="24.5703125" customWidth="1"/>
  </cols>
  <sheetData>
    <row r="1" spans="1:27" x14ac:dyDescent="0.25">
      <c r="A1" s="1" t="s">
        <v>18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I1" s="1" t="s">
        <v>29</v>
      </c>
      <c r="J1" s="1" t="s">
        <v>33</v>
      </c>
      <c r="K1" s="1" t="s">
        <v>28</v>
      </c>
      <c r="M1" s="1"/>
      <c r="N1" s="1"/>
      <c r="O1" s="1">
        <v>1</v>
      </c>
      <c r="P1" s="2" t="s">
        <v>3</v>
      </c>
      <c r="Q1" s="3">
        <f>$Q$27/1000</f>
        <v>5.0000000000000001E-4</v>
      </c>
      <c r="S1" s="1" t="s">
        <v>0</v>
      </c>
      <c r="T1" s="1" t="s">
        <v>1</v>
      </c>
      <c r="U1" s="1" t="s">
        <v>32</v>
      </c>
      <c r="V1" s="1" t="s">
        <v>35</v>
      </c>
      <c r="W1" s="1" t="s">
        <v>34</v>
      </c>
      <c r="X1" s="1"/>
      <c r="Y1" s="1"/>
      <c r="Z1" s="1"/>
      <c r="AA1" s="1"/>
    </row>
    <row r="2" spans="1:27" x14ac:dyDescent="0.25">
      <c r="A2">
        <f>$Q$5+$Q$1+$Q$2+$Q$3+$Q$4</f>
        <v>4.0000000000000001E-3</v>
      </c>
      <c r="B2">
        <f>$A2/2-$Q$5/2-$Q$1-$Q$3+$Q$8</f>
        <v>0</v>
      </c>
      <c r="C2">
        <f>$A2/2-$Q$5/2-$Q$2-$Q$4-$Q$8</f>
        <v>0</v>
      </c>
      <c r="D2">
        <f>$A2/2+$Q$5/2-$Q$1-$Q$4-$Q$8</f>
        <v>2E-3</v>
      </c>
      <c r="E2">
        <f>$A2/2+$Q$5/2-$Q$2-$Q$3+$Q$8</f>
        <v>2E-3</v>
      </c>
      <c r="F2" s="4">
        <f>$Q$24*(1/($Q$1)-1/($Q$5-$Q$1)-1/($Q$5-$Q$2)+1/($Q$2))</f>
        <v>0.41812558939978633</v>
      </c>
      <c r="I2">
        <f t="shared" ref="I2:I33" si="0">A2*1000/2</f>
        <v>2</v>
      </c>
      <c r="J2">
        <f>$I2*2</f>
        <v>4</v>
      </c>
      <c r="O2" s="1">
        <v>2</v>
      </c>
      <c r="P2" s="2" t="s">
        <v>4</v>
      </c>
      <c r="Q2" s="3">
        <f>$Q$27/1000</f>
        <v>5.0000000000000001E-4</v>
      </c>
      <c r="S2">
        <v>0</v>
      </c>
      <c r="T2">
        <v>-6.0205999132796304</v>
      </c>
      <c r="U2">
        <f>(S2*2+($Q$5+$Q$1+$Q$2)*1000)/2</f>
        <v>1.5</v>
      </c>
      <c r="V2">
        <f>$U2*2</f>
        <v>3</v>
      </c>
      <c r="W2">
        <f t="shared" ref="W2:W33" si="1">T2+6</f>
        <v>-2.05999132796304E-2</v>
      </c>
    </row>
    <row r="3" spans="1:27" x14ac:dyDescent="0.25">
      <c r="A3">
        <f t="shared" ref="A3:A55" si="2">A2+0.002</f>
        <v>6.0000000000000001E-3</v>
      </c>
      <c r="B3">
        <f t="shared" ref="B3:B55" si="3">$A3/2-$Q$5/2-$Q$1-$Q$3+$Q$8</f>
        <v>1E-3</v>
      </c>
      <c r="C3">
        <f t="shared" ref="C3:C55" si="4">$A3/2-$Q$5/2-$Q$2-$Q$4-$Q$8</f>
        <v>1E-3</v>
      </c>
      <c r="D3">
        <f t="shared" ref="D3:D55" si="5">$A3/2+$Q$5/2-$Q$1-$Q$4-$Q$8</f>
        <v>3.0000000000000001E-3</v>
      </c>
      <c r="E3">
        <f t="shared" ref="E3:E55" si="6">$A3/2+$Q$5/2-$Q$2-$Q$3+$Q$8</f>
        <v>3.0000000000000001E-3</v>
      </c>
      <c r="F3" s="4">
        <f t="shared" ref="F3:F55" si="7">$Q$24*(1/($Q$1)-1/($Q$5-$Q$1)-1/($Q$5-$Q$2)+1/($Q$2))</f>
        <v>0.41812558939978633</v>
      </c>
      <c r="G3" s="4">
        <f>$Q$25*(1/($B3)-1/($E3)-1/($D3)+1/($C3))</f>
        <v>0.50962637620408124</v>
      </c>
      <c r="I3">
        <f t="shared" si="0"/>
        <v>3</v>
      </c>
      <c r="J3">
        <f t="shared" ref="J3:J55" si="8">$I3*2</f>
        <v>6</v>
      </c>
      <c r="K3">
        <f t="shared" ref="K3:K34" si="9">20*LOG10(G3/(F3))</f>
        <v>1.7189029986825191</v>
      </c>
      <c r="O3" s="1">
        <v>3</v>
      </c>
      <c r="P3" s="2" t="s">
        <v>5</v>
      </c>
      <c r="Q3" s="3">
        <f>$Q$27/1000</f>
        <v>5.0000000000000001E-4</v>
      </c>
      <c r="S3">
        <v>1.0074148148148101</v>
      </c>
      <c r="T3">
        <v>-12.3949191423094</v>
      </c>
      <c r="U3">
        <f t="shared" ref="U3:U56" si="10">(S3*2+($Q$5+$Q$1+$Q$2)*1000)/2</f>
        <v>2.5074148148148101</v>
      </c>
      <c r="V3">
        <f t="shared" ref="V3:V56" si="11">$U3*2</f>
        <v>5.0148296296296202</v>
      </c>
      <c r="W3">
        <f t="shared" si="1"/>
        <v>-6.3949191423093996</v>
      </c>
    </row>
    <row r="4" spans="1:27" x14ac:dyDescent="0.25">
      <c r="A4">
        <f t="shared" si="2"/>
        <v>8.0000000000000002E-3</v>
      </c>
      <c r="B4">
        <f t="shared" si="3"/>
        <v>2E-3</v>
      </c>
      <c r="C4">
        <f t="shared" si="4"/>
        <v>2E-3</v>
      </c>
      <c r="D4">
        <f t="shared" si="5"/>
        <v>4.0000000000000001E-3</v>
      </c>
      <c r="E4">
        <f t="shared" si="6"/>
        <v>4.0000000000000001E-3</v>
      </c>
      <c r="F4" s="4">
        <f t="shared" si="7"/>
        <v>0.41812558939978633</v>
      </c>
      <c r="G4" s="4">
        <f t="shared" ref="G4:G55" si="12">$Q$25*(1/($B4)-1/($E4)-1/($D4)+1/($C4))</f>
        <v>0.19110989107653045</v>
      </c>
      <c r="I4">
        <f t="shared" si="0"/>
        <v>4</v>
      </c>
      <c r="J4">
        <f t="shared" si="8"/>
        <v>8</v>
      </c>
      <c r="K4">
        <f t="shared" si="9"/>
        <v>-6.8004716467631043</v>
      </c>
      <c r="O4" s="1">
        <v>4</v>
      </c>
      <c r="P4" s="2" t="s">
        <v>6</v>
      </c>
      <c r="Q4" s="3">
        <f>$Q$27/1000</f>
        <v>5.0000000000000001E-4</v>
      </c>
      <c r="S4">
        <v>2.01482962962963</v>
      </c>
      <c r="T4">
        <v>-17.9160562718777</v>
      </c>
      <c r="U4">
        <f t="shared" si="10"/>
        <v>3.51482962962963</v>
      </c>
      <c r="V4">
        <f t="shared" si="11"/>
        <v>7.0296592592592599</v>
      </c>
      <c r="W4">
        <f t="shared" si="1"/>
        <v>-11.9160562718777</v>
      </c>
    </row>
    <row r="5" spans="1:27" x14ac:dyDescent="0.25">
      <c r="A5">
        <f t="shared" si="2"/>
        <v>0.01</v>
      </c>
      <c r="B5">
        <f t="shared" si="3"/>
        <v>3.0000000000000001E-3</v>
      </c>
      <c r="C5">
        <f t="shared" si="4"/>
        <v>3.0000000000000001E-3</v>
      </c>
      <c r="D5">
        <f t="shared" si="5"/>
        <v>4.9999999999999992E-3</v>
      </c>
      <c r="E5">
        <f t="shared" si="6"/>
        <v>4.9999999999999992E-3</v>
      </c>
      <c r="F5" s="4">
        <f t="shared" si="7"/>
        <v>0.41812558939978633</v>
      </c>
      <c r="G5" s="4">
        <f t="shared" si="12"/>
        <v>0.10192527524081621</v>
      </c>
      <c r="I5">
        <f t="shared" si="0"/>
        <v>5</v>
      </c>
      <c r="J5">
        <f t="shared" si="8"/>
        <v>10</v>
      </c>
      <c r="K5">
        <f t="shared" si="9"/>
        <v>-12.260497088037861</v>
      </c>
      <c r="O5" s="1">
        <v>5</v>
      </c>
      <c r="P5" s="2" t="s">
        <v>36</v>
      </c>
      <c r="Q5" s="3">
        <f>$Q$26/1000+$Q$1+$Q$2</f>
        <v>2E-3</v>
      </c>
      <c r="S5">
        <v>3.0222444444444401</v>
      </c>
      <c r="T5">
        <v>-22.203342186046999</v>
      </c>
      <c r="U5">
        <f t="shared" si="10"/>
        <v>4.5222444444444401</v>
      </c>
      <c r="V5">
        <f t="shared" si="11"/>
        <v>9.0444888888888801</v>
      </c>
      <c r="W5">
        <f t="shared" si="1"/>
        <v>-16.203342186046999</v>
      </c>
    </row>
    <row r="6" spans="1:27" x14ac:dyDescent="0.25">
      <c r="A6">
        <f t="shared" si="2"/>
        <v>1.2E-2</v>
      </c>
      <c r="B6">
        <f t="shared" si="3"/>
        <v>4.0000000000000001E-3</v>
      </c>
      <c r="C6">
        <f t="shared" si="4"/>
        <v>4.0000000000000001E-3</v>
      </c>
      <c r="D6">
        <f t="shared" si="5"/>
        <v>6.0000000000000001E-3</v>
      </c>
      <c r="E6">
        <f t="shared" si="6"/>
        <v>6.0000000000000001E-3</v>
      </c>
      <c r="F6" s="4">
        <f t="shared" si="7"/>
        <v>0.41812558939978633</v>
      </c>
      <c r="G6" s="4">
        <f t="shared" si="12"/>
        <v>6.3703297025510155E-2</v>
      </c>
      <c r="I6">
        <f t="shared" si="0"/>
        <v>6</v>
      </c>
      <c r="J6">
        <f t="shared" si="8"/>
        <v>12</v>
      </c>
      <c r="K6">
        <f t="shared" si="9"/>
        <v>-16.342896741156352</v>
      </c>
      <c r="O6" s="1">
        <v>6</v>
      </c>
      <c r="P6" s="2" t="s">
        <v>37</v>
      </c>
      <c r="Q6" s="3">
        <f>0.11</f>
        <v>0.11</v>
      </c>
      <c r="S6">
        <v>4.0296592592592599</v>
      </c>
      <c r="T6">
        <v>-25.651318158099301</v>
      </c>
      <c r="U6">
        <f t="shared" si="10"/>
        <v>5.5296592592592599</v>
      </c>
      <c r="V6">
        <f t="shared" si="11"/>
        <v>11.05931851851852</v>
      </c>
      <c r="W6">
        <f t="shared" si="1"/>
        <v>-19.651318158099301</v>
      </c>
    </row>
    <row r="7" spans="1:27" x14ac:dyDescent="0.25">
      <c r="A7">
        <f t="shared" si="2"/>
        <v>1.4E-2</v>
      </c>
      <c r="B7">
        <f t="shared" si="3"/>
        <v>4.9999999999999992E-3</v>
      </c>
      <c r="C7">
        <f t="shared" si="4"/>
        <v>4.9999999999999992E-3</v>
      </c>
      <c r="D7">
        <f t="shared" si="5"/>
        <v>6.9999999999999993E-3</v>
      </c>
      <c r="E7">
        <f t="shared" si="6"/>
        <v>6.9999999999999993E-3</v>
      </c>
      <c r="F7" s="4">
        <f t="shared" si="7"/>
        <v>0.41812558939978633</v>
      </c>
      <c r="G7" s="4">
        <f t="shared" si="12"/>
        <v>4.3682260817492692E-2</v>
      </c>
      <c r="I7">
        <f t="shared" si="0"/>
        <v>7</v>
      </c>
      <c r="J7">
        <f t="shared" si="8"/>
        <v>14</v>
      </c>
      <c r="K7">
        <f t="shared" si="9"/>
        <v>-19.620032793929742</v>
      </c>
      <c r="O7" s="1">
        <v>7</v>
      </c>
      <c r="P7" s="2" t="s">
        <v>7</v>
      </c>
      <c r="Q7" s="3">
        <f>$Q$6-$Q$3-$Q$4</f>
        <v>0.109</v>
      </c>
      <c r="S7">
        <v>5.03707407407407</v>
      </c>
      <c r="T7">
        <v>-28.519337393920399</v>
      </c>
      <c r="U7">
        <f t="shared" si="10"/>
        <v>6.53707407407407</v>
      </c>
      <c r="V7">
        <f t="shared" si="11"/>
        <v>13.07414814814814</v>
      </c>
      <c r="W7">
        <f t="shared" si="1"/>
        <v>-22.519337393920399</v>
      </c>
    </row>
    <row r="8" spans="1:27" x14ac:dyDescent="0.25">
      <c r="A8">
        <f t="shared" si="2"/>
        <v>1.6E-2</v>
      </c>
      <c r="B8">
        <f t="shared" si="3"/>
        <v>6.0000000000000001E-3</v>
      </c>
      <c r="C8">
        <f t="shared" si="4"/>
        <v>6.0000000000000001E-3</v>
      </c>
      <c r="D8">
        <f t="shared" si="5"/>
        <v>8.0000000000000002E-3</v>
      </c>
      <c r="E8">
        <f t="shared" si="6"/>
        <v>8.0000000000000002E-3</v>
      </c>
      <c r="F8" s="4">
        <f t="shared" si="7"/>
        <v>0.41812558939978633</v>
      </c>
      <c r="G8" s="4">
        <f t="shared" si="12"/>
        <v>3.1851648512755071E-2</v>
      </c>
      <c r="I8">
        <f t="shared" si="0"/>
        <v>8</v>
      </c>
      <c r="J8">
        <f t="shared" si="8"/>
        <v>16</v>
      </c>
      <c r="K8">
        <f t="shared" si="9"/>
        <v>-22.363496654435977</v>
      </c>
      <c r="O8" s="1">
        <v>8</v>
      </c>
      <c r="P8" s="2" t="s">
        <v>8</v>
      </c>
      <c r="Q8" s="3">
        <v>0</v>
      </c>
      <c r="S8">
        <v>6.0444888888888899</v>
      </c>
      <c r="T8">
        <v>-30.960826019483999</v>
      </c>
      <c r="U8">
        <f t="shared" si="10"/>
        <v>7.5444888888888899</v>
      </c>
      <c r="V8">
        <f t="shared" si="11"/>
        <v>15.08897777777778</v>
      </c>
      <c r="W8">
        <f t="shared" si="1"/>
        <v>-24.960826019483999</v>
      </c>
    </row>
    <row r="9" spans="1:27" x14ac:dyDescent="0.25">
      <c r="A9">
        <f t="shared" si="2"/>
        <v>1.8000000000000002E-2</v>
      </c>
      <c r="B9">
        <f t="shared" si="3"/>
        <v>6.9999999999999993E-3</v>
      </c>
      <c r="C9">
        <f t="shared" si="4"/>
        <v>6.9999999999999993E-3</v>
      </c>
      <c r="D9">
        <f t="shared" si="5"/>
        <v>9.0000000000000011E-3</v>
      </c>
      <c r="E9">
        <f t="shared" si="6"/>
        <v>9.0000000000000011E-3</v>
      </c>
      <c r="F9" s="4">
        <f t="shared" si="7"/>
        <v>0.41812558939978633</v>
      </c>
      <c r="G9" s="4">
        <f t="shared" si="12"/>
        <v>2.4267922676384831E-2</v>
      </c>
      <c r="I9">
        <f t="shared" si="0"/>
        <v>9.0000000000000018</v>
      </c>
      <c r="J9">
        <f t="shared" si="8"/>
        <v>18.000000000000004</v>
      </c>
      <c r="K9">
        <f t="shared" si="9"/>
        <v>-24.725482895995864</v>
      </c>
      <c r="O9" s="1">
        <v>9</v>
      </c>
      <c r="P9" s="5" t="s">
        <v>9</v>
      </c>
      <c r="Q9" s="6">
        <f>$Q$6/2-$Q$5/2+$Q$8</f>
        <v>5.3999999999999999E-2</v>
      </c>
      <c r="S9">
        <v>7.0519037037037</v>
      </c>
      <c r="T9">
        <v>-33.081238662959898</v>
      </c>
      <c r="U9">
        <f t="shared" si="10"/>
        <v>8.5519037037037009</v>
      </c>
      <c r="V9">
        <f t="shared" si="11"/>
        <v>17.103807407407402</v>
      </c>
      <c r="W9">
        <f t="shared" si="1"/>
        <v>-27.081238662959898</v>
      </c>
    </row>
    <row r="10" spans="1:27" x14ac:dyDescent="0.25">
      <c r="A10">
        <f t="shared" si="2"/>
        <v>2.0000000000000004E-2</v>
      </c>
      <c r="B10">
        <f t="shared" si="3"/>
        <v>8.0000000000000002E-3</v>
      </c>
      <c r="C10">
        <f t="shared" si="4"/>
        <v>8.0000000000000002E-3</v>
      </c>
      <c r="D10">
        <f t="shared" si="5"/>
        <v>1.0000000000000002E-2</v>
      </c>
      <c r="E10">
        <f t="shared" si="6"/>
        <v>1.0000000000000002E-2</v>
      </c>
      <c r="F10" s="4">
        <f t="shared" si="7"/>
        <v>0.41812558939978633</v>
      </c>
      <c r="G10" s="4">
        <f t="shared" si="12"/>
        <v>1.9110989107653055E-2</v>
      </c>
      <c r="I10">
        <f t="shared" si="0"/>
        <v>10.000000000000002</v>
      </c>
      <c r="J10">
        <f t="shared" si="8"/>
        <v>20.000000000000004</v>
      </c>
      <c r="K10">
        <f t="shared" si="9"/>
        <v>-26.8004716467631</v>
      </c>
      <c r="O10" s="1">
        <v>10</v>
      </c>
      <c r="P10" s="5" t="s">
        <v>10</v>
      </c>
      <c r="Q10" s="6">
        <f>$Q$6/2-$Q$5/2-$Q$8</f>
        <v>5.3999999999999999E-2</v>
      </c>
      <c r="S10">
        <v>8.0593185185185199</v>
      </c>
      <c r="T10">
        <v>-34.964484980634502</v>
      </c>
      <c r="U10">
        <f t="shared" si="10"/>
        <v>9.5593185185185199</v>
      </c>
      <c r="V10">
        <f t="shared" si="11"/>
        <v>19.11863703703704</v>
      </c>
      <c r="W10">
        <f t="shared" si="1"/>
        <v>-28.964484980634502</v>
      </c>
    </row>
    <row r="11" spans="1:27" x14ac:dyDescent="0.25">
      <c r="A11">
        <f t="shared" si="2"/>
        <v>2.2000000000000006E-2</v>
      </c>
      <c r="B11">
        <f t="shared" si="3"/>
        <v>9.0000000000000011E-3</v>
      </c>
      <c r="C11">
        <f t="shared" si="4"/>
        <v>9.0000000000000011E-3</v>
      </c>
      <c r="D11">
        <f t="shared" si="5"/>
        <v>1.1000000000000003E-2</v>
      </c>
      <c r="E11">
        <f t="shared" si="6"/>
        <v>1.1000000000000003E-2</v>
      </c>
      <c r="F11" s="4">
        <f t="shared" si="7"/>
        <v>0.41812558939978633</v>
      </c>
      <c r="G11" s="4">
        <f t="shared" si="12"/>
        <v>1.5443223521335798E-2</v>
      </c>
      <c r="I11">
        <f t="shared" si="0"/>
        <v>11.000000000000004</v>
      </c>
      <c r="J11">
        <f t="shared" si="8"/>
        <v>22.000000000000007</v>
      </c>
      <c r="K11">
        <f t="shared" si="9"/>
        <v>-28.651375798875229</v>
      </c>
      <c r="O11" s="1">
        <v>11</v>
      </c>
      <c r="P11" s="5" t="s">
        <v>11</v>
      </c>
      <c r="Q11" s="6">
        <f>$Q$6/2+$Q$5/2-$Q$8</f>
        <v>5.6000000000000001E-2</v>
      </c>
      <c r="S11">
        <v>9.06673333333333</v>
      </c>
      <c r="T11">
        <v>-36.6240249404145</v>
      </c>
      <c r="U11">
        <f t="shared" si="10"/>
        <v>10.56673333333333</v>
      </c>
      <c r="V11">
        <f t="shared" si="11"/>
        <v>21.13346666666666</v>
      </c>
      <c r="W11">
        <f t="shared" si="1"/>
        <v>-30.6240249404145</v>
      </c>
    </row>
    <row r="12" spans="1:27" x14ac:dyDescent="0.25">
      <c r="A12">
        <f t="shared" si="2"/>
        <v>2.4000000000000007E-2</v>
      </c>
      <c r="B12">
        <f t="shared" si="3"/>
        <v>1.0000000000000002E-2</v>
      </c>
      <c r="C12">
        <f t="shared" si="4"/>
        <v>1.0000000000000002E-2</v>
      </c>
      <c r="D12">
        <f t="shared" si="5"/>
        <v>1.2000000000000004E-2</v>
      </c>
      <c r="E12">
        <f t="shared" si="6"/>
        <v>1.2000000000000004E-2</v>
      </c>
      <c r="F12" s="4">
        <f t="shared" si="7"/>
        <v>0.41812558939978633</v>
      </c>
      <c r="G12" s="4">
        <f t="shared" si="12"/>
        <v>1.2740659405102033E-2</v>
      </c>
      <c r="I12">
        <f t="shared" si="0"/>
        <v>12.000000000000004</v>
      </c>
      <c r="J12">
        <f t="shared" si="8"/>
        <v>24.000000000000007</v>
      </c>
      <c r="K12">
        <f t="shared" si="9"/>
        <v>-30.322296827876727</v>
      </c>
      <c r="O12" s="1">
        <v>12</v>
      </c>
      <c r="P12" s="5" t="s">
        <v>12</v>
      </c>
      <c r="Q12" s="6">
        <f>$Q$6/2+$Q$5/2+$Q$8</f>
        <v>5.6000000000000001E-2</v>
      </c>
      <c r="S12">
        <v>10.074148148148099</v>
      </c>
      <c r="T12">
        <v>-38.114884860741299</v>
      </c>
      <c r="U12">
        <f t="shared" si="10"/>
        <v>11.574148148148099</v>
      </c>
      <c r="V12">
        <f t="shared" si="11"/>
        <v>23.148296296296198</v>
      </c>
      <c r="W12">
        <f t="shared" si="1"/>
        <v>-32.114884860741299</v>
      </c>
    </row>
    <row r="13" spans="1:27" x14ac:dyDescent="0.25">
      <c r="A13">
        <f t="shared" si="2"/>
        <v>2.6000000000000009E-2</v>
      </c>
      <c r="B13">
        <f t="shared" si="3"/>
        <v>1.1000000000000003E-2</v>
      </c>
      <c r="C13">
        <f t="shared" si="4"/>
        <v>1.1000000000000003E-2</v>
      </c>
      <c r="D13">
        <f t="shared" si="5"/>
        <v>1.3000000000000005E-2</v>
      </c>
      <c r="E13">
        <f t="shared" si="6"/>
        <v>1.3000000000000005E-2</v>
      </c>
      <c r="F13" s="4">
        <f t="shared" si="7"/>
        <v>0.41812558939978633</v>
      </c>
      <c r="G13" s="4">
        <f t="shared" si="12"/>
        <v>1.0691462437847868E-2</v>
      </c>
      <c r="I13">
        <f t="shared" si="0"/>
        <v>13.000000000000005</v>
      </c>
      <c r="J13">
        <f t="shared" si="8"/>
        <v>26.000000000000011</v>
      </c>
      <c r="K13">
        <f t="shared" si="9"/>
        <v>-31.845392656225464</v>
      </c>
      <c r="O13" s="1">
        <v>13</v>
      </c>
      <c r="P13" s="1" t="s">
        <v>13</v>
      </c>
      <c r="Q13">
        <f>$Q$5-$Q$1-$Q$2</f>
        <v>1E-3</v>
      </c>
      <c r="S13">
        <v>11.081562962963</v>
      </c>
      <c r="T13">
        <v>-39.4582221276967</v>
      </c>
      <c r="U13">
        <f t="shared" si="10"/>
        <v>12.581562962963</v>
      </c>
      <c r="V13">
        <f t="shared" si="11"/>
        <v>25.163125925926</v>
      </c>
      <c r="W13">
        <f t="shared" si="1"/>
        <v>-33.4582221276967</v>
      </c>
    </row>
    <row r="14" spans="1:27" x14ac:dyDescent="0.25">
      <c r="A14">
        <f t="shared" si="2"/>
        <v>2.8000000000000011E-2</v>
      </c>
      <c r="B14">
        <f t="shared" si="3"/>
        <v>1.2000000000000004E-2</v>
      </c>
      <c r="C14">
        <f t="shared" si="4"/>
        <v>1.2000000000000004E-2</v>
      </c>
      <c r="D14">
        <f t="shared" si="5"/>
        <v>1.4000000000000005E-2</v>
      </c>
      <c r="E14">
        <f t="shared" si="6"/>
        <v>1.4000000000000005E-2</v>
      </c>
      <c r="F14" s="4">
        <f t="shared" si="7"/>
        <v>0.41812558939978633</v>
      </c>
      <c r="G14" s="4">
        <f t="shared" si="12"/>
        <v>9.1004710036443129E-3</v>
      </c>
      <c r="I14">
        <f t="shared" si="0"/>
        <v>14.000000000000005</v>
      </c>
      <c r="J14">
        <f t="shared" si="8"/>
        <v>28.000000000000011</v>
      </c>
      <c r="K14">
        <f t="shared" si="9"/>
        <v>-33.244857541441483</v>
      </c>
      <c r="O14" s="1">
        <v>14</v>
      </c>
      <c r="P14" s="5" t="s">
        <v>14</v>
      </c>
      <c r="Q14" s="6">
        <f>$Q$9-$Q$1-$Q$3</f>
        <v>5.2999999999999999E-2</v>
      </c>
      <c r="S14">
        <v>12.088977777777799</v>
      </c>
      <c r="T14">
        <v>-40.668939874875001</v>
      </c>
      <c r="U14">
        <f t="shared" si="10"/>
        <v>13.588977777777799</v>
      </c>
      <c r="V14">
        <f t="shared" si="11"/>
        <v>27.177955555555599</v>
      </c>
      <c r="W14">
        <f t="shared" si="1"/>
        <v>-34.668939874875001</v>
      </c>
    </row>
    <row r="15" spans="1:27" x14ac:dyDescent="0.25">
      <c r="A15">
        <f t="shared" si="2"/>
        <v>3.0000000000000013E-2</v>
      </c>
      <c r="B15">
        <f t="shared" si="3"/>
        <v>1.3000000000000005E-2</v>
      </c>
      <c r="C15">
        <f t="shared" si="4"/>
        <v>1.3000000000000005E-2</v>
      </c>
      <c r="D15">
        <f t="shared" si="5"/>
        <v>1.5000000000000006E-2</v>
      </c>
      <c r="E15">
        <f t="shared" si="6"/>
        <v>1.5000000000000006E-2</v>
      </c>
      <c r="F15" s="4">
        <f t="shared" si="7"/>
        <v>0.41812558939978633</v>
      </c>
      <c r="G15" s="4">
        <f t="shared" si="12"/>
        <v>7.8404057877550885E-3</v>
      </c>
      <c r="I15">
        <f t="shared" si="0"/>
        <v>15.000000000000007</v>
      </c>
      <c r="J15">
        <f t="shared" si="8"/>
        <v>30.000000000000014</v>
      </c>
      <c r="K15">
        <f t="shared" si="9"/>
        <v>-34.539364134174598</v>
      </c>
      <c r="O15" s="1">
        <v>15</v>
      </c>
      <c r="P15" s="5" t="s">
        <v>15</v>
      </c>
      <c r="Q15" s="6">
        <f>$Q$10-$Q$2-$Q$4</f>
        <v>5.2999999999999999E-2</v>
      </c>
      <c r="S15">
        <v>13.096392592592601</v>
      </c>
      <c r="T15">
        <v>-41.793310551343701</v>
      </c>
      <c r="U15">
        <f t="shared" si="10"/>
        <v>14.596392592592601</v>
      </c>
      <c r="V15">
        <f t="shared" si="11"/>
        <v>29.192785185185201</v>
      </c>
      <c r="W15">
        <f t="shared" si="1"/>
        <v>-35.793310551343701</v>
      </c>
    </row>
    <row r="16" spans="1:27" x14ac:dyDescent="0.25">
      <c r="A16">
        <f t="shared" si="2"/>
        <v>3.2000000000000015E-2</v>
      </c>
      <c r="B16">
        <f t="shared" si="3"/>
        <v>1.4000000000000005E-2</v>
      </c>
      <c r="C16">
        <f t="shared" si="4"/>
        <v>1.4000000000000005E-2</v>
      </c>
      <c r="D16">
        <f t="shared" si="5"/>
        <v>1.6000000000000007E-2</v>
      </c>
      <c r="E16">
        <f t="shared" si="6"/>
        <v>1.6000000000000007E-2</v>
      </c>
      <c r="F16" s="4">
        <f t="shared" si="7"/>
        <v>0.41812558939978633</v>
      </c>
      <c r="G16" s="4">
        <f t="shared" si="12"/>
        <v>6.8253532527332321E-3</v>
      </c>
      <c r="I16">
        <f t="shared" si="0"/>
        <v>16.000000000000007</v>
      </c>
      <c r="J16">
        <f t="shared" si="8"/>
        <v>32.000000000000014</v>
      </c>
      <c r="K16">
        <f t="shared" si="9"/>
        <v>-35.743632273607489</v>
      </c>
      <c r="O16" s="1">
        <v>16</v>
      </c>
      <c r="P16" s="5" t="s">
        <v>16</v>
      </c>
      <c r="Q16" s="6">
        <f>$Q$11-$Q$1-$Q$4</f>
        <v>5.5E-2</v>
      </c>
      <c r="S16">
        <v>14.1038074074074</v>
      </c>
      <c r="T16">
        <v>-42.812298079399199</v>
      </c>
      <c r="U16">
        <f t="shared" si="10"/>
        <v>15.6038074074074</v>
      </c>
      <c r="V16">
        <f t="shared" si="11"/>
        <v>31.2076148148148</v>
      </c>
      <c r="W16">
        <f t="shared" si="1"/>
        <v>-36.812298079399199</v>
      </c>
    </row>
    <row r="17" spans="1:23" x14ac:dyDescent="0.25">
      <c r="A17">
        <f t="shared" si="2"/>
        <v>3.4000000000000016E-2</v>
      </c>
      <c r="B17">
        <f t="shared" si="3"/>
        <v>1.5000000000000006E-2</v>
      </c>
      <c r="C17">
        <f t="shared" si="4"/>
        <v>1.5000000000000006E-2</v>
      </c>
      <c r="D17">
        <f t="shared" si="5"/>
        <v>1.7000000000000008E-2</v>
      </c>
      <c r="E17">
        <f t="shared" si="6"/>
        <v>1.7000000000000008E-2</v>
      </c>
      <c r="F17" s="4">
        <f t="shared" si="7"/>
        <v>0.41812558939978633</v>
      </c>
      <c r="G17" s="4">
        <f t="shared" si="12"/>
        <v>5.9956044259303733E-3</v>
      </c>
      <c r="I17">
        <f t="shared" si="0"/>
        <v>17.000000000000007</v>
      </c>
      <c r="J17">
        <f t="shared" si="8"/>
        <v>34.000000000000014</v>
      </c>
      <c r="K17">
        <f t="shared" si="9"/>
        <v>-36.869475515603327</v>
      </c>
      <c r="O17" s="1">
        <v>17</v>
      </c>
      <c r="P17" s="5" t="s">
        <v>17</v>
      </c>
      <c r="Q17" s="6">
        <f>$Q$12-$Q$2-$Q$3</f>
        <v>5.5E-2</v>
      </c>
      <c r="S17">
        <v>15.111222222222199</v>
      </c>
      <c r="T17">
        <v>-43.748302060585203</v>
      </c>
      <c r="U17">
        <f t="shared" si="10"/>
        <v>16.611222222222199</v>
      </c>
      <c r="V17">
        <f t="shared" si="11"/>
        <v>33.222444444444399</v>
      </c>
      <c r="W17">
        <f t="shared" si="1"/>
        <v>-37.748302060585203</v>
      </c>
    </row>
    <row r="18" spans="1:23" x14ac:dyDescent="0.25">
      <c r="A18">
        <f t="shared" si="2"/>
        <v>3.6000000000000018E-2</v>
      </c>
      <c r="B18">
        <f t="shared" si="3"/>
        <v>1.6000000000000007E-2</v>
      </c>
      <c r="C18">
        <f t="shared" si="4"/>
        <v>1.6000000000000007E-2</v>
      </c>
      <c r="D18">
        <f t="shared" si="5"/>
        <v>1.8000000000000009E-2</v>
      </c>
      <c r="E18">
        <f t="shared" si="6"/>
        <v>1.8000000000000009E-2</v>
      </c>
      <c r="F18" s="4">
        <f t="shared" si="7"/>
        <v>0.41812558939978633</v>
      </c>
      <c r="G18" s="4">
        <f t="shared" si="12"/>
        <v>5.3086080854591782E-3</v>
      </c>
      <c r="I18">
        <f t="shared" si="0"/>
        <v>18.000000000000011</v>
      </c>
      <c r="J18">
        <f t="shared" si="8"/>
        <v>36.000000000000021</v>
      </c>
      <c r="K18">
        <f t="shared" si="9"/>
        <v>-37.926521662108847</v>
      </c>
      <c r="O18" s="1">
        <v>18</v>
      </c>
      <c r="P18" s="1" t="s">
        <v>19</v>
      </c>
      <c r="Q18" s="4">
        <v>1000000</v>
      </c>
      <c r="S18">
        <v>16.118637037037001</v>
      </c>
      <c r="T18">
        <v>-44.610977094883502</v>
      </c>
      <c r="U18">
        <f t="shared" si="10"/>
        <v>17.618637037037001</v>
      </c>
      <c r="V18">
        <f t="shared" si="11"/>
        <v>35.237274074074001</v>
      </c>
      <c r="W18">
        <f t="shared" si="1"/>
        <v>-38.610977094883502</v>
      </c>
    </row>
    <row r="19" spans="1:23" x14ac:dyDescent="0.25">
      <c r="A19">
        <f t="shared" si="2"/>
        <v>3.800000000000002E-2</v>
      </c>
      <c r="B19">
        <f t="shared" si="3"/>
        <v>1.7000000000000008E-2</v>
      </c>
      <c r="C19">
        <f t="shared" si="4"/>
        <v>1.7000000000000008E-2</v>
      </c>
      <c r="D19">
        <f t="shared" si="5"/>
        <v>1.900000000000001E-2</v>
      </c>
      <c r="E19">
        <f t="shared" si="6"/>
        <v>1.900000000000001E-2</v>
      </c>
      <c r="F19" s="4">
        <f t="shared" si="7"/>
        <v>0.41812558939978633</v>
      </c>
      <c r="G19" s="4">
        <f t="shared" si="12"/>
        <v>4.7333719152081793E-3</v>
      </c>
      <c r="I19">
        <f t="shared" si="0"/>
        <v>19.000000000000011</v>
      </c>
      <c r="J19">
        <f t="shared" si="8"/>
        <v>38.000000000000021</v>
      </c>
      <c r="K19">
        <f t="shared" si="9"/>
        <v>-38.922722353546298</v>
      </c>
      <c r="N19" s="10"/>
      <c r="O19" s="7">
        <v>19</v>
      </c>
      <c r="P19" s="7" t="s">
        <v>2</v>
      </c>
      <c r="Q19" s="10">
        <v>0.16329264333150201</v>
      </c>
      <c r="S19">
        <v>17.126051851851798</v>
      </c>
      <c r="T19">
        <v>-45.396179997124101</v>
      </c>
      <c r="U19">
        <f t="shared" si="10"/>
        <v>18.626051851851798</v>
      </c>
      <c r="V19">
        <f t="shared" si="11"/>
        <v>37.252103703703597</v>
      </c>
      <c r="W19">
        <f t="shared" si="1"/>
        <v>-39.396179997124101</v>
      </c>
    </row>
    <row r="20" spans="1:23" x14ac:dyDescent="0.25">
      <c r="A20">
        <f t="shared" si="2"/>
        <v>4.0000000000000022E-2</v>
      </c>
      <c r="B20">
        <f t="shared" si="3"/>
        <v>1.8000000000000009E-2</v>
      </c>
      <c r="C20">
        <f t="shared" si="4"/>
        <v>1.8000000000000009E-2</v>
      </c>
      <c r="D20">
        <f t="shared" si="5"/>
        <v>2.0000000000000011E-2</v>
      </c>
      <c r="E20">
        <f t="shared" si="6"/>
        <v>2.0000000000000011E-2</v>
      </c>
      <c r="F20" s="4">
        <f t="shared" si="7"/>
        <v>0.41812558939978633</v>
      </c>
      <c r="G20" s="4">
        <f t="shared" si="12"/>
        <v>4.246886468367345E-3</v>
      </c>
      <c r="I20">
        <f t="shared" si="0"/>
        <v>20.000000000000011</v>
      </c>
      <c r="J20">
        <f t="shared" si="8"/>
        <v>40.000000000000021</v>
      </c>
      <c r="K20">
        <f t="shared" si="9"/>
        <v>-39.864721922269972</v>
      </c>
      <c r="N20" s="10"/>
      <c r="O20" s="7">
        <v>20</v>
      </c>
      <c r="P20" s="7" t="s">
        <v>40</v>
      </c>
      <c r="Q20" s="8">
        <v>9.1209999999999992E-13</v>
      </c>
      <c r="S20">
        <v>18.133466666666699</v>
      </c>
      <c r="T20">
        <v>-46.136587637691399</v>
      </c>
      <c r="U20">
        <f t="shared" si="10"/>
        <v>19.633466666666699</v>
      </c>
      <c r="V20">
        <f t="shared" si="11"/>
        <v>39.266933333333398</v>
      </c>
      <c r="W20">
        <f t="shared" si="1"/>
        <v>-40.136587637691399</v>
      </c>
    </row>
    <row r="21" spans="1:23" x14ac:dyDescent="0.25">
      <c r="A21">
        <f t="shared" si="2"/>
        <v>4.2000000000000023E-2</v>
      </c>
      <c r="B21">
        <f t="shared" si="3"/>
        <v>1.900000000000001E-2</v>
      </c>
      <c r="C21">
        <f t="shared" si="4"/>
        <v>1.900000000000001E-2</v>
      </c>
      <c r="D21">
        <f t="shared" si="5"/>
        <v>2.1000000000000012E-2</v>
      </c>
      <c r="E21">
        <f t="shared" si="6"/>
        <v>2.1000000000000012E-2</v>
      </c>
      <c r="F21" s="4">
        <f t="shared" si="7"/>
        <v>0.41812558939978633</v>
      </c>
      <c r="G21" s="4">
        <f t="shared" si="12"/>
        <v>3.8317772646923416E-3</v>
      </c>
      <c r="I21">
        <f t="shared" si="0"/>
        <v>21.000000000000011</v>
      </c>
      <c r="J21">
        <f t="shared" si="8"/>
        <v>42.000000000000021</v>
      </c>
      <c r="K21">
        <f t="shared" si="9"/>
        <v>-40.758129820659192</v>
      </c>
      <c r="N21" s="10"/>
      <c r="O21" s="7">
        <v>21</v>
      </c>
      <c r="P21" s="7" t="s">
        <v>41</v>
      </c>
      <c r="Q21" s="8">
        <v>2.2234E-12</v>
      </c>
      <c r="S21">
        <v>19.1408814814815</v>
      </c>
      <c r="T21">
        <v>-46.817312638373302</v>
      </c>
      <c r="U21">
        <f t="shared" si="10"/>
        <v>20.6408814814815</v>
      </c>
      <c r="V21">
        <f t="shared" si="11"/>
        <v>41.281762962963001</v>
      </c>
      <c r="W21">
        <f t="shared" si="1"/>
        <v>-40.817312638373302</v>
      </c>
    </row>
    <row r="22" spans="1:23" x14ac:dyDescent="0.25">
      <c r="A22">
        <f t="shared" si="2"/>
        <v>4.4000000000000025E-2</v>
      </c>
      <c r="B22">
        <f t="shared" si="3"/>
        <v>2.0000000000000011E-2</v>
      </c>
      <c r="C22">
        <f t="shared" si="4"/>
        <v>2.0000000000000011E-2</v>
      </c>
      <c r="D22">
        <f t="shared" si="5"/>
        <v>2.2000000000000013E-2</v>
      </c>
      <c r="E22">
        <f t="shared" si="6"/>
        <v>2.2000000000000013E-2</v>
      </c>
      <c r="F22" s="4">
        <f t="shared" si="7"/>
        <v>0.41812558939978633</v>
      </c>
      <c r="G22" s="4">
        <f t="shared" si="12"/>
        <v>3.4747252923005493E-3</v>
      </c>
      <c r="I22">
        <f t="shared" si="0"/>
        <v>22.000000000000014</v>
      </c>
      <c r="J22">
        <f t="shared" si="8"/>
        <v>44.000000000000028</v>
      </c>
      <c r="K22">
        <f t="shared" si="9"/>
        <v>-41.607725436647989</v>
      </c>
      <c r="N22" s="10"/>
      <c r="O22" s="7">
        <v>22</v>
      </c>
      <c r="P22" s="7" t="s">
        <v>27</v>
      </c>
      <c r="Q22" s="10">
        <v>52.282345053037098</v>
      </c>
      <c r="S22">
        <v>20.148296296296301</v>
      </c>
      <c r="T22">
        <v>-47.451640508715002</v>
      </c>
      <c r="U22">
        <f t="shared" si="10"/>
        <v>21.648296296296301</v>
      </c>
      <c r="V22">
        <f t="shared" si="11"/>
        <v>43.296592592592603</v>
      </c>
      <c r="W22">
        <f t="shared" si="1"/>
        <v>-41.451640508715002</v>
      </c>
    </row>
    <row r="23" spans="1:23" x14ac:dyDescent="0.25">
      <c r="A23">
        <f t="shared" si="2"/>
        <v>4.6000000000000027E-2</v>
      </c>
      <c r="B23">
        <f t="shared" si="3"/>
        <v>2.1000000000000012E-2</v>
      </c>
      <c r="C23">
        <f t="shared" si="4"/>
        <v>2.1000000000000012E-2</v>
      </c>
      <c r="D23">
        <f t="shared" si="5"/>
        <v>2.3000000000000013E-2</v>
      </c>
      <c r="E23">
        <f t="shared" si="6"/>
        <v>2.3000000000000013E-2</v>
      </c>
      <c r="F23" s="4">
        <f t="shared" si="7"/>
        <v>0.41812558939978633</v>
      </c>
      <c r="G23" s="4">
        <f t="shared" si="12"/>
        <v>3.1653812186588897E-3</v>
      </c>
      <c r="I23">
        <f t="shared" si="0"/>
        <v>23.000000000000014</v>
      </c>
      <c r="J23">
        <f t="shared" si="8"/>
        <v>46.000000000000028</v>
      </c>
      <c r="K23">
        <f t="shared" si="9"/>
        <v>-42.417614521954476</v>
      </c>
      <c r="N23" s="10"/>
      <c r="O23" s="7">
        <v>23</v>
      </c>
      <c r="P23" s="7" t="s">
        <v>26</v>
      </c>
      <c r="Q23" s="8">
        <v>8.8539999999999992E-12</v>
      </c>
      <c r="S23">
        <v>21.155711111111099</v>
      </c>
      <c r="T23">
        <v>-48.024514377246</v>
      </c>
      <c r="U23">
        <f t="shared" si="10"/>
        <v>22.655711111111099</v>
      </c>
      <c r="V23">
        <f t="shared" si="11"/>
        <v>45.311422222222198</v>
      </c>
      <c r="W23">
        <f t="shared" si="1"/>
        <v>-42.024514377246</v>
      </c>
    </row>
    <row r="24" spans="1:23" x14ac:dyDescent="0.25">
      <c r="A24">
        <f t="shared" si="2"/>
        <v>4.8000000000000029E-2</v>
      </c>
      <c r="B24">
        <f t="shared" si="3"/>
        <v>2.2000000000000013E-2</v>
      </c>
      <c r="C24">
        <f t="shared" si="4"/>
        <v>2.2000000000000013E-2</v>
      </c>
      <c r="D24">
        <f t="shared" si="5"/>
        <v>2.4000000000000014E-2</v>
      </c>
      <c r="E24">
        <f t="shared" si="6"/>
        <v>2.4000000000000014E-2</v>
      </c>
      <c r="F24" s="4">
        <f t="shared" si="7"/>
        <v>0.41812558939978633</v>
      </c>
      <c r="G24" s="4">
        <f t="shared" si="12"/>
        <v>2.895604410250462E-3</v>
      </c>
      <c r="I24">
        <f t="shared" si="0"/>
        <v>24.000000000000014</v>
      </c>
      <c r="J24">
        <f t="shared" si="8"/>
        <v>48.000000000000028</v>
      </c>
      <c r="K24">
        <f t="shared" si="9"/>
        <v>-43.191350357600477</v>
      </c>
      <c r="O24" s="1">
        <v>24</v>
      </c>
      <c r="P24" s="7" t="s">
        <v>38</v>
      </c>
      <c r="Q24" s="8">
        <f>$Q$20*1/(4*PI()*$Q$22*$Q$23)</f>
        <v>1.5679709602491986E-4</v>
      </c>
      <c r="S24">
        <v>22.1631259259259</v>
      </c>
      <c r="T24">
        <v>-48.574218644666701</v>
      </c>
      <c r="U24">
        <f t="shared" si="10"/>
        <v>23.6631259259259</v>
      </c>
      <c r="V24">
        <f t="shared" si="11"/>
        <v>47.326251851851801</v>
      </c>
      <c r="W24">
        <f t="shared" si="1"/>
        <v>-42.574218644666701</v>
      </c>
    </row>
    <row r="25" spans="1:23" x14ac:dyDescent="0.25">
      <c r="A25">
        <f t="shared" si="2"/>
        <v>5.0000000000000031E-2</v>
      </c>
      <c r="B25">
        <f t="shared" si="3"/>
        <v>2.3000000000000013E-2</v>
      </c>
      <c r="C25">
        <f t="shared" si="4"/>
        <v>2.3000000000000013E-2</v>
      </c>
      <c r="D25">
        <f t="shared" si="5"/>
        <v>2.5000000000000015E-2</v>
      </c>
      <c r="E25">
        <f t="shared" si="6"/>
        <v>2.5000000000000015E-2</v>
      </c>
      <c r="F25" s="4">
        <f t="shared" si="7"/>
        <v>0.41812558939978633</v>
      </c>
      <c r="G25" s="4">
        <f t="shared" si="12"/>
        <v>2.6589202236734625E-3</v>
      </c>
      <c r="I25">
        <f t="shared" si="0"/>
        <v>25.000000000000014</v>
      </c>
      <c r="J25">
        <f t="shared" si="8"/>
        <v>50.000000000000028</v>
      </c>
      <c r="K25">
        <f t="shared" si="9"/>
        <v>-43.93202880071685</v>
      </c>
      <c r="O25" s="1">
        <v>25</v>
      </c>
      <c r="P25" s="7" t="s">
        <v>39</v>
      </c>
      <c r="Q25" s="8">
        <f>$Q$21*1/(4*PI()*$Q$22*$Q$23)</f>
        <v>3.822197821530609E-4</v>
      </c>
      <c r="S25">
        <v>23.170540740740702</v>
      </c>
      <c r="T25">
        <v>-49.0970834538928</v>
      </c>
      <c r="U25">
        <f t="shared" si="10"/>
        <v>24.670540740740702</v>
      </c>
      <c r="V25">
        <f t="shared" si="11"/>
        <v>49.341081481481403</v>
      </c>
      <c r="W25">
        <f t="shared" si="1"/>
        <v>-43.0970834538928</v>
      </c>
    </row>
    <row r="26" spans="1:23" x14ac:dyDescent="0.25">
      <c r="A26">
        <f t="shared" si="2"/>
        <v>5.2000000000000032E-2</v>
      </c>
      <c r="B26">
        <f t="shared" si="3"/>
        <v>2.4000000000000014E-2</v>
      </c>
      <c r="C26">
        <f t="shared" si="4"/>
        <v>2.4000000000000014E-2</v>
      </c>
      <c r="D26">
        <f t="shared" si="5"/>
        <v>2.6000000000000016E-2</v>
      </c>
      <c r="E26">
        <f t="shared" si="6"/>
        <v>2.6000000000000016E-2</v>
      </c>
      <c r="F26" s="4">
        <f t="shared" si="7"/>
        <v>0.41812558939978633</v>
      </c>
      <c r="G26" s="4">
        <f t="shared" si="12"/>
        <v>2.4501268086734667E-3</v>
      </c>
      <c r="I26">
        <f t="shared" si="0"/>
        <v>26.000000000000018</v>
      </c>
      <c r="J26">
        <f t="shared" si="8"/>
        <v>52.000000000000036</v>
      </c>
      <c r="K26">
        <f t="shared" si="9"/>
        <v>-44.642363700572716</v>
      </c>
      <c r="O26" s="1">
        <v>26</v>
      </c>
      <c r="P26" s="9" t="s">
        <v>30</v>
      </c>
      <c r="Q26" s="9">
        <v>1</v>
      </c>
      <c r="S26">
        <v>24.177955555555599</v>
      </c>
      <c r="T26">
        <v>-49.57814116558</v>
      </c>
      <c r="U26">
        <f t="shared" si="10"/>
        <v>25.677955555555599</v>
      </c>
      <c r="V26">
        <f t="shared" si="11"/>
        <v>51.355911111111197</v>
      </c>
      <c r="W26">
        <f t="shared" si="1"/>
        <v>-43.57814116558</v>
      </c>
    </row>
    <row r="27" spans="1:23" x14ac:dyDescent="0.25">
      <c r="A27">
        <f t="shared" si="2"/>
        <v>5.4000000000000034E-2</v>
      </c>
      <c r="B27">
        <f t="shared" si="3"/>
        <v>2.5000000000000015E-2</v>
      </c>
      <c r="C27">
        <f t="shared" si="4"/>
        <v>2.5000000000000015E-2</v>
      </c>
      <c r="D27">
        <f t="shared" si="5"/>
        <v>2.7000000000000017E-2</v>
      </c>
      <c r="E27">
        <f t="shared" si="6"/>
        <v>2.7000000000000017E-2</v>
      </c>
      <c r="F27" s="4">
        <f t="shared" si="7"/>
        <v>0.41812558939978633</v>
      </c>
      <c r="G27" s="4">
        <f t="shared" si="12"/>
        <v>2.2650061164625822E-3</v>
      </c>
      <c r="I27">
        <f t="shared" si="0"/>
        <v>27.000000000000018</v>
      </c>
      <c r="J27">
        <f t="shared" si="8"/>
        <v>54.000000000000036</v>
      </c>
      <c r="K27">
        <f t="shared" si="9"/>
        <v>-45.324747363544738</v>
      </c>
      <c r="O27" s="1">
        <v>27</v>
      </c>
      <c r="P27" s="9" t="s">
        <v>31</v>
      </c>
      <c r="Q27" s="9">
        <v>0.5</v>
      </c>
      <c r="S27">
        <v>25.1853703703704</v>
      </c>
      <c r="T27">
        <v>-50.026064225509899</v>
      </c>
      <c r="U27">
        <f t="shared" si="10"/>
        <v>26.6853703703704</v>
      </c>
      <c r="V27">
        <f t="shared" si="11"/>
        <v>53.3707407407408</v>
      </c>
      <c r="W27">
        <f t="shared" si="1"/>
        <v>-44.026064225509899</v>
      </c>
    </row>
    <row r="28" spans="1:23" x14ac:dyDescent="0.25">
      <c r="A28">
        <f t="shared" si="2"/>
        <v>5.6000000000000036E-2</v>
      </c>
      <c r="B28">
        <f t="shared" si="3"/>
        <v>2.6000000000000016E-2</v>
      </c>
      <c r="C28">
        <f t="shared" si="4"/>
        <v>2.6000000000000016E-2</v>
      </c>
      <c r="D28">
        <f t="shared" si="5"/>
        <v>2.8000000000000018E-2</v>
      </c>
      <c r="E28">
        <f t="shared" si="6"/>
        <v>2.8000000000000018E-2</v>
      </c>
      <c r="F28" s="4">
        <f t="shared" si="7"/>
        <v>0.41812558939978633</v>
      </c>
      <c r="G28" s="4">
        <f t="shared" si="12"/>
        <v>2.1001086931486841E-3</v>
      </c>
      <c r="I28">
        <f t="shared" si="0"/>
        <v>28.000000000000018</v>
      </c>
      <c r="J28">
        <f t="shared" si="8"/>
        <v>56.000000000000036</v>
      </c>
      <c r="K28">
        <f t="shared" si="9"/>
        <v>-45.981299493184984</v>
      </c>
      <c r="S28">
        <v>26.192785185185201</v>
      </c>
      <c r="T28">
        <v>-50.461370221005097</v>
      </c>
      <c r="U28">
        <f t="shared" si="10"/>
        <v>27.692785185185201</v>
      </c>
      <c r="V28">
        <f t="shared" si="11"/>
        <v>55.385570370370402</v>
      </c>
      <c r="W28">
        <f t="shared" si="1"/>
        <v>-44.461370221005097</v>
      </c>
    </row>
    <row r="29" spans="1:23" x14ac:dyDescent="0.25">
      <c r="A29">
        <f t="shared" si="2"/>
        <v>5.8000000000000038E-2</v>
      </c>
      <c r="B29">
        <f t="shared" si="3"/>
        <v>2.7000000000000017E-2</v>
      </c>
      <c r="C29">
        <f t="shared" si="4"/>
        <v>2.7000000000000017E-2</v>
      </c>
      <c r="D29">
        <f t="shared" si="5"/>
        <v>2.9000000000000019E-2</v>
      </c>
      <c r="E29">
        <f t="shared" si="6"/>
        <v>2.9000000000000019E-2</v>
      </c>
      <c r="F29" s="4">
        <f t="shared" si="7"/>
        <v>0.41812558939978633</v>
      </c>
      <c r="G29" s="4">
        <f t="shared" si="12"/>
        <v>1.9525914797091271E-3</v>
      </c>
      <c r="I29">
        <f t="shared" si="0"/>
        <v>29.000000000000018</v>
      </c>
      <c r="J29">
        <f t="shared" si="8"/>
        <v>58.000000000000036</v>
      </c>
      <c r="K29">
        <f t="shared" si="9"/>
        <v>-46.613907148083086</v>
      </c>
      <c r="S29">
        <v>27.200199999999999</v>
      </c>
      <c r="T29">
        <v>-50.874625310581997</v>
      </c>
      <c r="U29">
        <f t="shared" si="10"/>
        <v>28.700199999999999</v>
      </c>
      <c r="V29">
        <f t="shared" si="11"/>
        <v>57.400399999999998</v>
      </c>
      <c r="W29">
        <f t="shared" si="1"/>
        <v>-44.874625310581997</v>
      </c>
    </row>
    <row r="30" spans="1:23" x14ac:dyDescent="0.25">
      <c r="A30">
        <f t="shared" si="2"/>
        <v>6.0000000000000039E-2</v>
      </c>
      <c r="B30">
        <f t="shared" si="3"/>
        <v>2.8000000000000018E-2</v>
      </c>
      <c r="C30">
        <f t="shared" si="4"/>
        <v>2.8000000000000018E-2</v>
      </c>
      <c r="D30">
        <f t="shared" si="5"/>
        <v>3.000000000000002E-2</v>
      </c>
      <c r="E30">
        <f t="shared" si="6"/>
        <v>3.000000000000002E-2</v>
      </c>
      <c r="F30" s="4">
        <f t="shared" si="7"/>
        <v>0.41812558939978633</v>
      </c>
      <c r="G30" s="4">
        <f t="shared" si="12"/>
        <v>1.8200942007288604E-3</v>
      </c>
      <c r="I30">
        <f t="shared" si="0"/>
        <v>30.000000000000021</v>
      </c>
      <c r="J30">
        <f t="shared" si="8"/>
        <v>60.000000000000043</v>
      </c>
      <c r="K30">
        <f t="shared" si="9"/>
        <v>-47.224257628161872</v>
      </c>
      <c r="S30">
        <v>28.2076148148148</v>
      </c>
      <c r="T30">
        <v>-51.261140538105899</v>
      </c>
      <c r="U30">
        <f t="shared" si="10"/>
        <v>29.7076148148148</v>
      </c>
      <c r="V30">
        <f t="shared" si="11"/>
        <v>59.4152296296296</v>
      </c>
      <c r="W30">
        <f t="shared" si="1"/>
        <v>-45.261140538105899</v>
      </c>
    </row>
    <row r="31" spans="1:23" x14ac:dyDescent="0.25">
      <c r="A31">
        <f t="shared" si="2"/>
        <v>6.2000000000000041E-2</v>
      </c>
      <c r="B31">
        <f t="shared" si="3"/>
        <v>2.9000000000000019E-2</v>
      </c>
      <c r="C31">
        <f t="shared" si="4"/>
        <v>2.9000000000000019E-2</v>
      </c>
      <c r="D31">
        <f t="shared" si="5"/>
        <v>3.1000000000000021E-2</v>
      </c>
      <c r="E31">
        <f t="shared" si="6"/>
        <v>3.1000000000000021E-2</v>
      </c>
      <c r="F31" s="4">
        <f t="shared" si="7"/>
        <v>0.41812558939978633</v>
      </c>
      <c r="G31" s="4">
        <f t="shared" si="12"/>
        <v>1.7006441920047175E-3</v>
      </c>
      <c r="I31">
        <f t="shared" si="0"/>
        <v>31.000000000000021</v>
      </c>
      <c r="J31">
        <f t="shared" si="8"/>
        <v>62.000000000000043</v>
      </c>
      <c r="K31">
        <f t="shared" si="9"/>
        <v>-47.813865741588828</v>
      </c>
      <c r="N31" t="s">
        <v>42</v>
      </c>
      <c r="S31">
        <v>29.215029629629601</v>
      </c>
      <c r="T31">
        <v>-51.6177545497846</v>
      </c>
      <c r="U31">
        <f t="shared" si="10"/>
        <v>30.715029629629601</v>
      </c>
      <c r="V31">
        <f t="shared" si="11"/>
        <v>61.430059259259203</v>
      </c>
      <c r="W31">
        <f t="shared" si="1"/>
        <v>-45.6177545497846</v>
      </c>
    </row>
    <row r="32" spans="1:23" x14ac:dyDescent="0.25">
      <c r="A32">
        <f t="shared" si="2"/>
        <v>6.4000000000000043E-2</v>
      </c>
      <c r="B32">
        <f t="shared" si="3"/>
        <v>3.000000000000002E-2</v>
      </c>
      <c r="C32">
        <f t="shared" si="4"/>
        <v>3.000000000000002E-2</v>
      </c>
      <c r="D32">
        <f t="shared" si="5"/>
        <v>3.2000000000000021E-2</v>
      </c>
      <c r="E32">
        <f t="shared" si="6"/>
        <v>3.2000000000000021E-2</v>
      </c>
      <c r="F32" s="4">
        <f t="shared" si="7"/>
        <v>0.41812558939978633</v>
      </c>
      <c r="G32" s="4">
        <f t="shared" si="12"/>
        <v>1.5925824256377557E-3</v>
      </c>
      <c r="I32">
        <f t="shared" si="0"/>
        <v>32.000000000000021</v>
      </c>
      <c r="J32">
        <f t="shared" si="8"/>
        <v>64.000000000000043</v>
      </c>
      <c r="K32">
        <f t="shared" si="9"/>
        <v>-48.384096567715595</v>
      </c>
      <c r="S32">
        <v>30.222444444444399</v>
      </c>
      <c r="T32">
        <v>-51.953358406867203</v>
      </c>
      <c r="U32">
        <f t="shared" si="10"/>
        <v>31.722444444444399</v>
      </c>
      <c r="V32">
        <f t="shared" si="11"/>
        <v>63.444888888888798</v>
      </c>
      <c r="W32">
        <f t="shared" si="1"/>
        <v>-45.953358406867203</v>
      </c>
    </row>
    <row r="33" spans="1:23" x14ac:dyDescent="0.25">
      <c r="A33">
        <f t="shared" si="2"/>
        <v>6.6000000000000045E-2</v>
      </c>
      <c r="B33">
        <f t="shared" si="3"/>
        <v>3.1000000000000021E-2</v>
      </c>
      <c r="C33">
        <f t="shared" si="4"/>
        <v>3.1000000000000021E-2</v>
      </c>
      <c r="D33">
        <f t="shared" si="5"/>
        <v>3.3000000000000022E-2</v>
      </c>
      <c r="E33">
        <f t="shared" si="6"/>
        <v>3.3000000000000022E-2</v>
      </c>
      <c r="F33" s="4">
        <f t="shared" si="7"/>
        <v>0.41812558939978633</v>
      </c>
      <c r="G33" s="4">
        <f t="shared" si="12"/>
        <v>1.494505502064753E-3</v>
      </c>
      <c r="I33">
        <f t="shared" si="0"/>
        <v>33.000000000000021</v>
      </c>
      <c r="J33">
        <f t="shared" si="8"/>
        <v>66.000000000000043</v>
      </c>
      <c r="K33">
        <f t="shared" si="9"/>
        <v>-48.936184581167446</v>
      </c>
      <c r="N33" t="s">
        <v>43</v>
      </c>
      <c r="S33">
        <v>31.2298592592593</v>
      </c>
      <c r="T33">
        <v>-52.281217626988997</v>
      </c>
      <c r="U33">
        <f t="shared" si="10"/>
        <v>32.7298592592593</v>
      </c>
      <c r="V33">
        <f t="shared" si="11"/>
        <v>65.459718518518599</v>
      </c>
      <c r="W33">
        <f t="shared" si="1"/>
        <v>-46.281217626988997</v>
      </c>
    </row>
    <row r="34" spans="1:23" x14ac:dyDescent="0.25">
      <c r="A34">
        <f t="shared" si="2"/>
        <v>6.8000000000000047E-2</v>
      </c>
      <c r="B34">
        <f t="shared" si="3"/>
        <v>3.2000000000000021E-2</v>
      </c>
      <c r="C34">
        <f t="shared" si="4"/>
        <v>3.2000000000000021E-2</v>
      </c>
      <c r="D34">
        <f t="shared" si="5"/>
        <v>3.4000000000000023E-2</v>
      </c>
      <c r="E34">
        <f t="shared" si="6"/>
        <v>3.4000000000000023E-2</v>
      </c>
      <c r="F34" s="4">
        <f t="shared" si="7"/>
        <v>0.41812558939978633</v>
      </c>
      <c r="G34" s="4">
        <f t="shared" si="12"/>
        <v>1.4052197873274282E-3</v>
      </c>
      <c r="I34">
        <f t="shared" ref="I34:I55" si="13">A34*1000/2</f>
        <v>34.000000000000021</v>
      </c>
      <c r="J34">
        <f t="shared" si="8"/>
        <v>68.000000000000043</v>
      </c>
      <c r="K34">
        <f t="shared" si="9"/>
        <v>-49.471249814167464</v>
      </c>
      <c r="N34" t="s">
        <v>44</v>
      </c>
      <c r="S34">
        <v>32.237274074074101</v>
      </c>
      <c r="T34">
        <v>-52.599910181364002</v>
      </c>
      <c r="U34">
        <f t="shared" si="10"/>
        <v>33.737274074074101</v>
      </c>
      <c r="V34">
        <f t="shared" si="11"/>
        <v>67.474548148148202</v>
      </c>
      <c r="W34">
        <f t="shared" ref="W34:W56" si="14">T34+6</f>
        <v>-46.599910181364002</v>
      </c>
    </row>
    <row r="35" spans="1:23" x14ac:dyDescent="0.25">
      <c r="A35">
        <f t="shared" si="2"/>
        <v>7.0000000000000048E-2</v>
      </c>
      <c r="B35">
        <f t="shared" si="3"/>
        <v>3.3000000000000022E-2</v>
      </c>
      <c r="C35">
        <f t="shared" si="4"/>
        <v>3.3000000000000022E-2</v>
      </c>
      <c r="D35">
        <f t="shared" si="5"/>
        <v>3.5000000000000024E-2</v>
      </c>
      <c r="E35">
        <f t="shared" si="6"/>
        <v>3.5000000000000024E-2</v>
      </c>
      <c r="F35" s="4">
        <f t="shared" si="7"/>
        <v>0.41812558939978633</v>
      </c>
      <c r="G35" s="4">
        <f t="shared" si="12"/>
        <v>1.3237048732573538E-3</v>
      </c>
      <c r="I35">
        <f t="shared" si="13"/>
        <v>35.000000000000021</v>
      </c>
      <c r="J35">
        <f t="shared" si="8"/>
        <v>70.000000000000043</v>
      </c>
      <c r="K35">
        <f t="shared" ref="K35:K55" si="15">20*LOG10(G35/(F35))</f>
        <v>-49.990311591487497</v>
      </c>
      <c r="N35" t="s">
        <v>45</v>
      </c>
      <c r="S35">
        <v>33.244688888888902</v>
      </c>
      <c r="T35">
        <v>-52.907437241187502</v>
      </c>
      <c r="U35">
        <f t="shared" si="10"/>
        <v>34.744688888888902</v>
      </c>
      <c r="V35">
        <f t="shared" si="11"/>
        <v>69.489377777777804</v>
      </c>
      <c r="W35">
        <f t="shared" si="14"/>
        <v>-46.907437241187502</v>
      </c>
    </row>
    <row r="36" spans="1:23" x14ac:dyDescent="0.25">
      <c r="A36">
        <f t="shared" si="2"/>
        <v>7.200000000000005E-2</v>
      </c>
      <c r="B36">
        <f t="shared" si="3"/>
        <v>3.4000000000000023E-2</v>
      </c>
      <c r="C36">
        <f t="shared" si="4"/>
        <v>3.4000000000000023E-2</v>
      </c>
      <c r="D36">
        <f t="shared" si="5"/>
        <v>3.6000000000000025E-2</v>
      </c>
      <c r="E36">
        <f t="shared" si="6"/>
        <v>3.6000000000000025E-2</v>
      </c>
      <c r="F36" s="4">
        <f t="shared" si="7"/>
        <v>0.41812558939978633</v>
      </c>
      <c r="G36" s="4">
        <f t="shared" si="12"/>
        <v>1.2490842554021607E-3</v>
      </c>
      <c r="I36">
        <f t="shared" si="13"/>
        <v>36.000000000000028</v>
      </c>
      <c r="J36">
        <f t="shared" si="8"/>
        <v>72.000000000000057</v>
      </c>
      <c r="K36">
        <f t="shared" si="15"/>
        <v>-50.494300263115079</v>
      </c>
      <c r="S36">
        <v>34.252103703703703</v>
      </c>
      <c r="T36">
        <v>-53.201423058835601</v>
      </c>
      <c r="U36">
        <f t="shared" si="10"/>
        <v>35.752103703703703</v>
      </c>
      <c r="V36">
        <f t="shared" si="11"/>
        <v>71.504207407407407</v>
      </c>
      <c r="W36">
        <f t="shared" si="14"/>
        <v>-47.201423058835601</v>
      </c>
    </row>
    <row r="37" spans="1:23" x14ac:dyDescent="0.25">
      <c r="A37">
        <f t="shared" si="2"/>
        <v>7.4000000000000052E-2</v>
      </c>
      <c r="B37">
        <f t="shared" si="3"/>
        <v>3.5000000000000024E-2</v>
      </c>
      <c r="C37">
        <f t="shared" si="4"/>
        <v>3.5000000000000024E-2</v>
      </c>
      <c r="D37">
        <f t="shared" si="5"/>
        <v>3.7000000000000026E-2</v>
      </c>
      <c r="E37">
        <f t="shared" si="6"/>
        <v>3.7000000000000026E-2</v>
      </c>
      <c r="F37" s="4">
        <f t="shared" si="7"/>
        <v>0.41812558939978633</v>
      </c>
      <c r="G37" s="4">
        <f t="shared" si="12"/>
        <v>1.1806016437160185E-3</v>
      </c>
      <c r="I37">
        <f t="shared" si="13"/>
        <v>37.000000000000028</v>
      </c>
      <c r="J37">
        <f t="shared" si="8"/>
        <v>74.000000000000057</v>
      </c>
      <c r="K37">
        <f t="shared" si="15"/>
        <v>-50.984067275269645</v>
      </c>
      <c r="S37">
        <v>35.259518518518497</v>
      </c>
      <c r="T37">
        <v>-53.482416935971401</v>
      </c>
      <c r="U37">
        <f t="shared" si="10"/>
        <v>36.759518518518497</v>
      </c>
      <c r="V37">
        <f t="shared" si="11"/>
        <v>73.519037037036995</v>
      </c>
      <c r="W37">
        <f t="shared" si="14"/>
        <v>-47.482416935971401</v>
      </c>
    </row>
    <row r="38" spans="1:23" x14ac:dyDescent="0.25">
      <c r="A38">
        <f t="shared" si="2"/>
        <v>7.6000000000000054E-2</v>
      </c>
      <c r="B38">
        <f t="shared" si="3"/>
        <v>3.6000000000000025E-2</v>
      </c>
      <c r="C38">
        <f t="shared" si="4"/>
        <v>3.6000000000000025E-2</v>
      </c>
      <c r="D38">
        <f t="shared" si="5"/>
        <v>3.8000000000000027E-2</v>
      </c>
      <c r="E38">
        <f t="shared" si="6"/>
        <v>3.8000000000000027E-2</v>
      </c>
      <c r="F38" s="4">
        <f t="shared" si="7"/>
        <v>0.41812558939978633</v>
      </c>
      <c r="G38" s="4">
        <f t="shared" si="12"/>
        <v>1.1176017022019316E-3</v>
      </c>
      <c r="I38">
        <f t="shared" si="13"/>
        <v>38.000000000000028</v>
      </c>
      <c r="J38">
        <f t="shared" si="8"/>
        <v>76.000000000000057</v>
      </c>
      <c r="K38">
        <f t="shared" si="15"/>
        <v>-51.460393854606188</v>
      </c>
      <c r="S38">
        <v>36.266933333333299</v>
      </c>
      <c r="T38">
        <v>-53.750214328349898</v>
      </c>
      <c r="U38">
        <f t="shared" si="10"/>
        <v>37.766933333333299</v>
      </c>
      <c r="V38">
        <f t="shared" si="11"/>
        <v>75.533866666666597</v>
      </c>
      <c r="W38">
        <f t="shared" si="14"/>
        <v>-47.750214328349898</v>
      </c>
    </row>
    <row r="39" spans="1:23" x14ac:dyDescent="0.25">
      <c r="A39">
        <f t="shared" si="2"/>
        <v>7.8000000000000055E-2</v>
      </c>
      <c r="B39">
        <f t="shared" si="3"/>
        <v>3.7000000000000026E-2</v>
      </c>
      <c r="C39">
        <f t="shared" si="4"/>
        <v>3.7000000000000026E-2</v>
      </c>
      <c r="D39">
        <f t="shared" si="5"/>
        <v>3.9000000000000028E-2</v>
      </c>
      <c r="E39">
        <f t="shared" si="6"/>
        <v>3.9000000000000028E-2</v>
      </c>
      <c r="F39" s="4">
        <f t="shared" si="7"/>
        <v>0.41812558939978633</v>
      </c>
      <c r="G39" s="4">
        <f t="shared" si="12"/>
        <v>1.0595142956425776E-3</v>
      </c>
      <c r="I39">
        <f t="shared" si="13"/>
        <v>39.000000000000028</v>
      </c>
      <c r="J39">
        <f t="shared" si="8"/>
        <v>78.000000000000057</v>
      </c>
      <c r="K39">
        <f t="shared" si="15"/>
        <v>-51.923998528794144</v>
      </c>
      <c r="S39">
        <v>37.2743481481481</v>
      </c>
      <c r="T39">
        <v>-53.997540583429803</v>
      </c>
      <c r="U39">
        <f t="shared" si="10"/>
        <v>38.7743481481481</v>
      </c>
      <c r="V39">
        <f t="shared" si="11"/>
        <v>77.5486962962962</v>
      </c>
      <c r="W39">
        <f t="shared" si="14"/>
        <v>-47.997540583429803</v>
      </c>
    </row>
    <row r="40" spans="1:23" x14ac:dyDescent="0.25">
      <c r="A40">
        <f t="shared" si="2"/>
        <v>8.0000000000000057E-2</v>
      </c>
      <c r="B40">
        <f t="shared" si="3"/>
        <v>3.8000000000000027E-2</v>
      </c>
      <c r="C40">
        <f t="shared" si="4"/>
        <v>3.8000000000000027E-2</v>
      </c>
      <c r="D40">
        <f t="shared" si="5"/>
        <v>4.0000000000000029E-2</v>
      </c>
      <c r="E40">
        <f t="shared" si="6"/>
        <v>4.0000000000000029E-2</v>
      </c>
      <c r="F40" s="4">
        <f t="shared" si="7"/>
        <v>0.41812558939978633</v>
      </c>
      <c r="G40" s="4">
        <f t="shared" si="12"/>
        <v>1.0058415319817379E-3</v>
      </c>
      <c r="I40">
        <f t="shared" si="13"/>
        <v>40.000000000000028</v>
      </c>
      <c r="J40">
        <f t="shared" si="8"/>
        <v>80.000000000000057</v>
      </c>
      <c r="K40">
        <f t="shared" si="15"/>
        <v>-52.375543665819691</v>
      </c>
      <c r="S40">
        <v>38.281762962963001</v>
      </c>
      <c r="T40">
        <v>-54.240275330736999</v>
      </c>
      <c r="U40">
        <f t="shared" si="10"/>
        <v>39.781762962963001</v>
      </c>
      <c r="V40">
        <f t="shared" si="11"/>
        <v>79.563525925926001</v>
      </c>
      <c r="W40">
        <f t="shared" si="14"/>
        <v>-48.240275330736999</v>
      </c>
    </row>
    <row r="41" spans="1:23" x14ac:dyDescent="0.25">
      <c r="A41">
        <f t="shared" si="2"/>
        <v>8.2000000000000059E-2</v>
      </c>
      <c r="B41">
        <f t="shared" si="3"/>
        <v>3.9000000000000028E-2</v>
      </c>
      <c r="C41">
        <f t="shared" si="4"/>
        <v>3.9000000000000028E-2</v>
      </c>
      <c r="D41">
        <f t="shared" si="5"/>
        <v>4.1000000000000029E-2</v>
      </c>
      <c r="E41">
        <f t="shared" si="6"/>
        <v>4.1000000000000029E-2</v>
      </c>
      <c r="F41" s="4">
        <f t="shared" si="7"/>
        <v>0.41812558939978633</v>
      </c>
      <c r="G41" s="4">
        <f t="shared" si="12"/>
        <v>9.5614704728720743E-4</v>
      </c>
      <c r="I41">
        <f t="shared" si="13"/>
        <v>41.000000000000028</v>
      </c>
      <c r="J41">
        <f t="shared" si="8"/>
        <v>82.000000000000057</v>
      </c>
      <c r="K41">
        <f t="shared" si="15"/>
        <v>-52.815641181848925</v>
      </c>
      <c r="S41">
        <v>39.289177777777802</v>
      </c>
      <c r="T41">
        <v>-54.478954672611401</v>
      </c>
      <c r="U41">
        <f t="shared" si="10"/>
        <v>40.789177777777802</v>
      </c>
      <c r="V41">
        <f t="shared" si="11"/>
        <v>81.578355555555603</v>
      </c>
      <c r="W41">
        <f t="shared" si="14"/>
        <v>-48.478954672611401</v>
      </c>
    </row>
    <row r="42" spans="1:23" x14ac:dyDescent="0.25">
      <c r="A42">
        <f t="shared" si="2"/>
        <v>8.4000000000000061E-2</v>
      </c>
      <c r="B42">
        <f t="shared" si="3"/>
        <v>4.0000000000000029E-2</v>
      </c>
      <c r="C42">
        <f t="shared" si="4"/>
        <v>4.0000000000000029E-2</v>
      </c>
      <c r="D42">
        <f t="shared" si="5"/>
        <v>4.200000000000003E-2</v>
      </c>
      <c r="E42">
        <f t="shared" si="6"/>
        <v>4.200000000000003E-2</v>
      </c>
      <c r="F42" s="4">
        <f t="shared" si="7"/>
        <v>0.41812558939978633</v>
      </c>
      <c r="G42" s="4">
        <f t="shared" si="12"/>
        <v>9.1004710036443018E-4</v>
      </c>
      <c r="I42">
        <f t="shared" si="13"/>
        <v>42.000000000000028</v>
      </c>
      <c r="J42">
        <f t="shared" si="8"/>
        <v>84.000000000000057</v>
      </c>
      <c r="K42">
        <f t="shared" si="15"/>
        <v>-53.24485754144149</v>
      </c>
      <c r="S42">
        <v>40.296592592592603</v>
      </c>
      <c r="T42">
        <v>-54.713042485999701</v>
      </c>
      <c r="U42">
        <f t="shared" si="10"/>
        <v>41.796592592592603</v>
      </c>
      <c r="V42">
        <f t="shared" si="11"/>
        <v>83.593185185185206</v>
      </c>
      <c r="W42">
        <f t="shared" si="14"/>
        <v>-48.713042485999701</v>
      </c>
    </row>
    <row r="43" spans="1:23" x14ac:dyDescent="0.25">
      <c r="A43">
        <f t="shared" si="2"/>
        <v>8.6000000000000063E-2</v>
      </c>
      <c r="B43">
        <f t="shared" si="3"/>
        <v>4.1000000000000029E-2</v>
      </c>
      <c r="C43">
        <f t="shared" si="4"/>
        <v>4.1000000000000029E-2</v>
      </c>
      <c r="D43">
        <f t="shared" si="5"/>
        <v>4.3000000000000031E-2</v>
      </c>
      <c r="E43">
        <f t="shared" si="6"/>
        <v>4.3000000000000031E-2</v>
      </c>
      <c r="F43" s="4">
        <f t="shared" si="7"/>
        <v>0.41812558939978633</v>
      </c>
      <c r="G43" s="4">
        <f t="shared" si="12"/>
        <v>8.6720313591165117E-4</v>
      </c>
      <c r="I43">
        <f t="shared" si="13"/>
        <v>43.000000000000028</v>
      </c>
      <c r="J43">
        <f t="shared" si="8"/>
        <v>86.000000000000057</v>
      </c>
      <c r="K43">
        <f t="shared" si="15"/>
        <v>-53.663718152910683</v>
      </c>
      <c r="S43">
        <v>41.304007407407397</v>
      </c>
      <c r="T43">
        <v>-54.941975281810102</v>
      </c>
      <c r="U43">
        <f t="shared" si="10"/>
        <v>42.804007407407397</v>
      </c>
      <c r="V43">
        <f t="shared" si="11"/>
        <v>85.608014814814794</v>
      </c>
      <c r="W43">
        <f t="shared" si="14"/>
        <v>-48.941975281810102</v>
      </c>
    </row>
    <row r="44" spans="1:23" x14ac:dyDescent="0.25">
      <c r="A44">
        <f t="shared" si="2"/>
        <v>8.8000000000000064E-2</v>
      </c>
      <c r="B44">
        <f t="shared" si="3"/>
        <v>4.200000000000003E-2</v>
      </c>
      <c r="C44">
        <f t="shared" si="4"/>
        <v>4.200000000000003E-2</v>
      </c>
      <c r="D44">
        <f t="shared" si="5"/>
        <v>4.4000000000000032E-2</v>
      </c>
      <c r="E44">
        <f t="shared" si="6"/>
        <v>4.4000000000000032E-2</v>
      </c>
      <c r="F44" s="4">
        <f t="shared" si="7"/>
        <v>0.41812558939978633</v>
      </c>
      <c r="G44" s="4">
        <f t="shared" si="12"/>
        <v>8.2731554578584438E-4</v>
      </c>
      <c r="I44">
        <f t="shared" si="13"/>
        <v>44.000000000000036</v>
      </c>
      <c r="J44">
        <f t="shared" si="8"/>
        <v>88.000000000000071</v>
      </c>
      <c r="K44">
        <f t="shared" si="15"/>
        <v>-54.072711244606005</v>
      </c>
      <c r="S44">
        <v>42.311422222222198</v>
      </c>
      <c r="T44">
        <v>-55.178460535882401</v>
      </c>
      <c r="U44">
        <f t="shared" si="10"/>
        <v>43.811422222222198</v>
      </c>
      <c r="V44">
        <f t="shared" si="11"/>
        <v>87.622844444444397</v>
      </c>
      <c r="W44">
        <f t="shared" si="14"/>
        <v>-49.178460535882401</v>
      </c>
    </row>
    <row r="45" spans="1:23" x14ac:dyDescent="0.25">
      <c r="A45">
        <f t="shared" si="2"/>
        <v>9.0000000000000066E-2</v>
      </c>
      <c r="B45">
        <f t="shared" si="3"/>
        <v>4.3000000000000031E-2</v>
      </c>
      <c r="C45">
        <f t="shared" si="4"/>
        <v>4.3000000000000031E-2</v>
      </c>
      <c r="D45">
        <f t="shared" si="5"/>
        <v>4.5000000000000033E-2</v>
      </c>
      <c r="E45">
        <f t="shared" si="6"/>
        <v>4.5000000000000033E-2</v>
      </c>
      <c r="F45" s="4">
        <f t="shared" si="7"/>
        <v>0.41812558939978633</v>
      </c>
      <c r="G45" s="4">
        <f t="shared" si="12"/>
        <v>7.901184127195053E-4</v>
      </c>
      <c r="I45">
        <f t="shared" si="13"/>
        <v>45.000000000000036</v>
      </c>
      <c r="J45">
        <f t="shared" si="8"/>
        <v>90.000000000000071</v>
      </c>
      <c r="K45">
        <f t="shared" si="15"/>
        <v>-54.472291294022845</v>
      </c>
      <c r="S45">
        <v>43.318837037037</v>
      </c>
      <c r="T45">
        <v>-55.421811994170497</v>
      </c>
      <c r="U45">
        <f t="shared" si="10"/>
        <v>44.818837037037</v>
      </c>
      <c r="V45">
        <f t="shared" si="11"/>
        <v>89.637674074073999</v>
      </c>
      <c r="W45">
        <f t="shared" si="14"/>
        <v>-49.421811994170497</v>
      </c>
    </row>
    <row r="46" spans="1:23" x14ac:dyDescent="0.25">
      <c r="A46">
        <f t="shared" si="2"/>
        <v>9.2000000000000068E-2</v>
      </c>
      <c r="B46">
        <f t="shared" si="3"/>
        <v>4.4000000000000032E-2</v>
      </c>
      <c r="C46">
        <f t="shared" si="4"/>
        <v>4.4000000000000032E-2</v>
      </c>
      <c r="D46">
        <f t="shared" si="5"/>
        <v>4.6000000000000034E-2</v>
      </c>
      <c r="E46">
        <f t="shared" si="6"/>
        <v>4.6000000000000034E-2</v>
      </c>
      <c r="F46" s="4">
        <f t="shared" si="7"/>
        <v>0.41812558939978633</v>
      </c>
      <c r="G46" s="4">
        <f t="shared" si="12"/>
        <v>7.5537506354360036E-4</v>
      </c>
      <c r="I46">
        <f t="shared" si="13"/>
        <v>46.000000000000036</v>
      </c>
      <c r="J46">
        <f t="shared" si="8"/>
        <v>92.000000000000071</v>
      </c>
      <c r="K46">
        <f t="shared" si="15"/>
        <v>-54.86288207027944</v>
      </c>
      <c r="S46">
        <v>44.3262518518519</v>
      </c>
      <c r="T46">
        <v>-55.657046225059702</v>
      </c>
      <c r="U46">
        <f t="shared" si="10"/>
        <v>45.8262518518519</v>
      </c>
      <c r="V46">
        <f t="shared" si="11"/>
        <v>91.6525037037038</v>
      </c>
      <c r="W46">
        <f t="shared" si="14"/>
        <v>-49.657046225059702</v>
      </c>
    </row>
    <row r="47" spans="1:23" x14ac:dyDescent="0.25">
      <c r="A47">
        <f t="shared" si="2"/>
        <v>9.400000000000007E-2</v>
      </c>
      <c r="B47">
        <f t="shared" si="3"/>
        <v>4.5000000000000033E-2</v>
      </c>
      <c r="C47">
        <f t="shared" si="4"/>
        <v>4.5000000000000033E-2</v>
      </c>
      <c r="D47">
        <f t="shared" si="5"/>
        <v>4.7000000000000035E-2</v>
      </c>
      <c r="E47">
        <f t="shared" si="6"/>
        <v>4.7000000000000035E-2</v>
      </c>
      <c r="F47" s="4">
        <f t="shared" si="7"/>
        <v>0.41812558939978633</v>
      </c>
      <c r="G47" s="4">
        <f t="shared" si="12"/>
        <v>7.2287429248805816E-4</v>
      </c>
      <c r="I47">
        <f t="shared" si="13"/>
        <v>47.000000000000036</v>
      </c>
      <c r="J47">
        <f t="shared" si="8"/>
        <v>94.000000000000071</v>
      </c>
      <c r="K47">
        <f t="shared" si="15"/>
        <v>-55.244879341145463</v>
      </c>
      <c r="S47">
        <v>45.333666666666701</v>
      </c>
      <c r="T47">
        <v>-55.883297025170798</v>
      </c>
      <c r="U47">
        <f t="shared" si="10"/>
        <v>46.833666666666701</v>
      </c>
      <c r="V47">
        <f t="shared" si="11"/>
        <v>93.667333333333403</v>
      </c>
      <c r="W47">
        <f t="shared" si="14"/>
        <v>-49.883297025170798</v>
      </c>
    </row>
    <row r="48" spans="1:23" x14ac:dyDescent="0.25">
      <c r="A48">
        <f t="shared" si="2"/>
        <v>9.6000000000000071E-2</v>
      </c>
      <c r="B48">
        <f t="shared" si="3"/>
        <v>4.6000000000000034E-2</v>
      </c>
      <c r="C48">
        <f t="shared" si="4"/>
        <v>4.6000000000000034E-2</v>
      </c>
      <c r="D48">
        <f t="shared" si="5"/>
        <v>4.8000000000000036E-2</v>
      </c>
      <c r="E48">
        <f t="shared" si="6"/>
        <v>4.8000000000000036E-2</v>
      </c>
      <c r="F48" s="4">
        <f t="shared" si="7"/>
        <v>0.41812558939978633</v>
      </c>
      <c r="G48" s="4">
        <f t="shared" si="12"/>
        <v>6.9242714158163077E-4</v>
      </c>
      <c r="I48">
        <f t="shared" si="13"/>
        <v>48.000000000000036</v>
      </c>
      <c r="J48">
        <f t="shared" si="8"/>
        <v>96.000000000000071</v>
      </c>
      <c r="K48">
        <f t="shared" si="15"/>
        <v>-55.61865328806747</v>
      </c>
      <c r="S48">
        <v>46.341081481481503</v>
      </c>
      <c r="T48">
        <v>-56.099675179464597</v>
      </c>
      <c r="U48">
        <f t="shared" si="10"/>
        <v>47.841081481481503</v>
      </c>
      <c r="V48">
        <f t="shared" si="11"/>
        <v>95.682162962963005</v>
      </c>
      <c r="W48">
        <f t="shared" si="14"/>
        <v>-50.099675179464597</v>
      </c>
    </row>
    <row r="49" spans="1:23" x14ac:dyDescent="0.25">
      <c r="A49">
        <f t="shared" si="2"/>
        <v>9.8000000000000073E-2</v>
      </c>
      <c r="B49">
        <f t="shared" si="3"/>
        <v>4.7000000000000035E-2</v>
      </c>
      <c r="C49">
        <f t="shared" si="4"/>
        <v>4.7000000000000035E-2</v>
      </c>
      <c r="D49">
        <f t="shared" si="5"/>
        <v>4.9000000000000037E-2</v>
      </c>
      <c r="E49">
        <f t="shared" si="6"/>
        <v>4.9000000000000037E-2</v>
      </c>
      <c r="F49" s="4">
        <f t="shared" si="7"/>
        <v>0.41812558939978633</v>
      </c>
      <c r="G49" s="4">
        <f t="shared" si="12"/>
        <v>6.6386414616250269E-4</v>
      </c>
      <c r="I49">
        <f t="shared" si="13"/>
        <v>49.000000000000036</v>
      </c>
      <c r="J49">
        <f t="shared" si="8"/>
        <v>98.000000000000071</v>
      </c>
      <c r="K49">
        <f t="shared" si="15"/>
        <v>-55.984550666208854</v>
      </c>
      <c r="S49">
        <v>47.348496296296297</v>
      </c>
      <c r="T49">
        <v>-56.305275828897301</v>
      </c>
      <c r="U49">
        <f t="shared" si="10"/>
        <v>48.848496296296297</v>
      </c>
      <c r="V49">
        <f t="shared" si="11"/>
        <v>97.696992592592593</v>
      </c>
      <c r="W49">
        <f t="shared" si="14"/>
        <v>-50.305275828897301</v>
      </c>
    </row>
    <row r="50" spans="1:23" x14ac:dyDescent="0.25">
      <c r="A50">
        <f t="shared" si="2"/>
        <v>0.10000000000000007</v>
      </c>
      <c r="B50">
        <f t="shared" si="3"/>
        <v>4.8000000000000036E-2</v>
      </c>
      <c r="C50">
        <f t="shared" si="4"/>
        <v>4.8000000000000036E-2</v>
      </c>
      <c r="D50">
        <f t="shared" si="5"/>
        <v>5.0000000000000037E-2</v>
      </c>
      <c r="E50">
        <f t="shared" si="6"/>
        <v>5.0000000000000037E-2</v>
      </c>
      <c r="F50" s="4">
        <f t="shared" si="7"/>
        <v>0.41812558939978633</v>
      </c>
      <c r="G50" s="4">
        <f t="shared" si="12"/>
        <v>6.370329702551006E-4</v>
      </c>
      <c r="I50">
        <f t="shared" si="13"/>
        <v>50.000000000000036</v>
      </c>
      <c r="J50">
        <f t="shared" si="8"/>
        <v>100.00000000000007</v>
      </c>
      <c r="K50">
        <f t="shared" si="15"/>
        <v>-56.342896741156359</v>
      </c>
      <c r="S50">
        <v>48.355911111111098</v>
      </c>
      <c r="T50">
        <v>-56.499187130931602</v>
      </c>
      <c r="U50">
        <f t="shared" si="10"/>
        <v>49.855911111111098</v>
      </c>
      <c r="V50">
        <f t="shared" si="11"/>
        <v>99.711822222222196</v>
      </c>
      <c r="W50">
        <f t="shared" si="14"/>
        <v>-50.499187130931602</v>
      </c>
    </row>
    <row r="51" spans="1:23" x14ac:dyDescent="0.25">
      <c r="A51">
        <f t="shared" si="2"/>
        <v>0.10200000000000008</v>
      </c>
      <c r="B51">
        <f t="shared" si="3"/>
        <v>4.9000000000000037E-2</v>
      </c>
      <c r="C51">
        <f t="shared" si="4"/>
        <v>4.9000000000000037E-2</v>
      </c>
      <c r="D51">
        <f t="shared" si="5"/>
        <v>5.1000000000000038E-2</v>
      </c>
      <c r="E51">
        <f t="shared" si="6"/>
        <v>5.1000000000000038E-2</v>
      </c>
      <c r="F51" s="4">
        <f t="shared" si="7"/>
        <v>0.41812558939978633</v>
      </c>
      <c r="G51" s="4">
        <f t="shared" si="12"/>
        <v>6.1179636999289587E-4</v>
      </c>
      <c r="I51">
        <f t="shared" si="13"/>
        <v>51.000000000000036</v>
      </c>
      <c r="J51">
        <f t="shared" si="8"/>
        <v>102.00000000000007</v>
      </c>
      <c r="K51">
        <f t="shared" si="15"/>
        <v>-56.693997029453215</v>
      </c>
      <c r="S51">
        <v>49.363325925925899</v>
      </c>
      <c r="T51">
        <v>-56.681929133749698</v>
      </c>
      <c r="U51">
        <f t="shared" si="10"/>
        <v>50.863325925925899</v>
      </c>
      <c r="V51">
        <f t="shared" si="11"/>
        <v>101.7266518518518</v>
      </c>
      <c r="W51">
        <f t="shared" si="14"/>
        <v>-50.681929133749698</v>
      </c>
    </row>
    <row r="52" spans="1:23" x14ac:dyDescent="0.25">
      <c r="A52">
        <f t="shared" si="2"/>
        <v>0.10400000000000008</v>
      </c>
      <c r="B52">
        <f t="shared" si="3"/>
        <v>5.0000000000000037E-2</v>
      </c>
      <c r="C52">
        <f t="shared" si="4"/>
        <v>5.0000000000000037E-2</v>
      </c>
      <c r="D52">
        <f t="shared" si="5"/>
        <v>5.2000000000000039E-2</v>
      </c>
      <c r="E52">
        <f t="shared" si="6"/>
        <v>5.2000000000000039E-2</v>
      </c>
      <c r="F52" s="4">
        <f t="shared" si="7"/>
        <v>0.41812558939978633</v>
      </c>
      <c r="G52" s="4">
        <f t="shared" si="12"/>
        <v>5.8803043408163275E-4</v>
      </c>
      <c r="I52">
        <f t="shared" si="13"/>
        <v>52.000000000000043</v>
      </c>
      <c r="J52">
        <f t="shared" si="8"/>
        <v>104.00000000000009</v>
      </c>
      <c r="K52">
        <f t="shared" si="15"/>
        <v>-57.038138866340582</v>
      </c>
      <c r="S52">
        <v>50.3707407407407</v>
      </c>
      <c r="T52">
        <v>-56.876077604565303</v>
      </c>
      <c r="U52">
        <f t="shared" si="10"/>
        <v>51.8707407407407</v>
      </c>
      <c r="V52">
        <f t="shared" si="11"/>
        <v>103.7414814814814</v>
      </c>
      <c r="W52">
        <f t="shared" si="14"/>
        <v>-50.876077604565303</v>
      </c>
    </row>
    <row r="53" spans="1:23" x14ac:dyDescent="0.25">
      <c r="A53">
        <f t="shared" si="2"/>
        <v>0.10600000000000008</v>
      </c>
      <c r="B53">
        <f t="shared" si="3"/>
        <v>5.1000000000000038E-2</v>
      </c>
      <c r="C53">
        <f t="shared" si="4"/>
        <v>5.1000000000000038E-2</v>
      </c>
      <c r="D53">
        <f t="shared" si="5"/>
        <v>5.300000000000004E-2</v>
      </c>
      <c r="E53">
        <f t="shared" si="6"/>
        <v>5.300000000000004E-2</v>
      </c>
      <c r="F53" s="4">
        <f t="shared" si="7"/>
        <v>0.41812558939978633</v>
      </c>
      <c r="G53" s="4">
        <f t="shared" si="12"/>
        <v>5.6562305905003213E-4</v>
      </c>
      <c r="I53">
        <f t="shared" si="13"/>
        <v>53.000000000000043</v>
      </c>
      <c r="J53">
        <f t="shared" si="8"/>
        <v>106.00000000000009</v>
      </c>
      <c r="K53">
        <f t="shared" si="15"/>
        <v>-57.375592820898774</v>
      </c>
      <c r="S53">
        <v>51.378155555555601</v>
      </c>
      <c r="T53">
        <v>-57.069115897896303</v>
      </c>
      <c r="U53">
        <f t="shared" si="10"/>
        <v>52.878155555555601</v>
      </c>
      <c r="V53">
        <f t="shared" si="11"/>
        <v>105.7563111111112</v>
      </c>
      <c r="W53">
        <f t="shared" si="14"/>
        <v>-51.069115897896303</v>
      </c>
    </row>
    <row r="54" spans="1:23" x14ac:dyDescent="0.25">
      <c r="A54">
        <f t="shared" si="2"/>
        <v>0.10800000000000008</v>
      </c>
      <c r="B54">
        <f t="shared" si="3"/>
        <v>5.2000000000000039E-2</v>
      </c>
      <c r="C54">
        <f t="shared" si="4"/>
        <v>5.2000000000000039E-2</v>
      </c>
      <c r="D54">
        <f t="shared" si="5"/>
        <v>5.4000000000000041E-2</v>
      </c>
      <c r="E54">
        <f t="shared" si="6"/>
        <v>5.4000000000000041E-2</v>
      </c>
      <c r="F54" s="4">
        <f t="shared" si="7"/>
        <v>0.41812558939978633</v>
      </c>
      <c r="G54" s="4">
        <f t="shared" si="12"/>
        <v>5.4447262414965834E-4</v>
      </c>
      <c r="I54">
        <f t="shared" si="13"/>
        <v>54.000000000000043</v>
      </c>
      <c r="J54">
        <f t="shared" si="8"/>
        <v>108.00000000000009</v>
      </c>
      <c r="K54">
        <f t="shared" si="15"/>
        <v>-57.706613976079602</v>
      </c>
      <c r="S54">
        <v>52.385570370370402</v>
      </c>
      <c r="T54">
        <v>-57.285172519637896</v>
      </c>
      <c r="U54">
        <f t="shared" si="10"/>
        <v>53.885570370370402</v>
      </c>
      <c r="V54">
        <f t="shared" si="11"/>
        <v>107.7711407407408</v>
      </c>
      <c r="W54">
        <f t="shared" si="14"/>
        <v>-51.285172519637896</v>
      </c>
    </row>
    <row r="55" spans="1:23" x14ac:dyDescent="0.25">
      <c r="A55">
        <f t="shared" si="2"/>
        <v>0.11000000000000008</v>
      </c>
      <c r="B55">
        <f t="shared" si="3"/>
        <v>5.300000000000004E-2</v>
      </c>
      <c r="C55">
        <f t="shared" si="4"/>
        <v>5.300000000000004E-2</v>
      </c>
      <c r="D55">
        <f t="shared" si="5"/>
        <v>5.5000000000000042E-2</v>
      </c>
      <c r="E55">
        <f t="shared" si="6"/>
        <v>5.5000000000000042E-2</v>
      </c>
      <c r="F55" s="4">
        <f t="shared" si="7"/>
        <v>0.41812558939978633</v>
      </c>
      <c r="G55" s="4">
        <f t="shared" si="12"/>
        <v>5.2448683657366809E-4</v>
      </c>
      <c r="I55">
        <f t="shared" si="13"/>
        <v>55.000000000000043</v>
      </c>
      <c r="J55">
        <f t="shared" si="8"/>
        <v>110.00000000000009</v>
      </c>
      <c r="K55">
        <f t="shared" si="15"/>
        <v>-58.031443088824901</v>
      </c>
      <c r="S55">
        <v>53.392985185185204</v>
      </c>
      <c r="T55">
        <v>-57.467145681180902</v>
      </c>
      <c r="U55">
        <f t="shared" si="10"/>
        <v>54.892985185185204</v>
      </c>
      <c r="V55">
        <f t="shared" si="11"/>
        <v>109.78597037037041</v>
      </c>
      <c r="W55">
        <f t="shared" si="14"/>
        <v>-51.467145681180902</v>
      </c>
    </row>
    <row r="56" spans="1:23" x14ac:dyDescent="0.25">
      <c r="S56">
        <v>54.400399999999998</v>
      </c>
      <c r="T56">
        <v>-57.479717411211197</v>
      </c>
      <c r="U56">
        <f t="shared" si="10"/>
        <v>55.900399999999998</v>
      </c>
      <c r="V56">
        <f t="shared" si="11"/>
        <v>111.8008</v>
      </c>
      <c r="W56">
        <f t="shared" si="14"/>
        <v>-51.479717411211197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5CBDA-046F-4045-BEF0-0A6EADB1BDF5}">
  <dimension ref="A1:AA56"/>
  <sheetViews>
    <sheetView topLeftCell="A7" zoomScale="90" zoomScaleNormal="90" workbookViewId="0">
      <selection activeCell="Q20" sqref="Q20"/>
    </sheetView>
  </sheetViews>
  <sheetFormatPr defaultRowHeight="15" x14ac:dyDescent="0.25"/>
  <cols>
    <col min="1" max="4" width="11.28515625" customWidth="1"/>
    <col min="5" max="5" width="10.85546875" customWidth="1"/>
    <col min="6" max="6" width="10.5703125" customWidth="1"/>
    <col min="7" max="7" width="11" customWidth="1"/>
    <col min="9" max="9" width="13" customWidth="1"/>
    <col min="11" max="11" width="11.7109375" customWidth="1"/>
    <col min="16" max="16" width="24.5703125" customWidth="1"/>
    <col min="17" max="17" width="9.140625" customWidth="1"/>
  </cols>
  <sheetData>
    <row r="1" spans="1:27" x14ac:dyDescent="0.25">
      <c r="A1" s="1" t="s">
        <v>18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I1" s="1" t="s">
        <v>29</v>
      </c>
      <c r="J1" s="1" t="s">
        <v>33</v>
      </c>
      <c r="K1" s="1" t="s">
        <v>28</v>
      </c>
      <c r="M1" s="1"/>
      <c r="N1" s="1"/>
      <c r="O1" s="1">
        <v>1</v>
      </c>
      <c r="P1" s="2" t="s">
        <v>3</v>
      </c>
      <c r="Q1" s="3">
        <f>$Q$27/1000</f>
        <v>2.5000000000000001E-4</v>
      </c>
      <c r="S1" s="1" t="s">
        <v>0</v>
      </c>
      <c r="T1" s="1" t="s">
        <v>1</v>
      </c>
      <c r="U1" s="1" t="s">
        <v>32</v>
      </c>
      <c r="V1" s="1" t="s">
        <v>35</v>
      </c>
      <c r="W1" s="1" t="s">
        <v>34</v>
      </c>
      <c r="X1" s="1"/>
      <c r="Y1" s="1"/>
      <c r="Z1" s="1"/>
      <c r="AA1" s="1"/>
    </row>
    <row r="2" spans="1:27" x14ac:dyDescent="0.25">
      <c r="A2">
        <f>$Q$5+$Q$1+$Q$2+$Q$3+$Q$4</f>
        <v>2.5000000000000005E-3</v>
      </c>
      <c r="B2">
        <f>$A2/2-$Q$5/2-$Q$1-$Q$3+$Q$8</f>
        <v>2.1684043449710089E-19</v>
      </c>
      <c r="C2">
        <f>$A2/2-$Q$5/2-$Q$2-$Q$4-$Q$8</f>
        <v>2.1684043449710089E-19</v>
      </c>
      <c r="D2">
        <f>$A2/2+$Q$5/2-$Q$1-$Q$4-$Q$8</f>
        <v>1.5E-3</v>
      </c>
      <c r="E2">
        <f>$A2/2+$Q$5/2-$Q$2-$Q$3+$Q$8</f>
        <v>1.5E-3</v>
      </c>
      <c r="F2" s="4">
        <f>$Q$24*(1/($Q$1)-1/($Q$5-$Q$1)-1/($Q$5-$Q$2)+1/($Q$2))</f>
        <v>0.65804652018657483</v>
      </c>
      <c r="I2">
        <f t="shared" ref="I2:I33" si="0">A2*1000/2</f>
        <v>1.2500000000000002</v>
      </c>
      <c r="J2">
        <f>$I2*2</f>
        <v>2.5000000000000004</v>
      </c>
      <c r="O2" s="1">
        <v>2</v>
      </c>
      <c r="P2" s="2" t="s">
        <v>4</v>
      </c>
      <c r="Q2" s="3">
        <f>$Q$27/1000</f>
        <v>2.5000000000000001E-4</v>
      </c>
      <c r="S2">
        <v>0</v>
      </c>
      <c r="T2">
        <v>-6.0205999132796197</v>
      </c>
      <c r="U2">
        <f>(S2*2+($Q$5+$Q$1+$Q$2)*1000)/2</f>
        <v>1</v>
      </c>
      <c r="V2">
        <f>$U2*2</f>
        <v>2</v>
      </c>
      <c r="W2">
        <f t="shared" ref="W2:W33" si="1">T2+6</f>
        <v>-2.0599913279619742E-2</v>
      </c>
    </row>
    <row r="3" spans="1:27" x14ac:dyDescent="0.25">
      <c r="A3">
        <f t="shared" ref="A3:A55" si="2">A2+0.002</f>
        <v>4.5000000000000005E-3</v>
      </c>
      <c r="B3">
        <f t="shared" ref="B3:B55" si="3">$A3/2-$Q$5/2-$Q$1-$Q$3+$Q$8</f>
        <v>1.0000000000000002E-3</v>
      </c>
      <c r="C3">
        <f t="shared" ref="C3:C55" si="4">$A3/2-$Q$5/2-$Q$2-$Q$4-$Q$8</f>
        <v>1.0000000000000002E-3</v>
      </c>
      <c r="D3">
        <f t="shared" ref="D3:D55" si="5">$A3/2+$Q$5/2-$Q$1-$Q$4-$Q$8</f>
        <v>2.4999999999999996E-3</v>
      </c>
      <c r="E3">
        <f t="shared" ref="E3:E55" si="6">$A3/2+$Q$5/2-$Q$2-$Q$3+$Q$8</f>
        <v>2.4999999999999996E-3</v>
      </c>
      <c r="F3" s="4">
        <f t="shared" ref="F3:F55" si="7">$Q$24*(1/($Q$1)-1/($Q$5-$Q$1)-1/($Q$5-$Q$2)+1/($Q$2))</f>
        <v>0.65804652018657483</v>
      </c>
      <c r="G3" s="4">
        <f>$Q$25*(1/($B3)-1/($E3)-1/($D3)+1/($C3))</f>
        <v>0.44876184983130435</v>
      </c>
      <c r="I3">
        <f t="shared" si="0"/>
        <v>2.2500000000000004</v>
      </c>
      <c r="J3">
        <f t="shared" ref="J3:J55" si="8">$I3*2</f>
        <v>4.5000000000000009</v>
      </c>
      <c r="K3">
        <f t="shared" ref="K3:K34" si="9">20*LOG10(G3/(F3))</f>
        <v>-3.324813346524667</v>
      </c>
      <c r="O3" s="1">
        <v>3</v>
      </c>
      <c r="P3" s="2" t="s">
        <v>5</v>
      </c>
      <c r="Q3" s="3">
        <f>$Q$27/1000</f>
        <v>2.5000000000000001E-4</v>
      </c>
      <c r="S3">
        <v>1.0074148148148101</v>
      </c>
      <c r="T3">
        <v>-13.0912152664059</v>
      </c>
      <c r="U3">
        <f t="shared" ref="U3:U56" si="10">(S3*2+($Q$5+$Q$1+$Q$2)*1000)/2</f>
        <v>2.0074148148148101</v>
      </c>
      <c r="V3">
        <f t="shared" ref="V3:V56" si="11">$U3*2</f>
        <v>4.0148296296296202</v>
      </c>
      <c r="W3">
        <f t="shared" si="1"/>
        <v>-7.0912152664059001</v>
      </c>
    </row>
    <row r="4" spans="1:27" x14ac:dyDescent="0.25">
      <c r="A4">
        <f t="shared" si="2"/>
        <v>6.5000000000000006E-3</v>
      </c>
      <c r="B4">
        <f t="shared" si="3"/>
        <v>2E-3</v>
      </c>
      <c r="C4">
        <f t="shared" si="4"/>
        <v>2E-3</v>
      </c>
      <c r="D4">
        <f t="shared" si="5"/>
        <v>3.4999999999999996E-3</v>
      </c>
      <c r="E4">
        <f t="shared" si="6"/>
        <v>3.4999999999999996E-3</v>
      </c>
      <c r="F4" s="4">
        <f t="shared" si="7"/>
        <v>0.65804652018657483</v>
      </c>
      <c r="G4" s="4">
        <f t="shared" ref="G4:G55" si="12">$Q$25*(1/($B4)-1/($E4)-1/($D4)+1/($C4))</f>
        <v>0.16027208922546587</v>
      </c>
      <c r="I4">
        <f t="shared" si="0"/>
        <v>3.2500000000000004</v>
      </c>
      <c r="J4">
        <f t="shared" si="8"/>
        <v>6.5000000000000009</v>
      </c>
      <c r="K4">
        <f t="shared" si="9"/>
        <v>-12.267973973369049</v>
      </c>
      <c r="O4" s="1">
        <v>4</v>
      </c>
      <c r="P4" s="2" t="s">
        <v>6</v>
      </c>
      <c r="Q4" s="3">
        <f>$Q$27/1000</f>
        <v>2.5000000000000001E-4</v>
      </c>
      <c r="S4">
        <v>2.01482962962963</v>
      </c>
      <c r="T4">
        <v>-19.228191335020099</v>
      </c>
      <c r="U4">
        <f t="shared" si="10"/>
        <v>3.01482962962963</v>
      </c>
      <c r="V4">
        <f t="shared" si="11"/>
        <v>6.0296592592592599</v>
      </c>
      <c r="W4">
        <f t="shared" si="1"/>
        <v>-13.228191335020099</v>
      </c>
    </row>
    <row r="5" spans="1:27" x14ac:dyDescent="0.25">
      <c r="A5">
        <f t="shared" si="2"/>
        <v>8.5000000000000006E-3</v>
      </c>
      <c r="B5">
        <f t="shared" si="3"/>
        <v>3.0000000000000001E-3</v>
      </c>
      <c r="C5">
        <f t="shared" si="4"/>
        <v>3.0000000000000001E-3</v>
      </c>
      <c r="D5">
        <f t="shared" si="5"/>
        <v>4.4999999999999997E-3</v>
      </c>
      <c r="E5">
        <f t="shared" si="6"/>
        <v>4.4999999999999997E-3</v>
      </c>
      <c r="F5" s="4">
        <f t="shared" si="7"/>
        <v>0.65804652018657483</v>
      </c>
      <c r="G5" s="4">
        <f t="shared" si="12"/>
        <v>8.3104046265056367E-2</v>
      </c>
      <c r="I5">
        <f t="shared" si="0"/>
        <v>4.25</v>
      </c>
      <c r="J5">
        <f t="shared" si="8"/>
        <v>8.5</v>
      </c>
      <c r="K5">
        <f t="shared" si="9"/>
        <v>-17.972688542984038</v>
      </c>
      <c r="O5" s="1">
        <v>5</v>
      </c>
      <c r="P5" s="2" t="s">
        <v>36</v>
      </c>
      <c r="Q5" s="3">
        <f>$Q$26/1000+$Q$1+$Q$2</f>
        <v>1.5E-3</v>
      </c>
      <c r="S5">
        <v>3.0222444444444401</v>
      </c>
      <c r="T5">
        <v>-23.937946481669702</v>
      </c>
      <c r="U5">
        <f t="shared" si="10"/>
        <v>4.0222444444444401</v>
      </c>
      <c r="V5">
        <f t="shared" si="11"/>
        <v>8.0444888888888801</v>
      </c>
      <c r="W5">
        <f t="shared" si="1"/>
        <v>-17.937946481669702</v>
      </c>
    </row>
    <row r="6" spans="1:27" x14ac:dyDescent="0.25">
      <c r="A6">
        <f t="shared" si="2"/>
        <v>1.0500000000000001E-2</v>
      </c>
      <c r="B6">
        <f t="shared" si="3"/>
        <v>4.0000000000000001E-3</v>
      </c>
      <c r="C6">
        <f t="shared" si="4"/>
        <v>4.0000000000000001E-3</v>
      </c>
      <c r="D6">
        <f t="shared" si="5"/>
        <v>5.4999999999999997E-3</v>
      </c>
      <c r="E6">
        <f t="shared" si="6"/>
        <v>5.4999999999999997E-3</v>
      </c>
      <c r="F6" s="4">
        <f t="shared" si="7"/>
        <v>0.65804652018657483</v>
      </c>
      <c r="G6" s="4">
        <f t="shared" si="12"/>
        <v>5.099566475355731E-2</v>
      </c>
      <c r="I6">
        <f t="shared" si="0"/>
        <v>5.25</v>
      </c>
      <c r="J6">
        <f t="shared" si="8"/>
        <v>10.5</v>
      </c>
      <c r="K6">
        <f t="shared" si="9"/>
        <v>-22.214466789528039</v>
      </c>
      <c r="O6" s="1">
        <v>6</v>
      </c>
      <c r="P6" s="2" t="s">
        <v>37</v>
      </c>
      <c r="Q6" s="3">
        <f>0.11</f>
        <v>0.11</v>
      </c>
      <c r="S6">
        <v>4.0296592592592599</v>
      </c>
      <c r="T6">
        <v>-27.6811494007923</v>
      </c>
      <c r="U6">
        <f t="shared" si="10"/>
        <v>5.0296592592592599</v>
      </c>
      <c r="V6">
        <f t="shared" si="11"/>
        <v>10.05931851851852</v>
      </c>
      <c r="W6">
        <f t="shared" si="1"/>
        <v>-21.6811494007923</v>
      </c>
    </row>
    <row r="7" spans="1:27" x14ac:dyDescent="0.25">
      <c r="A7">
        <f t="shared" si="2"/>
        <v>1.2500000000000001E-2</v>
      </c>
      <c r="B7">
        <f t="shared" si="3"/>
        <v>5.0000000000000001E-3</v>
      </c>
      <c r="C7">
        <f t="shared" si="4"/>
        <v>5.0000000000000001E-3</v>
      </c>
      <c r="D7">
        <f t="shared" si="5"/>
        <v>6.4999999999999997E-3</v>
      </c>
      <c r="E7">
        <f t="shared" si="6"/>
        <v>6.4999999999999997E-3</v>
      </c>
      <c r="F7" s="4">
        <f t="shared" si="7"/>
        <v>0.65804652018657483</v>
      </c>
      <c r="G7" s="4">
        <f t="shared" si="12"/>
        <v>3.4520142294715735E-2</v>
      </c>
      <c r="I7">
        <f t="shared" si="0"/>
        <v>6.25</v>
      </c>
      <c r="J7">
        <f t="shared" si="8"/>
        <v>12.5</v>
      </c>
      <c r="K7">
        <f t="shared" si="9"/>
        <v>-25.603680392661396</v>
      </c>
      <c r="O7" s="1">
        <v>7</v>
      </c>
      <c r="P7" s="2" t="s">
        <v>7</v>
      </c>
      <c r="Q7" s="3">
        <f>$Q$6-$Q$3-$Q$4</f>
        <v>0.1095</v>
      </c>
      <c r="S7">
        <v>5.03707407407407</v>
      </c>
      <c r="T7">
        <v>-30.768115002588502</v>
      </c>
      <c r="U7">
        <f t="shared" si="10"/>
        <v>6.03707407407407</v>
      </c>
      <c r="V7">
        <f t="shared" si="11"/>
        <v>12.07414814814814</v>
      </c>
      <c r="W7">
        <f t="shared" si="1"/>
        <v>-24.768115002588502</v>
      </c>
    </row>
    <row r="8" spans="1:27" x14ac:dyDescent="0.25">
      <c r="A8">
        <f t="shared" si="2"/>
        <v>1.4500000000000001E-2</v>
      </c>
      <c r="B8">
        <f t="shared" si="3"/>
        <v>6.0000000000000001E-3</v>
      </c>
      <c r="C8">
        <f t="shared" si="4"/>
        <v>6.0000000000000001E-3</v>
      </c>
      <c r="D8">
        <f t="shared" si="5"/>
        <v>7.4999999999999997E-3</v>
      </c>
      <c r="E8">
        <f t="shared" si="6"/>
        <v>7.4999999999999997E-3</v>
      </c>
      <c r="F8" s="4">
        <f t="shared" si="7"/>
        <v>0.65804652018657483</v>
      </c>
      <c r="G8" s="4">
        <f t="shared" si="12"/>
        <v>2.4931213879516901E-2</v>
      </c>
      <c r="I8">
        <f t="shared" si="0"/>
        <v>7.25</v>
      </c>
      <c r="J8">
        <f t="shared" si="8"/>
        <v>14.5</v>
      </c>
      <c r="K8">
        <f t="shared" si="9"/>
        <v>-28.430263448590793</v>
      </c>
      <c r="O8" s="1">
        <v>8</v>
      </c>
      <c r="P8" s="2" t="s">
        <v>8</v>
      </c>
      <c r="Q8" s="3">
        <v>0</v>
      </c>
      <c r="S8">
        <v>6.0444888888888899</v>
      </c>
      <c r="T8">
        <v>-33.372491261632597</v>
      </c>
      <c r="U8">
        <f t="shared" si="10"/>
        <v>7.0444888888888899</v>
      </c>
      <c r="V8">
        <f t="shared" si="11"/>
        <v>14.08897777777778</v>
      </c>
      <c r="W8">
        <f t="shared" si="1"/>
        <v>-27.372491261632597</v>
      </c>
    </row>
    <row r="9" spans="1:27" x14ac:dyDescent="0.25">
      <c r="A9">
        <f t="shared" si="2"/>
        <v>1.6500000000000001E-2</v>
      </c>
      <c r="B9">
        <f t="shared" si="3"/>
        <v>7.0000000000000001E-3</v>
      </c>
      <c r="C9">
        <f t="shared" si="4"/>
        <v>7.0000000000000001E-3</v>
      </c>
      <c r="D9">
        <f t="shared" si="5"/>
        <v>8.5000000000000006E-3</v>
      </c>
      <c r="E9">
        <f t="shared" si="6"/>
        <v>8.5000000000000006E-3</v>
      </c>
      <c r="F9" s="4">
        <f t="shared" si="7"/>
        <v>0.65804652018657483</v>
      </c>
      <c r="G9" s="4">
        <f t="shared" si="12"/>
        <v>1.8855539908878349E-2</v>
      </c>
      <c r="I9">
        <f t="shared" si="0"/>
        <v>8.25</v>
      </c>
      <c r="J9">
        <f t="shared" si="8"/>
        <v>16.5</v>
      </c>
      <c r="K9">
        <f t="shared" si="9"/>
        <v>-30.856352487654899</v>
      </c>
      <c r="O9" s="1">
        <v>9</v>
      </c>
      <c r="P9" s="5" t="s">
        <v>9</v>
      </c>
      <c r="Q9" s="6">
        <f>$Q$6/2-$Q$5/2+$Q$8</f>
        <v>5.425E-2</v>
      </c>
      <c r="S9">
        <v>7.0519037037037</v>
      </c>
      <c r="T9">
        <v>-35.6300844289525</v>
      </c>
      <c r="U9">
        <f t="shared" si="10"/>
        <v>8.0519037037037009</v>
      </c>
      <c r="V9">
        <f t="shared" si="11"/>
        <v>16.103807407407402</v>
      </c>
      <c r="W9">
        <f t="shared" si="1"/>
        <v>-29.6300844289525</v>
      </c>
    </row>
    <row r="10" spans="1:27" x14ac:dyDescent="0.25">
      <c r="A10">
        <f t="shared" si="2"/>
        <v>1.8500000000000003E-2</v>
      </c>
      <c r="B10">
        <f t="shared" si="3"/>
        <v>8.0000000000000002E-3</v>
      </c>
      <c r="C10">
        <f t="shared" si="4"/>
        <v>8.0000000000000002E-3</v>
      </c>
      <c r="D10">
        <f t="shared" si="5"/>
        <v>9.5000000000000015E-3</v>
      </c>
      <c r="E10">
        <f t="shared" si="6"/>
        <v>9.5000000000000015E-3</v>
      </c>
      <c r="F10" s="4">
        <f t="shared" si="7"/>
        <v>0.65804652018657483</v>
      </c>
      <c r="G10" s="4">
        <f t="shared" si="12"/>
        <v>1.4761902954977138E-2</v>
      </c>
      <c r="I10">
        <f t="shared" si="0"/>
        <v>9.2500000000000018</v>
      </c>
      <c r="J10">
        <f t="shared" si="8"/>
        <v>18.500000000000004</v>
      </c>
      <c r="K10">
        <f t="shared" si="9"/>
        <v>-32.982285018699727</v>
      </c>
      <c r="O10" s="1">
        <v>10</v>
      </c>
      <c r="P10" s="5" t="s">
        <v>10</v>
      </c>
      <c r="Q10" s="6">
        <f>$Q$6/2-$Q$5/2-$Q$8</f>
        <v>5.425E-2</v>
      </c>
      <c r="S10">
        <v>8.0593185185185199</v>
      </c>
      <c r="T10">
        <v>-37.608616770931398</v>
      </c>
      <c r="U10">
        <f t="shared" si="10"/>
        <v>9.0593185185185199</v>
      </c>
      <c r="V10">
        <f t="shared" si="11"/>
        <v>18.11863703703704</v>
      </c>
      <c r="W10">
        <f t="shared" si="1"/>
        <v>-31.608616770931398</v>
      </c>
    </row>
    <row r="11" spans="1:27" x14ac:dyDescent="0.25">
      <c r="A11">
        <f t="shared" si="2"/>
        <v>2.0500000000000004E-2</v>
      </c>
      <c r="B11">
        <f t="shared" si="3"/>
        <v>9.0000000000000011E-3</v>
      </c>
      <c r="C11">
        <f t="shared" si="4"/>
        <v>9.0000000000000011E-3</v>
      </c>
      <c r="D11">
        <f t="shared" si="5"/>
        <v>1.0500000000000002E-2</v>
      </c>
      <c r="E11">
        <f t="shared" si="6"/>
        <v>1.0500000000000002E-2</v>
      </c>
      <c r="F11" s="4">
        <f t="shared" si="7"/>
        <v>0.65804652018657483</v>
      </c>
      <c r="G11" s="4">
        <f t="shared" si="12"/>
        <v>1.1872006609293781E-2</v>
      </c>
      <c r="I11">
        <f t="shared" si="0"/>
        <v>10.250000000000002</v>
      </c>
      <c r="J11">
        <f t="shared" si="8"/>
        <v>20.500000000000004</v>
      </c>
      <c r="K11">
        <f t="shared" si="9"/>
        <v>-34.874649343269162</v>
      </c>
      <c r="O11" s="1">
        <v>11</v>
      </c>
      <c r="P11" s="5" t="s">
        <v>11</v>
      </c>
      <c r="Q11" s="6">
        <f>$Q$6/2+$Q$5/2-$Q$8</f>
        <v>5.5750000000000001E-2</v>
      </c>
      <c r="S11">
        <v>9.06673333333333</v>
      </c>
      <c r="T11">
        <v>-39.360817343329899</v>
      </c>
      <c r="U11">
        <f t="shared" si="10"/>
        <v>10.06673333333333</v>
      </c>
      <c r="V11">
        <f t="shared" si="11"/>
        <v>20.13346666666666</v>
      </c>
      <c r="W11">
        <f t="shared" si="1"/>
        <v>-33.360817343329899</v>
      </c>
    </row>
    <row r="12" spans="1:27" x14ac:dyDescent="0.25">
      <c r="A12">
        <f t="shared" si="2"/>
        <v>2.2500000000000006E-2</v>
      </c>
      <c r="B12">
        <f t="shared" si="3"/>
        <v>1.0000000000000002E-2</v>
      </c>
      <c r="C12">
        <f t="shared" si="4"/>
        <v>1.0000000000000002E-2</v>
      </c>
      <c r="D12">
        <f t="shared" si="5"/>
        <v>1.1500000000000003E-2</v>
      </c>
      <c r="E12">
        <f t="shared" si="6"/>
        <v>1.1500000000000003E-2</v>
      </c>
      <c r="F12" s="4">
        <f t="shared" si="7"/>
        <v>0.65804652018657483</v>
      </c>
      <c r="G12" s="4">
        <f t="shared" si="12"/>
        <v>9.7556923876370629E-3</v>
      </c>
      <c r="I12">
        <f t="shared" si="0"/>
        <v>11.250000000000004</v>
      </c>
      <c r="J12">
        <f t="shared" si="8"/>
        <v>22.500000000000007</v>
      </c>
      <c r="K12">
        <f t="shared" si="9"/>
        <v>-36.579969980156136</v>
      </c>
      <c r="O12" s="1">
        <v>12</v>
      </c>
      <c r="P12" s="5" t="s">
        <v>12</v>
      </c>
      <c r="Q12" s="6">
        <f>$Q$6/2+$Q$5/2+$Q$8</f>
        <v>5.5750000000000001E-2</v>
      </c>
      <c r="S12">
        <v>10.074148148148099</v>
      </c>
      <c r="T12">
        <v>-40.922846960727497</v>
      </c>
      <c r="U12">
        <f t="shared" si="10"/>
        <v>11.074148148148099</v>
      </c>
      <c r="V12">
        <f t="shared" si="11"/>
        <v>22.148296296296198</v>
      </c>
      <c r="W12">
        <f t="shared" si="1"/>
        <v>-34.922846960727497</v>
      </c>
    </row>
    <row r="13" spans="1:27" x14ac:dyDescent="0.25">
      <c r="A13">
        <f t="shared" si="2"/>
        <v>2.4500000000000008E-2</v>
      </c>
      <c r="B13">
        <f t="shared" si="3"/>
        <v>1.1000000000000003E-2</v>
      </c>
      <c r="C13">
        <f t="shared" si="4"/>
        <v>1.1000000000000003E-2</v>
      </c>
      <c r="D13">
        <f t="shared" si="5"/>
        <v>1.2500000000000004E-2</v>
      </c>
      <c r="E13">
        <f t="shared" si="6"/>
        <v>1.2500000000000004E-2</v>
      </c>
      <c r="F13" s="4">
        <f t="shared" si="7"/>
        <v>0.65804652018657483</v>
      </c>
      <c r="G13" s="4">
        <f t="shared" si="12"/>
        <v>8.159306360569182E-3</v>
      </c>
      <c r="I13">
        <f t="shared" si="0"/>
        <v>12.250000000000004</v>
      </c>
      <c r="J13">
        <f t="shared" si="8"/>
        <v>24.500000000000007</v>
      </c>
      <c r="K13">
        <f t="shared" si="9"/>
        <v>-38.132067136409532</v>
      </c>
      <c r="O13" s="1">
        <v>13</v>
      </c>
      <c r="P13" s="1" t="s">
        <v>13</v>
      </c>
      <c r="Q13">
        <f>$Q$5-$Q$1-$Q$2</f>
        <v>1E-3</v>
      </c>
      <c r="S13">
        <v>11.081562962963</v>
      </c>
      <c r="T13">
        <v>-42.324917002632297</v>
      </c>
      <c r="U13">
        <f t="shared" si="10"/>
        <v>12.081562962963</v>
      </c>
      <c r="V13">
        <f t="shared" si="11"/>
        <v>24.163125925926</v>
      </c>
      <c r="W13">
        <f t="shared" si="1"/>
        <v>-36.324917002632297</v>
      </c>
    </row>
    <row r="14" spans="1:27" x14ac:dyDescent="0.25">
      <c r="A14">
        <f t="shared" si="2"/>
        <v>2.650000000000001E-2</v>
      </c>
      <c r="B14">
        <f t="shared" si="3"/>
        <v>1.2000000000000004E-2</v>
      </c>
      <c r="C14">
        <f t="shared" si="4"/>
        <v>1.2000000000000004E-2</v>
      </c>
      <c r="D14">
        <f t="shared" si="5"/>
        <v>1.3500000000000005E-2</v>
      </c>
      <c r="E14">
        <f t="shared" si="6"/>
        <v>1.3500000000000005E-2</v>
      </c>
      <c r="F14" s="4">
        <f t="shared" si="7"/>
        <v>0.65804652018657483</v>
      </c>
      <c r="G14" s="4">
        <f t="shared" si="12"/>
        <v>6.9253371887547047E-3</v>
      </c>
      <c r="I14">
        <f t="shared" si="0"/>
        <v>13.250000000000005</v>
      </c>
      <c r="J14">
        <f t="shared" si="8"/>
        <v>26.500000000000011</v>
      </c>
      <c r="K14">
        <f t="shared" si="9"/>
        <v>-39.556313463936526</v>
      </c>
      <c r="O14" s="1">
        <v>14</v>
      </c>
      <c r="P14" s="5" t="s">
        <v>14</v>
      </c>
      <c r="Q14" s="6">
        <f>$Q$9-$Q$1-$Q$3</f>
        <v>5.3749999999999999E-2</v>
      </c>
      <c r="S14">
        <v>12.088977777777799</v>
      </c>
      <c r="T14">
        <v>-43.616371438628597</v>
      </c>
      <c r="U14">
        <f t="shared" si="10"/>
        <v>13.088977777777799</v>
      </c>
      <c r="V14">
        <f t="shared" si="11"/>
        <v>26.177955555555599</v>
      </c>
      <c r="W14">
        <f t="shared" si="1"/>
        <v>-37.616371438628597</v>
      </c>
    </row>
    <row r="15" spans="1:27" x14ac:dyDescent="0.25">
      <c r="A15">
        <f t="shared" si="2"/>
        <v>2.8500000000000011E-2</v>
      </c>
      <c r="B15">
        <f t="shared" si="3"/>
        <v>1.3000000000000005E-2</v>
      </c>
      <c r="C15">
        <f t="shared" si="4"/>
        <v>1.3000000000000005E-2</v>
      </c>
      <c r="D15">
        <f t="shared" si="5"/>
        <v>1.4500000000000006E-2</v>
      </c>
      <c r="E15">
        <f t="shared" si="6"/>
        <v>1.4500000000000006E-2</v>
      </c>
      <c r="F15" s="4">
        <f t="shared" si="7"/>
        <v>0.65804652018657483</v>
      </c>
      <c r="G15" s="4">
        <f t="shared" si="12"/>
        <v>5.9517486715027048E-3</v>
      </c>
      <c r="I15">
        <f t="shared" si="0"/>
        <v>14.250000000000005</v>
      </c>
      <c r="J15">
        <f t="shared" si="8"/>
        <v>28.500000000000011</v>
      </c>
      <c r="K15">
        <f t="shared" si="9"/>
        <v>-40.872240263920155</v>
      </c>
      <c r="O15" s="1">
        <v>15</v>
      </c>
      <c r="P15" s="5" t="s">
        <v>15</v>
      </c>
      <c r="Q15" s="6">
        <f>$Q$10-$Q$2-$Q$4</f>
        <v>5.3749999999999999E-2</v>
      </c>
      <c r="S15">
        <v>13.096392592592601</v>
      </c>
      <c r="T15">
        <v>-44.769273075523401</v>
      </c>
      <c r="U15">
        <f t="shared" si="10"/>
        <v>14.096392592592601</v>
      </c>
      <c r="V15">
        <f t="shared" si="11"/>
        <v>28.192785185185201</v>
      </c>
      <c r="W15">
        <f t="shared" si="1"/>
        <v>-38.769273075523401</v>
      </c>
    </row>
    <row r="16" spans="1:27" x14ac:dyDescent="0.25">
      <c r="A16">
        <f t="shared" si="2"/>
        <v>3.0500000000000013E-2</v>
      </c>
      <c r="B16">
        <f t="shared" si="3"/>
        <v>1.4000000000000005E-2</v>
      </c>
      <c r="C16">
        <f t="shared" si="4"/>
        <v>1.4000000000000005E-2</v>
      </c>
      <c r="D16">
        <f t="shared" si="5"/>
        <v>1.5500000000000007E-2</v>
      </c>
      <c r="E16">
        <f t="shared" si="6"/>
        <v>1.5500000000000007E-2</v>
      </c>
      <c r="F16" s="4">
        <f t="shared" si="7"/>
        <v>0.65804652018657483</v>
      </c>
      <c r="G16" s="4">
        <f t="shared" si="12"/>
        <v>5.1700673943698696E-3</v>
      </c>
      <c r="I16">
        <f t="shared" si="0"/>
        <v>15.250000000000007</v>
      </c>
      <c r="J16">
        <f t="shared" si="8"/>
        <v>30.500000000000014</v>
      </c>
      <c r="K16">
        <f t="shared" si="9"/>
        <v>-42.095207850054493</v>
      </c>
      <c r="O16" s="1">
        <v>16</v>
      </c>
      <c r="P16" s="5" t="s">
        <v>16</v>
      </c>
      <c r="Q16" s="6">
        <f>$Q$11-$Q$1-$Q$4</f>
        <v>5.525E-2</v>
      </c>
      <c r="S16">
        <v>14.1038074074074</v>
      </c>
      <c r="T16">
        <v>-45.841684000882999</v>
      </c>
      <c r="U16">
        <f t="shared" si="10"/>
        <v>15.1038074074074</v>
      </c>
      <c r="V16">
        <f t="shared" si="11"/>
        <v>30.2076148148148</v>
      </c>
      <c r="W16">
        <f t="shared" si="1"/>
        <v>-39.841684000882999</v>
      </c>
    </row>
    <row r="17" spans="1:23" x14ac:dyDescent="0.25">
      <c r="A17">
        <f t="shared" si="2"/>
        <v>3.2500000000000015E-2</v>
      </c>
      <c r="B17">
        <f t="shared" si="3"/>
        <v>1.5000000000000006E-2</v>
      </c>
      <c r="C17">
        <f t="shared" si="4"/>
        <v>1.5000000000000006E-2</v>
      </c>
      <c r="D17">
        <f t="shared" si="5"/>
        <v>1.6500000000000008E-2</v>
      </c>
      <c r="E17">
        <f t="shared" si="6"/>
        <v>1.6500000000000008E-2</v>
      </c>
      <c r="F17" s="4">
        <f t="shared" si="7"/>
        <v>0.65804652018657483</v>
      </c>
      <c r="G17" s="4">
        <f t="shared" si="12"/>
        <v>4.5329479780939859E-3</v>
      </c>
      <c r="I17">
        <f t="shared" si="0"/>
        <v>16.250000000000007</v>
      </c>
      <c r="J17">
        <f t="shared" si="8"/>
        <v>32.500000000000014</v>
      </c>
      <c r="K17">
        <f t="shared" si="9"/>
        <v>-43.237517238475661</v>
      </c>
      <c r="O17" s="1">
        <v>17</v>
      </c>
      <c r="P17" s="5" t="s">
        <v>17</v>
      </c>
      <c r="Q17" s="6">
        <f>$Q$12-$Q$2-$Q$3</f>
        <v>5.525E-2</v>
      </c>
      <c r="S17">
        <v>15.111222222222199</v>
      </c>
      <c r="T17">
        <v>-46.809660125112302</v>
      </c>
      <c r="U17">
        <f t="shared" si="10"/>
        <v>16.111222222222199</v>
      </c>
      <c r="V17">
        <f t="shared" si="11"/>
        <v>32.222444444444399</v>
      </c>
      <c r="W17">
        <f t="shared" si="1"/>
        <v>-40.809660125112302</v>
      </c>
    </row>
    <row r="18" spans="1:23" x14ac:dyDescent="0.25">
      <c r="A18">
        <f t="shared" si="2"/>
        <v>3.4500000000000017E-2</v>
      </c>
      <c r="B18">
        <f t="shared" si="3"/>
        <v>1.6000000000000007E-2</v>
      </c>
      <c r="C18">
        <f t="shared" si="4"/>
        <v>1.6000000000000007E-2</v>
      </c>
      <c r="D18">
        <f t="shared" si="5"/>
        <v>1.7500000000000009E-2</v>
      </c>
      <c r="E18">
        <f t="shared" si="6"/>
        <v>1.7500000000000009E-2</v>
      </c>
      <c r="F18" s="4">
        <f t="shared" si="7"/>
        <v>0.65804652018657483</v>
      </c>
      <c r="G18" s="4">
        <f t="shared" si="12"/>
        <v>4.0068022306366446E-3</v>
      </c>
      <c r="I18">
        <f t="shared" si="0"/>
        <v>17.250000000000007</v>
      </c>
      <c r="J18">
        <f t="shared" si="8"/>
        <v>34.500000000000014</v>
      </c>
      <c r="K18">
        <f t="shared" si="9"/>
        <v>-44.309173799928303</v>
      </c>
      <c r="O18" s="1">
        <v>18</v>
      </c>
      <c r="P18" s="1" t="s">
        <v>19</v>
      </c>
      <c r="Q18" s="4">
        <v>1000000</v>
      </c>
      <c r="S18">
        <v>16.118637037037001</v>
      </c>
      <c r="T18">
        <v>-47.698268583145598</v>
      </c>
      <c r="U18">
        <f t="shared" si="10"/>
        <v>17.118637037037001</v>
      </c>
      <c r="V18">
        <f t="shared" si="11"/>
        <v>34.237274074074001</v>
      </c>
      <c r="W18">
        <f t="shared" si="1"/>
        <v>-41.698268583145598</v>
      </c>
    </row>
    <row r="19" spans="1:23" x14ac:dyDescent="0.25">
      <c r="A19">
        <f t="shared" si="2"/>
        <v>3.6500000000000019E-2</v>
      </c>
      <c r="B19">
        <f t="shared" si="3"/>
        <v>1.7000000000000008E-2</v>
      </c>
      <c r="C19">
        <f t="shared" si="4"/>
        <v>1.7000000000000008E-2</v>
      </c>
      <c r="D19">
        <f t="shared" si="5"/>
        <v>1.8500000000000009E-2</v>
      </c>
      <c r="E19">
        <f t="shared" si="6"/>
        <v>1.8500000000000009E-2</v>
      </c>
      <c r="F19" s="4">
        <f t="shared" si="7"/>
        <v>0.65804652018657483</v>
      </c>
      <c r="G19" s="4">
        <f t="shared" si="12"/>
        <v>3.5672643070850875E-3</v>
      </c>
      <c r="I19">
        <f t="shared" si="0"/>
        <v>18.250000000000011</v>
      </c>
      <c r="J19">
        <f t="shared" si="8"/>
        <v>36.500000000000021</v>
      </c>
      <c r="K19">
        <f t="shared" si="9"/>
        <v>-45.318426168709678</v>
      </c>
      <c r="O19" s="7">
        <v>19</v>
      </c>
      <c r="P19" s="7" t="s">
        <v>2</v>
      </c>
      <c r="Q19" s="10">
        <v>0.16329264333150201</v>
      </c>
      <c r="S19">
        <v>17.126051851851798</v>
      </c>
      <c r="T19">
        <v>-48.524073467889103</v>
      </c>
      <c r="U19">
        <f t="shared" si="10"/>
        <v>18.126051851851798</v>
      </c>
      <c r="V19">
        <f t="shared" si="11"/>
        <v>36.252103703703597</v>
      </c>
      <c r="W19">
        <f t="shared" si="1"/>
        <v>-42.524073467889103</v>
      </c>
    </row>
    <row r="20" spans="1:23" x14ac:dyDescent="0.25">
      <c r="A20">
        <f t="shared" si="2"/>
        <v>3.850000000000002E-2</v>
      </c>
      <c r="B20">
        <f t="shared" si="3"/>
        <v>1.8000000000000009E-2</v>
      </c>
      <c r="C20">
        <f t="shared" si="4"/>
        <v>1.8000000000000009E-2</v>
      </c>
      <c r="D20">
        <f t="shared" si="5"/>
        <v>1.950000000000001E-2</v>
      </c>
      <c r="E20">
        <f t="shared" si="6"/>
        <v>1.950000000000001E-2</v>
      </c>
      <c r="F20" s="4">
        <f t="shared" si="7"/>
        <v>0.65804652018657483</v>
      </c>
      <c r="G20" s="4">
        <f t="shared" si="12"/>
        <v>3.1963094717329375E-3</v>
      </c>
      <c r="I20">
        <f t="shared" si="0"/>
        <v>19.250000000000011</v>
      </c>
      <c r="J20">
        <f t="shared" si="8"/>
        <v>38.500000000000021</v>
      </c>
      <c r="K20">
        <f t="shared" si="9"/>
        <v>-46.272155502400395</v>
      </c>
      <c r="O20" s="7">
        <v>20</v>
      </c>
      <c r="P20" s="7" t="s">
        <v>40</v>
      </c>
      <c r="Q20" s="8">
        <v>5.9810999999999996E-13</v>
      </c>
      <c r="S20">
        <v>18.133466666666699</v>
      </c>
      <c r="T20">
        <v>-49.262196026710797</v>
      </c>
      <c r="U20">
        <f t="shared" si="10"/>
        <v>19.133466666666699</v>
      </c>
      <c r="V20">
        <f t="shared" si="11"/>
        <v>38.266933333333398</v>
      </c>
      <c r="W20">
        <f t="shared" si="1"/>
        <v>-43.262196026710797</v>
      </c>
    </row>
    <row r="21" spans="1:23" x14ac:dyDescent="0.25">
      <c r="A21">
        <f t="shared" si="2"/>
        <v>4.0500000000000022E-2</v>
      </c>
      <c r="B21">
        <f t="shared" si="3"/>
        <v>1.900000000000001E-2</v>
      </c>
      <c r="C21">
        <f t="shared" si="4"/>
        <v>1.900000000000001E-2</v>
      </c>
      <c r="D21">
        <f t="shared" si="5"/>
        <v>2.0500000000000011E-2</v>
      </c>
      <c r="E21">
        <f t="shared" si="6"/>
        <v>2.0500000000000011E-2</v>
      </c>
      <c r="F21" s="4">
        <f t="shared" si="7"/>
        <v>0.65804652018657483</v>
      </c>
      <c r="G21" s="4">
        <f t="shared" si="12"/>
        <v>2.880371308288221E-3</v>
      </c>
      <c r="I21">
        <f t="shared" si="0"/>
        <v>20.250000000000011</v>
      </c>
      <c r="J21">
        <f t="shared" si="8"/>
        <v>40.500000000000021</v>
      </c>
      <c r="K21">
        <f t="shared" si="9"/>
        <v>-47.176162413255575</v>
      </c>
      <c r="O21" s="7">
        <v>21</v>
      </c>
      <c r="P21" s="7" t="s">
        <v>41</v>
      </c>
      <c r="Q21" s="8">
        <v>2.1753999999999998E-12</v>
      </c>
      <c r="S21">
        <v>19.1408814814815</v>
      </c>
      <c r="T21">
        <v>-49.961381480995897</v>
      </c>
      <c r="U21">
        <f t="shared" si="10"/>
        <v>20.1408814814815</v>
      </c>
      <c r="V21">
        <f t="shared" si="11"/>
        <v>40.281762962963001</v>
      </c>
      <c r="W21">
        <f t="shared" si="1"/>
        <v>-43.961381480995897</v>
      </c>
    </row>
    <row r="22" spans="1:23" x14ac:dyDescent="0.25">
      <c r="A22">
        <f t="shared" si="2"/>
        <v>4.2500000000000024E-2</v>
      </c>
      <c r="B22">
        <f t="shared" si="3"/>
        <v>2.0000000000000011E-2</v>
      </c>
      <c r="C22">
        <f t="shared" si="4"/>
        <v>2.0000000000000011E-2</v>
      </c>
      <c r="D22">
        <f t="shared" si="5"/>
        <v>2.1500000000000012E-2</v>
      </c>
      <c r="E22">
        <f t="shared" si="6"/>
        <v>2.1500000000000012E-2</v>
      </c>
      <c r="F22" s="4">
        <f t="shared" si="7"/>
        <v>0.65804652018657483</v>
      </c>
      <c r="G22" s="4">
        <f t="shared" si="12"/>
        <v>2.6090805222750229E-3</v>
      </c>
      <c r="I22">
        <f t="shared" si="0"/>
        <v>21.250000000000011</v>
      </c>
      <c r="J22">
        <f t="shared" si="8"/>
        <v>42.500000000000021</v>
      </c>
      <c r="K22">
        <f t="shared" si="9"/>
        <v>-48.035382284675656</v>
      </c>
      <c r="O22" s="7">
        <v>22</v>
      </c>
      <c r="P22" s="7" t="s">
        <v>27</v>
      </c>
      <c r="Q22" s="10">
        <v>52.282345053037098</v>
      </c>
      <c r="S22">
        <v>20.148296296296301</v>
      </c>
      <c r="T22">
        <v>-50.6314058219318</v>
      </c>
      <c r="U22">
        <f t="shared" si="10"/>
        <v>21.148296296296301</v>
      </c>
      <c r="V22">
        <f t="shared" si="11"/>
        <v>42.296592592592603</v>
      </c>
      <c r="W22">
        <f t="shared" si="1"/>
        <v>-44.6314058219318</v>
      </c>
    </row>
    <row r="23" spans="1:23" x14ac:dyDescent="0.25">
      <c r="A23">
        <f t="shared" si="2"/>
        <v>4.4500000000000026E-2</v>
      </c>
      <c r="B23">
        <f t="shared" si="3"/>
        <v>2.1000000000000012E-2</v>
      </c>
      <c r="C23">
        <f t="shared" si="4"/>
        <v>2.1000000000000012E-2</v>
      </c>
      <c r="D23">
        <f t="shared" si="5"/>
        <v>2.2500000000000013E-2</v>
      </c>
      <c r="E23">
        <f t="shared" si="6"/>
        <v>2.2500000000000013E-2</v>
      </c>
      <c r="F23" s="4">
        <f t="shared" si="7"/>
        <v>0.65804652018657483</v>
      </c>
      <c r="G23" s="4">
        <f t="shared" si="12"/>
        <v>2.374401321858751E-3</v>
      </c>
      <c r="I23">
        <f t="shared" si="0"/>
        <v>22.250000000000014</v>
      </c>
      <c r="J23">
        <f t="shared" si="8"/>
        <v>44.500000000000028</v>
      </c>
      <c r="K23">
        <f t="shared" si="9"/>
        <v>-48.854049429989558</v>
      </c>
      <c r="O23" s="7">
        <v>23</v>
      </c>
      <c r="P23" s="7" t="s">
        <v>26</v>
      </c>
      <c r="Q23" s="8">
        <v>8.8539999999999992E-12</v>
      </c>
      <c r="S23">
        <v>21.155711111111099</v>
      </c>
      <c r="T23">
        <v>-51.251574562180402</v>
      </c>
      <c r="U23">
        <f t="shared" si="10"/>
        <v>22.155711111111099</v>
      </c>
      <c r="V23">
        <f t="shared" si="11"/>
        <v>44.311422222222198</v>
      </c>
      <c r="W23">
        <f t="shared" si="1"/>
        <v>-45.251574562180402</v>
      </c>
    </row>
    <row r="24" spans="1:23" x14ac:dyDescent="0.25">
      <c r="A24">
        <f t="shared" si="2"/>
        <v>4.6500000000000027E-2</v>
      </c>
      <c r="B24">
        <f t="shared" si="3"/>
        <v>2.2000000000000013E-2</v>
      </c>
      <c r="C24">
        <f t="shared" si="4"/>
        <v>2.2000000000000013E-2</v>
      </c>
      <c r="D24">
        <f t="shared" si="5"/>
        <v>2.3500000000000014E-2</v>
      </c>
      <c r="E24">
        <f t="shared" si="6"/>
        <v>2.3500000000000014E-2</v>
      </c>
      <c r="F24" s="4">
        <f t="shared" si="7"/>
        <v>0.65804652018657483</v>
      </c>
      <c r="G24" s="4">
        <f t="shared" si="12"/>
        <v>2.170028287385418E-3</v>
      </c>
      <c r="I24">
        <f t="shared" si="0"/>
        <v>23.250000000000014</v>
      </c>
      <c r="J24">
        <f t="shared" si="8"/>
        <v>46.500000000000028</v>
      </c>
      <c r="K24">
        <f t="shared" si="9"/>
        <v>-49.635824034962759</v>
      </c>
      <c r="O24" s="1">
        <v>24</v>
      </c>
      <c r="P24" s="7" t="s">
        <v>38</v>
      </c>
      <c r="Q24" s="8">
        <f>$Q$20*1/(4*PI()*$Q$22*$Q$23)</f>
        <v>1.0281976877915231E-4</v>
      </c>
      <c r="S24">
        <v>22.1631259259259</v>
      </c>
      <c r="T24">
        <v>-51.805062258116401</v>
      </c>
      <c r="U24">
        <f t="shared" si="10"/>
        <v>23.1631259259259</v>
      </c>
      <c r="V24">
        <f t="shared" si="11"/>
        <v>46.326251851851801</v>
      </c>
      <c r="W24">
        <f t="shared" si="1"/>
        <v>-45.805062258116401</v>
      </c>
    </row>
    <row r="25" spans="1:23" x14ac:dyDescent="0.25">
      <c r="A25">
        <f t="shared" si="2"/>
        <v>4.8500000000000029E-2</v>
      </c>
      <c r="B25">
        <f t="shared" si="3"/>
        <v>2.3000000000000013E-2</v>
      </c>
      <c r="C25">
        <f t="shared" si="4"/>
        <v>2.3000000000000013E-2</v>
      </c>
      <c r="D25">
        <f t="shared" si="5"/>
        <v>2.4500000000000015E-2</v>
      </c>
      <c r="E25">
        <f t="shared" si="6"/>
        <v>2.4500000000000015E-2</v>
      </c>
      <c r="F25" s="4">
        <f t="shared" si="7"/>
        <v>0.65804652018657483</v>
      </c>
      <c r="G25" s="4">
        <f t="shared" si="12"/>
        <v>1.9909576301300074E-3</v>
      </c>
      <c r="I25">
        <f t="shared" si="0"/>
        <v>24.250000000000014</v>
      </c>
      <c r="J25">
        <f t="shared" si="8"/>
        <v>48.500000000000028</v>
      </c>
      <c r="K25">
        <f t="shared" si="9"/>
        <v>-50.383891580726434</v>
      </c>
      <c r="O25" s="1">
        <v>25</v>
      </c>
      <c r="P25" s="7" t="s">
        <v>39</v>
      </c>
      <c r="Q25" s="8">
        <f>$Q$21*1/(4*PI()*$Q$22*$Q$23)</f>
        <v>3.7396820819275375E-4</v>
      </c>
      <c r="S25">
        <v>23.170540740740702</v>
      </c>
      <c r="T25">
        <v>-52.328149003322203</v>
      </c>
      <c r="U25">
        <f t="shared" si="10"/>
        <v>24.170540740740702</v>
      </c>
      <c r="V25">
        <f t="shared" si="11"/>
        <v>48.341081481481403</v>
      </c>
      <c r="W25">
        <f t="shared" si="1"/>
        <v>-46.328149003322203</v>
      </c>
    </row>
    <row r="26" spans="1:23" x14ac:dyDescent="0.25">
      <c r="A26">
        <f t="shared" si="2"/>
        <v>5.0500000000000031E-2</v>
      </c>
      <c r="B26">
        <f t="shared" si="3"/>
        <v>2.4000000000000014E-2</v>
      </c>
      <c r="C26">
        <f t="shared" si="4"/>
        <v>2.4000000000000014E-2</v>
      </c>
      <c r="D26">
        <f t="shared" si="5"/>
        <v>2.5500000000000016E-2</v>
      </c>
      <c r="E26">
        <f t="shared" si="6"/>
        <v>2.5500000000000016E-2</v>
      </c>
      <c r="F26" s="4">
        <f t="shared" si="7"/>
        <v>0.65804652018657483</v>
      </c>
      <c r="G26" s="4">
        <f t="shared" si="12"/>
        <v>1.8331774911409511E-3</v>
      </c>
      <c r="I26">
        <f t="shared" si="0"/>
        <v>25.250000000000014</v>
      </c>
      <c r="J26">
        <f t="shared" si="8"/>
        <v>50.500000000000028</v>
      </c>
      <c r="K26">
        <f t="shared" si="9"/>
        <v>-51.101041615995129</v>
      </c>
      <c r="O26" s="1">
        <v>26</v>
      </c>
      <c r="P26" s="9" t="s">
        <v>30</v>
      </c>
      <c r="Q26" s="9">
        <v>1</v>
      </c>
      <c r="S26">
        <v>24.177955555555599</v>
      </c>
      <c r="T26">
        <v>-52.828416956568802</v>
      </c>
      <c r="U26">
        <f t="shared" si="10"/>
        <v>25.177955555555599</v>
      </c>
      <c r="V26">
        <f t="shared" si="11"/>
        <v>50.355911111111197</v>
      </c>
      <c r="W26">
        <f t="shared" si="1"/>
        <v>-46.828416956568802</v>
      </c>
    </row>
    <row r="27" spans="1:23" x14ac:dyDescent="0.25">
      <c r="A27">
        <f t="shared" si="2"/>
        <v>5.2500000000000033E-2</v>
      </c>
      <c r="B27">
        <f t="shared" si="3"/>
        <v>2.5000000000000015E-2</v>
      </c>
      <c r="C27">
        <f t="shared" si="4"/>
        <v>2.5000000000000015E-2</v>
      </c>
      <c r="D27">
        <f t="shared" si="5"/>
        <v>2.6500000000000017E-2</v>
      </c>
      <c r="E27">
        <f t="shared" si="6"/>
        <v>2.6500000000000017E-2</v>
      </c>
      <c r="F27" s="4">
        <f t="shared" si="7"/>
        <v>0.65804652018657483</v>
      </c>
      <c r="G27" s="4">
        <f t="shared" si="12"/>
        <v>1.6934409427596432E-3</v>
      </c>
      <c r="I27">
        <f t="shared" si="0"/>
        <v>26.250000000000018</v>
      </c>
      <c r="J27">
        <f t="shared" si="8"/>
        <v>52.500000000000036</v>
      </c>
      <c r="K27">
        <f t="shared" si="9"/>
        <v>-51.789730825260804</v>
      </c>
      <c r="O27" s="1">
        <v>27</v>
      </c>
      <c r="P27" s="9" t="s">
        <v>31</v>
      </c>
      <c r="Q27" s="9">
        <v>0.25</v>
      </c>
      <c r="S27">
        <v>25.1853703703704</v>
      </c>
      <c r="T27">
        <v>-53.286387795667601</v>
      </c>
      <c r="U27">
        <f t="shared" si="10"/>
        <v>26.1853703703704</v>
      </c>
      <c r="V27">
        <f t="shared" si="11"/>
        <v>52.3707407407408</v>
      </c>
      <c r="W27">
        <f t="shared" si="1"/>
        <v>-47.286387795667601</v>
      </c>
    </row>
    <row r="28" spans="1:23" x14ac:dyDescent="0.25">
      <c r="A28">
        <f t="shared" si="2"/>
        <v>5.4500000000000035E-2</v>
      </c>
      <c r="B28">
        <f t="shared" si="3"/>
        <v>2.6000000000000016E-2</v>
      </c>
      <c r="C28">
        <f t="shared" si="4"/>
        <v>2.6000000000000016E-2</v>
      </c>
      <c r="D28">
        <f t="shared" si="5"/>
        <v>2.7500000000000017E-2</v>
      </c>
      <c r="E28">
        <f t="shared" si="6"/>
        <v>2.7500000000000017E-2</v>
      </c>
      <c r="F28" s="4">
        <f t="shared" si="7"/>
        <v>0.65804652018657483</v>
      </c>
      <c r="G28" s="4">
        <f t="shared" si="12"/>
        <v>1.569097377032535E-3</v>
      </c>
      <c r="I28">
        <f t="shared" si="0"/>
        <v>27.250000000000018</v>
      </c>
      <c r="J28">
        <f t="shared" si="8"/>
        <v>54.500000000000036</v>
      </c>
      <c r="K28">
        <f t="shared" si="9"/>
        <v>-52.452134009105514</v>
      </c>
      <c r="S28">
        <v>26.192785185185201</v>
      </c>
      <c r="T28">
        <v>-53.728129241631201</v>
      </c>
      <c r="U28">
        <f t="shared" si="10"/>
        <v>27.192785185185201</v>
      </c>
      <c r="V28">
        <f t="shared" si="11"/>
        <v>54.385570370370402</v>
      </c>
      <c r="W28">
        <f t="shared" si="1"/>
        <v>-47.728129241631201</v>
      </c>
    </row>
    <row r="29" spans="1:23" x14ac:dyDescent="0.25">
      <c r="A29">
        <f t="shared" si="2"/>
        <v>5.6500000000000036E-2</v>
      </c>
      <c r="B29">
        <f t="shared" si="3"/>
        <v>2.7000000000000017E-2</v>
      </c>
      <c r="C29">
        <f t="shared" si="4"/>
        <v>2.7000000000000017E-2</v>
      </c>
      <c r="D29">
        <f t="shared" si="5"/>
        <v>2.8500000000000018E-2</v>
      </c>
      <c r="E29">
        <f t="shared" si="6"/>
        <v>2.8500000000000018E-2</v>
      </c>
      <c r="F29" s="4">
        <f t="shared" si="7"/>
        <v>0.65804652018657483</v>
      </c>
      <c r="G29" s="4">
        <f t="shared" si="12"/>
        <v>1.4579657239483618E-3</v>
      </c>
      <c r="I29">
        <f t="shared" si="0"/>
        <v>28.250000000000018</v>
      </c>
      <c r="J29">
        <f t="shared" si="8"/>
        <v>56.500000000000036</v>
      </c>
      <c r="K29">
        <f t="shared" si="9"/>
        <v>-53.090185656433839</v>
      </c>
      <c r="S29">
        <v>27.200199999999999</v>
      </c>
      <c r="T29">
        <v>-54.149075413897599</v>
      </c>
      <c r="U29">
        <f t="shared" si="10"/>
        <v>28.200199999999999</v>
      </c>
      <c r="V29">
        <f t="shared" si="11"/>
        <v>56.400399999999998</v>
      </c>
      <c r="W29">
        <f t="shared" si="1"/>
        <v>-48.149075413897599</v>
      </c>
    </row>
    <row r="30" spans="1:23" x14ac:dyDescent="0.25">
      <c r="A30">
        <f t="shared" si="2"/>
        <v>5.8500000000000038E-2</v>
      </c>
      <c r="B30">
        <f t="shared" si="3"/>
        <v>2.8000000000000018E-2</v>
      </c>
      <c r="C30">
        <f t="shared" si="4"/>
        <v>2.8000000000000018E-2</v>
      </c>
      <c r="D30">
        <f t="shared" si="5"/>
        <v>2.9500000000000019E-2</v>
      </c>
      <c r="E30">
        <f t="shared" si="6"/>
        <v>2.9500000000000019E-2</v>
      </c>
      <c r="F30" s="4">
        <f t="shared" si="7"/>
        <v>0.65804652018657483</v>
      </c>
      <c r="G30" s="4">
        <f t="shared" si="12"/>
        <v>1.3582380442836086E-3</v>
      </c>
      <c r="I30">
        <f t="shared" si="0"/>
        <v>29.250000000000018</v>
      </c>
      <c r="J30">
        <f t="shared" si="8"/>
        <v>58.500000000000036</v>
      </c>
      <c r="K30">
        <f t="shared" si="9"/>
        <v>-53.705614119491557</v>
      </c>
      <c r="S30">
        <v>28.2076148148148</v>
      </c>
      <c r="T30">
        <v>-54.545498610607503</v>
      </c>
      <c r="U30">
        <f t="shared" si="10"/>
        <v>29.2076148148148</v>
      </c>
      <c r="V30">
        <f t="shared" si="11"/>
        <v>58.4152296296296</v>
      </c>
      <c r="W30">
        <f t="shared" si="1"/>
        <v>-48.545498610607503</v>
      </c>
    </row>
    <row r="31" spans="1:23" x14ac:dyDescent="0.25">
      <c r="A31">
        <f t="shared" si="2"/>
        <v>6.050000000000004E-2</v>
      </c>
      <c r="B31">
        <f t="shared" si="3"/>
        <v>2.9000000000000019E-2</v>
      </c>
      <c r="C31">
        <f t="shared" si="4"/>
        <v>2.9000000000000019E-2</v>
      </c>
      <c r="D31">
        <f t="shared" si="5"/>
        <v>3.050000000000002E-2</v>
      </c>
      <c r="E31">
        <f t="shared" si="6"/>
        <v>3.050000000000002E-2</v>
      </c>
      <c r="F31" s="4">
        <f t="shared" si="7"/>
        <v>0.65804652018657483</v>
      </c>
      <c r="G31" s="4">
        <f t="shared" si="12"/>
        <v>1.2684054545825444E-3</v>
      </c>
      <c r="I31">
        <f t="shared" si="0"/>
        <v>30.250000000000021</v>
      </c>
      <c r="J31">
        <f t="shared" si="8"/>
        <v>60.500000000000043</v>
      </c>
      <c r="K31">
        <f t="shared" si="9"/>
        <v>-54.299969917998752</v>
      </c>
      <c r="N31" t="s">
        <v>42</v>
      </c>
      <c r="S31">
        <v>29.215029629629601</v>
      </c>
      <c r="T31">
        <v>-54.917114759315702</v>
      </c>
      <c r="U31">
        <f t="shared" si="10"/>
        <v>30.215029629629601</v>
      </c>
      <c r="V31">
        <f t="shared" si="11"/>
        <v>60.430059259259203</v>
      </c>
      <c r="W31">
        <f t="shared" si="1"/>
        <v>-48.917114759315702</v>
      </c>
    </row>
    <row r="32" spans="1:23" x14ac:dyDescent="0.25">
      <c r="A32">
        <f t="shared" si="2"/>
        <v>6.2500000000000042E-2</v>
      </c>
      <c r="B32">
        <f t="shared" si="3"/>
        <v>3.000000000000002E-2</v>
      </c>
      <c r="C32">
        <f t="shared" si="4"/>
        <v>3.000000000000002E-2</v>
      </c>
      <c r="D32">
        <f t="shared" si="5"/>
        <v>3.1500000000000021E-2</v>
      </c>
      <c r="E32">
        <f t="shared" si="6"/>
        <v>3.1500000000000021E-2</v>
      </c>
      <c r="F32" s="4">
        <f t="shared" si="7"/>
        <v>0.65804652018657483</v>
      </c>
      <c r="G32" s="4">
        <f t="shared" si="12"/>
        <v>1.1872006609293781E-3</v>
      </c>
      <c r="I32">
        <f t="shared" si="0"/>
        <v>31.250000000000021</v>
      </c>
      <c r="J32">
        <f t="shared" si="8"/>
        <v>62.500000000000043</v>
      </c>
      <c r="K32">
        <f t="shared" si="9"/>
        <v>-54.874649343269162</v>
      </c>
      <c r="S32">
        <v>30.222444444444399</v>
      </c>
      <c r="T32">
        <v>-55.273341911481502</v>
      </c>
      <c r="U32">
        <f t="shared" si="10"/>
        <v>31.222444444444399</v>
      </c>
      <c r="V32">
        <f t="shared" si="11"/>
        <v>62.444888888888798</v>
      </c>
      <c r="W32">
        <f t="shared" si="1"/>
        <v>-49.273341911481502</v>
      </c>
    </row>
    <row r="33" spans="1:23" x14ac:dyDescent="0.25">
      <c r="A33">
        <f t="shared" si="2"/>
        <v>6.4500000000000043E-2</v>
      </c>
      <c r="B33">
        <f t="shared" si="3"/>
        <v>3.1000000000000021E-2</v>
      </c>
      <c r="C33">
        <f t="shared" si="4"/>
        <v>3.1000000000000021E-2</v>
      </c>
      <c r="D33">
        <f t="shared" si="5"/>
        <v>3.2500000000000022E-2</v>
      </c>
      <c r="E33">
        <f t="shared" si="6"/>
        <v>3.2500000000000022E-2</v>
      </c>
      <c r="F33" s="4">
        <f t="shared" si="7"/>
        <v>0.65804652018657483</v>
      </c>
      <c r="G33" s="4">
        <f t="shared" si="12"/>
        <v>1.1135529772488936E-3</v>
      </c>
      <c r="I33">
        <f t="shared" si="0"/>
        <v>32.250000000000021</v>
      </c>
      <c r="J33">
        <f t="shared" si="8"/>
        <v>64.500000000000043</v>
      </c>
      <c r="K33">
        <f t="shared" si="9"/>
        <v>-55.430914269346864</v>
      </c>
      <c r="N33" t="s">
        <v>43</v>
      </c>
      <c r="S33">
        <v>31.2298592592593</v>
      </c>
      <c r="T33">
        <v>-55.610615549181297</v>
      </c>
      <c r="U33">
        <f t="shared" si="10"/>
        <v>32.2298592592593</v>
      </c>
      <c r="V33">
        <f t="shared" si="11"/>
        <v>64.459718518518599</v>
      </c>
      <c r="W33">
        <f t="shared" si="1"/>
        <v>-49.610615549181297</v>
      </c>
    </row>
    <row r="34" spans="1:23" x14ac:dyDescent="0.25">
      <c r="A34">
        <f t="shared" si="2"/>
        <v>6.6500000000000045E-2</v>
      </c>
      <c r="B34">
        <f t="shared" si="3"/>
        <v>3.2000000000000021E-2</v>
      </c>
      <c r="C34">
        <f t="shared" si="4"/>
        <v>3.2000000000000021E-2</v>
      </c>
      <c r="D34">
        <f t="shared" si="5"/>
        <v>3.3500000000000023E-2</v>
      </c>
      <c r="E34">
        <f t="shared" si="6"/>
        <v>3.3500000000000023E-2</v>
      </c>
      <c r="F34" s="4">
        <f t="shared" si="7"/>
        <v>0.65804652018657483</v>
      </c>
      <c r="G34" s="4">
        <f t="shared" si="12"/>
        <v>1.0465528214349444E-3</v>
      </c>
      <c r="I34">
        <f t="shared" ref="I34:I55" si="13">A34*1000/2</f>
        <v>33.250000000000021</v>
      </c>
      <c r="J34">
        <f t="shared" si="8"/>
        <v>66.500000000000043</v>
      </c>
      <c r="K34">
        <f t="shared" si="9"/>
        <v>-55.969908880218938</v>
      </c>
      <c r="N34" t="s">
        <v>44</v>
      </c>
      <c r="S34">
        <v>32.237274074074101</v>
      </c>
      <c r="T34">
        <v>-55.935166282762601</v>
      </c>
      <c r="U34">
        <f t="shared" si="10"/>
        <v>33.237274074074101</v>
      </c>
      <c r="V34">
        <f t="shared" si="11"/>
        <v>66.474548148148202</v>
      </c>
      <c r="W34">
        <f t="shared" ref="W34:W56" si="14">T34+6</f>
        <v>-49.935166282762601</v>
      </c>
    </row>
    <row r="35" spans="1:23" x14ac:dyDescent="0.25">
      <c r="A35">
        <f t="shared" si="2"/>
        <v>6.8500000000000047E-2</v>
      </c>
      <c r="B35">
        <f t="shared" si="3"/>
        <v>3.3000000000000022E-2</v>
      </c>
      <c r="C35">
        <f t="shared" si="4"/>
        <v>3.3000000000000022E-2</v>
      </c>
      <c r="D35">
        <f t="shared" si="5"/>
        <v>3.4500000000000024E-2</v>
      </c>
      <c r="E35">
        <f t="shared" si="6"/>
        <v>3.4500000000000024E-2</v>
      </c>
      <c r="F35" s="4">
        <f t="shared" si="7"/>
        <v>0.65804652018657483</v>
      </c>
      <c r="G35" s="4">
        <f t="shared" si="12"/>
        <v>9.8542347349869297E-4</v>
      </c>
      <c r="I35">
        <f t="shared" si="13"/>
        <v>34.250000000000021</v>
      </c>
      <c r="J35">
        <f t="shared" si="8"/>
        <v>68.500000000000043</v>
      </c>
      <c r="K35">
        <f t="shared" ref="K35:K55" si="15">20*LOG10(G35/(F35))</f>
        <v>-56.49267387210714</v>
      </c>
      <c r="N35" t="s">
        <v>45</v>
      </c>
      <c r="S35">
        <v>33.244688888888902</v>
      </c>
      <c r="T35">
        <v>-56.242164784264098</v>
      </c>
      <c r="U35">
        <f t="shared" si="10"/>
        <v>34.244688888888902</v>
      </c>
      <c r="V35">
        <f t="shared" si="11"/>
        <v>68.489377777777804</v>
      </c>
      <c r="W35">
        <f t="shared" si="14"/>
        <v>-50.242164784264098</v>
      </c>
    </row>
    <row r="36" spans="1:23" x14ac:dyDescent="0.25">
      <c r="A36">
        <f t="shared" si="2"/>
        <v>7.0500000000000049E-2</v>
      </c>
      <c r="B36">
        <f t="shared" si="3"/>
        <v>3.4000000000000023E-2</v>
      </c>
      <c r="C36">
        <f t="shared" si="4"/>
        <v>3.4000000000000023E-2</v>
      </c>
      <c r="D36">
        <f t="shared" si="5"/>
        <v>3.5500000000000025E-2</v>
      </c>
      <c r="E36">
        <f t="shared" si="6"/>
        <v>3.5500000000000025E-2</v>
      </c>
      <c r="F36" s="4">
        <f t="shared" si="7"/>
        <v>0.65804652018657483</v>
      </c>
      <c r="G36" s="4">
        <f t="shared" si="12"/>
        <v>9.2949844621231293E-4</v>
      </c>
      <c r="I36">
        <f t="shared" si="13"/>
        <v>35.250000000000021</v>
      </c>
      <c r="J36">
        <f t="shared" si="8"/>
        <v>70.500000000000043</v>
      </c>
      <c r="K36">
        <f t="shared" si="15"/>
        <v>-57.000158575030895</v>
      </c>
      <c r="S36">
        <v>34.252103703703703</v>
      </c>
      <c r="T36">
        <v>-56.537499758570299</v>
      </c>
      <c r="U36">
        <f t="shared" si="10"/>
        <v>35.252103703703703</v>
      </c>
      <c r="V36">
        <f t="shared" si="11"/>
        <v>70.504207407407407</v>
      </c>
      <c r="W36">
        <f t="shared" si="14"/>
        <v>-50.537499758570299</v>
      </c>
    </row>
    <row r="37" spans="1:23" x14ac:dyDescent="0.25">
      <c r="A37">
        <f t="shared" si="2"/>
        <v>7.2500000000000051E-2</v>
      </c>
      <c r="B37">
        <f t="shared" si="3"/>
        <v>3.5000000000000024E-2</v>
      </c>
      <c r="C37">
        <f t="shared" si="4"/>
        <v>3.5000000000000024E-2</v>
      </c>
      <c r="D37">
        <f t="shared" si="5"/>
        <v>3.6500000000000025E-2</v>
      </c>
      <c r="E37">
        <f t="shared" si="6"/>
        <v>3.6500000000000025E-2</v>
      </c>
      <c r="F37" s="4">
        <f t="shared" si="7"/>
        <v>0.65804652018657483</v>
      </c>
      <c r="G37" s="4">
        <f t="shared" si="12"/>
        <v>8.7820322863268877E-4</v>
      </c>
      <c r="I37">
        <f t="shared" si="13"/>
        <v>36.250000000000028</v>
      </c>
      <c r="J37">
        <f t="shared" si="8"/>
        <v>72.500000000000057</v>
      </c>
      <c r="K37">
        <f t="shared" si="15"/>
        <v>-57.493231349218931</v>
      </c>
      <c r="S37">
        <v>35.259518518518497</v>
      </c>
      <c r="T37">
        <v>-56.822506137081497</v>
      </c>
      <c r="U37">
        <f t="shared" si="10"/>
        <v>36.259518518518497</v>
      </c>
      <c r="V37">
        <f t="shared" si="11"/>
        <v>72.519037037036995</v>
      </c>
      <c r="W37">
        <f t="shared" si="14"/>
        <v>-50.822506137081497</v>
      </c>
    </row>
    <row r="38" spans="1:23" x14ac:dyDescent="0.25">
      <c r="A38">
        <f t="shared" si="2"/>
        <v>7.4500000000000052E-2</v>
      </c>
      <c r="B38">
        <f t="shared" si="3"/>
        <v>3.6000000000000025E-2</v>
      </c>
      <c r="C38">
        <f t="shared" si="4"/>
        <v>3.6000000000000025E-2</v>
      </c>
      <c r="D38">
        <f t="shared" si="5"/>
        <v>3.7500000000000026E-2</v>
      </c>
      <c r="E38">
        <f t="shared" si="6"/>
        <v>3.7500000000000026E-2</v>
      </c>
      <c r="F38" s="4">
        <f t="shared" si="7"/>
        <v>0.65804652018657483</v>
      </c>
      <c r="G38" s="4">
        <f t="shared" si="12"/>
        <v>8.310404626505636E-4</v>
      </c>
      <c r="I38">
        <f t="shared" si="13"/>
        <v>37.250000000000028</v>
      </c>
      <c r="J38">
        <f t="shared" si="8"/>
        <v>74.500000000000057</v>
      </c>
      <c r="K38">
        <f t="shared" si="15"/>
        <v>-57.972688542984031</v>
      </c>
      <c r="S38">
        <v>36.266933333333299</v>
      </c>
      <c r="T38">
        <v>-57.095169252303698</v>
      </c>
      <c r="U38">
        <f t="shared" si="10"/>
        <v>37.266933333333299</v>
      </c>
      <c r="V38">
        <f t="shared" si="11"/>
        <v>74.533866666666597</v>
      </c>
      <c r="W38">
        <f t="shared" si="14"/>
        <v>-51.095169252303698</v>
      </c>
    </row>
    <row r="39" spans="1:23" x14ac:dyDescent="0.25">
      <c r="A39">
        <f t="shared" si="2"/>
        <v>7.6500000000000054E-2</v>
      </c>
      <c r="B39">
        <f t="shared" si="3"/>
        <v>3.7000000000000026E-2</v>
      </c>
      <c r="C39">
        <f t="shared" si="4"/>
        <v>3.7000000000000026E-2</v>
      </c>
      <c r="D39">
        <f t="shared" si="5"/>
        <v>3.8500000000000027E-2</v>
      </c>
      <c r="E39">
        <f t="shared" si="6"/>
        <v>3.8500000000000027E-2</v>
      </c>
      <c r="F39" s="4">
        <f t="shared" si="7"/>
        <v>0.65804652018657483</v>
      </c>
      <c r="G39" s="4">
        <f t="shared" si="12"/>
        <v>7.8757783403177173E-4</v>
      </c>
      <c r="I39">
        <f t="shared" si="13"/>
        <v>38.250000000000028</v>
      </c>
      <c r="J39">
        <f t="shared" si="8"/>
        <v>76.500000000000057</v>
      </c>
      <c r="K39">
        <f t="shared" si="15"/>
        <v>-58.439262244593841</v>
      </c>
      <c r="S39">
        <v>37.2743481481481</v>
      </c>
      <c r="T39">
        <v>-57.3562886688334</v>
      </c>
      <c r="U39">
        <f t="shared" si="10"/>
        <v>38.2743481481481</v>
      </c>
      <c r="V39">
        <f t="shared" si="11"/>
        <v>76.5486962962962</v>
      </c>
      <c r="W39">
        <f t="shared" si="14"/>
        <v>-51.3562886688334</v>
      </c>
    </row>
    <row r="40" spans="1:23" x14ac:dyDescent="0.25">
      <c r="A40">
        <f t="shared" si="2"/>
        <v>7.8500000000000056E-2</v>
      </c>
      <c r="B40">
        <f t="shared" si="3"/>
        <v>3.8000000000000027E-2</v>
      </c>
      <c r="C40">
        <f t="shared" si="4"/>
        <v>3.8000000000000027E-2</v>
      </c>
      <c r="D40">
        <f t="shared" si="5"/>
        <v>3.9500000000000028E-2</v>
      </c>
      <c r="E40">
        <f t="shared" si="6"/>
        <v>3.9500000000000028E-2</v>
      </c>
      <c r="F40" s="4">
        <f t="shared" si="7"/>
        <v>0.65804652018657483</v>
      </c>
      <c r="G40" s="4">
        <f t="shared" si="12"/>
        <v>7.4743812430263785E-4</v>
      </c>
      <c r="I40">
        <f t="shared" si="13"/>
        <v>39.250000000000028</v>
      </c>
      <c r="J40">
        <f t="shared" si="8"/>
        <v>78.500000000000057</v>
      </c>
      <c r="K40">
        <f t="shared" si="15"/>
        <v>-58.893627017949335</v>
      </c>
      <c r="S40">
        <v>38.281762962963001</v>
      </c>
      <c r="T40">
        <v>-57.609312344465899</v>
      </c>
      <c r="U40">
        <f t="shared" si="10"/>
        <v>39.281762962963001</v>
      </c>
      <c r="V40">
        <f t="shared" si="11"/>
        <v>78.563525925926001</v>
      </c>
      <c r="W40">
        <f t="shared" si="14"/>
        <v>-51.609312344465899</v>
      </c>
    </row>
    <row r="41" spans="1:23" x14ac:dyDescent="0.25">
      <c r="A41">
        <f t="shared" si="2"/>
        <v>8.0500000000000058E-2</v>
      </c>
      <c r="B41">
        <f t="shared" si="3"/>
        <v>3.9000000000000028E-2</v>
      </c>
      <c r="C41">
        <f t="shared" si="4"/>
        <v>3.9000000000000028E-2</v>
      </c>
      <c r="D41">
        <f t="shared" si="5"/>
        <v>4.0500000000000029E-2</v>
      </c>
      <c r="E41">
        <f t="shared" si="6"/>
        <v>4.0500000000000029E-2</v>
      </c>
      <c r="F41" s="4">
        <f t="shared" si="7"/>
        <v>0.65804652018657483</v>
      </c>
      <c r="G41" s="4">
        <f t="shared" si="12"/>
        <v>7.1029099371843201E-4</v>
      </c>
      <c r="I41">
        <f t="shared" si="13"/>
        <v>40.250000000000028</v>
      </c>
      <c r="J41">
        <f t="shared" si="8"/>
        <v>80.500000000000057</v>
      </c>
      <c r="K41">
        <f t="shared" si="15"/>
        <v>-59.336405777907252</v>
      </c>
      <c r="S41">
        <v>39.289177777777802</v>
      </c>
      <c r="T41">
        <v>-57.854105308931302</v>
      </c>
      <c r="U41">
        <f t="shared" si="10"/>
        <v>40.289177777777802</v>
      </c>
      <c r="V41">
        <f t="shared" si="11"/>
        <v>80.578355555555603</v>
      </c>
      <c r="W41">
        <f t="shared" si="14"/>
        <v>-51.854105308931302</v>
      </c>
    </row>
    <row r="42" spans="1:23" x14ac:dyDescent="0.25">
      <c r="A42">
        <f t="shared" si="2"/>
        <v>8.2500000000000059E-2</v>
      </c>
      <c r="B42">
        <f t="shared" si="3"/>
        <v>4.0000000000000029E-2</v>
      </c>
      <c r="C42">
        <f t="shared" si="4"/>
        <v>4.0000000000000029E-2</v>
      </c>
      <c r="D42">
        <f t="shared" si="5"/>
        <v>4.150000000000003E-2</v>
      </c>
      <c r="E42">
        <f t="shared" si="6"/>
        <v>4.150000000000003E-2</v>
      </c>
      <c r="F42" s="4">
        <f t="shared" si="7"/>
        <v>0.65804652018657483</v>
      </c>
      <c r="G42" s="4">
        <f t="shared" si="12"/>
        <v>6.758461593844938E-4</v>
      </c>
      <c r="I42">
        <f t="shared" si="13"/>
        <v>41.250000000000028</v>
      </c>
      <c r="J42">
        <f t="shared" si="8"/>
        <v>82.500000000000057</v>
      </c>
      <c r="K42">
        <f t="shared" si="15"/>
        <v>-59.768174933885028</v>
      </c>
      <c r="S42">
        <v>40.296592592592603</v>
      </c>
      <c r="T42">
        <v>-58.085829838425497</v>
      </c>
      <c r="U42">
        <f t="shared" si="10"/>
        <v>41.296592592592603</v>
      </c>
      <c r="V42">
        <f t="shared" si="11"/>
        <v>82.593185185185206</v>
      </c>
      <c r="W42">
        <f t="shared" si="14"/>
        <v>-52.085829838425497</v>
      </c>
    </row>
    <row r="43" spans="1:23" x14ac:dyDescent="0.25">
      <c r="A43">
        <f t="shared" si="2"/>
        <v>8.4500000000000061E-2</v>
      </c>
      <c r="B43">
        <f t="shared" si="3"/>
        <v>4.1000000000000029E-2</v>
      </c>
      <c r="C43">
        <f t="shared" si="4"/>
        <v>4.1000000000000029E-2</v>
      </c>
      <c r="D43">
        <f t="shared" si="5"/>
        <v>4.2500000000000031E-2</v>
      </c>
      <c r="E43">
        <f t="shared" si="6"/>
        <v>4.2500000000000031E-2</v>
      </c>
      <c r="F43" s="4">
        <f t="shared" si="7"/>
        <v>0.65804652018657483</v>
      </c>
      <c r="G43" s="4">
        <f t="shared" si="12"/>
        <v>6.4384770420560086E-4</v>
      </c>
      <c r="I43">
        <f t="shared" si="13"/>
        <v>42.250000000000028</v>
      </c>
      <c r="J43">
        <f t="shared" si="8"/>
        <v>84.500000000000057</v>
      </c>
      <c r="K43">
        <f t="shared" si="15"/>
        <v>-60.189468908484862</v>
      </c>
      <c r="S43">
        <v>41.304007407407397</v>
      </c>
      <c r="T43">
        <v>-58.313139572157901</v>
      </c>
      <c r="U43">
        <f t="shared" si="10"/>
        <v>42.304007407407397</v>
      </c>
      <c r="V43">
        <f t="shared" si="11"/>
        <v>84.608014814814794</v>
      </c>
      <c r="W43">
        <f t="shared" si="14"/>
        <v>-52.313139572157901</v>
      </c>
    </row>
    <row r="44" spans="1:23" x14ac:dyDescent="0.25">
      <c r="A44">
        <f t="shared" si="2"/>
        <v>8.6500000000000063E-2</v>
      </c>
      <c r="B44">
        <f t="shared" si="3"/>
        <v>4.200000000000003E-2</v>
      </c>
      <c r="C44">
        <f t="shared" si="4"/>
        <v>4.200000000000003E-2</v>
      </c>
      <c r="D44">
        <f t="shared" si="5"/>
        <v>4.3500000000000032E-2</v>
      </c>
      <c r="E44">
        <f t="shared" si="6"/>
        <v>4.3500000000000032E-2</v>
      </c>
      <c r="F44" s="4">
        <f t="shared" si="7"/>
        <v>0.65804652018657483</v>
      </c>
      <c r="G44" s="4">
        <f t="shared" si="12"/>
        <v>6.1406930737726282E-4</v>
      </c>
      <c r="I44">
        <f t="shared" si="13"/>
        <v>43.250000000000028</v>
      </c>
      <c r="J44">
        <f t="shared" si="8"/>
        <v>86.500000000000057</v>
      </c>
      <c r="K44">
        <f t="shared" si="15"/>
        <v>-60.600784120134684</v>
      </c>
      <c r="S44">
        <v>42.311422222222198</v>
      </c>
      <c r="T44">
        <v>-58.551945044318799</v>
      </c>
      <c r="U44">
        <f t="shared" si="10"/>
        <v>43.311422222222198</v>
      </c>
      <c r="V44">
        <f t="shared" si="11"/>
        <v>86.622844444444397</v>
      </c>
      <c r="W44">
        <f t="shared" si="14"/>
        <v>-52.551945044318799</v>
      </c>
    </row>
    <row r="45" spans="1:23" x14ac:dyDescent="0.25">
      <c r="A45">
        <f t="shared" si="2"/>
        <v>8.8500000000000065E-2</v>
      </c>
      <c r="B45">
        <f t="shared" si="3"/>
        <v>4.3000000000000031E-2</v>
      </c>
      <c r="C45">
        <f t="shared" si="4"/>
        <v>4.3000000000000031E-2</v>
      </c>
      <c r="D45">
        <f t="shared" si="5"/>
        <v>4.4500000000000033E-2</v>
      </c>
      <c r="E45">
        <f t="shared" si="6"/>
        <v>4.4500000000000033E-2</v>
      </c>
      <c r="F45" s="4">
        <f t="shared" si="7"/>
        <v>0.65804652018657483</v>
      </c>
      <c r="G45" s="4">
        <f t="shared" si="12"/>
        <v>5.863102297247255E-4</v>
      </c>
      <c r="I45">
        <f t="shared" si="13"/>
        <v>44.250000000000036</v>
      </c>
      <c r="J45">
        <f t="shared" si="8"/>
        <v>88.500000000000071</v>
      </c>
      <c r="K45">
        <f t="shared" si="15"/>
        <v>-61.002582504294267</v>
      </c>
      <c r="S45">
        <v>43.318837037037</v>
      </c>
      <c r="T45">
        <v>-58.806374645982601</v>
      </c>
      <c r="U45">
        <f t="shared" si="10"/>
        <v>44.318837037037</v>
      </c>
      <c r="V45">
        <f t="shared" si="11"/>
        <v>88.637674074073999</v>
      </c>
      <c r="W45">
        <f t="shared" si="14"/>
        <v>-52.806374645982601</v>
      </c>
    </row>
    <row r="46" spans="1:23" x14ac:dyDescent="0.25">
      <c r="A46">
        <f t="shared" si="2"/>
        <v>9.0500000000000067E-2</v>
      </c>
      <c r="B46">
        <f t="shared" si="3"/>
        <v>4.4000000000000032E-2</v>
      </c>
      <c r="C46">
        <f t="shared" si="4"/>
        <v>4.4000000000000032E-2</v>
      </c>
      <c r="D46">
        <f t="shared" si="5"/>
        <v>4.5500000000000033E-2</v>
      </c>
      <c r="E46">
        <f t="shared" si="6"/>
        <v>4.5500000000000033E-2</v>
      </c>
      <c r="F46" s="4">
        <f t="shared" si="7"/>
        <v>0.65804652018657483</v>
      </c>
      <c r="G46" s="4">
        <f t="shared" si="12"/>
        <v>5.6039192036876398E-4</v>
      </c>
      <c r="I46">
        <f t="shared" si="13"/>
        <v>45.250000000000036</v>
      </c>
      <c r="J46">
        <f t="shared" si="8"/>
        <v>90.500000000000071</v>
      </c>
      <c r="K46">
        <f t="shared" si="15"/>
        <v>-61.395294635949881</v>
      </c>
      <c r="S46">
        <v>44.3262518518519</v>
      </c>
      <c r="T46">
        <v>-59.048861710933998</v>
      </c>
      <c r="U46">
        <f t="shared" si="10"/>
        <v>45.3262518518519</v>
      </c>
      <c r="V46">
        <f t="shared" si="11"/>
        <v>90.6525037037038</v>
      </c>
      <c r="W46">
        <f t="shared" si="14"/>
        <v>-53.048861710933998</v>
      </c>
    </row>
    <row r="47" spans="1:23" x14ac:dyDescent="0.25">
      <c r="A47">
        <f t="shared" si="2"/>
        <v>9.2500000000000068E-2</v>
      </c>
      <c r="B47">
        <f t="shared" si="3"/>
        <v>4.5000000000000033E-2</v>
      </c>
      <c r="C47">
        <f t="shared" si="4"/>
        <v>4.5000000000000033E-2</v>
      </c>
      <c r="D47">
        <f t="shared" si="5"/>
        <v>4.6500000000000034E-2</v>
      </c>
      <c r="E47">
        <f t="shared" si="6"/>
        <v>4.6500000000000034E-2</v>
      </c>
      <c r="F47" s="4">
        <f t="shared" si="7"/>
        <v>0.65804652018657483</v>
      </c>
      <c r="G47" s="4">
        <f t="shared" si="12"/>
        <v>5.3615513719391255E-4</v>
      </c>
      <c r="I47">
        <f t="shared" si="13"/>
        <v>46.250000000000036</v>
      </c>
      <c r="J47">
        <f t="shared" si="8"/>
        <v>92.500000000000071</v>
      </c>
      <c r="K47">
        <f t="shared" si="15"/>
        <v>-61.779322506389853</v>
      </c>
      <c r="S47">
        <v>45.333666666666701</v>
      </c>
      <c r="T47">
        <v>-59.2781669334274</v>
      </c>
      <c r="U47">
        <f t="shared" si="10"/>
        <v>46.333666666666701</v>
      </c>
      <c r="V47">
        <f t="shared" si="11"/>
        <v>92.667333333333403</v>
      </c>
      <c r="W47">
        <f t="shared" si="14"/>
        <v>-53.2781669334274</v>
      </c>
    </row>
    <row r="48" spans="1:23" x14ac:dyDescent="0.25">
      <c r="A48">
        <f t="shared" si="2"/>
        <v>9.450000000000007E-2</v>
      </c>
      <c r="B48">
        <f t="shared" si="3"/>
        <v>4.6000000000000034E-2</v>
      </c>
      <c r="C48">
        <f t="shared" si="4"/>
        <v>4.6000000000000034E-2</v>
      </c>
      <c r="D48">
        <f t="shared" si="5"/>
        <v>4.7500000000000035E-2</v>
      </c>
      <c r="E48">
        <f t="shared" si="6"/>
        <v>4.7500000000000035E-2</v>
      </c>
      <c r="F48" s="4">
        <f t="shared" si="7"/>
        <v>0.65804652018657483</v>
      </c>
      <c r="G48" s="4">
        <f t="shared" si="12"/>
        <v>5.1345749408616005E-4</v>
      </c>
      <c r="I48">
        <f t="shared" si="13"/>
        <v>47.250000000000036</v>
      </c>
      <c r="J48">
        <f t="shared" si="8"/>
        <v>94.500000000000071</v>
      </c>
      <c r="K48">
        <f t="shared" si="15"/>
        <v>-62.155041999212735</v>
      </c>
      <c r="S48">
        <v>46.341081481481503</v>
      </c>
      <c r="T48">
        <v>-59.493038749725599</v>
      </c>
      <c r="U48">
        <f t="shared" si="10"/>
        <v>47.341081481481503</v>
      </c>
      <c r="V48">
        <f t="shared" si="11"/>
        <v>94.682162962963005</v>
      </c>
      <c r="W48">
        <f t="shared" si="14"/>
        <v>-53.493038749725599</v>
      </c>
    </row>
    <row r="49" spans="1:23" x14ac:dyDescent="0.25">
      <c r="A49">
        <f t="shared" si="2"/>
        <v>9.6500000000000072E-2</v>
      </c>
      <c r="B49">
        <f t="shared" si="3"/>
        <v>4.7000000000000035E-2</v>
      </c>
      <c r="C49">
        <f t="shared" si="4"/>
        <v>4.7000000000000035E-2</v>
      </c>
      <c r="D49">
        <f t="shared" si="5"/>
        <v>4.8500000000000036E-2</v>
      </c>
      <c r="E49">
        <f t="shared" si="6"/>
        <v>4.8500000000000036E-2</v>
      </c>
      <c r="F49" s="4">
        <f t="shared" si="7"/>
        <v>0.65804652018657483</v>
      </c>
      <c r="G49" s="4">
        <f t="shared" si="12"/>
        <v>4.9217136414927152E-4</v>
      </c>
      <c r="I49">
        <f t="shared" si="13"/>
        <v>48.250000000000036</v>
      </c>
      <c r="J49">
        <f t="shared" si="8"/>
        <v>96.500000000000071</v>
      </c>
      <c r="K49">
        <f t="shared" si="15"/>
        <v>-62.52280510384351</v>
      </c>
      <c r="S49">
        <v>47.348496296296297</v>
      </c>
      <c r="T49">
        <v>-59.692230010977703</v>
      </c>
      <c r="U49">
        <f t="shared" si="10"/>
        <v>48.348496296296297</v>
      </c>
      <c r="V49">
        <f t="shared" si="11"/>
        <v>96.696992592592593</v>
      </c>
      <c r="W49">
        <f t="shared" si="14"/>
        <v>-53.692230010977703</v>
      </c>
    </row>
    <row r="50" spans="1:23" x14ac:dyDescent="0.25">
      <c r="A50">
        <f t="shared" si="2"/>
        <v>9.8500000000000074E-2</v>
      </c>
      <c r="B50">
        <f t="shared" si="3"/>
        <v>4.8000000000000036E-2</v>
      </c>
      <c r="C50">
        <f t="shared" si="4"/>
        <v>4.8000000000000036E-2</v>
      </c>
      <c r="D50">
        <f t="shared" si="5"/>
        <v>4.9500000000000037E-2</v>
      </c>
      <c r="E50">
        <f t="shared" si="6"/>
        <v>4.9500000000000037E-2</v>
      </c>
      <c r="F50" s="4">
        <f t="shared" si="7"/>
        <v>0.65804652018657483</v>
      </c>
      <c r="G50" s="4">
        <f t="shared" si="12"/>
        <v>4.7218208105145691E-4</v>
      </c>
      <c r="I50">
        <f t="shared" si="13"/>
        <v>49.250000000000036</v>
      </c>
      <c r="J50">
        <f t="shared" si="8"/>
        <v>98.500000000000071</v>
      </c>
      <c r="K50">
        <f t="shared" si="15"/>
        <v>-62.882941899267024</v>
      </c>
      <c r="S50">
        <v>48.355911111111098</v>
      </c>
      <c r="T50">
        <v>-59.881816058341997</v>
      </c>
      <c r="U50">
        <f t="shared" si="10"/>
        <v>49.355911111111098</v>
      </c>
      <c r="V50">
        <f t="shared" si="11"/>
        <v>98.711822222222196</v>
      </c>
      <c r="W50">
        <f t="shared" si="14"/>
        <v>-53.881816058341997</v>
      </c>
    </row>
    <row r="51" spans="1:23" x14ac:dyDescent="0.25">
      <c r="A51">
        <f t="shared" si="2"/>
        <v>0.10050000000000008</v>
      </c>
      <c r="B51">
        <f t="shared" si="3"/>
        <v>4.9000000000000037E-2</v>
      </c>
      <c r="C51">
        <f t="shared" si="4"/>
        <v>4.9000000000000037E-2</v>
      </c>
      <c r="D51">
        <f t="shared" si="5"/>
        <v>5.0500000000000038E-2</v>
      </c>
      <c r="E51">
        <f t="shared" si="6"/>
        <v>5.0500000000000038E-2</v>
      </c>
      <c r="F51" s="4">
        <f t="shared" si="7"/>
        <v>0.65804652018657483</v>
      </c>
      <c r="G51" s="4">
        <f t="shared" si="12"/>
        <v>4.5338639101970529E-4</v>
      </c>
      <c r="I51">
        <f t="shared" si="13"/>
        <v>50.250000000000036</v>
      </c>
      <c r="J51">
        <f t="shared" si="8"/>
        <v>100.50000000000007</v>
      </c>
      <c r="K51">
        <f t="shared" si="15"/>
        <v>-63.23576233602742</v>
      </c>
      <c r="S51">
        <v>49.363325925925899</v>
      </c>
      <c r="T51">
        <v>-60.075595853929499</v>
      </c>
      <c r="U51">
        <f t="shared" si="10"/>
        <v>50.363325925925899</v>
      </c>
      <c r="V51">
        <f t="shared" si="11"/>
        <v>100.7266518518518</v>
      </c>
      <c r="W51">
        <f t="shared" si="14"/>
        <v>-54.075595853929499</v>
      </c>
    </row>
    <row r="52" spans="1:23" x14ac:dyDescent="0.25">
      <c r="A52">
        <f t="shared" si="2"/>
        <v>0.10250000000000008</v>
      </c>
      <c r="B52">
        <f t="shared" si="3"/>
        <v>5.0000000000000037E-2</v>
      </c>
      <c r="C52">
        <f t="shared" si="4"/>
        <v>5.0000000000000037E-2</v>
      </c>
      <c r="D52">
        <f t="shared" si="5"/>
        <v>5.1500000000000039E-2</v>
      </c>
      <c r="E52">
        <f t="shared" si="6"/>
        <v>5.1500000000000039E-2</v>
      </c>
      <c r="F52" s="4">
        <f t="shared" si="7"/>
        <v>0.65804652018657483</v>
      </c>
      <c r="G52" s="4">
        <f t="shared" si="12"/>
        <v>4.3569111634107348E-4</v>
      </c>
      <c r="I52">
        <f t="shared" si="13"/>
        <v>51.250000000000036</v>
      </c>
      <c r="J52">
        <f t="shared" si="8"/>
        <v>102.50000000000007</v>
      </c>
      <c r="K52">
        <f t="shared" si="15"/>
        <v>-63.581557840628086</v>
      </c>
      <c r="S52">
        <v>50.3707407407407</v>
      </c>
      <c r="T52">
        <v>-60.269006382718104</v>
      </c>
      <c r="U52">
        <f t="shared" si="10"/>
        <v>51.3707407407407</v>
      </c>
      <c r="V52">
        <f t="shared" si="11"/>
        <v>102.7414814814814</v>
      </c>
      <c r="W52">
        <f t="shared" si="14"/>
        <v>-54.269006382718104</v>
      </c>
    </row>
    <row r="53" spans="1:23" x14ac:dyDescent="0.25">
      <c r="A53">
        <f t="shared" si="2"/>
        <v>0.10450000000000008</v>
      </c>
      <c r="B53">
        <f t="shared" si="3"/>
        <v>5.1000000000000038E-2</v>
      </c>
      <c r="C53">
        <f t="shared" si="4"/>
        <v>5.1000000000000038E-2</v>
      </c>
      <c r="D53">
        <f t="shared" si="5"/>
        <v>5.250000000000004E-2</v>
      </c>
      <c r="E53">
        <f t="shared" si="6"/>
        <v>5.250000000000004E-2</v>
      </c>
      <c r="F53" s="4">
        <f t="shared" si="7"/>
        <v>0.65804652018657483</v>
      </c>
      <c r="G53" s="4">
        <f t="shared" si="12"/>
        <v>4.1901199797507276E-4</v>
      </c>
      <c r="I53">
        <f t="shared" si="13"/>
        <v>52.250000000000043</v>
      </c>
      <c r="J53">
        <f t="shared" si="8"/>
        <v>104.50000000000009</v>
      </c>
      <c r="K53">
        <f t="shared" si="15"/>
        <v>-63.920602763161803</v>
      </c>
      <c r="S53">
        <v>51.378155555555601</v>
      </c>
      <c r="T53">
        <v>-60.472368778523197</v>
      </c>
      <c r="U53">
        <f t="shared" si="10"/>
        <v>52.378155555555601</v>
      </c>
      <c r="V53">
        <f t="shared" si="11"/>
        <v>104.7563111111112</v>
      </c>
      <c r="W53">
        <f t="shared" si="14"/>
        <v>-54.472368778523197</v>
      </c>
    </row>
    <row r="54" spans="1:23" x14ac:dyDescent="0.25">
      <c r="A54">
        <f t="shared" si="2"/>
        <v>0.10650000000000008</v>
      </c>
      <c r="B54">
        <f t="shared" si="3"/>
        <v>5.2000000000000039E-2</v>
      </c>
      <c r="C54">
        <f t="shared" si="4"/>
        <v>5.2000000000000039E-2</v>
      </c>
      <c r="D54">
        <f t="shared" si="5"/>
        <v>5.3500000000000041E-2</v>
      </c>
      <c r="E54">
        <f t="shared" si="6"/>
        <v>5.3500000000000041E-2</v>
      </c>
      <c r="F54" s="4">
        <f t="shared" si="7"/>
        <v>0.65804652018657483</v>
      </c>
      <c r="G54" s="4">
        <f t="shared" si="12"/>
        <v>4.0327269035882781E-4</v>
      </c>
      <c r="I54">
        <f t="shared" si="13"/>
        <v>53.250000000000043</v>
      </c>
      <c r="J54">
        <f t="shared" si="8"/>
        <v>106.50000000000009</v>
      </c>
      <c r="K54">
        <f t="shared" si="15"/>
        <v>-64.253155686204479</v>
      </c>
      <c r="S54">
        <v>52.385570370370402</v>
      </c>
      <c r="T54">
        <v>-60.6807976501943</v>
      </c>
      <c r="U54">
        <f t="shared" si="10"/>
        <v>53.385570370370402</v>
      </c>
      <c r="V54">
        <f t="shared" si="11"/>
        <v>106.7711407407408</v>
      </c>
      <c r="W54">
        <f t="shared" si="14"/>
        <v>-54.6807976501943</v>
      </c>
    </row>
    <row r="55" spans="1:23" x14ac:dyDescent="0.25">
      <c r="A55">
        <f t="shared" si="2"/>
        <v>0.10850000000000008</v>
      </c>
      <c r="B55">
        <f t="shared" si="3"/>
        <v>5.300000000000004E-2</v>
      </c>
      <c r="C55">
        <f t="shared" si="4"/>
        <v>5.300000000000004E-2</v>
      </c>
      <c r="D55">
        <f t="shared" si="5"/>
        <v>5.4500000000000041E-2</v>
      </c>
      <c r="E55">
        <f t="shared" si="6"/>
        <v>5.4500000000000041E-2</v>
      </c>
      <c r="F55" s="4">
        <f t="shared" si="7"/>
        <v>0.65804652018657483</v>
      </c>
      <c r="G55" s="4">
        <f t="shared" si="12"/>
        <v>3.8840388595404656E-4</v>
      </c>
      <c r="I55">
        <f t="shared" si="13"/>
        <v>54.250000000000043</v>
      </c>
      <c r="J55">
        <f t="shared" si="8"/>
        <v>108.50000000000009</v>
      </c>
      <c r="K55">
        <f t="shared" si="15"/>
        <v>-64.579460610632523</v>
      </c>
      <c r="S55">
        <v>53.392985185185204</v>
      </c>
      <c r="T55">
        <v>-60.860313521726297</v>
      </c>
      <c r="U55">
        <f t="shared" si="10"/>
        <v>54.392985185185204</v>
      </c>
      <c r="V55">
        <f t="shared" si="11"/>
        <v>108.78597037037041</v>
      </c>
      <c r="W55">
        <f t="shared" si="14"/>
        <v>-54.860313521726297</v>
      </c>
    </row>
    <row r="56" spans="1:23" x14ac:dyDescent="0.25">
      <c r="S56">
        <v>54.400399999999998</v>
      </c>
      <c r="T56">
        <v>-60.871124021445397</v>
      </c>
      <c r="U56">
        <f t="shared" si="10"/>
        <v>55.400399999999998</v>
      </c>
      <c r="V56">
        <f t="shared" si="11"/>
        <v>110.8008</v>
      </c>
      <c r="W56">
        <f t="shared" si="14"/>
        <v>-54.871124021445397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E286D-35A8-4202-8020-394B5C75FE44}">
  <dimension ref="A1:AA56"/>
  <sheetViews>
    <sheetView topLeftCell="A7" zoomScale="90" zoomScaleNormal="90" workbookViewId="0">
      <selection activeCell="Q20" sqref="Q20"/>
    </sheetView>
  </sheetViews>
  <sheetFormatPr defaultRowHeight="15" x14ac:dyDescent="0.25"/>
  <cols>
    <col min="1" max="4" width="11.28515625" customWidth="1"/>
    <col min="5" max="5" width="10.85546875" customWidth="1"/>
    <col min="6" max="6" width="10.5703125" customWidth="1"/>
    <col min="7" max="7" width="11" customWidth="1"/>
    <col min="9" max="9" width="13" customWidth="1"/>
    <col min="11" max="11" width="11.7109375" customWidth="1"/>
    <col min="16" max="16" width="24.5703125" customWidth="1"/>
    <col min="17" max="17" width="9.28515625" customWidth="1"/>
  </cols>
  <sheetData>
    <row r="1" spans="1:27" x14ac:dyDescent="0.25">
      <c r="A1" s="1" t="s">
        <v>18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I1" s="1" t="s">
        <v>29</v>
      </c>
      <c r="J1" s="1" t="s">
        <v>33</v>
      </c>
      <c r="K1" s="1" t="s">
        <v>28</v>
      </c>
      <c r="M1" s="1"/>
      <c r="N1" s="1"/>
      <c r="O1" s="1">
        <v>1</v>
      </c>
      <c r="P1" s="2" t="s">
        <v>3</v>
      </c>
      <c r="Q1" s="3">
        <f>$Q$27/1000</f>
        <v>5.0000000000000002E-5</v>
      </c>
      <c r="S1" s="1" t="s">
        <v>0</v>
      </c>
      <c r="T1" s="1" t="s">
        <v>1</v>
      </c>
      <c r="U1" s="1" t="s">
        <v>32</v>
      </c>
      <c r="V1" s="1" t="s">
        <v>35</v>
      </c>
      <c r="W1" s="1" t="s">
        <v>34</v>
      </c>
      <c r="X1" s="1"/>
      <c r="Y1" s="1"/>
      <c r="Z1" s="1"/>
      <c r="AA1" s="1"/>
    </row>
    <row r="2" spans="1:27" x14ac:dyDescent="0.25">
      <c r="A2">
        <f>$Q$5+$Q$1+$Q$2+$Q$3+$Q$4</f>
        <v>1.2999999999999995E-3</v>
      </c>
      <c r="B2">
        <f>$A2/2-$Q$5/2-$Q$1-$Q$3+$Q$8</f>
        <v>-1.7618285302889447E-19</v>
      </c>
      <c r="C2">
        <f>$A2/2-$Q$5/2-$Q$2-$Q$4-$Q$8</f>
        <v>-1.7618285302889447E-19</v>
      </c>
      <c r="D2">
        <f>$A2/2+$Q$5/2-$Q$1-$Q$4-$Q$8</f>
        <v>1.0999999999999998E-3</v>
      </c>
      <c r="E2">
        <f>$A2/2+$Q$5/2-$Q$2-$Q$3+$Q$8</f>
        <v>1.0999999999999998E-3</v>
      </c>
      <c r="F2" s="4">
        <f>$Q$24*(1/($Q$1)-1/($Q$5-$Q$1)-1/($Q$5-$Q$2)+1/($Q$2))</f>
        <v>0.61952293384528301</v>
      </c>
      <c r="I2">
        <f t="shared" ref="I2:I33" si="0">A2*1000/2</f>
        <v>0.6499999999999998</v>
      </c>
      <c r="J2">
        <f>$I2*2</f>
        <v>1.2999999999999996</v>
      </c>
      <c r="O2" s="1">
        <v>2</v>
      </c>
      <c r="P2" s="2" t="s">
        <v>4</v>
      </c>
      <c r="Q2" s="3">
        <f>$Q$27/1000</f>
        <v>5.0000000000000002E-5</v>
      </c>
      <c r="S2">
        <v>0</v>
      </c>
      <c r="T2">
        <v>-6.0205999132796597</v>
      </c>
      <c r="U2">
        <f>(S2*2+($Q$5+$Q$1+$Q$2)*1000)/2</f>
        <v>0.59999999999999987</v>
      </c>
      <c r="V2">
        <f>$U2*2</f>
        <v>1.1999999999999997</v>
      </c>
      <c r="W2">
        <f t="shared" ref="W2:W33" si="1">T2+6</f>
        <v>-2.059991327965971E-2</v>
      </c>
    </row>
    <row r="3" spans="1:27" x14ac:dyDescent="0.25">
      <c r="A3">
        <f t="shared" ref="A3:A55" si="2">A2+0.002</f>
        <v>3.2999999999999995E-3</v>
      </c>
      <c r="B3">
        <f t="shared" ref="B3:B55" si="3">$A3/2-$Q$5/2-$Q$1-$Q$3+$Q$8</f>
        <v>1E-3</v>
      </c>
      <c r="C3">
        <f t="shared" ref="C3:C55" si="4">$A3/2-$Q$5/2-$Q$2-$Q$4-$Q$8</f>
        <v>1E-3</v>
      </c>
      <c r="D3">
        <f t="shared" ref="D3:D55" si="5">$A3/2+$Q$5/2-$Q$1-$Q$4-$Q$8</f>
        <v>2.0999999999999994E-3</v>
      </c>
      <c r="E3">
        <f t="shared" ref="E3:E55" si="6">$A3/2+$Q$5/2-$Q$2-$Q$3+$Q$8</f>
        <v>2.0999999999999994E-3</v>
      </c>
      <c r="F3" s="4">
        <f t="shared" ref="F3:F55" si="7">$Q$24*(1/($Q$1)-1/($Q$5-$Q$1)-1/($Q$5-$Q$2)+1/($Q$2))</f>
        <v>0.61952293384528301</v>
      </c>
      <c r="G3" s="4">
        <f>$Q$25*(1/($B3)-1/($E3)-1/($D3)+1/($C3))</f>
        <v>0.38309569327781562</v>
      </c>
      <c r="I3">
        <f t="shared" si="0"/>
        <v>1.6499999999999997</v>
      </c>
      <c r="J3">
        <f t="shared" ref="J3:J55" si="8">$I3*2</f>
        <v>3.2999999999999994</v>
      </c>
      <c r="K3">
        <f t="shared" ref="K3:K34" si="9">20*LOG10(G3/(F3))</f>
        <v>-4.1750023649603909</v>
      </c>
      <c r="O3" s="1">
        <v>3</v>
      </c>
      <c r="P3" s="2" t="s">
        <v>5</v>
      </c>
      <c r="Q3" s="3">
        <f>$Q$27/1000</f>
        <v>5.0000000000000002E-5</v>
      </c>
      <c r="S3">
        <v>1.0074148148148101</v>
      </c>
      <c r="T3">
        <v>-14.1459584275506</v>
      </c>
      <c r="U3">
        <f t="shared" ref="U3:U56" si="10">(S3*2+($Q$5+$Q$1+$Q$2)*1000)/2</f>
        <v>1.60741481481481</v>
      </c>
      <c r="V3">
        <f t="shared" ref="V3:V56" si="11">$U3*2</f>
        <v>3.2148296296296199</v>
      </c>
      <c r="W3">
        <f t="shared" si="1"/>
        <v>-8.1459584275505996</v>
      </c>
    </row>
    <row r="4" spans="1:27" x14ac:dyDescent="0.25">
      <c r="A4">
        <f t="shared" si="2"/>
        <v>5.2999999999999992E-3</v>
      </c>
      <c r="B4">
        <f t="shared" si="3"/>
        <v>1.9999999999999992E-3</v>
      </c>
      <c r="C4">
        <f t="shared" si="4"/>
        <v>1.9999999999999992E-3</v>
      </c>
      <c r="D4">
        <f t="shared" si="5"/>
        <v>3.0999999999999995E-3</v>
      </c>
      <c r="E4">
        <f t="shared" si="6"/>
        <v>3.0999999999999995E-3</v>
      </c>
      <c r="F4" s="4">
        <f t="shared" si="7"/>
        <v>0.61952293384528301</v>
      </c>
      <c r="G4" s="4">
        <f t="shared" ref="G4:G55" si="12">$Q$25*(1/($B4)-1/($E4)-1/($D4)+1/($C4))</f>
        <v>0.12975821869087323</v>
      </c>
      <c r="I4">
        <f t="shared" si="0"/>
        <v>2.6499999999999995</v>
      </c>
      <c r="J4">
        <f t="shared" si="8"/>
        <v>5.2999999999999989</v>
      </c>
      <c r="K4">
        <f t="shared" si="9"/>
        <v>-13.57845026024707</v>
      </c>
      <c r="O4" s="1">
        <v>4</v>
      </c>
      <c r="P4" s="2" t="s">
        <v>6</v>
      </c>
      <c r="Q4" s="3">
        <f>$Q$27/1000</f>
        <v>5.0000000000000002E-5</v>
      </c>
      <c r="S4">
        <v>2.01482962962963</v>
      </c>
      <c r="T4">
        <v>-21.102401710925101</v>
      </c>
      <c r="U4">
        <f t="shared" si="10"/>
        <v>2.6148296296296296</v>
      </c>
      <c r="V4">
        <f t="shared" si="11"/>
        <v>5.2296592592592592</v>
      </c>
      <c r="W4">
        <f t="shared" si="1"/>
        <v>-15.102401710925101</v>
      </c>
    </row>
    <row r="5" spans="1:27" x14ac:dyDescent="0.25">
      <c r="A5">
        <f t="shared" si="2"/>
        <v>7.2999999999999992E-3</v>
      </c>
      <c r="B5">
        <f t="shared" si="3"/>
        <v>2.9999999999999992E-3</v>
      </c>
      <c r="C5">
        <f t="shared" si="4"/>
        <v>2.9999999999999992E-3</v>
      </c>
      <c r="D5">
        <f t="shared" si="5"/>
        <v>4.1000000000000003E-3</v>
      </c>
      <c r="E5">
        <f t="shared" si="6"/>
        <v>4.1000000000000003E-3</v>
      </c>
      <c r="F5" s="4">
        <f t="shared" si="7"/>
        <v>0.61952293384528301</v>
      </c>
      <c r="G5" s="4">
        <f t="shared" si="12"/>
        <v>6.5406581779139369E-2</v>
      </c>
      <c r="I5">
        <f t="shared" si="0"/>
        <v>3.6499999999999995</v>
      </c>
      <c r="J5">
        <f t="shared" si="8"/>
        <v>7.2999999999999989</v>
      </c>
      <c r="K5">
        <f t="shared" si="9"/>
        <v>-19.528718699069948</v>
      </c>
      <c r="O5" s="1">
        <v>5</v>
      </c>
      <c r="P5" s="2" t="s">
        <v>36</v>
      </c>
      <c r="Q5" s="3">
        <f>$Q$26/1000+$Q$1+$Q$2</f>
        <v>1.0999999999999998E-3</v>
      </c>
      <c r="S5">
        <v>3.0222444444444401</v>
      </c>
      <c r="T5">
        <v>-26.3099763827224</v>
      </c>
      <c r="U5">
        <f t="shared" si="10"/>
        <v>3.6222444444444397</v>
      </c>
      <c r="V5">
        <f t="shared" si="11"/>
        <v>7.2444888888888794</v>
      </c>
      <c r="W5">
        <f t="shared" si="1"/>
        <v>-20.3099763827224</v>
      </c>
    </row>
    <row r="6" spans="1:27" x14ac:dyDescent="0.25">
      <c r="A6">
        <f t="shared" si="2"/>
        <v>9.2999999999999992E-3</v>
      </c>
      <c r="B6">
        <f t="shared" si="3"/>
        <v>4.0000000000000001E-3</v>
      </c>
      <c r="C6">
        <f t="shared" si="4"/>
        <v>4.0000000000000001E-3</v>
      </c>
      <c r="D6">
        <f t="shared" si="5"/>
        <v>5.1000000000000004E-3</v>
      </c>
      <c r="E6">
        <f t="shared" si="6"/>
        <v>5.1000000000000004E-3</v>
      </c>
      <c r="F6" s="4">
        <f t="shared" si="7"/>
        <v>0.61952293384528301</v>
      </c>
      <c r="G6" s="4">
        <f t="shared" si="12"/>
        <v>3.9436321366833983E-2</v>
      </c>
      <c r="I6">
        <f t="shared" si="0"/>
        <v>4.6499999999999995</v>
      </c>
      <c r="J6">
        <f t="shared" si="8"/>
        <v>9.2999999999999989</v>
      </c>
      <c r="K6">
        <f t="shared" si="9"/>
        <v>-23.923219818799978</v>
      </c>
      <c r="O6" s="1">
        <v>6</v>
      </c>
      <c r="P6" s="2" t="s">
        <v>37</v>
      </c>
      <c r="Q6" s="3">
        <f>0.11</f>
        <v>0.11</v>
      </c>
      <c r="S6">
        <v>4.0296592592592599</v>
      </c>
      <c r="T6">
        <v>-30.371485279602702</v>
      </c>
      <c r="U6">
        <f t="shared" si="10"/>
        <v>4.6296592592592596</v>
      </c>
      <c r="V6">
        <f t="shared" si="11"/>
        <v>9.2593185185185192</v>
      </c>
      <c r="W6">
        <f t="shared" si="1"/>
        <v>-24.371485279602702</v>
      </c>
    </row>
    <row r="7" spans="1:27" x14ac:dyDescent="0.25">
      <c r="A7">
        <f t="shared" si="2"/>
        <v>1.1299999999999999E-2</v>
      </c>
      <c r="B7">
        <f t="shared" si="3"/>
        <v>5.0000000000000001E-3</v>
      </c>
      <c r="C7">
        <f t="shared" si="4"/>
        <v>5.0000000000000001E-3</v>
      </c>
      <c r="D7">
        <f t="shared" si="5"/>
        <v>6.1000000000000004E-3</v>
      </c>
      <c r="E7">
        <f t="shared" si="6"/>
        <v>6.1000000000000004E-3</v>
      </c>
      <c r="F7" s="4">
        <f t="shared" si="7"/>
        <v>0.61952293384528301</v>
      </c>
      <c r="G7" s="4">
        <f t="shared" si="12"/>
        <v>2.6377080520767659E-2</v>
      </c>
      <c r="I7">
        <f t="shared" si="0"/>
        <v>5.6499999999999995</v>
      </c>
      <c r="J7">
        <f t="shared" si="8"/>
        <v>11.299999999999999</v>
      </c>
      <c r="K7">
        <f t="shared" si="9"/>
        <v>-27.416613257217715</v>
      </c>
      <c r="O7" s="1">
        <v>7</v>
      </c>
      <c r="P7" s="2" t="s">
        <v>7</v>
      </c>
      <c r="Q7" s="3">
        <f>$Q$6-$Q$3-$Q$4</f>
        <v>0.10990000000000001</v>
      </c>
      <c r="S7">
        <v>5.03707407407407</v>
      </c>
      <c r="T7">
        <v>-33.674914919983401</v>
      </c>
      <c r="U7">
        <f t="shared" si="10"/>
        <v>5.6370740740740697</v>
      </c>
      <c r="V7">
        <f t="shared" si="11"/>
        <v>11.274148148148139</v>
      </c>
      <c r="W7">
        <f t="shared" si="1"/>
        <v>-27.674914919983401</v>
      </c>
    </row>
    <row r="8" spans="1:27" x14ac:dyDescent="0.25">
      <c r="A8">
        <f t="shared" si="2"/>
        <v>1.3299999999999999E-2</v>
      </c>
      <c r="B8">
        <f t="shared" si="3"/>
        <v>6.0000000000000001E-3</v>
      </c>
      <c r="C8">
        <f t="shared" si="4"/>
        <v>6.0000000000000001E-3</v>
      </c>
      <c r="D8">
        <f t="shared" si="5"/>
        <v>7.1000000000000004E-3</v>
      </c>
      <c r="E8">
        <f t="shared" si="6"/>
        <v>7.1000000000000004E-3</v>
      </c>
      <c r="F8" s="4">
        <f t="shared" si="7"/>
        <v>0.61952293384528301</v>
      </c>
      <c r="G8" s="4">
        <f t="shared" si="12"/>
        <v>1.8884998964399369E-2</v>
      </c>
      <c r="I8">
        <f t="shared" si="0"/>
        <v>6.6499999999999995</v>
      </c>
      <c r="J8">
        <f t="shared" si="8"/>
        <v>13.299999999999999</v>
      </c>
      <c r="K8">
        <f t="shared" si="9"/>
        <v>-30.318808452336377</v>
      </c>
      <c r="O8" s="1">
        <v>8</v>
      </c>
      <c r="P8" s="2" t="s">
        <v>8</v>
      </c>
      <c r="Q8" s="3">
        <v>0</v>
      </c>
      <c r="S8">
        <v>6.0444888888888899</v>
      </c>
      <c r="T8">
        <v>-36.448155685955001</v>
      </c>
      <c r="U8">
        <f t="shared" si="10"/>
        <v>6.6444888888888896</v>
      </c>
      <c r="V8">
        <f t="shared" si="11"/>
        <v>13.288977777777779</v>
      </c>
      <c r="W8">
        <f t="shared" si="1"/>
        <v>-30.448155685955001</v>
      </c>
    </row>
    <row r="9" spans="1:27" x14ac:dyDescent="0.25">
      <c r="A9">
        <f t="shared" si="2"/>
        <v>1.5299999999999999E-2</v>
      </c>
      <c r="B9">
        <f t="shared" si="3"/>
        <v>7.0000000000000001E-3</v>
      </c>
      <c r="C9">
        <f t="shared" si="4"/>
        <v>7.0000000000000001E-3</v>
      </c>
      <c r="D9">
        <f t="shared" si="5"/>
        <v>8.0999999999999996E-3</v>
      </c>
      <c r="E9">
        <f t="shared" si="6"/>
        <v>8.0999999999999996E-3</v>
      </c>
      <c r="F9" s="4">
        <f t="shared" si="7"/>
        <v>0.61952293384528301</v>
      </c>
      <c r="G9" s="4">
        <f t="shared" si="12"/>
        <v>1.4188729380659839E-2</v>
      </c>
      <c r="I9">
        <f t="shared" si="0"/>
        <v>7.6499999999999995</v>
      </c>
      <c r="J9">
        <f t="shared" si="8"/>
        <v>15.299999999999999</v>
      </c>
      <c r="K9">
        <f t="shared" si="9"/>
        <v>-32.802277648140141</v>
      </c>
      <c r="O9" s="1">
        <v>9</v>
      </c>
      <c r="P9" s="5" t="s">
        <v>9</v>
      </c>
      <c r="Q9" s="6">
        <f>$Q$6/2-$Q$5/2+$Q$8</f>
        <v>5.4449999999999998E-2</v>
      </c>
      <c r="S9">
        <v>7.0519037037037</v>
      </c>
      <c r="T9">
        <v>-38.823206287775498</v>
      </c>
      <c r="U9">
        <f t="shared" si="10"/>
        <v>7.6519037037036997</v>
      </c>
      <c r="V9">
        <f t="shared" si="11"/>
        <v>15.303807407407399</v>
      </c>
      <c r="W9">
        <f t="shared" si="1"/>
        <v>-32.823206287775498</v>
      </c>
    </row>
    <row r="10" spans="1:27" x14ac:dyDescent="0.25">
      <c r="A10">
        <f t="shared" si="2"/>
        <v>1.7299999999999999E-2</v>
      </c>
      <c r="B10">
        <f t="shared" si="3"/>
        <v>8.0000000000000002E-3</v>
      </c>
      <c r="C10">
        <f t="shared" si="4"/>
        <v>8.0000000000000002E-3</v>
      </c>
      <c r="D10">
        <f t="shared" si="5"/>
        <v>9.1000000000000004E-3</v>
      </c>
      <c r="E10">
        <f t="shared" si="6"/>
        <v>9.1000000000000004E-3</v>
      </c>
      <c r="F10" s="4">
        <f t="shared" si="7"/>
        <v>0.61952293384528301</v>
      </c>
      <c r="G10" s="4">
        <f t="shared" si="12"/>
        <v>1.1050837306090844E-2</v>
      </c>
      <c r="I10">
        <f t="shared" si="0"/>
        <v>8.65</v>
      </c>
      <c r="J10">
        <f t="shared" si="8"/>
        <v>17.3</v>
      </c>
      <c r="K10">
        <f t="shared" si="9"/>
        <v>-34.97324405654274</v>
      </c>
      <c r="O10" s="1">
        <v>10</v>
      </c>
      <c r="P10" s="5" t="s">
        <v>10</v>
      </c>
      <c r="Q10" s="6">
        <f>$Q$6/2-$Q$5/2-$Q$8</f>
        <v>5.4449999999999998E-2</v>
      </c>
      <c r="S10">
        <v>8.0593185185185199</v>
      </c>
      <c r="T10">
        <v>-40.894607545431903</v>
      </c>
      <c r="U10">
        <f t="shared" si="10"/>
        <v>8.6593185185185195</v>
      </c>
      <c r="V10">
        <f t="shared" si="11"/>
        <v>17.318637037037039</v>
      </c>
      <c r="W10">
        <f t="shared" si="1"/>
        <v>-34.894607545431903</v>
      </c>
    </row>
    <row r="11" spans="1:27" x14ac:dyDescent="0.25">
      <c r="A11">
        <f t="shared" si="2"/>
        <v>1.9299999999999998E-2</v>
      </c>
      <c r="B11">
        <f t="shared" si="3"/>
        <v>8.9999999999999993E-3</v>
      </c>
      <c r="C11">
        <f t="shared" si="4"/>
        <v>8.9999999999999993E-3</v>
      </c>
      <c r="D11">
        <f t="shared" si="5"/>
        <v>1.01E-2</v>
      </c>
      <c r="E11">
        <f t="shared" si="6"/>
        <v>1.01E-2</v>
      </c>
      <c r="F11" s="4">
        <f t="shared" si="7"/>
        <v>0.61952293384528301</v>
      </c>
      <c r="G11" s="4">
        <f t="shared" si="12"/>
        <v>8.8503955542729718E-3</v>
      </c>
      <c r="I11">
        <f t="shared" si="0"/>
        <v>9.6499999999999986</v>
      </c>
      <c r="J11">
        <f t="shared" si="8"/>
        <v>19.299999999999997</v>
      </c>
      <c r="K11">
        <f t="shared" si="9"/>
        <v>-36.901894134721353</v>
      </c>
      <c r="O11" s="1">
        <v>11</v>
      </c>
      <c r="P11" s="5" t="s">
        <v>11</v>
      </c>
      <c r="Q11" s="6">
        <f>$Q$6/2+$Q$5/2-$Q$8</f>
        <v>5.5550000000000002E-2</v>
      </c>
      <c r="S11">
        <v>9.06673333333333</v>
      </c>
      <c r="T11">
        <v>-42.723472126955699</v>
      </c>
      <c r="U11">
        <f t="shared" si="10"/>
        <v>9.6667333333333296</v>
      </c>
      <c r="V11">
        <f t="shared" si="11"/>
        <v>19.333466666666659</v>
      </c>
      <c r="W11">
        <f t="shared" si="1"/>
        <v>-36.723472126955699</v>
      </c>
    </row>
    <row r="12" spans="1:27" x14ac:dyDescent="0.25">
      <c r="A12">
        <f t="shared" si="2"/>
        <v>2.1299999999999999E-2</v>
      </c>
      <c r="B12">
        <f t="shared" si="3"/>
        <v>0.01</v>
      </c>
      <c r="C12">
        <f t="shared" si="4"/>
        <v>0.01</v>
      </c>
      <c r="D12">
        <f t="shared" si="5"/>
        <v>1.11E-2</v>
      </c>
      <c r="E12">
        <f t="shared" si="6"/>
        <v>1.11E-2</v>
      </c>
      <c r="F12" s="4">
        <f t="shared" si="7"/>
        <v>0.61952293384528301</v>
      </c>
      <c r="G12" s="4">
        <f t="shared" si="12"/>
        <v>7.2477563593100307E-3</v>
      </c>
      <c r="I12">
        <f t="shared" si="0"/>
        <v>10.65</v>
      </c>
      <c r="J12">
        <f t="shared" si="8"/>
        <v>21.3</v>
      </c>
      <c r="K12">
        <f t="shared" si="9"/>
        <v>-38.637076046015146</v>
      </c>
      <c r="O12" s="1">
        <v>12</v>
      </c>
      <c r="P12" s="5" t="s">
        <v>12</v>
      </c>
      <c r="Q12" s="6">
        <f>$Q$6/2+$Q$5/2+$Q$8</f>
        <v>5.5550000000000002E-2</v>
      </c>
      <c r="S12">
        <v>10.074148148148099</v>
      </c>
      <c r="T12">
        <v>-44.354827643823299</v>
      </c>
      <c r="U12">
        <f t="shared" si="10"/>
        <v>10.674148148148099</v>
      </c>
      <c r="V12">
        <f t="shared" si="11"/>
        <v>21.348296296296198</v>
      </c>
      <c r="W12">
        <f t="shared" si="1"/>
        <v>-38.354827643823299</v>
      </c>
    </row>
    <row r="13" spans="1:27" x14ac:dyDescent="0.25">
      <c r="A13">
        <f t="shared" si="2"/>
        <v>2.3300000000000001E-2</v>
      </c>
      <c r="B13">
        <f t="shared" si="3"/>
        <v>1.1000000000000001E-2</v>
      </c>
      <c r="C13">
        <f t="shared" si="4"/>
        <v>1.1000000000000001E-2</v>
      </c>
      <c r="D13">
        <f t="shared" si="5"/>
        <v>1.2100000000000001E-2</v>
      </c>
      <c r="E13">
        <f t="shared" si="6"/>
        <v>1.2100000000000001E-2</v>
      </c>
      <c r="F13" s="4">
        <f t="shared" si="7"/>
        <v>0.61952293384528301</v>
      </c>
      <c r="G13" s="4">
        <f t="shared" si="12"/>
        <v>6.0443347549467598E-3</v>
      </c>
      <c r="I13">
        <f t="shared" si="0"/>
        <v>11.65</v>
      </c>
      <c r="J13">
        <f t="shared" si="8"/>
        <v>23.3</v>
      </c>
      <c r="K13">
        <f t="shared" si="9"/>
        <v>-40.214177579775495</v>
      </c>
      <c r="O13" s="1">
        <v>13</v>
      </c>
      <c r="P13" s="1" t="s">
        <v>13</v>
      </c>
      <c r="Q13">
        <f>$Q$5-$Q$1-$Q$2</f>
        <v>1E-3</v>
      </c>
      <c r="S13">
        <v>11.081562962963</v>
      </c>
      <c r="T13">
        <v>-45.818678570748702</v>
      </c>
      <c r="U13">
        <f t="shared" si="10"/>
        <v>11.681562962963</v>
      </c>
      <c r="V13">
        <f t="shared" si="11"/>
        <v>23.363125925925999</v>
      </c>
      <c r="W13">
        <f t="shared" si="1"/>
        <v>-39.818678570748702</v>
      </c>
    </row>
    <row r="14" spans="1:27" x14ac:dyDescent="0.25">
      <c r="A14">
        <f t="shared" si="2"/>
        <v>2.5300000000000003E-2</v>
      </c>
      <c r="B14">
        <f t="shared" si="3"/>
        <v>1.2000000000000002E-2</v>
      </c>
      <c r="C14">
        <f t="shared" si="4"/>
        <v>1.2000000000000002E-2</v>
      </c>
      <c r="D14">
        <f t="shared" si="5"/>
        <v>1.3100000000000002E-2</v>
      </c>
      <c r="E14">
        <f t="shared" si="6"/>
        <v>1.3100000000000002E-2</v>
      </c>
      <c r="F14" s="4">
        <f t="shared" si="7"/>
        <v>0.61952293384528301</v>
      </c>
      <c r="G14" s="4">
        <f t="shared" si="12"/>
        <v>5.1176905590547836E-3</v>
      </c>
      <c r="I14">
        <f t="shared" si="0"/>
        <v>12.650000000000002</v>
      </c>
      <c r="J14">
        <f t="shared" si="8"/>
        <v>25.300000000000004</v>
      </c>
      <c r="K14">
        <f t="shared" si="9"/>
        <v>-41.659667304349803</v>
      </c>
      <c r="O14" s="1">
        <v>14</v>
      </c>
      <c r="P14" s="5" t="s">
        <v>14</v>
      </c>
      <c r="Q14" s="6">
        <f>$Q$9-$Q$1-$Q$3</f>
        <v>5.4349999999999996E-2</v>
      </c>
      <c r="S14">
        <v>12.088977777777799</v>
      </c>
      <c r="T14">
        <v>-47.140701529823197</v>
      </c>
      <c r="U14">
        <f t="shared" si="10"/>
        <v>12.688977777777799</v>
      </c>
      <c r="V14">
        <f t="shared" si="11"/>
        <v>25.377955555555598</v>
      </c>
      <c r="W14">
        <f t="shared" si="1"/>
        <v>-41.140701529823197</v>
      </c>
    </row>
    <row r="15" spans="1:27" x14ac:dyDescent="0.25">
      <c r="A15">
        <f t="shared" si="2"/>
        <v>2.7300000000000005E-2</v>
      </c>
      <c r="B15">
        <f t="shared" si="3"/>
        <v>1.3000000000000003E-2</v>
      </c>
      <c r="C15">
        <f t="shared" si="4"/>
        <v>1.3000000000000003E-2</v>
      </c>
      <c r="D15">
        <f t="shared" si="5"/>
        <v>1.4100000000000003E-2</v>
      </c>
      <c r="E15">
        <f t="shared" si="6"/>
        <v>1.4100000000000003E-2</v>
      </c>
      <c r="F15" s="4">
        <f t="shared" si="7"/>
        <v>0.61952293384528301</v>
      </c>
      <c r="G15" s="4">
        <f t="shared" si="12"/>
        <v>4.3889850293694077E-3</v>
      </c>
      <c r="I15">
        <f t="shared" si="0"/>
        <v>13.650000000000002</v>
      </c>
      <c r="J15">
        <f t="shared" si="8"/>
        <v>27.300000000000004</v>
      </c>
      <c r="K15">
        <f t="shared" si="9"/>
        <v>-42.993865769526344</v>
      </c>
      <c r="O15" s="1">
        <v>15</v>
      </c>
      <c r="P15" s="5" t="s">
        <v>15</v>
      </c>
      <c r="Q15" s="6">
        <f>$Q$10-$Q$2-$Q$4</f>
        <v>5.4349999999999996E-2</v>
      </c>
      <c r="S15">
        <v>13.096392592592601</v>
      </c>
      <c r="T15">
        <v>-48.334722349013198</v>
      </c>
      <c r="U15">
        <f t="shared" si="10"/>
        <v>13.6963925925926</v>
      </c>
      <c r="V15">
        <f t="shared" si="11"/>
        <v>27.3927851851852</v>
      </c>
      <c r="W15">
        <f t="shared" si="1"/>
        <v>-42.334722349013198</v>
      </c>
    </row>
    <row r="16" spans="1:27" x14ac:dyDescent="0.25">
      <c r="A16">
        <f t="shared" si="2"/>
        <v>2.9300000000000007E-2</v>
      </c>
      <c r="B16">
        <f t="shared" si="3"/>
        <v>1.4000000000000004E-2</v>
      </c>
      <c r="C16">
        <f t="shared" si="4"/>
        <v>1.4000000000000004E-2</v>
      </c>
      <c r="D16">
        <f t="shared" si="5"/>
        <v>1.5100000000000004E-2</v>
      </c>
      <c r="E16">
        <f t="shared" si="6"/>
        <v>1.5100000000000004E-2</v>
      </c>
      <c r="F16" s="4">
        <f t="shared" si="7"/>
        <v>0.61952293384528301</v>
      </c>
      <c r="G16" s="4">
        <f t="shared" si="12"/>
        <v>3.8055863570644012E-3</v>
      </c>
      <c r="I16">
        <f t="shared" si="0"/>
        <v>14.650000000000004</v>
      </c>
      <c r="J16">
        <f t="shared" si="8"/>
        <v>29.300000000000008</v>
      </c>
      <c r="K16">
        <f t="shared" si="9"/>
        <v>-44.232716129710141</v>
      </c>
      <c r="O16" s="1">
        <v>16</v>
      </c>
      <c r="P16" s="5" t="s">
        <v>16</v>
      </c>
      <c r="Q16" s="6">
        <f>$Q$11-$Q$1-$Q$4</f>
        <v>5.5449999999999999E-2</v>
      </c>
      <c r="S16">
        <v>14.1038074074074</v>
      </c>
      <c r="T16">
        <v>-49.430667600463501</v>
      </c>
      <c r="U16">
        <f t="shared" si="10"/>
        <v>14.7038074074074</v>
      </c>
      <c r="V16">
        <f t="shared" si="11"/>
        <v>29.407614814814799</v>
      </c>
      <c r="W16">
        <f t="shared" si="1"/>
        <v>-43.430667600463501</v>
      </c>
    </row>
    <row r="17" spans="1:23" x14ac:dyDescent="0.25">
      <c r="A17">
        <f t="shared" si="2"/>
        <v>3.1300000000000008E-2</v>
      </c>
      <c r="B17">
        <f t="shared" si="3"/>
        <v>1.5000000000000005E-2</v>
      </c>
      <c r="C17">
        <f t="shared" si="4"/>
        <v>1.5000000000000005E-2</v>
      </c>
      <c r="D17">
        <f t="shared" si="5"/>
        <v>1.61E-2</v>
      </c>
      <c r="E17">
        <f t="shared" si="6"/>
        <v>1.61E-2</v>
      </c>
      <c r="F17" s="4">
        <f t="shared" si="7"/>
        <v>0.61952293384528301</v>
      </c>
      <c r="G17" s="4">
        <f t="shared" si="12"/>
        <v>3.3312668980679445E-3</v>
      </c>
      <c r="I17">
        <f t="shared" si="0"/>
        <v>15.650000000000004</v>
      </c>
      <c r="J17">
        <f t="shared" si="8"/>
        <v>31.300000000000008</v>
      </c>
      <c r="K17">
        <f t="shared" si="9"/>
        <v>-45.388959172032671</v>
      </c>
      <c r="O17" s="1">
        <v>17</v>
      </c>
      <c r="P17" s="5" t="s">
        <v>17</v>
      </c>
      <c r="Q17" s="6">
        <f>$Q$12-$Q$2-$Q$3</f>
        <v>5.5449999999999999E-2</v>
      </c>
      <c r="S17">
        <v>15.111222222222199</v>
      </c>
      <c r="T17">
        <v>-50.419670270204499</v>
      </c>
      <c r="U17">
        <f t="shared" si="10"/>
        <v>15.711222222222199</v>
      </c>
      <c r="V17">
        <f t="shared" si="11"/>
        <v>31.422444444444398</v>
      </c>
      <c r="W17">
        <f t="shared" si="1"/>
        <v>-44.419670270204499</v>
      </c>
    </row>
    <row r="18" spans="1:23" x14ac:dyDescent="0.25">
      <c r="A18">
        <f t="shared" si="2"/>
        <v>3.330000000000001E-2</v>
      </c>
      <c r="B18">
        <f t="shared" si="3"/>
        <v>1.6000000000000004E-2</v>
      </c>
      <c r="C18">
        <f t="shared" si="4"/>
        <v>1.6000000000000004E-2</v>
      </c>
      <c r="D18">
        <f t="shared" si="5"/>
        <v>1.7100000000000001E-2</v>
      </c>
      <c r="E18">
        <f t="shared" si="6"/>
        <v>1.7100000000000001E-2</v>
      </c>
      <c r="F18" s="4">
        <f t="shared" si="7"/>
        <v>0.61952293384528301</v>
      </c>
      <c r="G18" s="4">
        <f t="shared" si="12"/>
        <v>2.9404274703341022E-3</v>
      </c>
      <c r="I18">
        <f t="shared" si="0"/>
        <v>16.650000000000006</v>
      </c>
      <c r="J18">
        <f t="shared" si="8"/>
        <v>33.300000000000011</v>
      </c>
      <c r="K18">
        <f t="shared" si="9"/>
        <v>-46.472938331243611</v>
      </c>
      <c r="O18" s="1">
        <v>18</v>
      </c>
      <c r="P18" s="1" t="s">
        <v>19</v>
      </c>
      <c r="Q18" s="4">
        <v>1000000</v>
      </c>
      <c r="S18">
        <v>16.118637037037001</v>
      </c>
      <c r="T18">
        <v>-51.344429664167201</v>
      </c>
      <c r="U18">
        <f t="shared" si="10"/>
        <v>16.718637037037002</v>
      </c>
      <c r="V18">
        <f t="shared" si="11"/>
        <v>33.437274074074004</v>
      </c>
      <c r="W18">
        <f t="shared" si="1"/>
        <v>-45.344429664167201</v>
      </c>
    </row>
    <row r="19" spans="1:23" x14ac:dyDescent="0.25">
      <c r="A19">
        <f t="shared" si="2"/>
        <v>3.5300000000000012E-2</v>
      </c>
      <c r="B19">
        <f t="shared" si="3"/>
        <v>1.7000000000000005E-2</v>
      </c>
      <c r="C19">
        <f t="shared" si="4"/>
        <v>1.7000000000000005E-2</v>
      </c>
      <c r="D19">
        <f t="shared" si="5"/>
        <v>1.8100000000000002E-2</v>
      </c>
      <c r="E19">
        <f t="shared" si="6"/>
        <v>1.8100000000000002E-2</v>
      </c>
      <c r="F19" s="4">
        <f t="shared" si="7"/>
        <v>0.61952293384528301</v>
      </c>
      <c r="G19" s="4">
        <f t="shared" si="12"/>
        <v>2.614562742552522E-3</v>
      </c>
      <c r="I19">
        <f t="shared" si="0"/>
        <v>17.650000000000006</v>
      </c>
      <c r="J19">
        <f t="shared" si="8"/>
        <v>35.300000000000011</v>
      </c>
      <c r="K19">
        <f t="shared" si="9"/>
        <v>-47.493166395231192</v>
      </c>
      <c r="O19" s="1">
        <v>19</v>
      </c>
      <c r="P19" s="1" t="s">
        <v>2</v>
      </c>
      <c r="Q19">
        <v>0.16329264333150201</v>
      </c>
      <c r="S19">
        <v>17.126051851851798</v>
      </c>
      <c r="T19">
        <v>-52.185167870715702</v>
      </c>
      <c r="U19">
        <f t="shared" si="10"/>
        <v>17.7260518518518</v>
      </c>
      <c r="V19">
        <f t="shared" si="11"/>
        <v>35.4521037037036</v>
      </c>
      <c r="W19">
        <f t="shared" si="1"/>
        <v>-46.185167870715702</v>
      </c>
    </row>
    <row r="20" spans="1:23" x14ac:dyDescent="0.25">
      <c r="A20">
        <f t="shared" si="2"/>
        <v>3.7300000000000014E-2</v>
      </c>
      <c r="B20">
        <f t="shared" si="3"/>
        <v>1.8000000000000006E-2</v>
      </c>
      <c r="C20">
        <f t="shared" si="4"/>
        <v>1.8000000000000006E-2</v>
      </c>
      <c r="D20">
        <f t="shared" si="5"/>
        <v>1.9100000000000002E-2</v>
      </c>
      <c r="E20">
        <f t="shared" si="6"/>
        <v>1.9100000000000002E-2</v>
      </c>
      <c r="F20" s="4">
        <f t="shared" si="7"/>
        <v>0.61952293384528301</v>
      </c>
      <c r="G20" s="4">
        <f t="shared" si="12"/>
        <v>2.3400260496899642E-3</v>
      </c>
      <c r="I20">
        <f t="shared" si="0"/>
        <v>18.650000000000006</v>
      </c>
      <c r="J20">
        <f t="shared" si="8"/>
        <v>37.300000000000011</v>
      </c>
      <c r="K20">
        <f t="shared" si="9"/>
        <v>-48.456733917302714</v>
      </c>
      <c r="O20" s="1">
        <v>20</v>
      </c>
      <c r="P20" s="7" t="s">
        <v>40</v>
      </c>
      <c r="Q20" s="8">
        <v>9.4599999999999996E-14</v>
      </c>
      <c r="S20">
        <v>18.133466666666699</v>
      </c>
      <c r="T20">
        <v>-52.9512783487829</v>
      </c>
      <c r="U20">
        <f t="shared" si="10"/>
        <v>18.7334666666667</v>
      </c>
      <c r="V20">
        <f t="shared" si="11"/>
        <v>37.466933333333401</v>
      </c>
      <c r="W20">
        <f t="shared" si="1"/>
        <v>-46.9512783487829</v>
      </c>
    </row>
    <row r="21" spans="1:23" x14ac:dyDescent="0.25">
      <c r="A21">
        <f t="shared" si="2"/>
        <v>3.9300000000000015E-2</v>
      </c>
      <c r="B21">
        <f t="shared" si="3"/>
        <v>1.9000000000000006E-2</v>
      </c>
      <c r="C21">
        <f t="shared" si="4"/>
        <v>1.9000000000000006E-2</v>
      </c>
      <c r="D21">
        <f t="shared" si="5"/>
        <v>2.0100000000000003E-2</v>
      </c>
      <c r="E21">
        <f t="shared" si="6"/>
        <v>2.0100000000000003E-2</v>
      </c>
      <c r="F21" s="4">
        <f t="shared" si="7"/>
        <v>0.61952293384528301</v>
      </c>
      <c r="G21" s="4">
        <f t="shared" si="12"/>
        <v>2.1065749041199564E-3</v>
      </c>
      <c r="I21">
        <f t="shared" si="0"/>
        <v>19.650000000000009</v>
      </c>
      <c r="J21">
        <f t="shared" si="8"/>
        <v>39.300000000000018</v>
      </c>
      <c r="K21">
        <f t="shared" si="9"/>
        <v>-49.369609637748376</v>
      </c>
      <c r="O21" s="1">
        <v>21</v>
      </c>
      <c r="P21" s="7" t="s">
        <v>41</v>
      </c>
      <c r="Q21" s="8">
        <v>2.1272000000000001E-12</v>
      </c>
      <c r="S21">
        <v>19.1408814814815</v>
      </c>
      <c r="T21">
        <v>-53.672438303698897</v>
      </c>
      <c r="U21">
        <f t="shared" si="10"/>
        <v>19.740881481481502</v>
      </c>
      <c r="V21">
        <f t="shared" si="11"/>
        <v>39.481762962963003</v>
      </c>
      <c r="W21">
        <f t="shared" si="1"/>
        <v>-47.672438303698897</v>
      </c>
    </row>
    <row r="22" spans="1:23" x14ac:dyDescent="0.25">
      <c r="A22">
        <f t="shared" si="2"/>
        <v>4.1300000000000017E-2</v>
      </c>
      <c r="B22">
        <f t="shared" si="3"/>
        <v>2.0000000000000007E-2</v>
      </c>
      <c r="C22">
        <f t="shared" si="4"/>
        <v>2.0000000000000007E-2</v>
      </c>
      <c r="D22">
        <f t="shared" si="5"/>
        <v>2.1100000000000004E-2</v>
      </c>
      <c r="E22">
        <f t="shared" si="6"/>
        <v>2.1100000000000004E-2</v>
      </c>
      <c r="F22" s="4">
        <f t="shared" si="7"/>
        <v>0.61952293384528301</v>
      </c>
      <c r="G22" s="4">
        <f t="shared" si="12"/>
        <v>1.9064003693919631E-3</v>
      </c>
      <c r="I22">
        <f t="shared" si="0"/>
        <v>20.650000000000009</v>
      </c>
      <c r="J22">
        <f t="shared" si="8"/>
        <v>41.300000000000018</v>
      </c>
      <c r="K22">
        <f t="shared" si="9"/>
        <v>-50.23686548951553</v>
      </c>
      <c r="O22" s="1">
        <v>22</v>
      </c>
      <c r="P22" s="7" t="s">
        <v>27</v>
      </c>
      <c r="Q22" s="10">
        <v>52.282345053037098</v>
      </c>
      <c r="S22">
        <v>20.148296296296301</v>
      </c>
      <c r="T22">
        <v>-54.337419614627102</v>
      </c>
      <c r="U22">
        <f t="shared" si="10"/>
        <v>20.748296296296303</v>
      </c>
      <c r="V22">
        <f t="shared" si="11"/>
        <v>41.496592592592606</v>
      </c>
      <c r="W22">
        <f t="shared" si="1"/>
        <v>-48.337419614627102</v>
      </c>
    </row>
    <row r="23" spans="1:23" x14ac:dyDescent="0.25">
      <c r="A23">
        <f t="shared" si="2"/>
        <v>4.3300000000000019E-2</v>
      </c>
      <c r="B23">
        <f t="shared" si="3"/>
        <v>2.1000000000000008E-2</v>
      </c>
      <c r="C23">
        <f t="shared" si="4"/>
        <v>2.1000000000000008E-2</v>
      </c>
      <c r="D23">
        <f t="shared" si="5"/>
        <v>2.2100000000000005E-2</v>
      </c>
      <c r="E23">
        <f t="shared" si="6"/>
        <v>2.2100000000000005E-2</v>
      </c>
      <c r="F23" s="4">
        <f t="shared" si="7"/>
        <v>0.61952293384528301</v>
      </c>
      <c r="G23" s="4">
        <f t="shared" si="12"/>
        <v>1.7334646754652236E-3</v>
      </c>
      <c r="I23">
        <f t="shared" si="0"/>
        <v>21.650000000000009</v>
      </c>
      <c r="J23">
        <f t="shared" si="8"/>
        <v>43.300000000000018</v>
      </c>
      <c r="K23">
        <f t="shared" si="9"/>
        <v>-51.062847838662634</v>
      </c>
      <c r="O23" s="1">
        <v>23</v>
      </c>
      <c r="P23" s="7" t="s">
        <v>26</v>
      </c>
      <c r="Q23" s="8">
        <v>8.8539999999999992E-12</v>
      </c>
      <c r="S23">
        <v>21.155711111111099</v>
      </c>
      <c r="T23">
        <v>-54.956631034435098</v>
      </c>
      <c r="U23">
        <f t="shared" si="10"/>
        <v>21.755711111111101</v>
      </c>
      <c r="V23">
        <f t="shared" si="11"/>
        <v>43.511422222222201</v>
      </c>
      <c r="W23">
        <f t="shared" si="1"/>
        <v>-48.956631034435098</v>
      </c>
    </row>
    <row r="24" spans="1:23" x14ac:dyDescent="0.25">
      <c r="A24">
        <f t="shared" si="2"/>
        <v>4.5300000000000021E-2</v>
      </c>
      <c r="B24">
        <f t="shared" si="3"/>
        <v>2.2000000000000009E-2</v>
      </c>
      <c r="C24">
        <f t="shared" si="4"/>
        <v>2.2000000000000009E-2</v>
      </c>
      <c r="D24">
        <f t="shared" si="5"/>
        <v>2.3100000000000006E-2</v>
      </c>
      <c r="E24">
        <f t="shared" si="6"/>
        <v>2.3100000000000006E-2</v>
      </c>
      <c r="F24" s="4">
        <f t="shared" si="7"/>
        <v>0.61952293384528301</v>
      </c>
      <c r="G24" s="4">
        <f t="shared" si="12"/>
        <v>1.5830400548670039E-3</v>
      </c>
      <c r="I24">
        <f t="shared" si="0"/>
        <v>22.650000000000009</v>
      </c>
      <c r="J24">
        <f t="shared" si="8"/>
        <v>45.300000000000018</v>
      </c>
      <c r="K24">
        <f t="shared" si="9"/>
        <v>-51.851309684569031</v>
      </c>
      <c r="O24" s="1">
        <v>24</v>
      </c>
      <c r="P24" s="7" t="s">
        <v>38</v>
      </c>
      <c r="Q24" s="8">
        <f>$Q$20*1/(4*PI()*$Q$22*$Q$23)</f>
        <v>1.6262477013438682E-5</v>
      </c>
      <c r="S24">
        <v>22.1631259259259</v>
      </c>
      <c r="T24">
        <v>-55.535954725968701</v>
      </c>
      <c r="U24">
        <f t="shared" si="10"/>
        <v>22.763125925925902</v>
      </c>
      <c r="V24">
        <f t="shared" si="11"/>
        <v>45.526251851851804</v>
      </c>
      <c r="W24">
        <f t="shared" si="1"/>
        <v>-49.535954725968701</v>
      </c>
    </row>
    <row r="25" spans="1:23" x14ac:dyDescent="0.25">
      <c r="A25">
        <f t="shared" si="2"/>
        <v>4.7300000000000023E-2</v>
      </c>
      <c r="B25">
        <f t="shared" si="3"/>
        <v>2.300000000000001E-2</v>
      </c>
      <c r="C25">
        <f t="shared" si="4"/>
        <v>2.300000000000001E-2</v>
      </c>
      <c r="D25">
        <f t="shared" si="5"/>
        <v>2.4100000000000007E-2</v>
      </c>
      <c r="E25">
        <f t="shared" si="6"/>
        <v>2.4100000000000007E-2</v>
      </c>
      <c r="F25" s="4">
        <f t="shared" si="7"/>
        <v>0.61952293384528301</v>
      </c>
      <c r="G25" s="4">
        <f t="shared" si="12"/>
        <v>1.4513818435565758E-3</v>
      </c>
      <c r="I25">
        <f t="shared" si="0"/>
        <v>23.650000000000013</v>
      </c>
      <c r="J25">
        <f t="shared" si="8"/>
        <v>47.300000000000026</v>
      </c>
      <c r="K25">
        <f t="shared" si="9"/>
        <v>-52.605514042131261</v>
      </c>
      <c r="O25" s="1">
        <v>25</v>
      </c>
      <c r="P25" s="7" t="s">
        <v>39</v>
      </c>
      <c r="Q25" s="8">
        <f>$Q$21*1/(4*PI()*$Q$22*$Q$23)</f>
        <v>3.6568225267427868E-4</v>
      </c>
      <c r="S25">
        <v>23.170540740740702</v>
      </c>
      <c r="T25">
        <v>-56.071702726780103</v>
      </c>
      <c r="U25">
        <f t="shared" si="10"/>
        <v>23.770540740740703</v>
      </c>
      <c r="V25">
        <f t="shared" si="11"/>
        <v>47.541081481481406</v>
      </c>
      <c r="W25">
        <f t="shared" si="1"/>
        <v>-50.071702726780103</v>
      </c>
    </row>
    <row r="26" spans="1:23" x14ac:dyDescent="0.25">
      <c r="A26">
        <f t="shared" si="2"/>
        <v>4.9300000000000024E-2</v>
      </c>
      <c r="B26">
        <f t="shared" si="3"/>
        <v>2.4000000000000011E-2</v>
      </c>
      <c r="C26">
        <f t="shared" si="4"/>
        <v>2.4000000000000011E-2</v>
      </c>
      <c r="D26">
        <f t="shared" si="5"/>
        <v>2.5100000000000008E-2</v>
      </c>
      <c r="E26">
        <f t="shared" si="6"/>
        <v>2.5100000000000008E-2</v>
      </c>
      <c r="F26" s="4">
        <f t="shared" si="7"/>
        <v>0.61952293384528301</v>
      </c>
      <c r="G26" s="4">
        <f t="shared" si="12"/>
        <v>1.3354929546537384E-3</v>
      </c>
      <c r="I26">
        <f t="shared" si="0"/>
        <v>24.650000000000013</v>
      </c>
      <c r="J26">
        <f t="shared" si="8"/>
        <v>49.300000000000026</v>
      </c>
      <c r="K26">
        <f t="shared" si="9"/>
        <v>-53.328315734134897</v>
      </c>
      <c r="O26" s="1">
        <v>26</v>
      </c>
      <c r="P26" s="9" t="s">
        <v>30</v>
      </c>
      <c r="Q26" s="9">
        <v>1</v>
      </c>
      <c r="S26">
        <v>24.177955555555599</v>
      </c>
      <c r="T26">
        <v>-56.567373498143503</v>
      </c>
      <c r="U26">
        <f t="shared" si="10"/>
        <v>24.7779555555556</v>
      </c>
      <c r="V26">
        <f t="shared" si="11"/>
        <v>49.5559111111112</v>
      </c>
      <c r="W26">
        <f t="shared" si="1"/>
        <v>-50.567373498143503</v>
      </c>
    </row>
    <row r="27" spans="1:23" x14ac:dyDescent="0.25">
      <c r="A27">
        <f t="shared" si="2"/>
        <v>5.1300000000000026E-2</v>
      </c>
      <c r="B27">
        <f t="shared" si="3"/>
        <v>2.5000000000000012E-2</v>
      </c>
      <c r="C27">
        <f t="shared" si="4"/>
        <v>2.5000000000000012E-2</v>
      </c>
      <c r="D27">
        <f t="shared" si="5"/>
        <v>2.6100000000000009E-2</v>
      </c>
      <c r="E27">
        <f t="shared" si="6"/>
        <v>2.6100000000000009E-2</v>
      </c>
      <c r="F27" s="4">
        <f t="shared" si="7"/>
        <v>0.61952293384528301</v>
      </c>
      <c r="G27" s="4">
        <f t="shared" si="12"/>
        <v>1.2329516565262957E-3</v>
      </c>
      <c r="I27">
        <f t="shared" si="0"/>
        <v>25.650000000000013</v>
      </c>
      <c r="J27">
        <f t="shared" si="8"/>
        <v>51.300000000000026</v>
      </c>
      <c r="K27">
        <f t="shared" si="9"/>
        <v>-54.022226790488432</v>
      </c>
      <c r="O27" s="1">
        <v>27</v>
      </c>
      <c r="P27" s="9" t="s">
        <v>31</v>
      </c>
      <c r="Q27" s="9">
        <v>0.05</v>
      </c>
      <c r="S27">
        <v>25.1853703703704</v>
      </c>
      <c r="T27">
        <v>-57.036774100607403</v>
      </c>
      <c r="U27">
        <f t="shared" si="10"/>
        <v>25.785370370370401</v>
      </c>
      <c r="V27">
        <f t="shared" si="11"/>
        <v>51.570740740740803</v>
      </c>
      <c r="W27">
        <f t="shared" si="1"/>
        <v>-51.036774100607403</v>
      </c>
    </row>
    <row r="28" spans="1:23" x14ac:dyDescent="0.25">
      <c r="A28">
        <f t="shared" si="2"/>
        <v>5.3300000000000028E-2</v>
      </c>
      <c r="B28">
        <f t="shared" si="3"/>
        <v>2.6000000000000013E-2</v>
      </c>
      <c r="C28">
        <f t="shared" si="4"/>
        <v>2.6000000000000013E-2</v>
      </c>
      <c r="D28">
        <f t="shared" si="5"/>
        <v>2.7100000000000009E-2</v>
      </c>
      <c r="E28">
        <f t="shared" si="6"/>
        <v>2.7100000000000009E-2</v>
      </c>
      <c r="F28" s="4">
        <f t="shared" si="7"/>
        <v>0.61952293384528301</v>
      </c>
      <c r="G28" s="4">
        <f t="shared" si="12"/>
        <v>1.1417839283045866E-3</v>
      </c>
      <c r="I28">
        <f t="shared" si="0"/>
        <v>26.650000000000013</v>
      </c>
      <c r="J28">
        <f t="shared" si="8"/>
        <v>53.300000000000026</v>
      </c>
      <c r="K28">
        <f t="shared" si="9"/>
        <v>-54.689469247186494</v>
      </c>
      <c r="S28">
        <v>26.192785185185201</v>
      </c>
      <c r="T28">
        <v>-57.486337664557801</v>
      </c>
      <c r="U28">
        <f t="shared" si="10"/>
        <v>26.792785185185203</v>
      </c>
      <c r="V28">
        <f t="shared" si="11"/>
        <v>53.585570370370405</v>
      </c>
      <c r="W28">
        <f t="shared" si="1"/>
        <v>-51.486337664557801</v>
      </c>
    </row>
    <row r="29" spans="1:23" x14ac:dyDescent="0.25">
      <c r="A29">
        <f t="shared" si="2"/>
        <v>5.530000000000003E-2</v>
      </c>
      <c r="B29">
        <f t="shared" si="3"/>
        <v>2.7000000000000014E-2</v>
      </c>
      <c r="C29">
        <f t="shared" si="4"/>
        <v>2.7000000000000014E-2</v>
      </c>
      <c r="D29">
        <f t="shared" si="5"/>
        <v>2.810000000000001E-2</v>
      </c>
      <c r="E29">
        <f t="shared" si="6"/>
        <v>2.810000000000001E-2</v>
      </c>
      <c r="F29" s="4">
        <f t="shared" si="7"/>
        <v>0.61952293384528301</v>
      </c>
      <c r="G29" s="4">
        <f t="shared" si="12"/>
        <v>1.0603676761347164E-3</v>
      </c>
      <c r="I29">
        <f t="shared" si="0"/>
        <v>27.650000000000016</v>
      </c>
      <c r="J29">
        <f t="shared" si="8"/>
        <v>55.300000000000033</v>
      </c>
      <c r="K29">
        <f t="shared" si="9"/>
        <v>-55.332018151563389</v>
      </c>
      <c r="S29">
        <v>27.200199999999999</v>
      </c>
      <c r="T29">
        <v>-57.904752259934398</v>
      </c>
      <c r="U29">
        <f t="shared" si="10"/>
        <v>27.8002</v>
      </c>
      <c r="V29">
        <f t="shared" si="11"/>
        <v>55.6004</v>
      </c>
      <c r="W29">
        <f t="shared" si="1"/>
        <v>-51.904752259934398</v>
      </c>
    </row>
    <row r="30" spans="1:23" x14ac:dyDescent="0.25">
      <c r="A30">
        <f t="shared" si="2"/>
        <v>5.7300000000000031E-2</v>
      </c>
      <c r="B30">
        <f t="shared" si="3"/>
        <v>2.8000000000000014E-2</v>
      </c>
      <c r="C30">
        <f t="shared" si="4"/>
        <v>2.8000000000000014E-2</v>
      </c>
      <c r="D30">
        <f t="shared" si="5"/>
        <v>2.9100000000000011E-2</v>
      </c>
      <c r="E30">
        <f t="shared" si="6"/>
        <v>2.9100000000000011E-2</v>
      </c>
      <c r="F30" s="4">
        <f t="shared" si="7"/>
        <v>0.61952293384528301</v>
      </c>
      <c r="G30" s="4">
        <f t="shared" si="12"/>
        <v>9.873600342211711E-4</v>
      </c>
      <c r="I30">
        <f t="shared" si="0"/>
        <v>28.650000000000016</v>
      </c>
      <c r="J30">
        <f t="shared" si="8"/>
        <v>57.300000000000033</v>
      </c>
      <c r="K30">
        <f t="shared" si="9"/>
        <v>-55.95163687684456</v>
      </c>
      <c r="S30">
        <v>28.2076148148148</v>
      </c>
      <c r="T30">
        <v>-58.302064713056097</v>
      </c>
      <c r="U30">
        <f t="shared" si="10"/>
        <v>28.807614814814801</v>
      </c>
      <c r="V30">
        <f t="shared" si="11"/>
        <v>57.615229629629603</v>
      </c>
      <c r="W30">
        <f t="shared" si="1"/>
        <v>-52.302064713056097</v>
      </c>
    </row>
    <row r="31" spans="1:23" x14ac:dyDescent="0.25">
      <c r="A31">
        <f t="shared" si="2"/>
        <v>5.9300000000000033E-2</v>
      </c>
      <c r="B31">
        <f t="shared" si="3"/>
        <v>2.9000000000000015E-2</v>
      </c>
      <c r="C31">
        <f t="shared" si="4"/>
        <v>2.9000000000000015E-2</v>
      </c>
      <c r="D31">
        <f t="shared" si="5"/>
        <v>3.0100000000000012E-2</v>
      </c>
      <c r="E31">
        <f t="shared" si="6"/>
        <v>3.0100000000000012E-2</v>
      </c>
      <c r="F31" s="4">
        <f t="shared" si="7"/>
        <v>0.61952293384528301</v>
      </c>
      <c r="G31" s="4">
        <f t="shared" si="12"/>
        <v>9.2164160371567322E-4</v>
      </c>
      <c r="I31">
        <f t="shared" si="0"/>
        <v>29.650000000000016</v>
      </c>
      <c r="J31">
        <f t="shared" si="8"/>
        <v>59.300000000000033</v>
      </c>
      <c r="K31">
        <f t="shared" si="9"/>
        <v>-56.549906340138008</v>
      </c>
      <c r="N31" t="s">
        <v>42</v>
      </c>
      <c r="S31">
        <v>29.215029629629601</v>
      </c>
      <c r="T31">
        <v>-58.674169503801402</v>
      </c>
      <c r="U31">
        <f t="shared" si="10"/>
        <v>29.815029629629603</v>
      </c>
      <c r="V31">
        <f t="shared" si="11"/>
        <v>59.630059259259205</v>
      </c>
      <c r="W31">
        <f t="shared" si="1"/>
        <v>-52.674169503801402</v>
      </c>
    </row>
    <row r="32" spans="1:23" x14ac:dyDescent="0.25">
      <c r="A32">
        <f t="shared" si="2"/>
        <v>6.1300000000000035E-2</v>
      </c>
      <c r="B32">
        <f t="shared" si="3"/>
        <v>3.0000000000000016E-2</v>
      </c>
      <c r="C32">
        <f t="shared" si="4"/>
        <v>3.0000000000000016E-2</v>
      </c>
      <c r="D32">
        <f t="shared" si="5"/>
        <v>3.1100000000000013E-2</v>
      </c>
      <c r="E32">
        <f t="shared" si="6"/>
        <v>3.1100000000000013E-2</v>
      </c>
      <c r="F32" s="4">
        <f t="shared" si="7"/>
        <v>0.61952293384528301</v>
      </c>
      <c r="G32" s="4">
        <f t="shared" si="12"/>
        <v>8.6227326461244208E-4</v>
      </c>
      <c r="I32">
        <f t="shared" si="0"/>
        <v>30.650000000000016</v>
      </c>
      <c r="J32">
        <f t="shared" si="8"/>
        <v>61.300000000000033</v>
      </c>
      <c r="K32">
        <f t="shared" si="9"/>
        <v>-57.128249345212048</v>
      </c>
      <c r="S32">
        <v>30.222444444444399</v>
      </c>
      <c r="T32">
        <v>-59.026608264921101</v>
      </c>
      <c r="U32">
        <f t="shared" si="10"/>
        <v>30.8224444444444</v>
      </c>
      <c r="V32">
        <f t="shared" si="11"/>
        <v>61.644888888888801</v>
      </c>
      <c r="W32">
        <f t="shared" si="1"/>
        <v>-53.026608264921101</v>
      </c>
    </row>
    <row r="33" spans="1:23" x14ac:dyDescent="0.25">
      <c r="A33">
        <f t="shared" si="2"/>
        <v>6.3300000000000037E-2</v>
      </c>
      <c r="B33">
        <f t="shared" si="3"/>
        <v>3.1000000000000017E-2</v>
      </c>
      <c r="C33">
        <f t="shared" si="4"/>
        <v>3.1000000000000017E-2</v>
      </c>
      <c r="D33">
        <f t="shared" si="5"/>
        <v>3.2100000000000017E-2</v>
      </c>
      <c r="E33">
        <f t="shared" si="6"/>
        <v>3.2100000000000017E-2</v>
      </c>
      <c r="F33" s="4">
        <f t="shared" si="7"/>
        <v>0.61952293384528301</v>
      </c>
      <c r="G33" s="4">
        <f t="shared" si="12"/>
        <v>8.0846242174998923E-4</v>
      </c>
      <c r="I33">
        <f t="shared" si="0"/>
        <v>31.65000000000002</v>
      </c>
      <c r="J33">
        <f t="shared" si="8"/>
        <v>63.30000000000004</v>
      </c>
      <c r="K33">
        <f t="shared" si="9"/>
        <v>-57.687950995064881</v>
      </c>
      <c r="N33" t="s">
        <v>43</v>
      </c>
      <c r="S33">
        <v>31.2298592592593</v>
      </c>
      <c r="T33">
        <v>-59.364822732369497</v>
      </c>
      <c r="U33">
        <f t="shared" si="10"/>
        <v>31.829859259259301</v>
      </c>
      <c r="V33">
        <f t="shared" si="11"/>
        <v>63.659718518518602</v>
      </c>
      <c r="W33">
        <f t="shared" si="1"/>
        <v>-53.364822732369497</v>
      </c>
    </row>
    <row r="34" spans="1:23" x14ac:dyDescent="0.25">
      <c r="A34">
        <f t="shared" si="2"/>
        <v>6.5300000000000039E-2</v>
      </c>
      <c r="B34">
        <f t="shared" si="3"/>
        <v>3.2000000000000015E-2</v>
      </c>
      <c r="C34">
        <f t="shared" si="4"/>
        <v>3.2000000000000015E-2</v>
      </c>
      <c r="D34">
        <f t="shared" si="5"/>
        <v>3.3100000000000018E-2</v>
      </c>
      <c r="E34">
        <f t="shared" si="6"/>
        <v>3.3100000000000018E-2</v>
      </c>
      <c r="F34" s="4">
        <f t="shared" si="7"/>
        <v>0.61952293384528301</v>
      </c>
      <c r="G34" s="4">
        <f t="shared" si="12"/>
        <v>7.5953640094733187E-4</v>
      </c>
      <c r="I34">
        <f t="shared" ref="I34:I55" si="13">A34*1000/2</f>
        <v>32.65000000000002</v>
      </c>
      <c r="J34">
        <f t="shared" si="8"/>
        <v>65.30000000000004</v>
      </c>
      <c r="K34">
        <f t="shared" si="9"/>
        <v>-58.230175912194483</v>
      </c>
      <c r="N34" t="s">
        <v>44</v>
      </c>
      <c r="S34">
        <v>32.237274074074101</v>
      </c>
      <c r="T34">
        <v>-59.6863548632682</v>
      </c>
      <c r="U34">
        <f t="shared" si="10"/>
        <v>32.837274074074102</v>
      </c>
      <c r="V34">
        <f t="shared" si="11"/>
        <v>65.674548148148205</v>
      </c>
      <c r="W34">
        <f t="shared" ref="W34:W56" si="14">T34+6</f>
        <v>-53.6863548632682</v>
      </c>
    </row>
    <row r="35" spans="1:23" x14ac:dyDescent="0.25">
      <c r="A35">
        <f t="shared" si="2"/>
        <v>6.730000000000004E-2</v>
      </c>
      <c r="B35">
        <f t="shared" si="3"/>
        <v>3.3000000000000015E-2</v>
      </c>
      <c r="C35">
        <f t="shared" si="4"/>
        <v>3.3000000000000015E-2</v>
      </c>
      <c r="D35">
        <f t="shared" si="5"/>
        <v>3.4100000000000019E-2</v>
      </c>
      <c r="E35">
        <f t="shared" si="6"/>
        <v>3.4100000000000019E-2</v>
      </c>
      <c r="F35" s="4">
        <f t="shared" si="7"/>
        <v>0.61952293384528301</v>
      </c>
      <c r="G35" s="4">
        <f t="shared" si="12"/>
        <v>7.14921315101231E-4</v>
      </c>
      <c r="I35">
        <f t="shared" si="13"/>
        <v>33.65000000000002</v>
      </c>
      <c r="J35">
        <f t="shared" si="8"/>
        <v>67.30000000000004</v>
      </c>
      <c r="K35">
        <f t="shared" ref="K35:K55" si="15">20*LOG10(G35/(F35))</f>
        <v>-58.755982847689687</v>
      </c>
      <c r="N35" t="s">
        <v>45</v>
      </c>
      <c r="S35">
        <v>33.244688888888902</v>
      </c>
      <c r="T35">
        <v>-59.996420355079998</v>
      </c>
      <c r="U35">
        <f t="shared" si="10"/>
        <v>33.844688888888903</v>
      </c>
      <c r="V35">
        <f t="shared" si="11"/>
        <v>67.689377777777807</v>
      </c>
      <c r="W35">
        <f t="shared" si="14"/>
        <v>-53.996420355079998</v>
      </c>
    </row>
    <row r="36" spans="1:23" x14ac:dyDescent="0.25">
      <c r="A36">
        <f t="shared" si="2"/>
        <v>6.9300000000000042E-2</v>
      </c>
      <c r="B36">
        <f t="shared" si="3"/>
        <v>3.4000000000000016E-2</v>
      </c>
      <c r="C36">
        <f t="shared" si="4"/>
        <v>3.4000000000000016E-2</v>
      </c>
      <c r="D36">
        <f t="shared" si="5"/>
        <v>3.510000000000002E-2</v>
      </c>
      <c r="E36">
        <f t="shared" si="6"/>
        <v>3.510000000000002E-2</v>
      </c>
      <c r="F36" s="4">
        <f t="shared" si="7"/>
        <v>0.61952293384528301</v>
      </c>
      <c r="G36" s="4">
        <f t="shared" si="12"/>
        <v>6.7412515156981088E-4</v>
      </c>
      <c r="I36">
        <f t="shared" si="13"/>
        <v>34.65000000000002</v>
      </c>
      <c r="J36">
        <f t="shared" si="8"/>
        <v>69.30000000000004</v>
      </c>
      <c r="K36">
        <f t="shared" si="15"/>
        <v>-59.266337140443596</v>
      </c>
      <c r="S36">
        <v>34.252103703703703</v>
      </c>
      <c r="T36">
        <v>-60.295763841535702</v>
      </c>
      <c r="U36">
        <f t="shared" si="10"/>
        <v>34.852103703703705</v>
      </c>
      <c r="V36">
        <f t="shared" si="11"/>
        <v>69.704207407407409</v>
      </c>
      <c r="W36">
        <f t="shared" si="14"/>
        <v>-54.295763841535702</v>
      </c>
    </row>
    <row r="37" spans="1:23" x14ac:dyDescent="0.25">
      <c r="A37">
        <f t="shared" si="2"/>
        <v>7.1300000000000044E-2</v>
      </c>
      <c r="B37">
        <f t="shared" si="3"/>
        <v>3.5000000000000017E-2</v>
      </c>
      <c r="C37">
        <f t="shared" si="4"/>
        <v>3.5000000000000017E-2</v>
      </c>
      <c r="D37">
        <f t="shared" si="5"/>
        <v>3.6100000000000021E-2</v>
      </c>
      <c r="E37">
        <f t="shared" si="6"/>
        <v>3.6100000000000021E-2</v>
      </c>
      <c r="F37" s="4">
        <f t="shared" si="7"/>
        <v>0.61952293384528301</v>
      </c>
      <c r="G37" s="4">
        <f t="shared" si="12"/>
        <v>6.3672414395205066E-4</v>
      </c>
      <c r="I37">
        <f t="shared" si="13"/>
        <v>35.65000000000002</v>
      </c>
      <c r="J37">
        <f t="shared" si="8"/>
        <v>71.30000000000004</v>
      </c>
      <c r="K37">
        <f t="shared" si="15"/>
        <v>-59.762121395400641</v>
      </c>
      <c r="S37">
        <v>35.259518518518497</v>
      </c>
      <c r="T37">
        <v>-60.581799232172401</v>
      </c>
      <c r="U37">
        <f t="shared" si="10"/>
        <v>35.859518518518499</v>
      </c>
      <c r="V37">
        <f t="shared" si="11"/>
        <v>71.719037037036998</v>
      </c>
      <c r="W37">
        <f t="shared" si="14"/>
        <v>-54.581799232172401</v>
      </c>
    </row>
    <row r="38" spans="1:23" x14ac:dyDescent="0.25">
      <c r="A38">
        <f t="shared" si="2"/>
        <v>7.3300000000000046E-2</v>
      </c>
      <c r="B38">
        <f t="shared" si="3"/>
        <v>3.6000000000000018E-2</v>
      </c>
      <c r="C38">
        <f t="shared" si="4"/>
        <v>3.6000000000000018E-2</v>
      </c>
      <c r="D38">
        <f t="shared" si="5"/>
        <v>3.7100000000000022E-2</v>
      </c>
      <c r="E38">
        <f t="shared" si="6"/>
        <v>3.7100000000000022E-2</v>
      </c>
      <c r="F38" s="4">
        <f t="shared" si="7"/>
        <v>0.61952293384528301</v>
      </c>
      <c r="G38" s="4">
        <f t="shared" si="12"/>
        <v>6.0235171899027757E-4</v>
      </c>
      <c r="I38">
        <f t="shared" si="13"/>
        <v>36.65000000000002</v>
      </c>
      <c r="J38">
        <f t="shared" si="8"/>
        <v>73.30000000000004</v>
      </c>
      <c r="K38">
        <f t="shared" si="15"/>
        <v>-60.244144677928652</v>
      </c>
      <c r="S38">
        <v>36.266933333333299</v>
      </c>
      <c r="T38">
        <v>-60.849282587944003</v>
      </c>
      <c r="U38">
        <f t="shared" si="10"/>
        <v>36.8669333333333</v>
      </c>
      <c r="V38">
        <f t="shared" si="11"/>
        <v>73.7338666666666</v>
      </c>
      <c r="W38">
        <f t="shared" si="14"/>
        <v>-54.849282587944003</v>
      </c>
    </row>
    <row r="39" spans="1:23" x14ac:dyDescent="0.25">
      <c r="A39">
        <f t="shared" si="2"/>
        <v>7.5300000000000047E-2</v>
      </c>
      <c r="B39">
        <f t="shared" si="3"/>
        <v>3.7000000000000019E-2</v>
      </c>
      <c r="C39">
        <f t="shared" si="4"/>
        <v>3.7000000000000019E-2</v>
      </c>
      <c r="D39">
        <f t="shared" si="5"/>
        <v>3.8100000000000023E-2</v>
      </c>
      <c r="E39">
        <f t="shared" si="6"/>
        <v>3.8100000000000023E-2</v>
      </c>
      <c r="F39" s="4">
        <f t="shared" si="7"/>
        <v>0.61952293384528301</v>
      </c>
      <c r="G39" s="4">
        <f t="shared" si="12"/>
        <v>5.7068947711102862E-4</v>
      </c>
      <c r="I39">
        <f t="shared" si="13"/>
        <v>37.650000000000027</v>
      </c>
      <c r="J39">
        <f t="shared" si="8"/>
        <v>75.300000000000054</v>
      </c>
      <c r="K39">
        <f t="shared" si="15"/>
        <v>-60.713150465134248</v>
      </c>
      <c r="S39">
        <v>37.2743481481481</v>
      </c>
      <c r="T39">
        <v>-61.109175494512002</v>
      </c>
      <c r="U39">
        <f t="shared" si="10"/>
        <v>37.874348148148101</v>
      </c>
      <c r="V39">
        <f t="shared" si="11"/>
        <v>75.748696296296202</v>
      </c>
      <c r="W39">
        <f t="shared" si="14"/>
        <v>-55.109175494512002</v>
      </c>
    </row>
    <row r="40" spans="1:23" x14ac:dyDescent="0.25">
      <c r="A40">
        <f t="shared" si="2"/>
        <v>7.7300000000000049E-2</v>
      </c>
      <c r="B40">
        <f t="shared" si="3"/>
        <v>3.800000000000002E-2</v>
      </c>
      <c r="C40">
        <f t="shared" si="4"/>
        <v>3.800000000000002E-2</v>
      </c>
      <c r="D40">
        <f t="shared" si="5"/>
        <v>3.9100000000000024E-2</v>
      </c>
      <c r="E40">
        <f t="shared" si="6"/>
        <v>3.9100000000000024E-2</v>
      </c>
      <c r="F40" s="4">
        <f t="shared" si="7"/>
        <v>0.61952293384528301</v>
      </c>
      <c r="G40" s="4">
        <f t="shared" si="12"/>
        <v>5.4145978993365028E-4</v>
      </c>
      <c r="I40">
        <f t="shared" si="13"/>
        <v>38.650000000000027</v>
      </c>
      <c r="J40">
        <f t="shared" si="8"/>
        <v>77.300000000000054</v>
      </c>
      <c r="K40">
        <f t="shared" si="15"/>
        <v>-61.169823550535497</v>
      </c>
      <c r="S40">
        <v>38.281762962963001</v>
      </c>
      <c r="T40">
        <v>-61.360877928691103</v>
      </c>
      <c r="U40">
        <f t="shared" si="10"/>
        <v>38.881762962963002</v>
      </c>
      <c r="V40">
        <f t="shared" si="11"/>
        <v>77.763525925926004</v>
      </c>
      <c r="W40">
        <f t="shared" si="14"/>
        <v>-55.360877928691103</v>
      </c>
    </row>
    <row r="41" spans="1:23" x14ac:dyDescent="0.25">
      <c r="A41">
        <f t="shared" si="2"/>
        <v>7.9300000000000051E-2</v>
      </c>
      <c r="B41">
        <f t="shared" si="3"/>
        <v>3.9000000000000021E-2</v>
      </c>
      <c r="C41">
        <f t="shared" si="4"/>
        <v>3.9000000000000021E-2</v>
      </c>
      <c r="D41">
        <f t="shared" si="5"/>
        <v>4.0100000000000025E-2</v>
      </c>
      <c r="E41">
        <f t="shared" si="6"/>
        <v>4.0100000000000025E-2</v>
      </c>
      <c r="F41" s="4">
        <f t="shared" si="7"/>
        <v>0.61952293384528301</v>
      </c>
      <c r="G41" s="4">
        <f t="shared" si="12"/>
        <v>5.1441969172160459E-4</v>
      </c>
      <c r="I41">
        <f t="shared" si="13"/>
        <v>39.650000000000027</v>
      </c>
      <c r="J41">
        <f t="shared" si="8"/>
        <v>79.300000000000054</v>
      </c>
      <c r="K41">
        <f t="shared" si="15"/>
        <v>-61.614796063215579</v>
      </c>
      <c r="S41">
        <v>39.289177777777802</v>
      </c>
      <c r="T41">
        <v>-61.604520115938101</v>
      </c>
      <c r="U41">
        <f t="shared" si="10"/>
        <v>39.889177777777803</v>
      </c>
      <c r="V41">
        <f t="shared" si="11"/>
        <v>79.778355555555606</v>
      </c>
      <c r="W41">
        <f t="shared" si="14"/>
        <v>-55.604520115938101</v>
      </c>
    </row>
    <row r="42" spans="1:23" x14ac:dyDescent="0.25">
      <c r="A42">
        <f t="shared" si="2"/>
        <v>8.1300000000000053E-2</v>
      </c>
      <c r="B42">
        <f t="shared" si="3"/>
        <v>4.0000000000000022E-2</v>
      </c>
      <c r="C42">
        <f t="shared" si="4"/>
        <v>4.0000000000000022E-2</v>
      </c>
      <c r="D42">
        <f t="shared" si="5"/>
        <v>4.1100000000000025E-2</v>
      </c>
      <c r="E42">
        <f t="shared" si="6"/>
        <v>4.1100000000000025E-2</v>
      </c>
      <c r="F42" s="4">
        <f t="shared" si="7"/>
        <v>0.61952293384528301</v>
      </c>
      <c r="G42" s="4">
        <f t="shared" si="12"/>
        <v>4.8935581258115115E-4</v>
      </c>
      <c r="I42">
        <f t="shared" si="13"/>
        <v>40.650000000000027</v>
      </c>
      <c r="J42">
        <f t="shared" si="8"/>
        <v>81.300000000000054</v>
      </c>
      <c r="K42">
        <f t="shared" si="15"/>
        <v>-62.048652734362648</v>
      </c>
      <c r="S42">
        <v>40.296592592592603</v>
      </c>
      <c r="T42">
        <v>-61.835570733731799</v>
      </c>
      <c r="U42">
        <f t="shared" si="10"/>
        <v>40.896592592592604</v>
      </c>
      <c r="V42">
        <f t="shared" si="11"/>
        <v>81.793185185185209</v>
      </c>
      <c r="W42">
        <f t="shared" si="14"/>
        <v>-55.835570733731799</v>
      </c>
    </row>
    <row r="43" spans="1:23" x14ac:dyDescent="0.25">
      <c r="A43">
        <f t="shared" si="2"/>
        <v>8.3300000000000055E-2</v>
      </c>
      <c r="B43">
        <f t="shared" si="3"/>
        <v>4.1000000000000023E-2</v>
      </c>
      <c r="C43">
        <f t="shared" si="4"/>
        <v>4.1000000000000023E-2</v>
      </c>
      <c r="D43">
        <f t="shared" si="5"/>
        <v>4.2100000000000026E-2</v>
      </c>
      <c r="E43">
        <f t="shared" si="6"/>
        <v>4.2100000000000026E-2</v>
      </c>
      <c r="F43" s="4">
        <f t="shared" si="7"/>
        <v>0.61952293384528301</v>
      </c>
      <c r="G43" s="4">
        <f t="shared" si="12"/>
        <v>4.6608015519576635E-4</v>
      </c>
      <c r="I43">
        <f t="shared" si="13"/>
        <v>41.650000000000027</v>
      </c>
      <c r="J43">
        <f t="shared" si="8"/>
        <v>83.300000000000054</v>
      </c>
      <c r="K43">
        <f t="shared" si="15"/>
        <v>-62.471935521390087</v>
      </c>
      <c r="S43">
        <v>41.304007407407397</v>
      </c>
      <c r="T43">
        <v>-62.0611046109508</v>
      </c>
      <c r="U43">
        <f t="shared" si="10"/>
        <v>41.904007407407398</v>
      </c>
      <c r="V43">
        <f t="shared" si="11"/>
        <v>83.808014814814797</v>
      </c>
      <c r="W43">
        <f t="shared" si="14"/>
        <v>-56.0611046109508</v>
      </c>
    </row>
    <row r="44" spans="1:23" x14ac:dyDescent="0.25">
      <c r="A44">
        <f t="shared" si="2"/>
        <v>8.5300000000000056E-2</v>
      </c>
      <c r="B44">
        <f t="shared" si="3"/>
        <v>4.2000000000000023E-2</v>
      </c>
      <c r="C44">
        <f t="shared" si="4"/>
        <v>4.2000000000000023E-2</v>
      </c>
      <c r="D44">
        <f t="shared" si="5"/>
        <v>4.3100000000000027E-2</v>
      </c>
      <c r="E44">
        <f t="shared" si="6"/>
        <v>4.3100000000000027E-2</v>
      </c>
      <c r="F44" s="4">
        <f t="shared" si="7"/>
        <v>0.61952293384528301</v>
      </c>
      <c r="G44" s="4">
        <f t="shared" si="12"/>
        <v>4.444265583269341E-4</v>
      </c>
      <c r="I44">
        <f t="shared" si="13"/>
        <v>42.650000000000027</v>
      </c>
      <c r="J44">
        <f t="shared" si="8"/>
        <v>85.300000000000054</v>
      </c>
      <c r="K44">
        <f t="shared" si="15"/>
        <v>-62.885147681454612</v>
      </c>
      <c r="S44">
        <v>42.311422222222198</v>
      </c>
      <c r="T44">
        <v>-62.294471672175803</v>
      </c>
      <c r="U44">
        <f t="shared" si="10"/>
        <v>42.9114222222222</v>
      </c>
      <c r="V44">
        <f t="shared" si="11"/>
        <v>85.822844444444399</v>
      </c>
      <c r="W44">
        <f t="shared" si="14"/>
        <v>-56.294471672175803</v>
      </c>
    </row>
    <row r="45" spans="1:23" x14ac:dyDescent="0.25">
      <c r="A45">
        <f t="shared" si="2"/>
        <v>8.7300000000000058E-2</v>
      </c>
      <c r="B45">
        <f t="shared" si="3"/>
        <v>4.3000000000000024E-2</v>
      </c>
      <c r="C45">
        <f t="shared" si="4"/>
        <v>4.3000000000000024E-2</v>
      </c>
      <c r="D45">
        <f t="shared" si="5"/>
        <v>4.4100000000000028E-2</v>
      </c>
      <c r="E45">
        <f t="shared" si="6"/>
        <v>4.4100000000000028E-2</v>
      </c>
      <c r="F45" s="4">
        <f t="shared" si="7"/>
        <v>0.61952293384528301</v>
      </c>
      <c r="G45" s="4">
        <f t="shared" si="12"/>
        <v>4.2424772234531317E-4</v>
      </c>
      <c r="I45">
        <f t="shared" si="13"/>
        <v>43.650000000000027</v>
      </c>
      <c r="J45">
        <f t="shared" si="8"/>
        <v>87.300000000000054</v>
      </c>
      <c r="K45">
        <f t="shared" si="15"/>
        <v>-63.28875737123046</v>
      </c>
      <c r="S45">
        <v>43.318837037037</v>
      </c>
      <c r="T45">
        <v>-62.546052694537899</v>
      </c>
      <c r="U45">
        <f t="shared" si="10"/>
        <v>43.918837037037001</v>
      </c>
      <c r="V45">
        <f t="shared" si="11"/>
        <v>87.837674074074002</v>
      </c>
      <c r="W45">
        <f t="shared" si="14"/>
        <v>-56.546052694537899</v>
      </c>
    </row>
    <row r="46" spans="1:23" x14ac:dyDescent="0.25">
      <c r="A46">
        <f t="shared" si="2"/>
        <v>8.930000000000006E-2</v>
      </c>
      <c r="B46">
        <f t="shared" si="3"/>
        <v>4.4000000000000025E-2</v>
      </c>
      <c r="C46">
        <f t="shared" si="4"/>
        <v>4.4000000000000025E-2</v>
      </c>
      <c r="D46">
        <f t="shared" si="5"/>
        <v>4.5100000000000029E-2</v>
      </c>
      <c r="E46">
        <f t="shared" si="6"/>
        <v>4.5100000000000029E-2</v>
      </c>
      <c r="F46" s="4">
        <f t="shared" si="7"/>
        <v>0.61952293384528301</v>
      </c>
      <c r="G46" s="4">
        <f t="shared" si="12"/>
        <v>4.0541269697813885E-4</v>
      </c>
      <c r="I46">
        <f t="shared" si="13"/>
        <v>44.650000000000027</v>
      </c>
      <c r="J46">
        <f t="shared" si="8"/>
        <v>89.300000000000054</v>
      </c>
      <c r="K46">
        <f t="shared" si="15"/>
        <v>-63.683200837564904</v>
      </c>
      <c r="S46">
        <v>44.3262518518519</v>
      </c>
      <c r="T46">
        <v>-62.784098195796503</v>
      </c>
      <c r="U46">
        <f t="shared" si="10"/>
        <v>44.926251851851902</v>
      </c>
      <c r="V46">
        <f t="shared" si="11"/>
        <v>89.852503703703803</v>
      </c>
      <c r="W46">
        <f t="shared" si="14"/>
        <v>-56.784098195796503</v>
      </c>
    </row>
    <row r="47" spans="1:23" x14ac:dyDescent="0.25">
      <c r="A47">
        <f t="shared" si="2"/>
        <v>9.1300000000000062E-2</v>
      </c>
      <c r="B47">
        <f t="shared" si="3"/>
        <v>4.5000000000000026E-2</v>
      </c>
      <c r="C47">
        <f t="shared" si="4"/>
        <v>4.5000000000000026E-2</v>
      </c>
      <c r="D47">
        <f t="shared" si="5"/>
        <v>4.610000000000003E-2</v>
      </c>
      <c r="E47">
        <f t="shared" si="6"/>
        <v>4.610000000000003E-2</v>
      </c>
      <c r="F47" s="4">
        <f t="shared" si="7"/>
        <v>0.61952293384528301</v>
      </c>
      <c r="G47" s="4">
        <f t="shared" si="12"/>
        <v>3.8780475096814385E-4</v>
      </c>
      <c r="I47">
        <f t="shared" si="13"/>
        <v>45.650000000000034</v>
      </c>
      <c r="J47">
        <f t="shared" si="8"/>
        <v>91.300000000000068</v>
      </c>
      <c r="K47">
        <f t="shared" si="15"/>
        <v>-64.068885253581826</v>
      </c>
      <c r="S47">
        <v>45.333666666666701</v>
      </c>
      <c r="T47">
        <v>-63.007263267246998</v>
      </c>
      <c r="U47">
        <f t="shared" si="10"/>
        <v>45.933666666666703</v>
      </c>
      <c r="V47">
        <f t="shared" si="11"/>
        <v>91.867333333333406</v>
      </c>
      <c r="W47">
        <f t="shared" si="14"/>
        <v>-57.007263267246998</v>
      </c>
    </row>
    <row r="48" spans="1:23" x14ac:dyDescent="0.25">
      <c r="A48">
        <f t="shared" si="2"/>
        <v>9.3300000000000063E-2</v>
      </c>
      <c r="B48">
        <f t="shared" si="3"/>
        <v>4.6000000000000027E-2</v>
      </c>
      <c r="C48">
        <f t="shared" si="4"/>
        <v>4.6000000000000027E-2</v>
      </c>
      <c r="D48">
        <f t="shared" si="5"/>
        <v>4.7100000000000031E-2</v>
      </c>
      <c r="E48">
        <f t="shared" si="6"/>
        <v>4.7100000000000031E-2</v>
      </c>
      <c r="F48" s="4">
        <f t="shared" si="7"/>
        <v>0.61952293384528301</v>
      </c>
      <c r="G48" s="4">
        <f t="shared" si="12"/>
        <v>3.7131955870184434E-4</v>
      </c>
      <c r="I48">
        <f t="shared" si="13"/>
        <v>46.650000000000034</v>
      </c>
      <c r="J48">
        <f t="shared" si="8"/>
        <v>93.300000000000068</v>
      </c>
      <c r="K48">
        <f t="shared" si="15"/>
        <v>-64.446191246491381</v>
      </c>
      <c r="S48">
        <v>46.341081481481503</v>
      </c>
      <c r="T48">
        <v>-63.214203856848798</v>
      </c>
      <c r="U48">
        <f t="shared" si="10"/>
        <v>46.941081481481504</v>
      </c>
      <c r="V48">
        <f t="shared" si="11"/>
        <v>93.882162962963008</v>
      </c>
      <c r="W48">
        <f t="shared" si="14"/>
        <v>-57.214203856848798</v>
      </c>
    </row>
    <row r="49" spans="1:23" x14ac:dyDescent="0.25">
      <c r="A49">
        <f t="shared" si="2"/>
        <v>9.5300000000000065E-2</v>
      </c>
      <c r="B49">
        <f t="shared" si="3"/>
        <v>4.7000000000000028E-2</v>
      </c>
      <c r="C49">
        <f t="shared" si="4"/>
        <v>4.7000000000000028E-2</v>
      </c>
      <c r="D49">
        <f t="shared" si="5"/>
        <v>4.8100000000000032E-2</v>
      </c>
      <c r="E49">
        <f t="shared" si="6"/>
        <v>4.8100000000000032E-2</v>
      </c>
      <c r="F49" s="4">
        <f t="shared" si="7"/>
        <v>0.61952293384528301</v>
      </c>
      <c r="G49" s="4">
        <f t="shared" si="12"/>
        <v>3.5586365102995438E-4</v>
      </c>
      <c r="I49">
        <f t="shared" si="13"/>
        <v>47.650000000000034</v>
      </c>
      <c r="J49">
        <f t="shared" si="8"/>
        <v>95.300000000000068</v>
      </c>
      <c r="K49">
        <f t="shared" si="15"/>
        <v>-64.815475156472942</v>
      </c>
      <c r="S49">
        <v>47.348496296296297</v>
      </c>
      <c r="T49">
        <v>-63.4152646899269</v>
      </c>
      <c r="U49">
        <f t="shared" si="10"/>
        <v>47.948496296296298</v>
      </c>
      <c r="V49">
        <f t="shared" si="11"/>
        <v>95.896992592592596</v>
      </c>
      <c r="W49">
        <f t="shared" si="14"/>
        <v>-57.4152646899269</v>
      </c>
    </row>
    <row r="50" spans="1:23" x14ac:dyDescent="0.25">
      <c r="A50">
        <f t="shared" si="2"/>
        <v>9.7300000000000067E-2</v>
      </c>
      <c r="B50">
        <f t="shared" si="3"/>
        <v>4.8000000000000029E-2</v>
      </c>
      <c r="C50">
        <f t="shared" si="4"/>
        <v>4.8000000000000029E-2</v>
      </c>
      <c r="D50">
        <f t="shared" si="5"/>
        <v>4.9100000000000033E-2</v>
      </c>
      <c r="E50">
        <f t="shared" si="6"/>
        <v>4.9100000000000033E-2</v>
      </c>
      <c r="F50" s="4">
        <f t="shared" si="7"/>
        <v>0.61952293384528301</v>
      </c>
      <c r="G50" s="4">
        <f t="shared" si="12"/>
        <v>3.4135308718746354E-4</v>
      </c>
      <c r="I50">
        <f t="shared" si="13"/>
        <v>48.650000000000034</v>
      </c>
      <c r="J50">
        <f t="shared" si="8"/>
        <v>97.300000000000068</v>
      </c>
      <c r="K50">
        <f t="shared" si="15"/>
        <v>-65.177071060253112</v>
      </c>
      <c r="S50">
        <v>48.355911111111098</v>
      </c>
      <c r="T50">
        <v>-63.607547938156202</v>
      </c>
      <c r="U50">
        <f t="shared" si="10"/>
        <v>48.955911111111099</v>
      </c>
      <c r="V50">
        <f t="shared" si="11"/>
        <v>97.911822222222199</v>
      </c>
      <c r="W50">
        <f t="shared" si="14"/>
        <v>-57.607547938156202</v>
      </c>
    </row>
    <row r="51" spans="1:23" x14ac:dyDescent="0.25">
      <c r="A51">
        <f t="shared" si="2"/>
        <v>9.9300000000000069E-2</v>
      </c>
      <c r="B51">
        <f t="shared" si="3"/>
        <v>4.900000000000003E-2</v>
      </c>
      <c r="C51">
        <f t="shared" si="4"/>
        <v>4.900000000000003E-2</v>
      </c>
      <c r="D51">
        <f t="shared" si="5"/>
        <v>5.0100000000000033E-2</v>
      </c>
      <c r="E51">
        <f t="shared" si="6"/>
        <v>5.0100000000000033E-2</v>
      </c>
      <c r="F51" s="4">
        <f t="shared" si="7"/>
        <v>0.61952293384528301</v>
      </c>
      <c r="G51" s="4">
        <f t="shared" si="12"/>
        <v>3.277123124703311E-4</v>
      </c>
      <c r="I51">
        <f t="shared" si="13"/>
        <v>49.650000000000034</v>
      </c>
      <c r="J51">
        <f t="shared" si="8"/>
        <v>99.300000000000068</v>
      </c>
      <c r="K51">
        <f t="shared" si="15"/>
        <v>-65.531292588197161</v>
      </c>
      <c r="S51">
        <v>49.363325925925899</v>
      </c>
      <c r="T51">
        <v>-63.7915905271866</v>
      </c>
      <c r="U51">
        <f t="shared" si="10"/>
        <v>49.963325925925901</v>
      </c>
      <c r="V51">
        <f t="shared" si="11"/>
        <v>99.926651851851801</v>
      </c>
      <c r="W51">
        <f t="shared" si="14"/>
        <v>-57.7915905271866</v>
      </c>
    </row>
    <row r="52" spans="1:23" x14ac:dyDescent="0.25">
      <c r="A52">
        <f t="shared" si="2"/>
        <v>0.10130000000000007</v>
      </c>
      <c r="B52">
        <f t="shared" si="3"/>
        <v>5.0000000000000031E-2</v>
      </c>
      <c r="C52">
        <f t="shared" si="4"/>
        <v>5.0000000000000031E-2</v>
      </c>
      <c r="D52">
        <f t="shared" si="5"/>
        <v>5.1100000000000034E-2</v>
      </c>
      <c r="E52">
        <f t="shared" si="6"/>
        <v>5.1100000000000034E-2</v>
      </c>
      <c r="F52" s="4">
        <f t="shared" si="7"/>
        <v>0.61952293384528301</v>
      </c>
      <c r="G52" s="4">
        <f t="shared" si="12"/>
        <v>3.1487317255711028E-4</v>
      </c>
      <c r="I52">
        <f t="shared" si="13"/>
        <v>50.650000000000034</v>
      </c>
      <c r="J52">
        <f t="shared" si="8"/>
        <v>101.30000000000007</v>
      </c>
      <c r="K52">
        <f t="shared" si="15"/>
        <v>-65.878434559696601</v>
      </c>
      <c r="S52">
        <v>50.3707407407407</v>
      </c>
      <c r="T52">
        <v>-63.978247048386599</v>
      </c>
      <c r="U52">
        <f t="shared" si="10"/>
        <v>50.970740740740702</v>
      </c>
      <c r="V52">
        <f t="shared" si="11"/>
        <v>101.9414814814814</v>
      </c>
      <c r="W52">
        <f t="shared" si="14"/>
        <v>-57.978247048386599</v>
      </c>
    </row>
    <row r="53" spans="1:23" x14ac:dyDescent="0.25">
      <c r="A53">
        <f t="shared" si="2"/>
        <v>0.10330000000000007</v>
      </c>
      <c r="B53">
        <f t="shared" si="3"/>
        <v>5.1000000000000031E-2</v>
      </c>
      <c r="C53">
        <f t="shared" si="4"/>
        <v>5.1000000000000031E-2</v>
      </c>
      <c r="D53">
        <f t="shared" si="5"/>
        <v>5.2100000000000035E-2</v>
      </c>
      <c r="E53">
        <f t="shared" si="6"/>
        <v>5.2100000000000035E-2</v>
      </c>
      <c r="F53" s="4">
        <f t="shared" si="7"/>
        <v>0.61952293384528301</v>
      </c>
      <c r="G53" s="4">
        <f t="shared" si="12"/>
        <v>3.0277406039795873E-4</v>
      </c>
      <c r="I53">
        <f t="shared" si="13"/>
        <v>51.650000000000034</v>
      </c>
      <c r="J53">
        <f t="shared" si="8"/>
        <v>103.30000000000007</v>
      </c>
      <c r="K53">
        <f t="shared" si="15"/>
        <v>-66.218774458231181</v>
      </c>
      <c r="S53">
        <v>51.378155555555601</v>
      </c>
      <c r="T53">
        <v>-64.168646864581405</v>
      </c>
      <c r="U53">
        <f t="shared" si="10"/>
        <v>51.978155555555603</v>
      </c>
      <c r="V53">
        <f t="shared" si="11"/>
        <v>103.95631111111121</v>
      </c>
      <c r="W53">
        <f t="shared" si="14"/>
        <v>-58.168646864581405</v>
      </c>
    </row>
    <row r="54" spans="1:23" x14ac:dyDescent="0.25">
      <c r="A54">
        <f t="shared" si="2"/>
        <v>0.10530000000000007</v>
      </c>
      <c r="B54">
        <f t="shared" si="3"/>
        <v>5.2000000000000032E-2</v>
      </c>
      <c r="C54">
        <f t="shared" si="4"/>
        <v>5.2000000000000032E-2</v>
      </c>
      <c r="D54">
        <f t="shared" si="5"/>
        <v>5.3100000000000036E-2</v>
      </c>
      <c r="E54">
        <f t="shared" si="6"/>
        <v>5.3100000000000036E-2</v>
      </c>
      <c r="F54" s="4">
        <f t="shared" si="7"/>
        <v>0.61952293384528301</v>
      </c>
      <c r="G54" s="4">
        <f t="shared" si="12"/>
        <v>2.9135917567847902E-4</v>
      </c>
      <c r="I54">
        <f t="shared" si="13"/>
        <v>52.650000000000034</v>
      </c>
      <c r="J54">
        <f t="shared" si="8"/>
        <v>105.30000000000007</v>
      </c>
      <c r="K54">
        <f t="shared" si="15"/>
        <v>-66.552573764607331</v>
      </c>
      <c r="S54">
        <v>52.385570370370402</v>
      </c>
      <c r="T54">
        <v>-64.363559884495501</v>
      </c>
      <c r="U54">
        <f t="shared" si="10"/>
        <v>52.985570370370404</v>
      </c>
      <c r="V54">
        <f t="shared" si="11"/>
        <v>105.97114074074081</v>
      </c>
      <c r="W54">
        <f t="shared" si="14"/>
        <v>-58.363559884495501</v>
      </c>
    </row>
    <row r="55" spans="1:23" x14ac:dyDescent="0.25">
      <c r="A55">
        <f t="shared" si="2"/>
        <v>0.10730000000000008</v>
      </c>
      <c r="B55">
        <f t="shared" si="3"/>
        <v>5.3000000000000033E-2</v>
      </c>
      <c r="C55">
        <f t="shared" si="4"/>
        <v>5.3000000000000033E-2</v>
      </c>
      <c r="D55">
        <f t="shared" si="5"/>
        <v>5.4100000000000037E-2</v>
      </c>
      <c r="E55">
        <f t="shared" si="6"/>
        <v>5.4100000000000037E-2</v>
      </c>
      <c r="F55" s="4">
        <f t="shared" si="7"/>
        <v>0.61952293384528301</v>
      </c>
      <c r="G55" s="4">
        <f t="shared" si="12"/>
        <v>2.8057788019509959E-4</v>
      </c>
      <c r="I55">
        <f t="shared" si="13"/>
        <v>53.650000000000041</v>
      </c>
      <c r="J55">
        <f t="shared" si="8"/>
        <v>107.30000000000008</v>
      </c>
      <c r="K55">
        <f t="shared" si="15"/>
        <v>-66.880079164429219</v>
      </c>
      <c r="S55">
        <v>53.392985185185204</v>
      </c>
      <c r="T55">
        <v>-64.569997784918698</v>
      </c>
      <c r="U55">
        <f t="shared" si="10"/>
        <v>53.992985185185205</v>
      </c>
      <c r="V55">
        <f t="shared" si="11"/>
        <v>107.98597037037041</v>
      </c>
      <c r="W55">
        <f t="shared" si="14"/>
        <v>-58.569997784918698</v>
      </c>
    </row>
    <row r="56" spans="1:23" x14ac:dyDescent="0.25">
      <c r="S56">
        <v>54.400399999999998</v>
      </c>
      <c r="T56">
        <v>-64.582296041394798</v>
      </c>
      <c r="U56">
        <f t="shared" si="10"/>
        <v>55.000399999999999</v>
      </c>
      <c r="V56">
        <f t="shared" si="11"/>
        <v>110.0008</v>
      </c>
      <c r="W56">
        <f t="shared" si="14"/>
        <v>-58.582296041394798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CA89181FEFDE4EB5BBDEF4171053D4" ma:contentTypeVersion="13" ma:contentTypeDescription="Create a new document." ma:contentTypeScope="" ma:versionID="03eca602bbb413f0387cbf228d2ca077">
  <xsd:schema xmlns:xsd="http://www.w3.org/2001/XMLSchema" xmlns:xs="http://www.w3.org/2001/XMLSchema" xmlns:p="http://schemas.microsoft.com/office/2006/metadata/properties" xmlns:ns3="efe73bd2-4d11-4d4b-9b0d-1ab172cfd11e" xmlns:ns4="ce9501eb-d66d-41b7-8e03-d5ce60101007" targetNamespace="http://schemas.microsoft.com/office/2006/metadata/properties" ma:root="true" ma:fieldsID="891359230464983e112ccb179ca2ca92" ns3:_="" ns4:_="">
    <xsd:import namespace="efe73bd2-4d11-4d4b-9b0d-1ab172cfd11e"/>
    <xsd:import namespace="ce9501eb-d66d-41b7-8e03-d5ce6010100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3:SharedWithDetails" minOccurs="0"/>
                <xsd:element ref="ns3:SharingHintHash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e73bd2-4d11-4d4b-9b0d-1ab172cfd11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9501eb-d66d-41b7-8e03-d5ce601010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AB75516-DE68-46EB-9F1C-741FC4D5E9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e73bd2-4d11-4d4b-9b0d-1ab172cfd11e"/>
    <ds:schemaRef ds:uri="ce9501eb-d66d-41b7-8e03-d5ce60101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01BFB5D-2B70-4FD2-9E85-16D0C4056D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2B09E89-3425-4082-BE46-D7FCE7CB738D}">
  <ds:schemaRefs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ce9501eb-d66d-41b7-8e03-d5ce60101007"/>
    <ds:schemaRef ds:uri="efe73bd2-4d11-4d4b-9b0d-1ab172cfd11e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rAB1_rep5</vt:lpstr>
      <vt:lpstr>rAB4_rep5</vt:lpstr>
      <vt:lpstr>rAB10_rep5</vt:lpstr>
      <vt:lpstr>rAB1_rep5_copy</vt:lpstr>
      <vt:lpstr>rAB1_rep25</vt:lpstr>
      <vt:lpstr>rAB1_rep05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Baibhab Chatterjee</dc:creator>
  <cp:lastModifiedBy>Chatterjee, Baibhab</cp:lastModifiedBy>
  <dcterms:created xsi:type="dcterms:W3CDTF">2020-06-20T19:29:57Z</dcterms:created>
  <dcterms:modified xsi:type="dcterms:W3CDTF">2023-07-05T12:33:10Z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0x01010092CA89181FEFDE4EB5BBDEF4171053D4</vt:lpwstr>
  </property>
</Properties>
</file>