
<file path=[Content_Types].xml><?xml version="1.0" encoding="utf-8"?>
<Types xmlns="http://schemas.openxmlformats.org/package/2006/content-types">
  <Default Extension="jfif"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F:\学习\桌面上的垃圾文件们\DND\人物卡\"/>
    </mc:Choice>
  </mc:AlternateContent>
  <xr:revisionPtr revIDLastSave="0" documentId="13_ncr:1_{D0678969-D013-4868-93DF-C9628C597568}" xr6:coauthVersionLast="47" xr6:coauthVersionMax="47" xr10:uidLastSave="{00000000-0000-0000-0000-000000000000}"/>
  <bookViews>
    <workbookView xWindow="-110" yWindow="-110" windowWidth="25820" windowHeight="15500" xr2:uid="{00000000-000D-0000-FFFF-FFFF00000000}"/>
  </bookViews>
  <sheets>
    <sheet name="角色" sheetId="1" r:id="rId1"/>
    <sheet name="主要情况" sheetId="2" r:id="rId2"/>
    <sheet name="背包" sheetId="3" r:id="rId3"/>
    <sheet name="施法" sheetId="4" r:id="rId4"/>
    <sheet name="法术大全" sheetId="8" r:id="rId5"/>
    <sheet name="图表" sheetId="7" r:id="rId6"/>
    <sheet name="BUY点计算器&amp;武器调整栏" sheetId="10" r:id="rId7"/>
    <sheet name="更新日志" sheetId="9" r:id="rId8"/>
  </sheets>
  <definedNames>
    <definedName name="_xlnm._FilterDatabase" localSheetId="4" hidden="1">法术大全!$A$1:$AA$493</definedName>
    <definedName name="阿迦纳萨喷火术">法术大全!$M$122</definedName>
    <definedName name="阿兰寇拉鹰人">图表!$BS$55:$CB$55</definedName>
    <definedName name="阿兰寇拉鹰人属性值加成">图表!$BQ$82</definedName>
    <definedName name="阿莎德隆奔行">法术大全!$M$502</definedName>
    <definedName name="阿斯莫">图表!$BS$45:$BU$45</definedName>
    <definedName name="矮人">图表!$BS$39:$BV$39</definedName>
    <definedName name="矮人之坚毅">图表!$CY$48</definedName>
    <definedName name="艾伐黑触手">法术大全!$M$282</definedName>
    <definedName name="艾嘉西斯之铠">法术大全!$M$50</definedName>
    <definedName name="安定心神">法术大全!$M$133</definedName>
    <definedName name="暗黑星辰">法术大全!$M$454</definedName>
    <definedName name="暗示术">法术大全!$M$190</definedName>
    <definedName name="暗影衍体召唤术_召唤暗影灵魄">法术大全!$M$254</definedName>
    <definedName name="奥术传承">图表!$CA$4</definedName>
    <definedName name="奥术回想">图表!$CA$3</definedName>
    <definedName name="奥图迷舞">法术大全!$M$406</definedName>
    <definedName name="白龙裔属性值加成">图表!$BQ$57</definedName>
    <definedName name="百病不侵">图表!$CI$14</definedName>
    <definedName name="斑猫人">图表!$BS$54:$CB$54</definedName>
    <definedName name="斑猫人属性值加成">图表!$BQ$81</definedName>
    <definedName name="半精灵">图表!$BS$38:$BV$38</definedName>
    <definedName name="半精灵变体_剑湾属性值加成">图表!$BQ$47</definedName>
    <definedName name="半精灵属性值加成">图表!$BQ$46</definedName>
    <definedName name="半人马">图表!$BS$51:$CB$51</definedName>
    <definedName name="半人马属性值加成">图表!$BQ$79</definedName>
    <definedName name="半身人">图表!$BS$36:$BX$36</definedName>
    <definedName name="半兽人">图表!$BS$43:$BT$43</definedName>
    <definedName name="半兽人属性值加成">图表!$BQ$63</definedName>
    <definedName name="半羊人">图表!$BS$69</definedName>
    <definedName name="半羊人属性值加成">图表!$BQ$101</definedName>
    <definedName name="暴风球">法术大全!$M$307</definedName>
    <definedName name="背包">图表!$AC$14</definedName>
    <definedName name="崩坏现实">法术大全!$M$468</definedName>
    <definedName name="匕首之云">法术大全!$M$134</definedName>
    <definedName name="毕格比之手">法术大全!$M$319</definedName>
    <definedName name="庇护术">法术大全!$M$105</definedName>
    <definedName name="碧水球">法术大全!$M$313</definedName>
    <definedName name="扁瓶或大杯">图表!$AC$44</definedName>
    <definedName name="变巨_缩小术">法术大全!$M$145</definedName>
    <definedName name="变身术">法术大全!$M$124</definedName>
    <definedName name="变体人类属性值加成">图表!$BQ$36</definedName>
    <definedName name="变形术">法术大全!$M$301</definedName>
    <definedName name="便携式攻城锤">图表!$AC$79</definedName>
    <definedName name="表演服装">图表!$AC$34</definedName>
    <definedName name="冰风暴">法术大全!$M$294</definedName>
    <definedName name="冰墙术">法术大全!$M$418</definedName>
    <definedName name="冰刃">法术大全!$M$93</definedName>
    <definedName name="拨挡飞弹">图表!$CI$7</definedName>
    <definedName name="玻璃匠工具">图表!$AC$107</definedName>
    <definedName name="玻璃瓶">图表!$AC$23</definedName>
    <definedName name="卜筮术">法术大全!$M$127</definedName>
    <definedName name="不动物件">法术大全!$M$157</definedName>
    <definedName name="不灭明焰">法术大全!$M$135</definedName>
    <definedName name="不屈">图表!$CQ$7</definedName>
    <definedName name="不屈勇武">图表!$CU$13</definedName>
    <definedName name="不死生物召唤术_召唤不死灵魄">法术大全!$M$255</definedName>
    <definedName name="不谐低语">法术大全!$M$72</definedName>
    <definedName name="材料包">图表!$AC$37</definedName>
    <definedName name="操控风力">法术大全!$M$329</definedName>
    <definedName name="操控水体">法术大全!$M$276</definedName>
    <definedName name="操控天气">法术大全!$M$453</definedName>
    <definedName name="操水">法术大全!$M$35</definedName>
    <definedName name="操纵死尸">法术大全!$M$198</definedName>
    <definedName name="草药工具">图表!$AC$123</definedName>
    <definedName name="铲子">图表!$AC$87</definedName>
    <definedName name="超凡入圣">图表!$CI$19</definedName>
    <definedName name="超魔法">图表!$CC$5</definedName>
    <definedName name="超魔法导师">图表!$CY$66</definedName>
    <definedName name="朝臣背景装备">图表!$BD$73</definedName>
    <definedName name="朝臣额外语言">图表!$BD$71</definedName>
    <definedName name="朝臣工具熟练项">图表!$BD$69</definedName>
    <definedName name="朝臣技能熟练项">图表!$BD$67</definedName>
    <definedName name="朝臣理想">图表!$BD$45:$BD$50</definedName>
    <definedName name="朝臣牵绊">图表!$BD$52:$BD$57</definedName>
    <definedName name="朝臣缺点">图表!$BD$59:$BD$64</definedName>
    <definedName name="朝臣特点">图表!$BD$36:$BD$43</definedName>
    <definedName name="潮涌">法术大全!$M$257</definedName>
    <definedName name="尘土恶魔">法术大全!$M$142</definedName>
    <definedName name="沉默术">法术大全!$M$184</definedName>
    <definedName name="称手工具">图表!$CO$6</definedName>
    <definedName name="诚实之域">法术大全!$M$197</definedName>
    <definedName name="城市猎人背景装备">图表!$BJ$73</definedName>
    <definedName name="城市猎人额外语言">图表!$BJ$71</definedName>
    <definedName name="城市猎人工具熟练项">图表!$BJ$69</definedName>
    <definedName name="城市猎人技能熟练项">图表!$BJ$67</definedName>
    <definedName name="城市猎人理想">图表!$BJ$45:$BJ$50</definedName>
    <definedName name="城市猎人牵绊">图表!$BJ$52:$BJ$57</definedName>
    <definedName name="城市猎人缺点">图表!$BJ$59:$BJ$64</definedName>
    <definedName name="城市猎人特点">图表!$BJ$36:$BJ$43</definedName>
    <definedName name="城市守卫背景装备">图表!$AZ$73</definedName>
    <definedName name="城市守卫额外语言">图表!$AZ$71</definedName>
    <definedName name="城市守卫工具熟练项">图表!$AZ$69</definedName>
    <definedName name="城市守卫技能熟练项">图表!$AZ$67</definedName>
    <definedName name="城市守卫理想">图表!$AZ$45:$AZ$50</definedName>
    <definedName name="城市守卫牵绊">图表!$AZ$52:$AZ$57</definedName>
    <definedName name="城市守卫缺点">图表!$AZ$59:$AZ$64</definedName>
    <definedName name="城市守卫特点">图表!$AZ$36:$AZ$43</definedName>
    <definedName name="持久狂暴">图表!$CU$12</definedName>
    <definedName name="赤铜龙裔属性值加成">图表!$BQ$59</definedName>
    <definedName name="炽火胶_扁瓶">图表!$AC$3</definedName>
    <definedName name="炽焰法球">法术大全!$M$150</definedName>
    <definedName name="炽焰赋权">法术大全!$M$397</definedName>
    <definedName name="炽焰斩">法术大全!$M$106</definedName>
    <definedName name="冲锋手">图表!$CY$5</definedName>
    <definedName name="虫群孳生">法术大全!$M$17</definedName>
    <definedName name="臭云术">法术大全!$M$251</definedName>
    <definedName name="厨师工具">图表!$AC$106</definedName>
    <definedName name="储法物品">图表!$CO$10</definedName>
    <definedName name="触发术">法术大全!$M$381</definedName>
    <definedName name="穿刺者">图表!$CY$67</definedName>
    <definedName name="穿墙术">法术大全!$M$354</definedName>
    <definedName name="传送法阵">法术大全!$M$367</definedName>
    <definedName name="传送术">法术大全!$M$444</definedName>
    <definedName name="传讯术">法术大全!$M$23</definedName>
    <definedName name="创造半位面">法术大全!$M$455</definedName>
    <definedName name="创造篝火">法术大全!$M$7</definedName>
    <definedName name="创造造妖">法术大全!$M$382</definedName>
    <definedName name="吹矢_50">图表!$AC$5</definedName>
    <definedName name="锤子">图表!$AC$46</definedName>
    <definedName name="纯种蛇人">图表!$BS$56:$CB$56</definedName>
    <definedName name="纯种蛇人属性值加成">图表!$BQ$83</definedName>
    <definedName name="次级复原术">法术大全!$M$160</definedName>
    <definedName name="次级幻影">法术大全!$M$25</definedName>
    <definedName name="篡改记忆">法术大全!$M$352</definedName>
    <definedName name="催眠图纹">法术大全!$M$226</definedName>
    <definedName name="摧毁不死生物">图表!$CG$5</definedName>
    <definedName name="脆弱诅咒">法术大全!$M$91</definedName>
    <definedName name="翠炎剑">法术大全!$M$14</definedName>
    <definedName name="大步奔行">法术大全!$M$98</definedName>
    <definedName name="大厨">图表!$CY$60</definedName>
    <definedName name="大德鲁伊">图表!$CW$8</definedName>
    <definedName name="大地精属性值加成">图表!$BQ$75</definedName>
    <definedName name="大使套装">图表!$AC$138</definedName>
    <definedName name="大铁锤">图表!$AC$47</definedName>
    <definedName name="大漩涡">法术大全!$M$349</definedName>
    <definedName name="弹射">法术大全!$M$56</definedName>
    <definedName name="盗贼工具">图表!$AC$136</definedName>
    <definedName name="盗贼黑话">图表!$CK$4</definedName>
    <definedName name="德鲁伊">图表!$CV$2:$CV$8</definedName>
    <definedName name="德鲁伊不朽身">图表!$CW$6</definedName>
    <definedName name="德鲁伊护甲熟练">图表!$I$34</definedName>
    <definedName name="德鲁伊伎俩">法术大全!$M$9</definedName>
    <definedName name="德鲁伊结社">图表!$CW$5</definedName>
    <definedName name="德鲁伊林地">法术大全!$M$386</definedName>
    <definedName name="德鲁伊施法">图表!$CW$3</definedName>
    <definedName name="德鲁伊武器熟练">图表!$G$34</definedName>
    <definedName name="德鲁伊语">图表!$CW$2</definedName>
    <definedName name="地颤">法术大全!$M$74</definedName>
    <definedName name="地城探索者">图表!$CY$9</definedName>
    <definedName name="地城套装">图表!$AC$139</definedName>
    <definedName name="地底侏儒_魔邓肯属性值加成">图表!$BQ$72</definedName>
    <definedName name="地动术">法术大全!$M$404</definedName>
    <definedName name="地缚">法术大全!$M$143</definedName>
    <definedName name="地精">图表!$BS$47:$BU$47</definedName>
    <definedName name="地精属性值加成">图表!$BQ$74</definedName>
    <definedName name="地图或卷轴匣">图表!$AC$28</definedName>
    <definedName name="地狱呼唤">法术大全!$M$346</definedName>
    <definedName name="地震术">法术大全!$M$457</definedName>
    <definedName name="地之骨">法术大全!$M$377</definedName>
    <definedName name="灯油_扁瓶">图表!$AC$67</definedName>
    <definedName name="低身之机敏">图表!$CY$57</definedName>
    <definedName name="敌群环绕">法术大全!$M$215</definedName>
    <definedName name="典礼术">法术大全!$M$58</definedName>
    <definedName name="电爪">法术大全!$M$37</definedName>
    <definedName name="调查员背景装备">图表!$BA$73</definedName>
    <definedName name="调查员额外语言">图表!$BA$71</definedName>
    <definedName name="调查员工具熟练项">图表!$BA$69</definedName>
    <definedName name="调查员技能熟练项">图表!$BA$67</definedName>
    <definedName name="调查员理想">图表!$BA$45:$BA$50</definedName>
    <definedName name="调查员牵绊">图表!$BA$52:$BA$57</definedName>
    <definedName name="调查员缺点">图表!$BA$59:$BA$64</definedName>
    <definedName name="调查员特点">图表!$BA$36:$BA$43</definedName>
    <definedName name="动力短行">法术大全!$M$510</definedName>
    <definedName name="动物交谈">法术大全!$M$112</definedName>
    <definedName name="动物信使">法术大全!$M$125</definedName>
    <definedName name="动物形态">法术大全!$M$449</definedName>
    <definedName name="动植物定位术">法术大全!$M$162</definedName>
    <definedName name="动作如潮">图表!$CQ$4</definedName>
    <definedName name="冻寒之触">法术大全!$M$5</definedName>
    <definedName name="斗殴高手">图表!$CY$40</definedName>
    <definedName name="毒气喷溅">法术大全!$M$27</definedName>
    <definedName name="毒师">图表!$CY$68</definedName>
    <definedName name="短讯术">法术大全!$M$244</definedName>
    <definedName name="敦实半身人属性值加成">图表!$BQ$38</definedName>
    <definedName name="盾牌大师">图表!$CY$36</definedName>
    <definedName name="遁术">图表!$CS$10</definedName>
    <definedName name="堕落阿斯莫属性值加成">图表!$BQ$69</definedName>
    <definedName name="恶魔体质">图表!$CY$53</definedName>
    <definedName name="恶言相加">法术大全!$M$45</definedName>
    <definedName name="法球">图表!$AC$10</definedName>
    <definedName name="法师">图表!$BZ$2:$BZ$6</definedName>
    <definedName name="法师护甲">法术大全!$M$99</definedName>
    <definedName name="法师护甲熟练">图表!$I$30</definedName>
    <definedName name="法师施法">图表!$CA$2</definedName>
    <definedName name="法师武器熟练">图表!$G$30</definedName>
    <definedName name="法师之手">法术大全!$M$20</definedName>
    <definedName name="法术反制">法术大全!$M$209</definedName>
    <definedName name="法术精通">图表!$CA$5</definedName>
    <definedName name="法术射手">图表!$CY$39</definedName>
    <definedName name="法术书">图表!$AC$91</definedName>
    <definedName name="法术无效结界">法术大全!$M$391</definedName>
    <definedName name="法杖">图表!$AC$12</definedName>
    <definedName name="繁彩球">法术大全!$M$61</definedName>
    <definedName name="反迷惑">图表!$CE$9</definedName>
    <definedName name="反魔法力场">法术大全!$M$450</definedName>
    <definedName name="反制善恶">法术大全!$M$334</definedName>
    <definedName name="反重力">法术大全!$M$440</definedName>
    <definedName name="防护毒素">法术大全!$M$176</definedName>
    <definedName name="防护法阵">法术大全!$M$232</definedName>
    <definedName name="防护能量伤害">法术大全!$M$240</definedName>
    <definedName name="防护善恶">法术大全!$M$102</definedName>
    <definedName name="防活物护罩">法术大全!$M$316</definedName>
    <definedName name="防死结界">法术大全!$M$277</definedName>
    <definedName name="防御式决斗">图表!$CY$7</definedName>
    <definedName name="放大镜">图表!$AC$63</definedName>
    <definedName name="放逐术">法术大全!$M$269</definedName>
    <definedName name="放逐斩">法术大全!$M$318</definedName>
    <definedName name="飞行术">法术大全!$M$221</definedName>
    <definedName name="肥皂">图表!$AC$90</definedName>
    <definedName name="费茨本铂金盾">法术大全!$M$504</definedName>
    <definedName name="费尔伯格人">图表!$BS$67:$CB$67</definedName>
    <definedName name="费尔伯格人属性值加成">图表!$BQ$98</definedName>
    <definedName name="焚烧">法术大全!$M$345</definedName>
    <definedName name="焚云术">法术大全!$M$462</definedName>
    <definedName name="粉笔_1块">图表!$AC$30</definedName>
    <definedName name="粉碎音波">法术大全!$M$183</definedName>
    <definedName name="粉碎者">图表!$CY$61</definedName>
    <definedName name="风笛">图表!$AC$124</definedName>
    <definedName name="风墙术">法术大全!$M$265</definedName>
    <definedName name="封蜡">图表!$AC$86</definedName>
    <definedName name="疯狂冠冕">法术大全!$M$137</definedName>
    <definedName name="疯狂之暗">法术大全!$M$463</definedName>
    <definedName name="弗莱格索斯之焰">图表!$CY$52</definedName>
    <definedName name="拂晓">法术大全!$M$332</definedName>
    <definedName name="浮空术">法术大全!$M$161</definedName>
    <definedName name="负能量洪流">法术大全!$M$353</definedName>
    <definedName name="附盖提灯">图表!$AC$61</definedName>
    <definedName name="复仇风暴">法术大全!$M$487</definedName>
    <definedName name="复生术">法术大全!$M$439</definedName>
    <definedName name="钢风斩">法术大全!$M$362</definedName>
    <definedName name="钢面镜">图表!$AC$66</definedName>
    <definedName name="高档服装">图表!$AC$35</definedName>
    <definedName name="高等复原术">法术大全!$M$341</definedName>
    <definedName name="高等幻影">法术大全!$M$233</definedName>
    <definedName name="高等精灵属性值加成">图表!$BQ$40</definedName>
    <definedName name="高等隐形术">法术大全!$M$290</definedName>
    <definedName name="高等卓尔魔法">图表!$CY$47</definedName>
    <definedName name="歌利亚">图表!$BS$59:$CB$59</definedName>
    <definedName name="歌利亚属性值加成">图表!$BQ$87</definedName>
    <definedName name="隔离术">法术大全!$M$441</definedName>
    <definedName name="工具专精">图表!$CO$7</definedName>
    <definedName name="公会工匠背景装备">图表!$AO$73</definedName>
    <definedName name="公会工匠额外语言">图表!$AO$71</definedName>
    <definedName name="公会工匠工具熟练项">图表!$AO$69</definedName>
    <definedName name="公会工匠技能熟练项">图表!$AO$67</definedName>
    <definedName name="公会工匠理想">图表!$AO$45:$AO$50</definedName>
    <definedName name="公会工匠牵绊">图表!$AO$52:$AO$57</definedName>
    <definedName name="公会工匠缺点">图表!$AO$59:$AO$64</definedName>
    <definedName name="公会工匠特点">图表!$AO$36:$AO$43</definedName>
    <definedName name="公会工匠特殊选项">图表!$AO$75</definedName>
    <definedName name="公会商人背景装备">图表!$AP$73</definedName>
    <definedName name="公会商人额外语言">图表!$AP$71</definedName>
    <definedName name="公会商人工具熟练项">图表!$AP$69</definedName>
    <definedName name="公会商人技能熟练项">图表!$AP$67</definedName>
    <definedName name="公会商人理想">图表!$AP$45:$AP$50</definedName>
    <definedName name="公会商人牵绊">图表!$AP$52:$AP$57</definedName>
    <definedName name="公会商人缺点">图表!$AP$59:$AP$64</definedName>
    <definedName name="公会商人特点">图表!$AP$36:$AP$43</definedName>
    <definedName name="公会商人特殊选项">图表!$AP$75</definedName>
    <definedName name="狗头人">图表!$BS$63:$CB$63</definedName>
    <definedName name="狗头人属性值加成">图表!$BQ$91</definedName>
    <definedName name="构装体召唤术_召唤构装灵魄">法术大全!$M$309</definedName>
    <definedName name="鼓">图表!$AC$125</definedName>
    <definedName name="鼓动贪欲">法术大全!$M$497</definedName>
    <definedName name="怪物定身术">法术大全!$M$343</definedName>
    <definedName name="怪影杀手">法术大全!$M$492</definedName>
    <definedName name="观察力">图表!$CY$29</definedName>
    <definedName name="光亮术">法术大全!$M$18</definedName>
    <definedName name="光墙术">法术大全!$M$372</definedName>
    <definedName name="光耀祷言">法术大全!$M$46</definedName>
    <definedName name="龟人">图表!$BS$53:$CB$53</definedName>
    <definedName name="龟人属性值加成">图表!$BQ$80</definedName>
    <definedName name="鬼斧神工">法术大全!$M$283</definedName>
    <definedName name="鬼智半身人_剑湾属性值加成">图表!$BQ$39</definedName>
    <definedName name="贵族背景装备">图表!$AR$73</definedName>
    <definedName name="贵族额外语言">图表!$AR$71</definedName>
    <definedName name="贵族工具熟练项">图表!$AR$69</definedName>
    <definedName name="贵族技能熟练项">图表!$AR$67</definedName>
    <definedName name="贵族理想">图表!$AR$45:$AR$50</definedName>
    <definedName name="贵族牵绊">图表!$AR$52:$AR$57</definedName>
    <definedName name="贵族缺点">图表!$AR$59:$AR$64</definedName>
    <definedName name="贵族特点">图表!$AR$36:$AR$43</definedName>
    <definedName name="贵族特殊选项">图表!$AR$75</definedName>
    <definedName name="滚珠_一包1000粒">图表!$AC$15</definedName>
    <definedName name="哈达之臂">法术大全!$M$51</definedName>
    <definedName name="哈达之欲">法术大全!$M$225</definedName>
    <definedName name="海盗背景装备">图表!$AW$73</definedName>
    <definedName name="海盗额外语言">图表!$AW$71</definedName>
    <definedName name="海盗工具熟练项">图表!$AW$69</definedName>
    <definedName name="海盗技能熟练项">图表!$AW$67</definedName>
    <definedName name="海盗理想">图表!$AW$45:$AW$50</definedName>
    <definedName name="海盗牵绊">图表!$AW$52:$AW$57</definedName>
    <definedName name="海盗缺点">图表!$AW$59:$AW$64</definedName>
    <definedName name="海盗特点">图表!$AW$36:$AW$43</definedName>
    <definedName name="海盗特殊选项">图表!$AW$75</definedName>
    <definedName name="海精灵_魔邓肯属性值加成">图表!$BQ$44</definedName>
    <definedName name="海市蜃楼">法术大全!$M$431</definedName>
    <definedName name="海啸术">法术大全!$M$471</definedName>
    <definedName name="寒冰赋权">法术大全!$M$398</definedName>
    <definedName name="寒冰锥">法术大全!$M$324</definedName>
    <definedName name="黑暗视觉">法术大全!$M$139</definedName>
    <definedName name="黑暗术">法术大全!$M$138</definedName>
    <definedName name="黑龙裔属性值加成">图表!$BQ$54</definedName>
    <definedName name="轰雷剑">法术大全!$M$4</definedName>
    <definedName name="红龙裔属性值加成">图表!$BQ$52</definedName>
    <definedName name="虹光法墙">法术大全!$M$483</definedName>
    <definedName name="虹光喷射">法术大全!$M$436</definedName>
    <definedName name="壶或罐">图表!$AC$57</definedName>
    <definedName name="槲寄生枝条">图表!$AC$39</definedName>
    <definedName name="护盾术">法术大全!$M$107</definedName>
    <definedName name="护符">图表!$AC$49</definedName>
    <definedName name="花开二度">图表!$CY$56</definedName>
    <definedName name="花言巧语">法术大全!$M$459</definedName>
    <definedName name="滑轮组">图表!$AC$21</definedName>
    <definedName name="化兽为友">法术大全!$M$49</definedName>
    <definedName name="化兽者">图表!$BS$65:$BV$65</definedName>
    <definedName name="化外之民背景装备">图表!$AT$73</definedName>
    <definedName name="化外之民额外语言">图表!$AT$71</definedName>
    <definedName name="化外之民工具熟练项">图表!$AT$69</definedName>
    <definedName name="化外之民技能熟练项">图表!$AT$67</definedName>
    <definedName name="化外之民理想">图表!$AT$45:$AT$50</definedName>
    <definedName name="化外之民牵绊">图表!$AT$52:$AT$57</definedName>
    <definedName name="化外之民缺点">图表!$AT$59:$AT$64</definedName>
    <definedName name="化外之民特点">图表!$AT$36:$AT$43</definedName>
    <definedName name="化外之民特殊选项">图表!$AT$75</definedName>
    <definedName name="画家工具">图表!$AC$111</definedName>
    <definedName name="缓慢术">法术大全!$M$246</definedName>
    <definedName name="幻景">法术大全!$M$293</definedName>
    <definedName name="幻身灵">图表!$BS$48:$CB$48</definedName>
    <definedName name="幻身灵属性值加成">图表!$BQ$76</definedName>
    <definedName name="幻影巨龙">法术大全!$M$461</definedName>
    <definedName name="唤起死灵">法术大全!$M$383</definedName>
    <definedName name="荒野形态">图表!$CW$4</definedName>
    <definedName name="黄铜龙裔属性值加成">图表!$BQ$58</definedName>
    <definedName name="灰矮人_魔邓肯属性值加成">图表!$BQ$50</definedName>
    <definedName name="徽章">图表!$AC$50</definedName>
    <definedName name="回避侦测">法术大全!$M$237</definedName>
    <definedName name="回返真言">法术大全!$M$421</definedName>
    <definedName name="回气">图表!$CQ$3</definedName>
    <definedName name="回生术">法术大全!$M$243</definedName>
    <definedName name="魂灵环绕">法术大全!$M$250</definedName>
    <definedName name="混乱箭">法术大全!$M$59</definedName>
    <definedName name="活化物件">法术大全!$M$315</definedName>
    <definedName name="活力灵光">法术大全!$M$199</definedName>
    <definedName name="火把">图表!$AC$96</definedName>
    <definedName name="火箭">法术大全!$M$220</definedName>
    <definedName name="火墙术">法术大全!$M$312</definedName>
    <definedName name="火球术">法术大全!$M$219</definedName>
    <definedName name="火绒盒">图表!$AC$95</definedName>
    <definedName name="火焰刀">法术大全!$M$149</definedName>
    <definedName name="火焰风暴">法术大全!$M$429</definedName>
    <definedName name="火焰护盾">法术大全!$M$285</definedName>
    <definedName name="火焰箭">法术大全!$M$11</definedName>
    <definedName name="获得魔宠">法术大全!$M$81</definedName>
    <definedName name="机关人">图表!$BS$41:$CB$41</definedName>
    <definedName name="机关人属性值加成">图表!$BQ$61</definedName>
    <definedName name="基础毒药_小瓶">图表!$AC$73</definedName>
    <definedName name="激愤斩">法术大全!$M$120</definedName>
    <definedName name="激励之源">图表!$CE$8</definedName>
    <definedName name="吉姆的发光硬币">法术大全!$M$499</definedName>
    <definedName name="吉姆的魔法飞弹">法术大全!$M$500</definedName>
    <definedName name="吉斯人">图表!$BS$57:$BT$57</definedName>
    <definedName name="吉斯洋基人属性值加成">图表!$BQ$84</definedName>
    <definedName name="吉斯泽莱人属性值加成">图表!$BQ$85</definedName>
    <definedName name="汲能术">法术大全!$M$337</definedName>
    <definedName name="棘雹术">法术大全!$M$87</definedName>
    <definedName name="棘墙术">法术大全!$M$419</definedName>
    <definedName name="技艺专家">图表!$CY$70</definedName>
    <definedName name="继承者背景装备">图表!$BG$73</definedName>
    <definedName name="继承者额外语言">图表!$BG$71</definedName>
    <definedName name="继承者工具熟练项">图表!$BG$69</definedName>
    <definedName name="继承者技能熟练项">图表!$BG$67</definedName>
    <definedName name="继承者理想">图表!$BG$45:$BG$50</definedName>
    <definedName name="继承者牵绊">图表!$BG$52:$BG$57</definedName>
    <definedName name="继承者缺点">图表!$BG$59:$BG$64</definedName>
    <definedName name="继承者特点">图表!$BG$36:$BG$43</definedName>
    <definedName name="祭司套装">图表!$AC$142</definedName>
    <definedName name="加速术">法术大全!$M$224</definedName>
    <definedName name="家族代理人背景装备">图表!$BM$73</definedName>
    <definedName name="家族代理人额外语言">图表!$BM$71</definedName>
    <definedName name="家族代理人工具熟练项">图表!$BM$69</definedName>
    <definedName name="家族代理人技能熟练项">图表!$BM$67</definedName>
    <definedName name="家族代理人理想">图表!$BM$45:$BM$50</definedName>
    <definedName name="家族代理人牵绊">图表!$BM$52:$BM$57</definedName>
    <definedName name="家族代理人缺点">图表!$BM$59:$BM$64</definedName>
    <definedName name="家族代理人特点">图表!$BM$36:$BM$43</definedName>
    <definedName name="假寐术">法术大全!$M$205</definedName>
    <definedName name="假死术">法术大全!$M$218</definedName>
    <definedName name="假象术">法术大全!$M$351</definedName>
    <definedName name="坚固堡垒">法术大全!$M$465</definedName>
    <definedName name="坚韧狂暴">图表!$CU$11</definedName>
    <definedName name="剑刃爆发">法术大全!$M$39</definedName>
    <definedName name="剑刃防护">法术大全!$M$3</definedName>
    <definedName name="剑刃护壁">法术大全!$M$376</definedName>
    <definedName name="健壮">图表!$CY$41</definedName>
    <definedName name="鉴定术">法术大全!$M$94</definedName>
    <definedName name="箭_20">图表!$AC$4</definedName>
    <definedName name="箭袋">图表!$AC$78</definedName>
    <definedName name="降咒">法术大全!$M$201</definedName>
    <definedName name="交友术">法术大全!$M$12</definedName>
    <definedName name="角斗士背景装备">图表!$AM$73</definedName>
    <definedName name="角斗士额外语言">图表!$AM$71</definedName>
    <definedName name="角斗士工具熟练项">图表!$AM$69</definedName>
    <definedName name="角斗士技能熟练项">图表!$AM$67</definedName>
    <definedName name="角斗士理想">图表!$AM$45:$AM$50</definedName>
    <definedName name="角斗士牵绊">图表!$AM$52:$AM$57</definedName>
    <definedName name="角斗士缺点">图表!$AM$59:$AM$64</definedName>
    <definedName name="角斗士特点">图表!$AM$36:$AM$43</definedName>
    <definedName name="角斗士特殊选项">图表!$AM$75</definedName>
    <definedName name="角号">图表!$AC$130</definedName>
    <definedName name="脚底抹油">法术大全!$M$77</definedName>
    <definedName name="教团骑士背景装备">图表!$BH$73</definedName>
    <definedName name="教团骑士额外语言">图表!$BH$71</definedName>
    <definedName name="教团骑士工具熟练项">图表!$BH$69</definedName>
    <definedName name="教团骑士技能熟练项">图表!$BH$67</definedName>
    <definedName name="教团骑士理想">图表!$BH$45:$BH$50</definedName>
    <definedName name="教团骑士牵绊">图表!$BH$52:$BH$57</definedName>
    <definedName name="教团骑士缺点">图表!$BH$59:$BH$64</definedName>
    <definedName name="教团骑士特点">图表!$BH$36:$BH$43</definedName>
    <definedName name="解除魔法">法术大全!$M$213</definedName>
    <definedName name="解离术">法术大全!$M$384</definedName>
    <definedName name="借鉴才学">法术大全!$M$509</definedName>
    <definedName name="金刚魂">图表!$CI$16</definedName>
    <definedName name="金龙裔属性值加成">图表!$BQ$51</definedName>
    <definedName name="禁锢术">法术大全!$M$476</definedName>
    <definedName name="禁制术">法术大全!$M$390</definedName>
    <definedName name="荆棘丛生">法术大全!$M$188</definedName>
    <definedName name="荆棘之鞭">法术大全!$M$41</definedName>
    <definedName name="惊惧斩">法术大全!$M$304</definedName>
    <definedName name="精类触碰">图表!$CY$63</definedName>
    <definedName name="精类位移">图表!$CY$51</definedName>
    <definedName name="精类召唤术_召唤精类灵魄">法术大全!$M$252</definedName>
    <definedName name="精灵">图表!$BS$37:$BZ$37</definedName>
    <definedName name="精灵之准">图表!$CY$49</definedName>
    <definedName name="精神监狱">法术大全!$M$403</definedName>
    <definedName name="精通至圣斩">图表!$BY$12</definedName>
    <definedName name="警报术">法术大全!$M$48</definedName>
    <definedName name="警戒之箭">法术大全!$M$136</definedName>
    <definedName name="警觉">图表!$CY$2</definedName>
    <definedName name="净化灵光">法术大全!$M$268</definedName>
    <definedName name="净化食粮">法术大全!$M$103</definedName>
    <definedName name="净化之触">图表!$BY$13</definedName>
    <definedName name="镜影术">法术大全!$M$169</definedName>
    <definedName name="纠缠术">法术大全!$M$76</definedName>
    <definedName name="巨虫术">法术大全!$M$287</definedName>
    <definedName name="巨武器大师">图表!$CY$13</definedName>
    <definedName name="慷慨吉运">图表!$CY$44</definedName>
    <definedName name="抗毒剂_小瓶">图表!$AC$8</definedName>
    <definedName name="可靠才能">图表!$CK$9</definedName>
    <definedName name="克敌先机">法术大全!$M$44</definedName>
    <definedName name="克隆术">法术大全!$M$452</definedName>
    <definedName name="空灵体">图表!$CI$18</definedName>
    <definedName name="恐惧术">法术大全!$M$217</definedName>
    <definedName name="控火">法术大全!$M$6</definedName>
    <definedName name="口粮_1日份">图表!$AC$80</definedName>
    <definedName name="枯萎术">法术大全!$M$270</definedName>
    <definedName name="骷髅之舞">法术大全!$M$331</definedName>
    <definedName name="快速交友">法术大全!$M$496</definedName>
    <definedName name="快速移动">图表!$CU$8</definedName>
    <definedName name="狂暴">图表!$CU$2</definedName>
    <definedName name="矿工镐">图表!$AC$71</definedName>
    <definedName name="困惑术">法术大全!$M$273</definedName>
    <definedName name="扩大重力">法术大全!$M$101</definedName>
    <definedName name="拉瑞心灵联结">法术大全!$M$357</definedName>
    <definedName name="蜡烛">图表!$AC$26</definedName>
    <definedName name="莱姆束缚之霜">法术大全!$M$505</definedName>
    <definedName name="蓝纱一梦">法术大全!$M$426</definedName>
    <definedName name="篮子">图表!$AC$17</definedName>
    <definedName name="劳洛希姆心灵长枪">法术大全!$M$507</definedName>
    <definedName name="老佣兵背景装备">图表!$BI$73</definedName>
    <definedName name="老佣兵额外语言">图表!$BI$71</definedName>
    <definedName name="老佣兵工具熟练项">图表!$BI$69</definedName>
    <definedName name="老佣兵技能熟练项">图表!$BI$67</definedName>
    <definedName name="老佣兵理想">图表!$BI$45:$BI$50</definedName>
    <definedName name="老佣兵牵绊">图表!$BI$52:$BI$57</definedName>
    <definedName name="老佣兵缺点">图表!$BI$59:$BI$64</definedName>
    <definedName name="老佣兵特点">图表!$BI$36:$BI$43</definedName>
    <definedName name="雷鸣波">法术大全!$M$117</definedName>
    <definedName name="雷鸣斩">法术大全!$M$116</definedName>
    <definedName name="雷霆步">法术大全!$M$256</definedName>
    <definedName name="冷冻射线">法术大全!$M$31</definedName>
    <definedName name="离梦人">图表!$BS$64:$CB$64</definedName>
    <definedName name="离梦人属性值加成">图表!$BQ$92</definedName>
    <definedName name="李欧蒙秘藏箱">法术大全!$M$295</definedName>
    <definedName name="李欧蒙小屋">法术大全!$M$228</definedName>
    <definedName name="里拉琴">图表!$AC$129</definedName>
    <definedName name="力场墙">法术大全!$M$371</definedName>
    <definedName name="励志演讲">法术大全!$M$498</definedName>
    <definedName name="连锁闪电">法术大全!$M$378</definedName>
    <definedName name="炼金工具">图表!$AC$100</definedName>
    <definedName name="炼狱叱喝">法术大全!$M$89</definedName>
    <definedName name="链条_10尺">图表!$AC$29</definedName>
    <definedName name="疗伤术">法术大全!$M$67</definedName>
    <definedName name="镣铐">图表!$AC$64</definedName>
    <definedName name="猎人印记">法术大全!$M$92</definedName>
    <definedName name="猎食化兽者属性值加成">图表!$BQ$96</definedName>
    <definedName name="灵光一闪">图表!$CO$8</definedName>
    <definedName name="灵魂牢笼">法术大全!$M$411</definedName>
    <definedName name="灵活移动">图表!$CY$26</definedName>
    <definedName name="灵敏之赐">法术大全!$M$83</definedName>
    <definedName name="灵巧动作">图表!$CK$5</definedName>
    <definedName name="灵体卫士">法术大全!$M$249</definedName>
    <definedName name="灵体武器">法术大全!$M$189</definedName>
    <definedName name="铃铛">图表!$AC$19</definedName>
    <definedName name="领航工具">图表!$AC$134</definedName>
    <definedName name="领袖之证">图表!$CY$17</definedName>
    <definedName name="流浪儿背景装备">图表!$AY$73</definedName>
    <definedName name="流浪儿额外语言">图表!$AY$71</definedName>
    <definedName name="流浪儿工具熟练项">图表!$AY$69</definedName>
    <definedName name="流浪儿技能熟练项">图表!$AY$67</definedName>
    <definedName name="流浪儿理想">图表!$AY$45:$AY$50</definedName>
    <definedName name="流浪儿牵绊">图表!$AY$52:$AY$57</definedName>
    <definedName name="流浪儿缺点">图表!$AY$59:$AY$64</definedName>
    <definedName name="流浪儿特点">图表!$AY$36:$AY$43</definedName>
    <definedName name="流浪儿特殊选项">图表!$AY$75</definedName>
    <definedName name="流星爆">法术大全!$M$480</definedName>
    <definedName name="龙类变形术">法术大全!$M$503</definedName>
    <definedName name="龙类精魄召唤术">法术大全!$M$506</definedName>
    <definedName name="龙息术">法术大全!$M$141</definedName>
    <definedName name="龙裔">图表!$BS$40:$CD$40</definedName>
    <definedName name="龙族皮肤">图表!$CY$46</definedName>
    <definedName name="龙族之恐怖">图表!$CY$45</definedName>
    <definedName name="芦笛">图表!$AC$132</definedName>
    <definedName name="鲁莽攻击">图表!$CU$4</definedName>
    <definedName name="鲁特琴">图表!$AC$128</definedName>
    <definedName name="旅行者服装">图表!$AC$36</definedName>
    <definedName name="律令死亡">法术大全!$M$482</definedName>
    <definedName name="律令痛苦">法术大全!$M$435</definedName>
    <definedName name="律令医疗">法术大全!$M$481</definedName>
    <definedName name="律令震慑">法术大全!$M$467</definedName>
    <definedName name="绿龙裔属性值加成">图表!$BQ$56</definedName>
    <definedName name="麻袋">图表!$AC$84</definedName>
    <definedName name="麻绳_50尺">图表!$AC$82</definedName>
    <definedName name="马友夫强酸箭">法术大全!$M$167</definedName>
    <definedName name="马友夫微流星">法术大全!$M$236</definedName>
    <definedName name="麦克斯米利安的地之攫">法术大全!$M$166</definedName>
    <definedName name="脉冲波动">法术大全!$M$241</definedName>
    <definedName name="毛毯">图表!$AC$20</definedName>
    <definedName name="魅惑怪物">法术大全!$M$271</definedName>
    <definedName name="魅惑人类">法术大全!$M$60</definedName>
    <definedName name="魅影驹">法术大全!$M$238</definedName>
    <definedName name="魅影杀手">法术大全!$M$300</definedName>
    <definedName name="魅影之力">法术大全!$M$174</definedName>
    <definedName name="朦胧术">法术大全!$M$131</definedName>
    <definedName name="迷宫术">法术大全!$M$464</definedName>
    <definedName name="迷幻手稿">法术大全!$M$95</definedName>
    <definedName name="迷你仆役">法术大全!$M$258</definedName>
    <definedName name="迷踪步">法术大全!$M$170</definedName>
    <definedName name="靡叶生华">法术大全!$M$512</definedName>
    <definedName name="秘法门">法术大全!$M$375</definedName>
    <definedName name="秘法锁">法术大全!$M$126</definedName>
    <definedName name="秘法眼">法术大全!$M$266</definedName>
    <definedName name="密探背景装备">图表!$AK$73</definedName>
    <definedName name="密探额外语言">图表!$AK$71</definedName>
    <definedName name="密探工具熟练项">图表!$AK$69</definedName>
    <definedName name="密探技能熟练项">图表!$AK$67</definedName>
    <definedName name="密探理想">图表!$AK$45:$AK$50</definedName>
    <definedName name="密探牵绊">图表!$AK$52:$AK$57</definedName>
    <definedName name="密探缺点">图表!$AK$59:$AK$64</definedName>
    <definedName name="密探特点">图表!$AK$36:$AK$43</definedName>
    <definedName name="密探特殊选项">图表!$AK$75</definedName>
    <definedName name="渺远步">法术大全!$M$338</definedName>
    <definedName name="敏锐心灵">图表!$CY$18</definedName>
    <definedName name="鸣雷破">法术大全!$M$42</definedName>
    <definedName name="命令术">法术大全!$M$63</definedName>
    <definedName name="命运宠儿">法术大全!$M$151</definedName>
    <definedName name="磨刀石">图表!$AC$99</definedName>
    <definedName name="魔袋术">法术大全!$M$196</definedName>
    <definedName name="魔邓肯豪宅术">法术大全!$M$432</definedName>
    <definedName name="魔邓肯私人密室">法术大全!$M$298</definedName>
    <definedName name="魔邓肯之剑">法术大全!$M$433</definedName>
    <definedName name="魔邓肯忠犬">法术大全!$M$297</definedName>
    <definedName name="魔法奥秘">图表!$CE$10</definedName>
    <definedName name="魔法飞弹">法术大全!$M$100</definedName>
    <definedName name="魔法工艺">图表!$CO$2</definedName>
    <definedName name="魔法徽记">法术大全!$M$443</definedName>
    <definedName name="魔法伎俩">法术大全!$M$28</definedName>
    <definedName name="魔法圈套">法术大全!$M$111</definedName>
    <definedName name="魔法物品大师">图表!$CO$12</definedName>
    <definedName name="魔法物品熟稔">图表!$CO$9</definedName>
    <definedName name="魔法物品专家">图表!$CO$11</definedName>
    <definedName name="魔法学徒">图表!$CY$23</definedName>
    <definedName name="魔化武器">法术大全!$M$165</definedName>
    <definedName name="魔魂壶">法术大全!$M$401</definedName>
    <definedName name="魔力监牢">法术大全!$M$430</definedName>
    <definedName name="魔力泉涌">图表!$CC$4</definedName>
    <definedName name="魔能爆">法术大全!$M$10</definedName>
    <definedName name="魔能导师">图表!$CY$62</definedName>
    <definedName name="魔能祈唤">图表!$CM$4</definedName>
    <definedName name="魔能掌控">图表!$CM$7</definedName>
    <definedName name="魔契恩泽">图表!$CM$5</definedName>
    <definedName name="魔绳术">法术大全!$M$179</definedName>
    <definedName name="魔石">法术大全!$M$21</definedName>
    <definedName name="魔杖">图表!$AC$13</definedName>
    <definedName name="魔嘴术">法术大全!$M$164</definedName>
    <definedName name="莫伊之影">法术大全!$M$302</definedName>
    <definedName name="墨水_1盎司瓶">图表!$AC$55</definedName>
    <definedName name="墨水笔">图表!$AC$56</definedName>
    <definedName name="木雕工具">图表!$AC$116</definedName>
    <definedName name="木遁术">法术大全!$M$416</definedName>
    <definedName name="木匠工具">图表!$AC$103</definedName>
    <definedName name="木精灵魔法">图表!$CY$58</definedName>
    <definedName name="木精灵属性值加成">图表!$BQ$41</definedName>
    <definedName name="木桶">图表!$AC$16</definedName>
    <definedName name="木箱">图表!$AC$31</definedName>
    <definedName name="木制法杖">图表!$AC$41</definedName>
    <definedName name="目盲_耳聋术">法术大全!$M$130</definedName>
    <definedName name="牧师">图表!$CF$2:$CF$6</definedName>
    <definedName name="牧师护甲熟练">图表!$I$33</definedName>
    <definedName name="牧师施法">图表!$CG$2</definedName>
    <definedName name="牧师武器熟练">图表!$G$33</definedName>
    <definedName name="纳撒尔恶作剧">法术大全!$M$501</definedName>
    <definedName name="耐性">图表!$CY$10</definedName>
    <definedName name="泥瓦匠工具">图表!$AC$110</definedName>
    <definedName name="拟像术">法术大全!$M$442</definedName>
    <definedName name="念动力">图表!$CY$72</definedName>
    <definedName name="酿酒工具">图表!$AC$101</definedName>
    <definedName name="涅斯图魔法灵光">法术大全!$M$172</definedName>
    <definedName name="牛头人">图表!$BS$52:$BT$52</definedName>
    <definedName name="牛头人_拉尼卡属性值加成">图表!$BQ$99</definedName>
    <definedName name="牛头人_塞洛斯属性值加成">图表!$BQ$100</definedName>
    <definedName name="牛眼提灯">图表!$AC$60</definedName>
    <definedName name="扭曲价值">法术大全!$M$494</definedName>
    <definedName name="浓酸球">法术大全!$M$311</definedName>
    <definedName name="弩矢_20">图表!$AC$6</definedName>
    <definedName name="弩矢匣">图表!$AC$27</definedName>
    <definedName name="欧提路克冰封法球">法术大全!$M$405</definedName>
    <definedName name="欧提路克弹力法球">法术大全!$M$299</definedName>
    <definedName name="爬梯_10尺">图表!$AC$58</definedName>
    <definedName name="排箫">图表!$AC$131</definedName>
    <definedName name="派系特工背景装备">图表!$BE$73</definedName>
    <definedName name="派系特工额外语言">图表!$BE$71</definedName>
    <definedName name="派系特工工具熟练项">图表!$BE$69</definedName>
    <definedName name="派系特工技能熟练项">图表!$BE$67</definedName>
    <definedName name="派系特工理想">图表!$BE$45:$BE$50</definedName>
    <definedName name="派系特工牵绊">图表!$BE$52:$BE$57</definedName>
    <definedName name="派系特工缺点">图表!$BE$59:$BE$64</definedName>
    <definedName name="派系特工特点">图表!$BE$36:$BE$43</definedName>
    <definedName name="攀爬工具">图表!$AC$32</definedName>
    <definedName name="磐石赋权">法术大全!$M$399</definedName>
    <definedName name="劈砍者">图表!$CY$71</definedName>
    <definedName name="皮匠工具">图表!$AC$109</definedName>
    <definedName name="骗子背景装备">图表!$AI$73</definedName>
    <definedName name="骗子额外语言">图表!$AI$71</definedName>
    <definedName name="骗子工具熟练项">图表!$AI$69</definedName>
    <definedName name="骗子技能熟练项">图表!$AI$67</definedName>
    <definedName name="骗子理想">图表!$AI$45:$AI$50</definedName>
    <definedName name="骗子牵绊">图表!$AI$52:$AI$57</definedName>
    <definedName name="骗子缺点">图表!$AI$59:$AI$64</definedName>
    <definedName name="骗子特点">图表!$AI$36:$AI$43</definedName>
    <definedName name="骗子特殊选项">图表!$AI$75</definedName>
    <definedName name="飘忽不定">图表!$CK$12</definedName>
    <definedName name="平民英雄背景装备">图表!$AN$73</definedName>
    <definedName name="平民英雄额外语言">图表!$AN$71</definedName>
    <definedName name="平民英雄工具熟练项">图表!$AN$69</definedName>
    <definedName name="平民英雄技能熟练项">图表!$AN$67</definedName>
    <definedName name="平民英雄理想">图表!$AN$45:$AN$50</definedName>
    <definedName name="平民英雄牵绊">图表!$AN$52:$AN$57</definedName>
    <definedName name="平民英雄缺点">图表!$AN$59:$AN$64</definedName>
    <definedName name="平民英雄特点">图表!$AN$36:$AN$43</definedName>
    <definedName name="平民英雄特殊选项">图表!$AN$75</definedName>
    <definedName name="普通服装">图表!$AC$33</definedName>
    <definedName name="铺盖">图表!$AC$18</definedName>
    <definedName name="七彩喷射">法术大全!$M$62</definedName>
    <definedName name="奇才">图表!$CY$55</definedName>
    <definedName name="奇术">法术大全!$M$40</definedName>
    <definedName name="奇械师">图表!$CN$2:$CN$13</definedName>
    <definedName name="奇械师护甲熟练">图表!$I$38</definedName>
    <definedName name="奇械师施法">图表!$CO$3</definedName>
    <definedName name="奇械师武器熟练">图表!$G$38</definedName>
    <definedName name="奇械师专业">图表!$CO$5</definedName>
    <definedName name="奇械学徒">图表!$CY$59</definedName>
    <definedName name="奇械之魂">图表!$CO$13</definedName>
    <definedName name="祈愿术">法术大全!$M$493</definedName>
    <definedName name="骑乘战斗">图表!$CY$28</definedName>
    <definedName name="骑士背景装备">图表!$AS$73</definedName>
    <definedName name="骑士额外语言">图表!$AS$71</definedName>
    <definedName name="骑士工具熟练项">图表!$AS$69</definedName>
    <definedName name="骑士技能熟练项">图表!$AS$67</definedName>
    <definedName name="骑士理想">图表!$AS$45:$AS$50</definedName>
    <definedName name="骑士牵绊">图表!$AS$52:$AS$57</definedName>
    <definedName name="骑士缺点">图表!$AS$59:$AS$64</definedName>
    <definedName name="骑士特点">图表!$AS$36:$AS$43</definedName>
    <definedName name="骑士特殊选项">图表!$AS$75</definedName>
    <definedName name="启蒙术">法术大全!$M$317</definedName>
    <definedName name="气">图表!$CI$4</definedName>
    <definedName name="气化形体">法术大全!$M$222</definedName>
    <definedName name="契约魔法">图表!$CM$3</definedName>
    <definedName name="虔诚护盾">法术大全!$M$108</definedName>
    <definedName name="枪手">图表!$CY$65</definedName>
    <definedName name="强化属性">法术大全!$M$144</definedName>
    <definedName name="强健身心">图表!$CY$31</definedName>
    <definedName name="强令对决">法术大全!$M$64</definedName>
    <definedName name="强弩专家">图表!$CY$6</definedName>
    <definedName name="强迫术">法术大全!$M$272</definedName>
    <definedName name="强酸_小瓶">图表!$AC$2</definedName>
    <definedName name="敲击术">法术大全!$M$159</definedName>
    <definedName name="巧舌如簧">法术大全!$M$495</definedName>
    <definedName name="巧言术">法术大全!$M$259</definedName>
    <definedName name="撬棍">图表!$AC$38</definedName>
    <definedName name="窃贼套装">图表!$AC$137</definedName>
    <definedName name="擒抱藤">法术大全!$M$288</definedName>
    <definedName name="擒抱者">图表!$CY$12</definedName>
    <definedName name="青铜龙裔属性值加成">图表!$BQ$60</definedName>
    <definedName name="轻甲">图表!$U$45:$U$47</definedName>
    <definedName name="轻甲运用">图表!$CY$19</definedName>
    <definedName name="轻身坠">图表!$CI$8</definedName>
    <definedName name="轻足半身人属性值加成">图表!$BQ$37</definedName>
    <definedName name="清风赋权">法术大全!$M$400</definedName>
    <definedName name="丘陵矮人属性值加成">图表!$BQ$48</definedName>
    <definedName name="权杖">图表!$AC$11</definedName>
    <definedName name="群体暗示术">法术大全!$M$402</definedName>
    <definedName name="群体变形术">法术大全!$M$479</definedName>
    <definedName name="群体疗伤术">法术大全!$M$350</definedName>
    <definedName name="群体医疗术">法术大全!$M$478</definedName>
    <definedName name="群体治愈真言">法术大全!$M$234</definedName>
    <definedName name="燃火术">法术大全!$M$30</definedName>
    <definedName name="燃烧之手">法术大全!$M$55</definedName>
    <definedName name="人类">图表!$BS$35:$BY$35</definedName>
    <definedName name="人类定身术">法术大全!$M$156</definedName>
    <definedName name="人类属性值加成">图表!$BQ$35</definedName>
    <definedName name="任意门">法术大全!$M$278</definedName>
    <definedName name="融身入石">法术大全!$M$235</definedName>
    <definedName name="弱智术">法术大全!$M$458</definedName>
    <definedName name="散射术">法术大全!$M$410</definedName>
    <definedName name="森林侏儒属性值加成">图表!$BQ$70</definedName>
    <definedName name="沙漏">图表!$AC$53</definedName>
    <definedName name="沙墙术">法术大全!$M$261</definedName>
    <definedName name="山地矮人属性值加成">图表!$BQ$49</definedName>
    <definedName name="闪电箭">法术大全!$M$230</definedName>
    <definedName name="闪电牵引">法术大全!$M$19</definedName>
    <definedName name="闪电束">法术大全!$M$231</definedName>
    <definedName name="闪现术">法术大全!$M$203</definedName>
    <definedName name="商用天平">图表!$AC$85</definedName>
    <definedName name="哨兵">图表!$CY$34</definedName>
    <definedName name="哨子">图表!$AC$88</definedName>
    <definedName name="摄心目光">法术大全!$M$387</definedName>
    <definedName name="深水人贵族背景装备">图表!$BL$73</definedName>
    <definedName name="深水人贵族额外语言">图表!$BL$71</definedName>
    <definedName name="深水人贵族工具熟练项">图表!$BL$69</definedName>
    <definedName name="深水人贵族技能熟练项">图表!$BL$67</definedName>
    <definedName name="深水人贵族理想">图表!$BL$45:$BL$50</definedName>
    <definedName name="深水人贵族牵绊">图表!$BL$52:$BL$57</definedName>
    <definedName name="深水人贵族缺点">图表!$BL$59:$BL$64</definedName>
    <definedName name="深水人贵族特点">图表!$BL$36:$BL$43</definedName>
    <definedName name="神导术">法术大全!$M$15</definedName>
    <definedName name="神恩">法术大全!$M$73</definedName>
    <definedName name="神莓术">法术大全!$M$84</definedName>
    <definedName name="神庙术">法术大全!$M$445</definedName>
    <definedName name="神射手">图表!$CY$35</definedName>
    <definedName name="神圣感知">图表!$BY$2</definedName>
    <definedName name="神圣干预">图表!$CG$6</definedName>
    <definedName name="神圣领域">图表!$CG$3</definedName>
    <definedName name="神圣誓言">图表!$BY$8</definedName>
    <definedName name="神圣武器">法术大全!$M$344</definedName>
    <definedName name="神佑">图表!$BY$7</definedName>
    <definedName name="生命灵光">法术大全!$M$267</definedName>
    <definedName name="生命转换">法术大全!$M$229</definedName>
    <definedName name="生物定位术">法术大全!$M$296</definedName>
    <definedName name="圣火术">法术大全!$M$33</definedName>
    <definedName name="圣洁灵光">法术大全!$M$460</definedName>
    <definedName name="圣居">法术大全!$M$342</definedName>
    <definedName name="圣疗">图表!$BY$3</definedName>
    <definedName name="圣水_扁瓶">图表!$AC$52</definedName>
    <definedName name="圣武士">图表!$BX$2:$BX$13</definedName>
    <definedName name="圣武士额外攻击">图表!$BY$9</definedName>
    <definedName name="圣武士护甲熟练">图表!$I$40</definedName>
    <definedName name="圣武士施法">图表!$BY$5</definedName>
    <definedName name="圣武士武器熟练">图表!$G$40</definedName>
    <definedName name="圣武士战斗风格">图表!$BY$4</definedName>
    <definedName name="圣物匣">图表!$AC$51</definedName>
    <definedName name="圣言术">法术大全!$M$425</definedName>
    <definedName name="诗人激励">图表!$CE$3</definedName>
    <definedName name="狮族">图表!$BS$68</definedName>
    <definedName name="狮族属性值加成">图表!$BQ$102</definedName>
    <definedName name="十字军披风">法术大全!$M$211</definedName>
    <definedName name="石肤术">法术大全!$M$306</definedName>
    <definedName name="石化术">法术大全!$M$389</definedName>
    <definedName name="石墙术">法术大全!$M$373</definedName>
    <definedName name="时光蹂躏">法术大全!$M$488</definedName>
    <definedName name="时间停止">法术大全!$M$489</definedName>
    <definedName name="时流刹转">法术大全!$M$368</definedName>
    <definedName name="识破隐形">法术大全!$M$181</definedName>
    <definedName name="史尼洛雪球群">法术大全!$M$186</definedName>
    <definedName name="士兵背景装备">图表!$AX$73</definedName>
    <definedName name="士兵额外语言">图表!$AX$71</definedName>
    <definedName name="士兵工具熟练项">图表!$AX$69</definedName>
    <definedName name="士兵技能熟练项">图表!$AX$67</definedName>
    <definedName name="士兵理想">图表!$AX$45:$AX$50</definedName>
    <definedName name="士兵牵绊">图表!$AX$52:$AX$57</definedName>
    <definedName name="士兵缺点">图表!$AX$59:$AX$64</definedName>
    <definedName name="士兵特点">图表!$AX$36:$AX$43</definedName>
    <definedName name="士兵特殊选项">图表!$AX$75</definedName>
    <definedName name="氏族工匠背景装备">图表!$BB$73</definedName>
    <definedName name="氏族工匠额外语言">图表!$BB$71</definedName>
    <definedName name="氏族工匠工具熟练项">图表!$BB$69</definedName>
    <definedName name="氏族工匠技能熟练项">图表!$BB$67</definedName>
    <definedName name="氏族工匠理想">图表!$BB$45:$BB$50</definedName>
    <definedName name="氏族工匠牵绊">图表!$BB$52:$BB$57</definedName>
    <definedName name="氏族工匠缺点">图表!$BB$59:$BB$64</definedName>
    <definedName name="氏族工匠特点">图表!$BB$36:$BB$43</definedName>
    <definedName name="侍僧背景装备">图表!$AH$73</definedName>
    <definedName name="侍僧额外语言">图表!$AH$71</definedName>
    <definedName name="侍僧工具熟练项">图表!$AH$69</definedName>
    <definedName name="侍僧技能熟练项">图表!$AH$67</definedName>
    <definedName name="侍僧理想">图表!$AH$45:$AH$50</definedName>
    <definedName name="侍僧牵绊">图表!$AH$52:$AH$57</definedName>
    <definedName name="侍僧缺点">图表!$AH$59:$AH$64</definedName>
    <definedName name="侍僧特点">图表!$AH$36:$AH$43</definedName>
    <definedName name="侍僧特殊选项">图表!$AH$75</definedName>
    <definedName name="守护阿斯莫属性值加成">图表!$BQ$67</definedName>
    <definedName name="守护灵光">图表!$BY$10</definedName>
    <definedName name="守护之风">法术大全!$M$194</definedName>
    <definedName name="守护之链">法术大全!$M$193</definedName>
    <definedName name="守卫刻文">法术大全!$M$223</definedName>
    <definedName name="狩猎陷阱">图表!$AC$54</definedName>
    <definedName name="授予技能">法术大全!$M$361</definedName>
    <definedName name="兽皮化兽者属性值加成">图表!$BQ$93</definedName>
    <definedName name="兽人">图表!$BS$42:$CB$42</definedName>
    <definedName name="兽人式狂怒">图表!$CY$54</definedName>
    <definedName name="兽人属性值加成">图表!$BQ$62</definedName>
    <definedName name="兽之联结">法术大全!$M$53</definedName>
    <definedName name="书">图表!$AC$22</definedName>
    <definedName name="书法工具">图表!$AC$102</definedName>
    <definedName name="熟习">图表!$CY$37</definedName>
    <definedName name="属性值提升">图表!$CY$1</definedName>
    <definedName name="术法复苏">图表!$CC$6</definedName>
    <definedName name="术法起源">图表!$CC$3</definedName>
    <definedName name="术士">图表!$CB$2:$CB$6</definedName>
    <definedName name="术士护甲熟练">图表!$I$31</definedName>
    <definedName name="术士施法">图表!$CC$2</definedName>
    <definedName name="术士武器熟练">图表!$G$31</definedName>
    <definedName name="树肤术">法术大全!$M$128</definedName>
    <definedName name="树跃术">法术大全!$M$370</definedName>
    <definedName name="衰弱射线">法术大全!$M$178</definedName>
    <definedName name="双持客">图表!$CY$8</definedName>
    <definedName name="双人帐篷">图表!$AC$94</definedName>
    <definedName name="霜噬">法术大全!$M$13</definedName>
    <definedName name="水袋">图表!$AC$98</definedName>
    <definedName name="水晶">图表!$AC$9</definedName>
    <definedName name="水面行走">法术大全!$M$264</definedName>
    <definedName name="水墙术">法术大全!$M$262</definedName>
    <definedName name="水手背景装备">图表!$AV$73</definedName>
    <definedName name="水手额外语言">图表!$AV$71</definedName>
    <definedName name="水手工具熟练项">图表!$AV$69</definedName>
    <definedName name="水手技能熟练项">图表!$AV$67</definedName>
    <definedName name="水手理想">图表!$AV$45:$AV$50</definedName>
    <definedName name="水手牵绊">图表!$AV$52:$AV$57</definedName>
    <definedName name="水手缺点">图表!$AV$59:$AV$64</definedName>
    <definedName name="水手特点">图表!$AV$36:$AV$43</definedName>
    <definedName name="水手特殊选项">图表!$AV$75</definedName>
    <definedName name="水桶">图表!$AC$24</definedName>
    <definedName name="水中呼吸">法术大全!$M$263</definedName>
    <definedName name="睡眠术">法术大全!$M$110</definedName>
    <definedName name="丝绳_50尺">图表!$AC$83</definedName>
    <definedName name="死亡法阵">法术大全!$M$379</definedName>
    <definedName name="死亡一指">法术大全!$M$428</definedName>
    <definedName name="死云术">法术大全!$M$321</definedName>
    <definedName name="死者复活">法术大全!$M$356</definedName>
    <definedName name="死者交谈">法术大全!$M$247</definedName>
    <definedName name="宿敌">图表!$CS$2</definedName>
    <definedName name="塑石术">法术大全!$M$305</definedName>
    <definedName name="塑土">法术大全!$M$26</definedName>
    <definedName name="酸液飞溅">法术大全!$M$2</definedName>
    <definedName name="算盘">图表!$AC$1</definedName>
    <definedName name="梭螺鱼人">图表!$BS$58:$CB$58</definedName>
    <definedName name="梭螺鱼人属性值加成">图表!$BQ$86</definedName>
    <definedName name="锁">图表!$AC$62</definedName>
    <definedName name="塔莎超凡形态">法术大全!$M$414</definedName>
    <definedName name="塔莎腐蚀酿">法术大全!$M$113</definedName>
    <definedName name="塔莎狂笑术">法术大全!$M$114</definedName>
    <definedName name="塔莎心灵鞭">法术大全!$M$192</definedName>
    <definedName name="谭森变形术">法术大全!$M$415</definedName>
    <definedName name="谭森浮碟术">法术大全!$M$115</definedName>
    <definedName name="探索套装">图表!$AC$141</definedName>
    <definedName name="探知">法术大全!$M$359</definedName>
    <definedName name="饕餮虚空">法术大全!$M$485</definedName>
    <definedName name="陶匠工具">图表!$AC$112</definedName>
    <definedName name="提夫林">图表!$BS$44:$BU$44</definedName>
    <definedName name="提夫林变体_剑湾属性值加成">图表!$BQ$65</definedName>
    <definedName name="提夫林属性值加成">图表!$BQ$64</definedName>
    <definedName name="提夫林亚种_魔邓肯属性值加成">图表!$BQ$66</definedName>
    <definedName name="提琴">图表!$AC$133</definedName>
    <definedName name="提升抗性">法术大全!$M$32</definedName>
    <definedName name="天罚阿斯莫属性值加成">图表!$BQ$68</definedName>
    <definedName name="天狗">图表!$BS$66:$CB$66</definedName>
    <definedName name="天狗属性值加成">图表!$BQ$97</definedName>
    <definedName name="天界生物召唤术_召唤天界灵魄">法术大全!$M$363</definedName>
    <definedName name="天语通">图表!$CI$15</definedName>
    <definedName name="跳跃术">法术大全!$M$97</definedName>
    <definedName name="铁壶">图表!$AC$75</definedName>
    <definedName name="铁蒺藜_一包20枚">图表!$AC$25</definedName>
    <definedName name="铁匠工具">图表!$AC$113</definedName>
    <definedName name="听声辨位">图表!$CK$10</definedName>
    <definedName name="通神术">法术大全!$M$322</definedName>
    <definedName name="通晓传奇">法术大全!$M$348</definedName>
    <definedName name="通晓语言">法术大全!$M$65</definedName>
    <definedName name="铜墙铁壁">法术大全!$M$393</definedName>
    <definedName name="偷袭">图表!$CK$3</definedName>
    <definedName name="投石索弹丸_20">图表!$AC$7</definedName>
    <definedName name="投影术">法术大全!$M$437</definedName>
    <definedName name="突触静止">法术大全!$M$365</definedName>
    <definedName name="图腾">图表!$AC$40</definedName>
    <definedName name="屠灭众敌">图表!$CS$13</definedName>
    <definedName name="土石喷发">法术大全!$M$216</definedName>
    <definedName name="托梦术">法术大全!$M$336</definedName>
    <definedName name="完全变形术">法术大全!$M$490</definedName>
    <definedName name="完全复生术">法术大全!$M$491</definedName>
    <definedName name="万箭齐发">法术大全!$M$326</definedName>
    <definedName name="万事通">图表!$CE$4</definedName>
    <definedName name="亡者丧钟">法术大全!$M$43</definedName>
    <definedName name="望远镜">图表!$AC$93</definedName>
    <definedName name="维多肯">图表!$BS$62:$CB$62</definedName>
    <definedName name="维多肯属性值加成">图表!$BQ$90</definedName>
    <definedName name="维生术">法术大全!$M$38</definedName>
    <definedName name="伪装术">法术大全!$M$360</definedName>
    <definedName name="文书伪造工具">图表!$AC$118</definedName>
    <definedName name="问道自然">法术大全!$M$323</definedName>
    <definedName name="涡旋翘曲">法术大全!$M$511</definedName>
    <definedName name="乌斯伽部族成员背景装备">图表!$BK$73</definedName>
    <definedName name="乌斯伽部族成员额外语言">图表!$BK$71</definedName>
    <definedName name="乌斯伽部族成员工具熟练项">图表!$BK$69</definedName>
    <definedName name="乌斯伽部族成员技能熟练项">图表!$BK$67</definedName>
    <definedName name="乌斯伽部族成员理想">图表!$BK$45:$BK$50</definedName>
    <definedName name="乌斯伽部族成员牵绊">图表!$BK$52:$BK$57</definedName>
    <definedName name="乌斯伽部族成员缺点">图表!$BK$59:$BK$64</definedName>
    <definedName name="乌斯伽部族成员特点">图表!$BK$36:$BK$43</definedName>
    <definedName name="巫师杀手">图表!$CY$22</definedName>
    <definedName name="巫术箭">法术大全!$M$119</definedName>
    <definedName name="无敌术">法术大全!$M$477</definedName>
    <definedName name="无甲">图表!$U$57:$U$59</definedName>
    <definedName name="无甲移动">图表!$CI$5</definedName>
    <definedName name="无声幻影">法术大全!$M$109</definedName>
    <definedName name="无踪步">图表!$CS$11</definedName>
    <definedName name="武器大师">图表!$CY$43</definedName>
    <definedName name="武僧">图表!$CH$2:$CH$19</definedName>
    <definedName name="武僧不朽身">图表!$CI$17</definedName>
    <definedName name="武僧额外攻击">图表!$CI$9</definedName>
    <definedName name="武僧反射闪避">图表!$CI$12</definedName>
    <definedName name="武僧护甲熟练">图表!$I$35</definedName>
    <definedName name="武僧无甲防御">图表!$CI$2</definedName>
    <definedName name="武僧武器熟练">图表!$G$35</definedName>
    <definedName name="武术范型">图表!$CQ$5</definedName>
    <definedName name="武艺">图表!$CI$3</definedName>
    <definedName name="舞风">法术大全!$M$16</definedName>
    <definedName name="舞光术">法术大全!$M$8</definedName>
    <definedName name="物件定位术">法术大全!$M$163</definedName>
    <definedName name="物品注法">图表!$CO$4</definedName>
    <definedName name="西风打击">法术大全!$M$121</definedName>
    <definedName name="吸收元素">法术大全!$M$47</definedName>
    <definedName name="吸血鬼之触">法术大全!$M$260</definedName>
    <definedName name="希望信标">法术大全!$M$200</definedName>
    <definedName name="析米克混生体属性值加成">图表!$BQ$89</definedName>
    <definedName name="析米克杂种">图表!$BS$61:$CB$61</definedName>
    <definedName name="蜥蜴人">图表!$BS$50:$CB$50</definedName>
    <definedName name="蜥蜴人属性值加成">图表!$BQ$78</definedName>
    <definedName name="玺戒">图表!$AC$89</definedName>
    <definedName name="系结本源">法术大全!$M$446</definedName>
    <definedName name="先发激励">图表!$CE$11</definedName>
    <definedName name="嫌恶_关怀术">法术大全!$M$451</definedName>
    <definedName name="险境感知">图表!$CU$5</definedName>
    <definedName name="香水_小瓶">图表!$AC$70</definedName>
    <definedName name="象族">图表!$BS$60:$CB$60</definedName>
    <definedName name="象族属性值加成">图表!$BQ$88</definedName>
    <definedName name="橡棍术">法术大全!$M$36</definedName>
    <definedName name="小包">图表!$AC$77</definedName>
    <definedName name="小瓶">图表!$AC$97</definedName>
    <definedName name="邪魔召唤术_召唤邪魔灵魄">法术大全!$M$412</definedName>
    <definedName name="邪术师">图表!$CL$2:$CL$7</definedName>
    <definedName name="邪术师护甲熟练">图表!$I$37</definedName>
    <definedName name="邪术师武器熟练">图表!$G$37</definedName>
    <definedName name="鞋匠工具">图表!$AC$105</definedName>
    <definedName name="写入空中">法术大全!$M$185</definedName>
    <definedName name="心电感应">图表!$CY$73</definedName>
    <definedName name="心灵感应">法术大全!$M$470</definedName>
    <definedName name="心灵尖刺">法术大全!$M$168</definedName>
    <definedName name="心灵尖啸">法术大全!$M$484</definedName>
    <definedName name="心灵屏障">法术大全!$M$466</definedName>
    <definedName name="心灵遥控">法术大全!$M$366</definedName>
    <definedName name="心灵之楔">法术大全!$M$24</definedName>
    <definedName name="心如止水">图表!$CI$13</definedName>
    <definedName name="信仰守卫">法术大全!$M$291</definedName>
    <definedName name="星界投影">法术大全!$M$472</definedName>
    <definedName name="行动无踪">法术大全!$M$173</definedName>
    <definedName name="行动自如">法术大全!$M$286</definedName>
    <definedName name="形体变化">法术大全!$M$486</definedName>
    <definedName name="幸运">图表!$CY$21</definedName>
    <definedName name="幸运一击">图表!$CK$13</definedName>
    <definedName name="凶蛮打手">图表!$CY$33</definedName>
    <definedName name="凶蛮重击">图表!$CU$10</definedName>
    <definedName name="熊地精属性值加成">图表!$BQ$73</definedName>
    <definedName name="休憩曲">图表!$CE$5</definedName>
    <definedName name="修补工具">图表!$AC$114</definedName>
    <definedName name="修复术">法术大全!$M$22</definedName>
    <definedName name="虚假生命">法术大全!$M$79</definedName>
    <definedName name="玄奥秘法">图表!$CM$6</definedName>
    <definedName name="旋风">法术大全!$M$447</definedName>
    <definedName name="削弱芒刺">法术大全!$M$34</definedName>
    <definedName name="学者套装">图表!$AC$143</definedName>
    <definedName name="雪雨暴">法术大全!$M$245</definedName>
    <definedName name="寻路术">法术大全!$M$388</definedName>
    <definedName name="寻找陷阱">法术大全!$M$148</definedName>
    <definedName name="迅捷化兽者属性值加成">图表!$BQ$95</definedName>
    <definedName name="迅捷箭袋">法术大全!$M$364</definedName>
    <definedName name="雅灵_魔邓肯属性值加成">图表!$BQ$43</definedName>
    <definedName name="亚比达奇凋死术">法术大全!$M$448</definedName>
    <definedName name="烟火">法术大全!$M$177</definedName>
    <definedName name="湮灭波">法术大全!$M$333</definedName>
    <definedName name="延迟爆裂火球">法术大全!$M$424</definedName>
    <definedName name="岩钉">图表!$AC$72</definedName>
    <definedName name="岩侏儒属性值加成">图表!$BQ$71</definedName>
    <definedName name="演员">图表!$CY$4</definedName>
    <definedName name="焰击术">法术大全!$M$339</definedName>
    <definedName name="扬琴">图表!$AC$126</definedName>
    <definedName name="羊皮纸_每张">图表!$AC$69</definedName>
    <definedName name="阳炎爆">法术大全!$M$469</definedName>
    <definedName name="阳炎射线">法术大全!$M$413</definedName>
    <definedName name="妖火">法术大全!$M$78</definedName>
    <definedName name="野炊工具">图表!$AC$65</definedName>
    <definedName name="野蛮人">图表!$CT$2:$CT$14</definedName>
    <definedName name="野蛮人额外攻击">图表!$CU$7</definedName>
    <definedName name="野蛮人护甲熟练">图表!$I$42</definedName>
    <definedName name="野蛮人无甲防御">图表!$CU$3</definedName>
    <definedName name="野蛮人武器熟练">图表!$G$42</definedName>
    <definedName name="野兽施法">图表!$CW$7</definedName>
    <definedName name="野兽召唤术_召唤野兽灵魄">法术大全!$M$191</definedName>
    <definedName name="野兽知觉">法术大全!$M$129</definedName>
    <definedName name="野性感官">图表!$CS$12</definedName>
    <definedName name="野性直觉">图表!$CU$9</definedName>
    <definedName name="曳光弹">法术大全!$M$86</definedName>
    <definedName name="医疗包">图表!$AC$48</definedName>
    <definedName name="医疗师">图表!$CY$14</definedName>
    <definedName name="医疗术">法术大全!$M$395</definedName>
    <definedName name="仪式施法者">图表!$CY$32</definedName>
    <definedName name="移除诅咒">法术大全!$M$242</definedName>
    <definedName name="遗体防腐">法术大全!$M$152</definedName>
    <definedName name="以太化">法术大全!$M$427</definedName>
    <definedName name="艺人背景装备">图表!$AL$73</definedName>
    <definedName name="艺人额外语言">图表!$AL$71</definedName>
    <definedName name="艺人工具熟练项">图表!$AL$69</definedName>
    <definedName name="艺人技能熟练项">图表!$AL$67</definedName>
    <definedName name="艺人理想">图表!$AL$45:$AL$50</definedName>
    <definedName name="艺人牵绊">图表!$AL$52:$AL$57</definedName>
    <definedName name="艺人缺点">图表!$AL$59:$AL$64</definedName>
    <definedName name="艺人套装">图表!$AC$140</definedName>
    <definedName name="艺人特点">图表!$AL$36:$AL$43</definedName>
    <definedName name="艺人特殊选项">图表!$AL$75</definedName>
    <definedName name="异怪召唤术_召唤异怪灵魄">法术大全!$M$308</definedName>
    <definedName name="异界传送">法术大全!$M$434</definedName>
    <definedName name="异界誓缚">法术大全!$M$355</definedName>
    <definedName name="异界誓盟">法术大全!$M$407</definedName>
    <definedName name="异界探知">法术大全!$M$327</definedName>
    <definedName name="异界之门">法术大全!$M$475</definedName>
    <definedName name="异界宗主">图表!$CM$2</definedName>
    <definedName name="易容工具">图表!$AC$117</definedName>
    <definedName name="易容术">法术大全!$M$71</definedName>
    <definedName name="疫病虫群">法术大全!$M$347</definedName>
    <definedName name="疫病术">法术大全!$M$328</definedName>
    <definedName name="吟游诗人">图表!$CD$2:$CD$11</definedName>
    <definedName name="吟游诗人护甲熟练">图表!$I$32</definedName>
    <definedName name="吟游诗人施法">图表!$CE$2</definedName>
    <definedName name="吟游诗人武器熟练">图表!$G$32</definedName>
    <definedName name="吟游诗人学院">图表!$CE$6</definedName>
    <definedName name="吟游诗人专精">图表!$CE$7</definedName>
    <definedName name="银光锐语">法术大全!$M$508</definedName>
    <definedName name="银龙裔属性值加成">图表!$BQ$55</definedName>
    <definedName name="引导神力">图表!$CG$4</definedName>
    <definedName name="引力裂沟">法术大全!$M$289</definedName>
    <definedName name="隐伏者">图表!$CY$38</definedName>
    <definedName name="隐士背景装备">图表!$AQ$73</definedName>
    <definedName name="隐士额外语言">图表!$AQ$71</definedName>
    <definedName name="隐士工具熟练项">图表!$AQ$69</definedName>
    <definedName name="隐士技能熟练项">图表!$AQ$67</definedName>
    <definedName name="隐士理想">图表!$AQ$45:$AQ$50</definedName>
    <definedName name="隐士牵绊">图表!$AQ$52:$AQ$57</definedName>
    <definedName name="隐士缺点">图表!$AQ$59:$AQ$64</definedName>
    <definedName name="隐士特点">图表!$AQ$36:$AQ$43</definedName>
    <definedName name="隐士特殊选项">图表!$AQ$75</definedName>
    <definedName name="隐形仆役">法术大全!$M$118</definedName>
    <definedName name="隐形术">法术大全!$M$158</definedName>
    <definedName name="隐修学者背景装备">图表!$BC$73</definedName>
    <definedName name="隐修学者额外语言">图表!$BC$71</definedName>
    <definedName name="隐修学者工具熟练项">图表!$BC$69</definedName>
    <definedName name="隐修学者技能熟练项">图表!$BC$67</definedName>
    <definedName name="隐修学者理想">图表!$BC$45:$BC$50</definedName>
    <definedName name="隐修学者牵绊">图表!$BC$52:$BC$57</definedName>
    <definedName name="隐修学者缺点">图表!$BC$59:$BC$64</definedName>
    <definedName name="隐修学者特点">图表!$BC$36:$BC$43</definedName>
    <definedName name="印记斩">法术大全!$M$132</definedName>
    <definedName name="英雄气概">法术大全!$M$90</definedName>
    <definedName name="英雄宴">法术大全!$M$396</definedName>
    <definedName name="鹰眼术">法术大全!$M$206</definedName>
    <definedName name="影界触碰">图表!$CY$69</definedName>
    <definedName name="影灵_魔邓肯属性值加成">图表!$BQ$45</definedName>
    <definedName name="勇气灵光">图表!$BY$11</definedName>
    <definedName name="幽影刃">法术大全!$M$182</definedName>
    <definedName name="油灯">图表!$AC$59</definedName>
    <definedName name="油腻术">法术大全!$M$85</definedName>
    <definedName name="游荡者">图表!$CJ$2:$CJ$13</definedName>
    <definedName name="游荡者反射闪避">图表!$CK$8</definedName>
    <definedName name="游荡者范型">图表!$CK$6</definedName>
    <definedName name="游荡者护甲熟练">图表!$I$36</definedName>
    <definedName name="游荡者武器熟练">图表!$G$36</definedName>
    <definedName name="游荡者专精">图表!$CK$2</definedName>
    <definedName name="游侠">图表!$CR$2:$CR$13</definedName>
    <definedName name="游侠大地行者">图表!$CS$9</definedName>
    <definedName name="游侠额外攻击">图表!$CS$8</definedName>
    <definedName name="游侠范型">图表!$CS$6</definedName>
    <definedName name="游侠护甲熟练">图表!$I$41</definedName>
    <definedName name="游侠施法">图表!$CS$5</definedName>
    <definedName name="游侠武器熟练">图表!$G$41</definedName>
    <definedName name="游侠战斗风格">图表!$CS$4</definedName>
    <definedName name="诱捕打击">法术大全!$M$75</definedName>
    <definedName name="渔具">图表!$AC$43</definedName>
    <definedName name="羽落术">法术大全!$M$80</definedName>
    <definedName name="语言学家">图表!$CY$20</definedName>
    <definedName name="预警术">法术大全!$M$474</definedName>
    <definedName name="预言术">法术大全!$M$279</definedName>
    <definedName name="预置幻影">法术大全!$M$409</definedName>
    <definedName name="御风而行">法术大全!$M$420</definedName>
    <definedName name="元素导师">图表!$CY$11</definedName>
    <definedName name="元素武器">法术大全!$M$214</definedName>
    <definedName name="元素裔">图表!$BS$49:$BV$49</definedName>
    <definedName name="元素裔属性值加成">图表!$BQ$77</definedName>
    <definedName name="元素灾祸">法术大全!$M$281</definedName>
    <definedName name="元素召唤术_召唤元素灵魄">法术大全!$M$314</definedName>
    <definedName name="原初道途">图表!$CU$6</definedName>
    <definedName name="原初斗士">图表!$CU$14</definedName>
    <definedName name="原初蛮击">法术大全!$M$29</definedName>
    <definedName name="原初守护">法术大全!$M$408</definedName>
    <definedName name="原初意识">图表!$CS$7</definedName>
    <definedName name="原力法阵">法术大全!$M$320</definedName>
    <definedName name="圆滑心智">图表!$CK$11</definedName>
    <definedName name="援助术">法术大全!$M$123</definedName>
    <definedName name="远行者背景装备">图表!$BF$73</definedName>
    <definedName name="远行者额外语言">图表!$BF$71</definedName>
    <definedName name="远行者工具熟练项">图表!$BF$69</definedName>
    <definedName name="远行者技能熟练项">图表!$BF$67</definedName>
    <definedName name="远行者理想">图表!$BF$45:$BF$50</definedName>
    <definedName name="远行者牵绊">图表!$BF$52:$BF$57</definedName>
    <definedName name="远行者缺点">图表!$BF$59:$BF$64</definedName>
    <definedName name="远行者特点">图表!$BF$36:$BF$43</definedName>
    <definedName name="月华之光">法术大全!$M$171</definedName>
    <definedName name="云雾术">法术大全!$M$82</definedName>
    <definedName name="运动员">图表!$CY$3</definedName>
    <definedName name="灾祸术">法术大全!$M$52</definedName>
    <definedName name="灾祸之刃">法术大全!$M$473</definedName>
    <definedName name="再生术">法术大全!$M$438</definedName>
    <definedName name="造成恐惧">法术大全!$M$57</definedName>
    <definedName name="造风术">法术大全!$M$153</definedName>
    <definedName name="造粮术">法术大全!$M$210</definedName>
    <definedName name="造水_枯水术">法术大全!$M$66</definedName>
    <definedName name="造物术">法术大全!$M$330</definedName>
    <definedName name="战地施法者">图表!$CY$42</definedName>
    <definedName name="战斗学徒">图表!$CY$64</definedName>
    <definedName name="战技专家">图表!$CY$24</definedName>
    <definedName name="战士">图表!$CP$2:$CP$7</definedName>
    <definedName name="战士额外攻击">图表!$CQ$6</definedName>
    <definedName name="战士护甲熟练">图表!$I$39</definedName>
    <definedName name="战士武器熟练">图表!$G$39</definedName>
    <definedName name="战士战斗风格">图表!$CQ$2</definedName>
    <definedName name="长柄武器大师">图表!$CY$30</definedName>
    <definedName name="长笛">图表!$AC$127</definedName>
    <definedName name="长杆_10尺">图表!$AC$74</definedName>
    <definedName name="长袍">图表!$AC$81</definedName>
    <definedName name="长铁钉_10根">图表!$AC$92</definedName>
    <definedName name="长牙化兽者属性值加成">图表!$BQ$94</definedName>
    <definedName name="招牌法术">图表!$CA$6</definedName>
    <definedName name="爪钩">图表!$AC$45</definedName>
    <definedName name="召唤次级恶魔">法术大全!$M$253</definedName>
    <definedName name="召唤次级元素生物">法术大全!$M$274</definedName>
    <definedName name="召唤动物">法术大全!$M$207</definedName>
    <definedName name="召唤高等恶魔">法术大全!$M$310</definedName>
    <definedName name="召唤高等坐骑">法术大全!$M$284</definedName>
    <definedName name="召唤箭雨">法术大全!$M$208</definedName>
    <definedName name="召唤精类生物">法术大全!$M$380</definedName>
    <definedName name="召唤林地之精">法术大全!$M$275</definedName>
    <definedName name="召唤天界生物">法术大全!$M$422</definedName>
    <definedName name="召唤元素生物">法术大全!$M$325</definedName>
    <definedName name="召唤坐骑">法术大全!$M$147</definedName>
    <definedName name="召雷术">法术大全!$M$204</definedName>
    <definedName name="侦测毒性和疾病">法术大全!$M$70</definedName>
    <definedName name="侦测魔法">法术大全!$M$69</definedName>
    <definedName name="侦测善恶">法术大全!$M$68</definedName>
    <definedName name="侦测思想">法术大全!$M$140</definedName>
    <definedName name="真气驻拳">图表!$CI$11</definedName>
    <definedName name="真知术">法术大全!$M$417</definedName>
    <definedName name="震慑拳">图表!$CI$10</definedName>
    <definedName name="整副三龙牌">图表!$AC$122</definedName>
    <definedName name="整副骰子">图表!$AC$119</definedName>
    <definedName name="整副纸牌">图表!$AC$121</definedName>
    <definedName name="整套龙棋">图表!$AC$120</definedName>
    <definedName name="支配怪物">法术大全!$M$456</definedName>
    <definedName name="支配人类">法术大全!$M$335</definedName>
    <definedName name="支配野兽">法术大全!$M$280</definedName>
    <definedName name="织布工具">图表!$AC$115</definedName>
    <definedName name="直觉闪避">图表!$CK$7</definedName>
    <definedName name="植物交谈">法术大全!$M$248</definedName>
    <definedName name="植物滋长">法术大全!$M$239</definedName>
    <definedName name="纸_每张">图表!$AC$68</definedName>
    <definedName name="指使术">法术大全!$M$340</definedName>
    <definedName name="至圣斩">图表!$BY$6</definedName>
    <definedName name="制毒工具">图表!$AC$135</definedName>
    <definedName name="制图工具">图表!$AC$104</definedName>
    <definedName name="治疗祷言">法术大全!$M$175</definedName>
    <definedName name="治疗药水">图表!$AC$76</definedName>
    <definedName name="治愈真言">法术大全!$M$88</definedName>
    <definedName name="治愈之魂">法术大全!$M$154</definedName>
    <definedName name="致病辐射">法术大全!$M$303</definedName>
    <definedName name="致病射线">法术大全!$M$104</definedName>
    <definedName name="致盲斩">法术大全!$M$202</definedName>
    <definedName name="致伤术">法术大全!$M$96</definedName>
    <definedName name="智能堡垒">法术大全!$M$227</definedName>
    <definedName name="智者背景装备">图表!$AU$73</definedName>
    <definedName name="智者额外语言">图表!$AU$71</definedName>
    <definedName name="智者工具熟练项">图表!$AU$69</definedName>
    <definedName name="智者技能熟练项">图表!$AU$67</definedName>
    <definedName name="智者理想">图表!$AU$45:$AU$50</definedName>
    <definedName name="智者牵绊">图表!$AU$52:$AU$57</definedName>
    <definedName name="智者缺点">图表!$AU$59:$AU$64</definedName>
    <definedName name="智者特点">图表!$AU$36:$AU$43</definedName>
    <definedName name="智者特殊选项">图表!$AU$75</definedName>
    <definedName name="中甲">图表!$U$48:$U$52</definedName>
    <definedName name="中甲大师">图表!$CY$25</definedName>
    <definedName name="中甲运用">图表!$CY$27</definedName>
    <definedName name="众星冠冕">法术大全!$M$423</definedName>
    <definedName name="重甲">图表!$U$53:$U$56</definedName>
    <definedName name="重甲大师">图表!$CY$16</definedName>
    <definedName name="重甲运用">图表!$CY$15</definedName>
    <definedName name="重力分裂">法术大全!$M$392</definedName>
    <definedName name="重伤术">法术大全!$M$394</definedName>
    <definedName name="昼明术">法术大全!$M$212</definedName>
    <definedName name="侏儒">图表!$BS$46:$BV$46</definedName>
    <definedName name="珠宝匠工具">图表!$AC$108</definedName>
    <definedName name="蛛网术">法术大全!$M$195</definedName>
    <definedName name="蛛行术">法术大全!$M$187</definedName>
    <definedName name="逐渐消失">图表!$CY$50</definedName>
    <definedName name="注目术">法术大全!$M$146</definedName>
    <definedName name="祝福术">法术大全!$M$54</definedName>
    <definedName name="转化岩石">法术大全!$M$369</definedName>
    <definedName name="转生术">法术大全!$M$358</definedName>
    <definedName name="灼热金属">法术大全!$M$155</definedName>
    <definedName name="灼热射线">法术大全!$M$180</definedName>
    <definedName name="卓尔精灵属性值加成">图表!$BQ$42</definedName>
    <definedName name="卓姆吉瞬间召唤">法术大全!$M$385</definedName>
    <definedName name="紫衫魔杖">图表!$AC$42</definedName>
    <definedName name="自然守卫">法术大全!$M$292</definedName>
    <definedName name="自然探索者">图表!$CS$3</definedName>
    <definedName name="自然之怒">法术大全!$M$374</definedName>
    <definedName name="宗派">图表!$CI$6</definedName>
    <definedName name="罪犯背景装备">图表!$AJ$73</definedName>
    <definedName name="罪犯额外语言">图表!$AJ$71</definedName>
    <definedName name="罪犯工具熟练项">图表!$AJ$69</definedName>
    <definedName name="罪犯技能熟练项">图表!$AJ$67</definedName>
    <definedName name="罪犯理想">图表!$AJ$45:$AJ$50</definedName>
    <definedName name="罪犯牵绊">图表!$AJ$52:$AJ$57</definedName>
    <definedName name="罪犯缺点">图表!$AJ$59:$AJ$64</definedName>
    <definedName name="罪犯特点">图表!$AJ$36:$AJ$43</definedName>
    <definedName name="罪犯特殊选项">图表!$AJ$75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2" l="1"/>
  <c r="AR36" i="2"/>
  <c r="BM35" i="2"/>
  <c r="AF27" i="2"/>
  <c r="AC3" i="2"/>
  <c r="T15" i="9"/>
  <c r="T14" i="9"/>
  <c r="T6" i="9"/>
  <c r="T5" i="9"/>
  <c r="F7" i="10"/>
  <c r="C7" i="10" s="1"/>
  <c r="F6" i="10"/>
  <c r="C6" i="10" s="1"/>
  <c r="F5" i="10"/>
  <c r="C5" i="10" s="1"/>
  <c r="F4" i="10"/>
  <c r="C4" i="10"/>
  <c r="F3" i="10"/>
  <c r="C3" i="10" s="1"/>
  <c r="F2" i="10"/>
  <c r="C2" i="10" s="1"/>
  <c r="N246" i="7"/>
  <c r="P266" i="7" s="1"/>
  <c r="N225" i="7"/>
  <c r="P245" i="7" s="1"/>
  <c r="S12" i="7" s="1"/>
  <c r="N204" i="7"/>
  <c r="P224" i="7" s="1"/>
  <c r="S11" i="7" s="1"/>
  <c r="N183" i="7"/>
  <c r="P203" i="7" s="1"/>
  <c r="S10" i="7" s="1"/>
  <c r="P182" i="7"/>
  <c r="S9" i="7" s="1"/>
  <c r="AE165" i="7"/>
  <c r="AE163" i="7"/>
  <c r="AE162" i="7"/>
  <c r="N162" i="7"/>
  <c r="AE161" i="7"/>
  <c r="AE158" i="7"/>
  <c r="N141" i="7"/>
  <c r="P161" i="7" s="1"/>
  <c r="S8" i="7" s="1"/>
  <c r="N120" i="7"/>
  <c r="P140" i="7" s="1"/>
  <c r="S7" i="7" s="1"/>
  <c r="G107" i="7"/>
  <c r="E59" i="7" s="1"/>
  <c r="E107" i="7"/>
  <c r="E50" i="7" s="1"/>
  <c r="D107" i="7"/>
  <c r="E49" i="7" s="1"/>
  <c r="N99" i="7"/>
  <c r="P119" i="7" s="1"/>
  <c r="S4" i="7" s="1"/>
  <c r="P98" i="7"/>
  <c r="S5" i="7" s="1"/>
  <c r="B87" i="7"/>
  <c r="F107" i="7" s="1"/>
  <c r="E55" i="7" s="1"/>
  <c r="N78" i="7"/>
  <c r="P77" i="7"/>
  <c r="B65" i="7"/>
  <c r="N57" i="7"/>
  <c r="G48" i="7"/>
  <c r="F48" i="7"/>
  <c r="B48" i="7"/>
  <c r="N36" i="7"/>
  <c r="P56" i="7" s="1"/>
  <c r="BN35" i="7"/>
  <c r="BP104" i="7" s="1"/>
  <c r="B30" i="7"/>
  <c r="I29" i="7"/>
  <c r="K20" i="7" s="1"/>
  <c r="AA20" i="7"/>
  <c r="AA19" i="7"/>
  <c r="AE164" i="7" s="1"/>
  <c r="AA18" i="7"/>
  <c r="AA17" i="7"/>
  <c r="AA16" i="7"/>
  <c r="G16" i="7"/>
  <c r="AA15" i="7"/>
  <c r="AE160" i="7" s="1"/>
  <c r="N15" i="7"/>
  <c r="P35" i="7" s="1"/>
  <c r="S1" i="7" s="1"/>
  <c r="G15" i="7"/>
  <c r="H29" i="7" s="1"/>
  <c r="J20" i="7" s="1"/>
  <c r="B15" i="7"/>
  <c r="E28" i="7" s="1"/>
  <c r="AA14" i="7"/>
  <c r="AE159" i="7" s="1"/>
  <c r="AA13" i="7"/>
  <c r="S13" i="7"/>
  <c r="AA12" i="7"/>
  <c r="AE157" i="7" s="1"/>
  <c r="S17" i="3" s="1"/>
  <c r="AX17" i="3" s="1"/>
  <c r="AA11" i="7"/>
  <c r="AE156" i="7" s="1"/>
  <c r="AX16" i="3" s="1"/>
  <c r="AA10" i="7"/>
  <c r="AE154" i="7" s="1"/>
  <c r="S14" i="3" s="1"/>
  <c r="AX14" i="3" s="1"/>
  <c r="AA9" i="7"/>
  <c r="AE153" i="7" s="1"/>
  <c r="AX13" i="3" s="1"/>
  <c r="AA8" i="7"/>
  <c r="AE152" i="7" s="1"/>
  <c r="AX12" i="3" s="1"/>
  <c r="AA7" i="7"/>
  <c r="AE151" i="7" s="1"/>
  <c r="S11" i="3" s="1"/>
  <c r="AX11" i="3" s="1"/>
  <c r="AA6" i="7"/>
  <c r="AE150" i="7" s="1"/>
  <c r="S10" i="3" s="1"/>
  <c r="AX10" i="3" s="1"/>
  <c r="F6" i="7"/>
  <c r="AA5" i="7"/>
  <c r="AE149" i="7" s="1"/>
  <c r="AX9" i="3" s="1"/>
  <c r="AA4" i="7"/>
  <c r="AE148" i="7" s="1"/>
  <c r="S8" i="3" s="1"/>
  <c r="AX8" i="3" s="1"/>
  <c r="AA3" i="7"/>
  <c r="AE147" i="7" s="1"/>
  <c r="S7" i="3" s="1"/>
  <c r="AX7" i="3" s="1"/>
  <c r="T3" i="7"/>
  <c r="S3" i="7"/>
  <c r="AA2" i="7"/>
  <c r="AE146" i="7" s="1"/>
  <c r="S6" i="3" s="1"/>
  <c r="AX6" i="3" s="1"/>
  <c r="T2" i="7"/>
  <c r="Z67" i="7" s="1"/>
  <c r="AP26" i="2" s="1"/>
  <c r="AF1" i="7"/>
  <c r="AQ34" i="7" s="1"/>
  <c r="AA1" i="7"/>
  <c r="AE145" i="7" s="1"/>
  <c r="S5" i="3" s="1"/>
  <c r="AX5" i="3" s="1"/>
  <c r="T1" i="7"/>
  <c r="Z66" i="7" s="1"/>
  <c r="AP25" i="2" s="1"/>
  <c r="N1" i="7"/>
  <c r="P14" i="7" s="1"/>
  <c r="V11" i="2" s="1"/>
  <c r="Q1" i="7" s="1"/>
  <c r="K1" i="7"/>
  <c r="M22" i="7" s="1"/>
  <c r="B1" i="7"/>
  <c r="D14" i="7" s="1"/>
  <c r="A669" i="8"/>
  <c r="J668" i="8"/>
  <c r="I668" i="8"/>
  <c r="AB111" i="4" s="1"/>
  <c r="H668" i="8"/>
  <c r="A668" i="8"/>
  <c r="A667" i="8"/>
  <c r="A666" i="8"/>
  <c r="K665" i="8"/>
  <c r="AD108" i="4" s="1"/>
  <c r="A665" i="8"/>
  <c r="A664" i="8"/>
  <c r="A663" i="8"/>
  <c r="K662" i="8"/>
  <c r="AD105" i="4" s="1"/>
  <c r="J662" i="8"/>
  <c r="AC105" i="4" s="1"/>
  <c r="I662" i="8"/>
  <c r="AB105" i="4" s="1"/>
  <c r="A662" i="8"/>
  <c r="A661" i="8"/>
  <c r="A660" i="8"/>
  <c r="A659" i="8"/>
  <c r="L658" i="8"/>
  <c r="K658" i="8"/>
  <c r="AD101" i="4" s="1"/>
  <c r="I658" i="8"/>
  <c r="AB101" i="4" s="1"/>
  <c r="H658" i="8"/>
  <c r="AA101" i="4" s="1"/>
  <c r="G658" i="8"/>
  <c r="F658" i="8"/>
  <c r="E658" i="8"/>
  <c r="H101" i="4" s="1"/>
  <c r="D658" i="8"/>
  <c r="E101" i="4" s="1"/>
  <c r="C658" i="8"/>
  <c r="A658" i="8"/>
  <c r="A657" i="8"/>
  <c r="J656" i="8"/>
  <c r="AC99" i="4" s="1"/>
  <c r="I656" i="8"/>
  <c r="AB99" i="4" s="1"/>
  <c r="G656" i="8"/>
  <c r="R99" i="4" s="1"/>
  <c r="A656" i="8"/>
  <c r="A655" i="8"/>
  <c r="D654" i="8"/>
  <c r="E97" i="4" s="1"/>
  <c r="C654" i="8"/>
  <c r="D97" i="4" s="1"/>
  <c r="A654" i="8"/>
  <c r="A653" i="8"/>
  <c r="A652" i="8"/>
  <c r="J651" i="8"/>
  <c r="AC94" i="4" s="1"/>
  <c r="I651" i="8"/>
  <c r="AB94" i="4" s="1"/>
  <c r="H651" i="8"/>
  <c r="AA94" i="4" s="1"/>
  <c r="A651" i="8"/>
  <c r="A650" i="8"/>
  <c r="F649" i="8"/>
  <c r="P92" i="4" s="1"/>
  <c r="E649" i="8"/>
  <c r="H92" i="4" s="1"/>
  <c r="D649" i="8"/>
  <c r="E92" i="4" s="1"/>
  <c r="A649" i="8"/>
  <c r="A648" i="8"/>
  <c r="A647" i="8"/>
  <c r="A646" i="8"/>
  <c r="L645" i="8"/>
  <c r="U88" i="4" s="1"/>
  <c r="A645" i="8"/>
  <c r="A644" i="8"/>
  <c r="A643" i="8"/>
  <c r="A642" i="8"/>
  <c r="A641" i="8"/>
  <c r="L640" i="8"/>
  <c r="U83" i="4" s="1"/>
  <c r="A640" i="8"/>
  <c r="A639" i="8"/>
  <c r="I638" i="8"/>
  <c r="AB81" i="4" s="1"/>
  <c r="H638" i="8"/>
  <c r="AA81" i="4" s="1"/>
  <c r="G638" i="8"/>
  <c r="R81" i="4" s="1"/>
  <c r="A638" i="8"/>
  <c r="A637" i="8"/>
  <c r="A636" i="8"/>
  <c r="E635" i="8"/>
  <c r="H78" i="4" s="1"/>
  <c r="D635" i="8"/>
  <c r="E78" i="4" s="1"/>
  <c r="A635" i="8"/>
  <c r="L634" i="8"/>
  <c r="K634" i="8"/>
  <c r="AD77" i="4" s="1"/>
  <c r="J634" i="8"/>
  <c r="AC77" i="4" s="1"/>
  <c r="I634" i="8"/>
  <c r="AB77" i="4" s="1"/>
  <c r="H634" i="8"/>
  <c r="G634" i="8"/>
  <c r="R77" i="4" s="1"/>
  <c r="F634" i="8"/>
  <c r="E634" i="8"/>
  <c r="C634" i="8"/>
  <c r="A634" i="8"/>
  <c r="A633" i="8"/>
  <c r="K632" i="8"/>
  <c r="AD75" i="4" s="1"/>
  <c r="J632" i="8"/>
  <c r="AC75" i="4" s="1"/>
  <c r="I632" i="8"/>
  <c r="AB75" i="4" s="1"/>
  <c r="A632" i="8"/>
  <c r="J631" i="8"/>
  <c r="AC74" i="4" s="1"/>
  <c r="A631" i="8"/>
  <c r="G630" i="8"/>
  <c r="R73" i="4" s="1"/>
  <c r="F630" i="8"/>
  <c r="P73" i="4" s="1"/>
  <c r="E630" i="8"/>
  <c r="H73" i="4" s="1"/>
  <c r="A630" i="8"/>
  <c r="A629" i="8"/>
  <c r="A628" i="8"/>
  <c r="L627" i="8"/>
  <c r="U70" i="4" s="1"/>
  <c r="K627" i="8"/>
  <c r="AD70" i="4" s="1"/>
  <c r="A627" i="8"/>
  <c r="A626" i="8"/>
  <c r="L625" i="8"/>
  <c r="U68" i="4" s="1"/>
  <c r="A625" i="8"/>
  <c r="L624" i="8"/>
  <c r="K624" i="8"/>
  <c r="J624" i="8"/>
  <c r="I624" i="8"/>
  <c r="AB67" i="4" s="1"/>
  <c r="G624" i="8"/>
  <c r="R67" i="4" s="1"/>
  <c r="F624" i="8"/>
  <c r="P67" i="4" s="1"/>
  <c r="E624" i="8"/>
  <c r="D624" i="8"/>
  <c r="E67" i="4" s="1"/>
  <c r="C624" i="8"/>
  <c r="D67" i="4" s="1"/>
  <c r="A624" i="8"/>
  <c r="A623" i="8"/>
  <c r="C622" i="8"/>
  <c r="D65" i="4" s="1"/>
  <c r="A622" i="8"/>
  <c r="A621" i="8"/>
  <c r="A620" i="8"/>
  <c r="A619" i="8"/>
  <c r="J618" i="8"/>
  <c r="AC61" i="4" s="1"/>
  <c r="A618" i="8"/>
  <c r="A617" i="8"/>
  <c r="G616" i="8"/>
  <c r="R59" i="4" s="1"/>
  <c r="A616" i="8"/>
  <c r="A615" i="8"/>
  <c r="E614" i="8"/>
  <c r="D614" i="8"/>
  <c r="E57" i="4" s="1"/>
  <c r="C614" i="8"/>
  <c r="D57" i="4" s="1"/>
  <c r="A614" i="8"/>
  <c r="L613" i="8"/>
  <c r="J613" i="8"/>
  <c r="AC56" i="4" s="1"/>
  <c r="D613" i="8"/>
  <c r="A613" i="8"/>
  <c r="A612" i="8"/>
  <c r="L611" i="8"/>
  <c r="U54" i="4" s="1"/>
  <c r="K611" i="8"/>
  <c r="AD54" i="4" s="1"/>
  <c r="J611" i="8"/>
  <c r="AC54" i="4" s="1"/>
  <c r="A611" i="8"/>
  <c r="L610" i="8"/>
  <c r="K610" i="8"/>
  <c r="AD53" i="4" s="1"/>
  <c r="J610" i="8"/>
  <c r="AC53" i="4" s="1"/>
  <c r="I610" i="8"/>
  <c r="AB53" i="4" s="1"/>
  <c r="G610" i="8"/>
  <c r="R53" i="4" s="1"/>
  <c r="F610" i="8"/>
  <c r="P53" i="4" s="1"/>
  <c r="E610" i="8"/>
  <c r="H53" i="4" s="1"/>
  <c r="D610" i="8"/>
  <c r="E53" i="4" s="1"/>
  <c r="C610" i="8"/>
  <c r="D53" i="4" s="1"/>
  <c r="A610" i="8"/>
  <c r="K609" i="8"/>
  <c r="AD52" i="4" s="1"/>
  <c r="H609" i="8"/>
  <c r="AA52" i="4" s="1"/>
  <c r="G609" i="8"/>
  <c r="R52" i="4" s="1"/>
  <c r="F609" i="8"/>
  <c r="P52" i="4" s="1"/>
  <c r="C609" i="8"/>
  <c r="D52" i="4" s="1"/>
  <c r="A609" i="8"/>
  <c r="G608" i="8"/>
  <c r="R51" i="4" s="1"/>
  <c r="A608" i="8"/>
  <c r="D607" i="8"/>
  <c r="E50" i="4" s="1"/>
  <c r="A607" i="8"/>
  <c r="L606" i="8"/>
  <c r="U49" i="4" s="1"/>
  <c r="J606" i="8"/>
  <c r="AC49" i="4" s="1"/>
  <c r="H606" i="8"/>
  <c r="AA49" i="4" s="1"/>
  <c r="A606" i="8"/>
  <c r="A605" i="8"/>
  <c r="A604" i="8"/>
  <c r="L603" i="8"/>
  <c r="U46" i="4" s="1"/>
  <c r="K603" i="8"/>
  <c r="AD46" i="4" s="1"/>
  <c r="J603" i="8"/>
  <c r="AC46" i="4" s="1"/>
  <c r="H603" i="8"/>
  <c r="AA46" i="4" s="1"/>
  <c r="F603" i="8"/>
  <c r="P46" i="4" s="1"/>
  <c r="A603" i="8"/>
  <c r="K602" i="8"/>
  <c r="AD45" i="4" s="1"/>
  <c r="A602" i="8"/>
  <c r="H601" i="8"/>
  <c r="AA44" i="4" s="1"/>
  <c r="G601" i="8"/>
  <c r="R44" i="4" s="1"/>
  <c r="F601" i="8"/>
  <c r="P44" i="4" s="1"/>
  <c r="D601" i="8"/>
  <c r="E44" i="4" s="1"/>
  <c r="A601" i="8"/>
  <c r="K600" i="8"/>
  <c r="J600" i="8"/>
  <c r="AC43" i="4" s="1"/>
  <c r="I600" i="8"/>
  <c r="H600" i="8"/>
  <c r="AA43" i="4" s="1"/>
  <c r="G600" i="8"/>
  <c r="R43" i="4" s="1"/>
  <c r="F600" i="8"/>
  <c r="P43" i="4" s="1"/>
  <c r="E600" i="8"/>
  <c r="H43" i="4" s="1"/>
  <c r="D600" i="8"/>
  <c r="C600" i="8"/>
  <c r="D43" i="4" s="1"/>
  <c r="A600" i="8"/>
  <c r="A599" i="8"/>
  <c r="A598" i="8"/>
  <c r="A597" i="8"/>
  <c r="K596" i="8"/>
  <c r="AD39" i="4" s="1"/>
  <c r="J596" i="8"/>
  <c r="AC39" i="4" s="1"/>
  <c r="I596" i="8"/>
  <c r="AB39" i="4" s="1"/>
  <c r="F596" i="8"/>
  <c r="D596" i="8"/>
  <c r="E39" i="4" s="1"/>
  <c r="A596" i="8"/>
  <c r="J595" i="8"/>
  <c r="AC38" i="4" s="1"/>
  <c r="A595" i="8"/>
  <c r="G594" i="8"/>
  <c r="R37" i="4" s="1"/>
  <c r="E594" i="8"/>
  <c r="H37" i="4" s="1"/>
  <c r="D594" i="8"/>
  <c r="E37" i="4" s="1"/>
  <c r="A594" i="8"/>
  <c r="A593" i="8"/>
  <c r="L592" i="8"/>
  <c r="U35" i="4" s="1"/>
  <c r="G592" i="8"/>
  <c r="R35" i="4" s="1"/>
  <c r="A592" i="8"/>
  <c r="G591" i="8"/>
  <c r="R34" i="4" s="1"/>
  <c r="C591" i="8"/>
  <c r="D34" i="4" s="1"/>
  <c r="A591" i="8"/>
  <c r="L590" i="8"/>
  <c r="U33" i="4" s="1"/>
  <c r="J590" i="8"/>
  <c r="AC33" i="4" s="1"/>
  <c r="H590" i="8"/>
  <c r="AA33" i="4" s="1"/>
  <c r="C590" i="8"/>
  <c r="D33" i="4" s="1"/>
  <c r="A590" i="8"/>
  <c r="D589" i="8"/>
  <c r="E32" i="4" s="1"/>
  <c r="A589" i="8"/>
  <c r="K588" i="8"/>
  <c r="AD31" i="4" s="1"/>
  <c r="I588" i="8"/>
  <c r="AB31" i="4" s="1"/>
  <c r="A588" i="8"/>
  <c r="J587" i="8"/>
  <c r="AC30" i="4" s="1"/>
  <c r="A587" i="8"/>
  <c r="K586" i="8"/>
  <c r="AD29" i="4" s="1"/>
  <c r="J586" i="8"/>
  <c r="AC29" i="4" s="1"/>
  <c r="I586" i="8"/>
  <c r="AB29" i="4" s="1"/>
  <c r="H586" i="8"/>
  <c r="G586" i="8"/>
  <c r="R29" i="4" s="1"/>
  <c r="F586" i="8"/>
  <c r="P29" i="4" s="1"/>
  <c r="E586" i="8"/>
  <c r="H29" i="4" s="1"/>
  <c r="D586" i="8"/>
  <c r="E29" i="4" s="1"/>
  <c r="C586" i="8"/>
  <c r="D29" i="4" s="1"/>
  <c r="A586" i="8"/>
  <c r="L585" i="8"/>
  <c r="U28" i="4" s="1"/>
  <c r="F585" i="8"/>
  <c r="P28" i="4" s="1"/>
  <c r="A585" i="8"/>
  <c r="A584" i="8"/>
  <c r="A583" i="8"/>
  <c r="A582" i="8"/>
  <c r="A581" i="8"/>
  <c r="K580" i="8"/>
  <c r="AD23" i="4" s="1"/>
  <c r="J580" i="8"/>
  <c r="AC23" i="4" s="1"/>
  <c r="I580" i="8"/>
  <c r="AB23" i="4" s="1"/>
  <c r="G580" i="8"/>
  <c r="R23" i="4" s="1"/>
  <c r="D580" i="8"/>
  <c r="E23" i="4" s="1"/>
  <c r="A580" i="8"/>
  <c r="J579" i="8"/>
  <c r="AC22" i="4" s="1"/>
  <c r="A579" i="8"/>
  <c r="G578" i="8"/>
  <c r="R21" i="4" s="1"/>
  <c r="F578" i="8"/>
  <c r="P21" i="4" s="1"/>
  <c r="E578" i="8"/>
  <c r="H21" i="4" s="1"/>
  <c r="A578" i="8"/>
  <c r="K577" i="8"/>
  <c r="AD20" i="4" s="1"/>
  <c r="F577" i="8"/>
  <c r="P20" i="4" s="1"/>
  <c r="A577" i="8"/>
  <c r="L576" i="8"/>
  <c r="U19" i="4" s="1"/>
  <c r="K576" i="8"/>
  <c r="AD19" i="4" s="1"/>
  <c r="J576" i="8"/>
  <c r="AC19" i="4" s="1"/>
  <c r="I576" i="8"/>
  <c r="AB19" i="4" s="1"/>
  <c r="H576" i="8"/>
  <c r="AA19" i="4" s="1"/>
  <c r="G576" i="8"/>
  <c r="R19" i="4" s="1"/>
  <c r="F576" i="8"/>
  <c r="P19" i="4" s="1"/>
  <c r="E576" i="8"/>
  <c r="H19" i="4" s="1"/>
  <c r="D576" i="8"/>
  <c r="E19" i="4" s="1"/>
  <c r="C576" i="8"/>
  <c r="D19" i="4" s="1"/>
  <c r="A576" i="8"/>
  <c r="A575" i="8"/>
  <c r="A574" i="8"/>
  <c r="A573" i="8"/>
  <c r="A572" i="8"/>
  <c r="A571" i="8"/>
  <c r="K570" i="8"/>
  <c r="AD13" i="4" s="1"/>
  <c r="G570" i="8"/>
  <c r="R13" i="4" s="1"/>
  <c r="F570" i="8"/>
  <c r="P13" i="4" s="1"/>
  <c r="E570" i="8"/>
  <c r="H13" i="4" s="1"/>
  <c r="C570" i="8"/>
  <c r="D13" i="4" s="1"/>
  <c r="A570" i="8"/>
  <c r="F569" i="8"/>
  <c r="P12" i="4" s="1"/>
  <c r="A569" i="8"/>
  <c r="F568" i="8"/>
  <c r="P11" i="4" s="1"/>
  <c r="C568" i="8"/>
  <c r="D11" i="4" s="1"/>
  <c r="A568" i="8"/>
  <c r="L567" i="8"/>
  <c r="U10" i="4" s="1"/>
  <c r="J567" i="8"/>
  <c r="AC10" i="4" s="1"/>
  <c r="G567" i="8"/>
  <c r="R10" i="4" s="1"/>
  <c r="A567" i="8"/>
  <c r="A566" i="8"/>
  <c r="J565" i="8"/>
  <c r="AC8" i="4" s="1"/>
  <c r="I565" i="8"/>
  <c r="AB8" i="4" s="1"/>
  <c r="H565" i="8"/>
  <c r="AA8" i="4" s="1"/>
  <c r="E565" i="8"/>
  <c r="H8" i="4" s="1"/>
  <c r="C565" i="8"/>
  <c r="D8" i="4" s="1"/>
  <c r="A565" i="8"/>
  <c r="A564" i="8"/>
  <c r="F563" i="8"/>
  <c r="P6" i="4" s="1"/>
  <c r="A563" i="8"/>
  <c r="G562" i="8"/>
  <c r="R5" i="4" s="1"/>
  <c r="E562" i="8"/>
  <c r="H5" i="4" s="1"/>
  <c r="A562" i="8"/>
  <c r="A561" i="8"/>
  <c r="A560" i="8"/>
  <c r="A110" i="8"/>
  <c r="A109" i="8"/>
  <c r="D668" i="8" s="1"/>
  <c r="E111" i="4" s="1"/>
  <c r="A108" i="8"/>
  <c r="A107" i="8"/>
  <c r="L666" i="8" s="1"/>
  <c r="U109" i="4" s="1"/>
  <c r="A106" i="8"/>
  <c r="A105" i="8"/>
  <c r="L664" i="8" s="1"/>
  <c r="U107" i="4" s="1"/>
  <c r="A104" i="8"/>
  <c r="K663" i="8" s="1"/>
  <c r="AD106" i="4" s="1"/>
  <c r="A103" i="8"/>
  <c r="L662" i="8" s="1"/>
  <c r="U105" i="4" s="1"/>
  <c r="A102" i="8"/>
  <c r="I661" i="8" s="1"/>
  <c r="AB104" i="4" s="1"/>
  <c r="A101" i="8"/>
  <c r="A100" i="8"/>
  <c r="A99" i="8"/>
  <c r="J658" i="8" s="1"/>
  <c r="AC101" i="4" s="1"/>
  <c r="A98" i="8"/>
  <c r="H657" i="8" s="1"/>
  <c r="AA100" i="4" s="1"/>
  <c r="A97" i="8"/>
  <c r="H656" i="8" s="1"/>
  <c r="AA99" i="4" s="1"/>
  <c r="A96" i="8"/>
  <c r="A95" i="8"/>
  <c r="F654" i="8" s="1"/>
  <c r="P97" i="4" s="1"/>
  <c r="A94" i="8"/>
  <c r="A93" i="8"/>
  <c r="D652" i="8" s="1"/>
  <c r="E95" i="4" s="1"/>
  <c r="A92" i="8"/>
  <c r="L651" i="8" s="1"/>
  <c r="U94" i="4" s="1"/>
  <c r="A91" i="8"/>
  <c r="L650" i="8" s="1"/>
  <c r="U93" i="4" s="1"/>
  <c r="A90" i="8"/>
  <c r="C649" i="8" s="1"/>
  <c r="D92" i="4" s="1"/>
  <c r="A89" i="8"/>
  <c r="A88" i="8"/>
  <c r="A87" i="8"/>
  <c r="C646" i="8" s="1"/>
  <c r="D89" i="4" s="1"/>
  <c r="A86" i="8"/>
  <c r="A85" i="8"/>
  <c r="J644" i="8" s="1"/>
  <c r="A84" i="8"/>
  <c r="H643" i="8" s="1"/>
  <c r="AA86" i="4" s="1"/>
  <c r="A83" i="8"/>
  <c r="H642" i="8" s="1"/>
  <c r="AA85" i="4" s="1"/>
  <c r="A82" i="8"/>
  <c r="C641" i="8" s="1"/>
  <c r="D84" i="4" s="1"/>
  <c r="A81" i="8"/>
  <c r="F640" i="8" s="1"/>
  <c r="P83" i="4" s="1"/>
  <c r="A80" i="8"/>
  <c r="L639" i="8" s="1"/>
  <c r="U82" i="4" s="1"/>
  <c r="A79" i="8"/>
  <c r="D638" i="8" s="1"/>
  <c r="E81" i="4" s="1"/>
  <c r="A78" i="8"/>
  <c r="A77" i="8"/>
  <c r="A76" i="8"/>
  <c r="C635" i="8" s="1"/>
  <c r="D78" i="4" s="1"/>
  <c r="A75" i="8"/>
  <c r="D634" i="8" s="1"/>
  <c r="E77" i="4" s="1"/>
  <c r="A74" i="8"/>
  <c r="L633" i="8" s="1"/>
  <c r="U76" i="4" s="1"/>
  <c r="A73" i="8"/>
  <c r="L632" i="8" s="1"/>
  <c r="U75" i="4" s="1"/>
  <c r="A72" i="8"/>
  <c r="K631" i="8" s="1"/>
  <c r="AD74" i="4" s="1"/>
  <c r="A71" i="8"/>
  <c r="J630" i="8" s="1"/>
  <c r="AC73" i="4" s="1"/>
  <c r="A70" i="8"/>
  <c r="A69" i="8"/>
  <c r="H628" i="8" s="1"/>
  <c r="AA71" i="4" s="1"/>
  <c r="A68" i="8"/>
  <c r="A67" i="8"/>
  <c r="A66" i="8"/>
  <c r="G625" i="8" s="1"/>
  <c r="R68" i="4" s="1"/>
  <c r="A65" i="8"/>
  <c r="H624" i="8" s="1"/>
  <c r="AA67" i="4" s="1"/>
  <c r="A64" i="8"/>
  <c r="A63" i="8"/>
  <c r="A62" i="8"/>
  <c r="A61" i="8"/>
  <c r="D620" i="8" s="1"/>
  <c r="A60" i="8"/>
  <c r="I619" i="8" s="1"/>
  <c r="AB62" i="4" s="1"/>
  <c r="A59" i="8"/>
  <c r="L618" i="8" s="1"/>
  <c r="U61" i="4" s="1"/>
  <c r="A58" i="8"/>
  <c r="F617" i="8" s="1"/>
  <c r="P60" i="4" s="1"/>
  <c r="A57" i="8"/>
  <c r="J616" i="8" s="1"/>
  <c r="AC59" i="4" s="1"/>
  <c r="A56" i="8"/>
  <c r="A55" i="8"/>
  <c r="L614" i="8" s="1"/>
  <c r="U57" i="4" s="1"/>
  <c r="A54" i="8"/>
  <c r="I613" i="8" s="1"/>
  <c r="AB56" i="4" s="1"/>
  <c r="A53" i="8"/>
  <c r="A52" i="8"/>
  <c r="G611" i="8" s="1"/>
  <c r="R54" i="4" s="1"/>
  <c r="A51" i="8"/>
  <c r="H610" i="8" s="1"/>
  <c r="AA53" i="4" s="1"/>
  <c r="A50" i="8"/>
  <c r="E609" i="8" s="1"/>
  <c r="H52" i="4" s="1"/>
  <c r="A49" i="8"/>
  <c r="F608" i="8" s="1"/>
  <c r="P51" i="4" s="1"/>
  <c r="A48" i="8"/>
  <c r="C607" i="8" s="1"/>
  <c r="D50" i="4" s="1"/>
  <c r="A47" i="8"/>
  <c r="D606" i="8" s="1"/>
  <c r="E49" i="4" s="1"/>
  <c r="A46" i="8"/>
  <c r="L605" i="8" s="1"/>
  <c r="U48" i="4" s="1"/>
  <c r="A45" i="8"/>
  <c r="A44" i="8"/>
  <c r="C603" i="8" s="1"/>
  <c r="D46" i="4" s="1"/>
  <c r="A43" i="8"/>
  <c r="L602" i="8" s="1"/>
  <c r="U45" i="4" s="1"/>
  <c r="A42" i="8"/>
  <c r="K601" i="8" s="1"/>
  <c r="AD44" i="4" s="1"/>
  <c r="A41" i="8"/>
  <c r="L600" i="8" s="1"/>
  <c r="U43" i="4" s="1"/>
  <c r="A40" i="8"/>
  <c r="D599" i="8" s="1"/>
  <c r="E42" i="4" s="1"/>
  <c r="A39" i="8"/>
  <c r="C598" i="8" s="1"/>
  <c r="D41" i="4" s="1"/>
  <c r="A38" i="8"/>
  <c r="A37" i="8"/>
  <c r="H596" i="8" s="1"/>
  <c r="AA39" i="4" s="1"/>
  <c r="A36" i="8"/>
  <c r="A35" i="8"/>
  <c r="F594" i="8" s="1"/>
  <c r="P37" i="4" s="1"/>
  <c r="A34" i="8"/>
  <c r="A33" i="8"/>
  <c r="D592" i="8" s="1"/>
  <c r="E35" i="4" s="1"/>
  <c r="A32" i="8"/>
  <c r="E591" i="8" s="1"/>
  <c r="H34" i="4" s="1"/>
  <c r="A31" i="8"/>
  <c r="K590" i="8" s="1"/>
  <c r="AD33" i="4" s="1"/>
  <c r="A30" i="8"/>
  <c r="C589" i="8" s="1"/>
  <c r="D32" i="4" s="1"/>
  <c r="A29" i="8"/>
  <c r="A28" i="8"/>
  <c r="K587" i="8" s="1"/>
  <c r="AD30" i="4" s="1"/>
  <c r="A27" i="8"/>
  <c r="L586" i="8" s="1"/>
  <c r="U29" i="4" s="1"/>
  <c r="A26" i="8"/>
  <c r="I585" i="8" s="1"/>
  <c r="AB28" i="4" s="1"/>
  <c r="A25" i="8"/>
  <c r="J584" i="8" s="1"/>
  <c r="AC27" i="4" s="1"/>
  <c r="A24" i="8"/>
  <c r="G583" i="8" s="1"/>
  <c r="R26" i="4" s="1"/>
  <c r="A23" i="8"/>
  <c r="A22" i="8"/>
  <c r="I581" i="8" s="1"/>
  <c r="AB24" i="4" s="1"/>
  <c r="A21" i="8"/>
  <c r="F580" i="8" s="1"/>
  <c r="P23" i="4" s="1"/>
  <c r="A20" i="8"/>
  <c r="G579" i="8" s="1"/>
  <c r="R22" i="4" s="1"/>
  <c r="A19" i="8"/>
  <c r="D578" i="8" s="1"/>
  <c r="E21" i="4" s="1"/>
  <c r="A18" i="8"/>
  <c r="E577" i="8" s="1"/>
  <c r="H20" i="4" s="1"/>
  <c r="A17" i="8"/>
  <c r="A16" i="8"/>
  <c r="A15" i="8"/>
  <c r="A14" i="8"/>
  <c r="H573" i="8" s="1"/>
  <c r="AA16" i="4" s="1"/>
  <c r="A13" i="8"/>
  <c r="L572" i="8" s="1"/>
  <c r="U15" i="4" s="1"/>
  <c r="A12" i="8"/>
  <c r="A11" i="8"/>
  <c r="J570" i="8" s="1"/>
  <c r="AC13" i="4" s="1"/>
  <c r="A10" i="8"/>
  <c r="L569" i="8" s="1"/>
  <c r="U12" i="4" s="1"/>
  <c r="A9" i="8"/>
  <c r="H568" i="8" s="1"/>
  <c r="AA11" i="4" s="1"/>
  <c r="A8" i="8"/>
  <c r="I567" i="8" s="1"/>
  <c r="AB10" i="4" s="1"/>
  <c r="A7" i="8"/>
  <c r="F566" i="8" s="1"/>
  <c r="P9" i="4" s="1"/>
  <c r="A6" i="8"/>
  <c r="G565" i="8" s="1"/>
  <c r="R8" i="4" s="1"/>
  <c r="A5" i="8"/>
  <c r="I564" i="8" s="1"/>
  <c r="AB7" i="4" s="1"/>
  <c r="A4" i="8"/>
  <c r="E563" i="8" s="1"/>
  <c r="H6" i="4" s="1"/>
  <c r="A3" i="8"/>
  <c r="D562" i="8" s="1"/>
  <c r="E5" i="4" s="1"/>
  <c r="A2" i="8"/>
  <c r="C561" i="8" s="1"/>
  <c r="D4" i="4" s="1"/>
  <c r="A1" i="8"/>
  <c r="AC111" i="4"/>
  <c r="AA111" i="4"/>
  <c r="U101" i="4"/>
  <c r="R101" i="4"/>
  <c r="P101" i="4"/>
  <c r="D101" i="4"/>
  <c r="AC87" i="4"/>
  <c r="AA77" i="4"/>
  <c r="U77" i="4"/>
  <c r="P77" i="4"/>
  <c r="H77" i="4"/>
  <c r="D77" i="4"/>
  <c r="AD67" i="4"/>
  <c r="AC67" i="4"/>
  <c r="U67" i="4"/>
  <c r="H67" i="4"/>
  <c r="E63" i="4"/>
  <c r="H57" i="4"/>
  <c r="U56" i="4"/>
  <c r="E56" i="4"/>
  <c r="U53" i="4"/>
  <c r="AD43" i="4"/>
  <c r="AB43" i="4"/>
  <c r="E43" i="4"/>
  <c r="P39" i="4"/>
  <c r="AA29" i="4"/>
  <c r="BF49" i="3"/>
  <c r="BF48" i="3"/>
  <c r="BF47" i="3"/>
  <c r="BF46" i="3"/>
  <c r="BF45" i="3"/>
  <c r="BF44" i="3"/>
  <c r="BF43" i="3"/>
  <c r="BF42" i="3"/>
  <c r="BF41" i="3"/>
  <c r="BF40" i="3"/>
  <c r="BF38" i="3"/>
  <c r="BF37" i="3"/>
  <c r="BF36" i="3"/>
  <c r="BF35" i="3"/>
  <c r="BF34" i="3"/>
  <c r="BF33" i="3"/>
  <c r="BF32" i="3"/>
  <c r="BF31" i="3"/>
  <c r="BF30" i="3"/>
  <c r="BF29" i="3"/>
  <c r="AY25" i="3"/>
  <c r="S25" i="3"/>
  <c r="AX25" i="3" s="1"/>
  <c r="AY24" i="3"/>
  <c r="S24" i="3"/>
  <c r="AX24" i="3" s="1"/>
  <c r="AY23" i="3"/>
  <c r="S23" i="3"/>
  <c r="AX23" i="3" s="1"/>
  <c r="AY22" i="3"/>
  <c r="AX22" i="3"/>
  <c r="S22" i="3"/>
  <c r="AY21" i="3"/>
  <c r="S21" i="3"/>
  <c r="AX21" i="3" s="1"/>
  <c r="AY20" i="3"/>
  <c r="S20" i="3"/>
  <c r="AX20" i="3" s="1"/>
  <c r="AY19" i="3"/>
  <c r="S19" i="3"/>
  <c r="AX19" i="3" s="1"/>
  <c r="AY18" i="3"/>
  <c r="AX18" i="3"/>
  <c r="S18" i="3"/>
  <c r="AY17" i="3"/>
  <c r="AY16" i="3"/>
  <c r="AY14" i="3"/>
  <c r="AY13" i="3"/>
  <c r="AY12" i="3"/>
  <c r="AY11" i="3"/>
  <c r="AY10" i="3"/>
  <c r="AY9" i="3"/>
  <c r="AY8" i="3"/>
  <c r="AY7" i="3"/>
  <c r="AY6" i="3"/>
  <c r="AY5" i="3"/>
  <c r="AR44" i="2"/>
  <c r="AO44" i="2"/>
  <c r="Z44" i="2"/>
  <c r="U44" i="2"/>
  <c r="R44" i="2"/>
  <c r="O44" i="2"/>
  <c r="B44" i="2"/>
  <c r="AR43" i="2"/>
  <c r="AO43" i="2"/>
  <c r="B43" i="2"/>
  <c r="AR42" i="2"/>
  <c r="AO42" i="2"/>
  <c r="Z42" i="2"/>
  <c r="W42" i="2"/>
  <c r="B42" i="2"/>
  <c r="AR41" i="2"/>
  <c r="AO41" i="2"/>
  <c r="R41" i="2"/>
  <c r="O41" i="2"/>
  <c r="B41" i="2"/>
  <c r="AR40" i="2"/>
  <c r="AO40" i="2"/>
  <c r="AR39" i="2"/>
  <c r="AO39" i="2"/>
  <c r="B39" i="2"/>
  <c r="AR38" i="2"/>
  <c r="AO38" i="2"/>
  <c r="B38" i="2"/>
  <c r="AR37" i="2"/>
  <c r="AO37" i="2"/>
  <c r="B37" i="2"/>
  <c r="AO36" i="2"/>
  <c r="B36" i="2"/>
  <c r="B35" i="2"/>
  <c r="B33" i="2"/>
  <c r="B32" i="2"/>
  <c r="B31" i="2"/>
  <c r="B30" i="2"/>
  <c r="B29" i="2"/>
  <c r="B27" i="2"/>
  <c r="B26" i="2"/>
  <c r="AF25" i="2"/>
  <c r="B25" i="2"/>
  <c r="AG23" i="2"/>
  <c r="AA23" i="2"/>
  <c r="B23" i="2"/>
  <c r="G18" i="2"/>
  <c r="B18" i="2"/>
  <c r="G16" i="2"/>
  <c r="B16" i="2"/>
  <c r="G14" i="2"/>
  <c r="F15" i="7" s="1"/>
  <c r="F28" i="7" s="1"/>
  <c r="AP2" i="4" s="1"/>
  <c r="B14" i="2"/>
  <c r="AE12" i="2"/>
  <c r="G12" i="2"/>
  <c r="AC10" i="2"/>
  <c r="G10" i="2"/>
  <c r="P8" i="2" s="1"/>
  <c r="G8" i="2"/>
  <c r="B8" i="2"/>
  <c r="E4" i="2"/>
  <c r="E3" i="2"/>
  <c r="C584" i="8" l="1"/>
  <c r="D27" i="4" s="1"/>
  <c r="H583" i="8"/>
  <c r="AA26" i="4" s="1"/>
  <c r="J583" i="8"/>
  <c r="AC26" i="4" s="1"/>
  <c r="L583" i="8"/>
  <c r="U26" i="4" s="1"/>
  <c r="V66" i="7"/>
  <c r="AI25" i="2" s="1"/>
  <c r="W66" i="7"/>
  <c r="AM25" i="2" s="1"/>
  <c r="X66" i="7"/>
  <c r="Y66" i="7"/>
  <c r="U25" i="2" s="1"/>
  <c r="C563" i="8"/>
  <c r="D6" i="4" s="1"/>
  <c r="D563" i="8"/>
  <c r="E6" i="4" s="1"/>
  <c r="I563" i="8"/>
  <c r="AB6" i="4" s="1"/>
  <c r="D573" i="8"/>
  <c r="E16" i="4" s="1"/>
  <c r="I572" i="8"/>
  <c r="AB15" i="4" s="1"/>
  <c r="H562" i="8"/>
  <c r="AA5" i="4" s="1"/>
  <c r="I562" i="8"/>
  <c r="AB5" i="4" s="1"/>
  <c r="J562" i="8"/>
  <c r="AC5" i="4" s="1"/>
  <c r="K562" i="8"/>
  <c r="AD5" i="4" s="1"/>
  <c r="I561" i="8"/>
  <c r="AB4" i="4" s="1"/>
  <c r="F561" i="8"/>
  <c r="P4" i="4" s="1"/>
  <c r="F562" i="8"/>
  <c r="P5" i="4" s="1"/>
  <c r="L562" i="8"/>
  <c r="U5" i="4" s="1"/>
  <c r="C562" i="8"/>
  <c r="D5" i="4" s="1"/>
  <c r="E61" i="7"/>
  <c r="AI2" i="4" s="1"/>
  <c r="K8" i="2"/>
  <c r="K14" i="2"/>
  <c r="I25" i="2"/>
  <c r="I26" i="2"/>
  <c r="I27" i="2"/>
  <c r="I32" i="2"/>
  <c r="I30" i="2"/>
  <c r="B9" i="10"/>
  <c r="B10" i="10" s="1"/>
  <c r="H1" i="7"/>
  <c r="J5" i="7" s="1"/>
  <c r="Y12" i="2"/>
  <c r="D28" i="7"/>
  <c r="R17" i="2" s="1"/>
  <c r="I39" i="2"/>
  <c r="I42" i="2"/>
  <c r="AJ34" i="7"/>
  <c r="AK34" i="7"/>
  <c r="AL34" i="7"/>
  <c r="AM34" i="7"/>
  <c r="AP34" i="7"/>
  <c r="D564" i="8"/>
  <c r="E7" i="4" s="1"/>
  <c r="L564" i="8"/>
  <c r="U7" i="4" s="1"/>
  <c r="K564" i="8"/>
  <c r="AD7" i="4" s="1"/>
  <c r="J564" i="8"/>
  <c r="AC7" i="4" s="1"/>
  <c r="H564" i="8"/>
  <c r="AA7" i="4" s="1"/>
  <c r="G564" i="8"/>
  <c r="R7" i="4" s="1"/>
  <c r="F564" i="8"/>
  <c r="P7" i="4" s="1"/>
  <c r="E564" i="8"/>
  <c r="H7" i="4" s="1"/>
  <c r="C564" i="8"/>
  <c r="D7" i="4" s="1"/>
  <c r="H588" i="8"/>
  <c r="AA31" i="4" s="1"/>
  <c r="G588" i="8"/>
  <c r="R31" i="4" s="1"/>
  <c r="F588" i="8"/>
  <c r="P31" i="4" s="1"/>
  <c r="E588" i="8"/>
  <c r="H31" i="4" s="1"/>
  <c r="D588" i="8"/>
  <c r="E31" i="4" s="1"/>
  <c r="C588" i="8"/>
  <c r="D31" i="4" s="1"/>
  <c r="L588" i="8"/>
  <c r="U31" i="4" s="1"/>
  <c r="J612" i="8"/>
  <c r="AC55" i="4" s="1"/>
  <c r="L612" i="8"/>
  <c r="U55" i="4" s="1"/>
  <c r="K612" i="8"/>
  <c r="AD55" i="4" s="1"/>
  <c r="I612" i="8"/>
  <c r="AB55" i="4" s="1"/>
  <c r="H612" i="8"/>
  <c r="AA55" i="4" s="1"/>
  <c r="G612" i="8"/>
  <c r="R55" i="4" s="1"/>
  <c r="F612" i="8"/>
  <c r="P55" i="4" s="1"/>
  <c r="E612" i="8"/>
  <c r="H55" i="4" s="1"/>
  <c r="D612" i="8"/>
  <c r="E55" i="4" s="1"/>
  <c r="C612" i="8"/>
  <c r="D55" i="4" s="1"/>
  <c r="F636" i="8"/>
  <c r="P79" i="4" s="1"/>
  <c r="D636" i="8"/>
  <c r="E79" i="4" s="1"/>
  <c r="L636" i="8"/>
  <c r="U79" i="4" s="1"/>
  <c r="K636" i="8"/>
  <c r="AD79" i="4" s="1"/>
  <c r="J636" i="8"/>
  <c r="AC79" i="4" s="1"/>
  <c r="I636" i="8"/>
  <c r="AB79" i="4" s="1"/>
  <c r="H636" i="8"/>
  <c r="AA79" i="4" s="1"/>
  <c r="G636" i="8"/>
  <c r="R79" i="4" s="1"/>
  <c r="E636" i="8"/>
  <c r="H79" i="4" s="1"/>
  <c r="C636" i="8"/>
  <c r="D79" i="4" s="1"/>
  <c r="L660" i="8"/>
  <c r="U103" i="4" s="1"/>
  <c r="J660" i="8"/>
  <c r="AC103" i="4" s="1"/>
  <c r="K660" i="8"/>
  <c r="AD103" i="4" s="1"/>
  <c r="I660" i="8"/>
  <c r="AB103" i="4" s="1"/>
  <c r="H660" i="8"/>
  <c r="AA103" i="4" s="1"/>
  <c r="G660" i="8"/>
  <c r="R103" i="4" s="1"/>
  <c r="F660" i="8"/>
  <c r="P103" i="4" s="1"/>
  <c r="E660" i="8"/>
  <c r="H103" i="4" s="1"/>
  <c r="D660" i="8"/>
  <c r="E103" i="4" s="1"/>
  <c r="J588" i="8"/>
  <c r="AC31" i="4" s="1"/>
  <c r="X68" i="7"/>
  <c r="W68" i="7"/>
  <c r="AM27" i="2" s="1"/>
  <c r="Z68" i="7"/>
  <c r="AP27" i="2" s="1"/>
  <c r="Y68" i="7"/>
  <c r="U27" i="2" s="1"/>
  <c r="V68" i="7"/>
  <c r="AI27" i="2" s="1"/>
  <c r="F643" i="8"/>
  <c r="P86" i="4" s="1"/>
  <c r="K12" i="2"/>
  <c r="I38" i="2"/>
  <c r="I43" i="2"/>
  <c r="AC12" i="2"/>
  <c r="F7" i="7" s="1"/>
  <c r="F8" i="7" s="1"/>
  <c r="G643" i="8"/>
  <c r="R86" i="4" s="1"/>
  <c r="E617" i="8"/>
  <c r="H60" i="4" s="1"/>
  <c r="D617" i="8"/>
  <c r="E60" i="4" s="1"/>
  <c r="C617" i="8"/>
  <c r="D60" i="4" s="1"/>
  <c r="L617" i="8"/>
  <c r="U60" i="4" s="1"/>
  <c r="K617" i="8"/>
  <c r="AD60" i="4" s="1"/>
  <c r="J617" i="8"/>
  <c r="AC60" i="4" s="1"/>
  <c r="I617" i="8"/>
  <c r="AB60" i="4" s="1"/>
  <c r="I641" i="8"/>
  <c r="AB84" i="4" s="1"/>
  <c r="G641" i="8"/>
  <c r="R84" i="4" s="1"/>
  <c r="L641" i="8"/>
  <c r="U84" i="4" s="1"/>
  <c r="K641" i="8"/>
  <c r="AD84" i="4" s="1"/>
  <c r="J641" i="8"/>
  <c r="AC84" i="4" s="1"/>
  <c r="H641" i="8"/>
  <c r="AA84" i="4" s="1"/>
  <c r="F641" i="8"/>
  <c r="P84" i="4" s="1"/>
  <c r="E641" i="8"/>
  <c r="H84" i="4" s="1"/>
  <c r="D641" i="8"/>
  <c r="E84" i="4" s="1"/>
  <c r="I665" i="8"/>
  <c r="AB108" i="4" s="1"/>
  <c r="H665" i="8"/>
  <c r="AA108" i="4" s="1"/>
  <c r="E665" i="8"/>
  <c r="H108" i="4" s="1"/>
  <c r="C665" i="8"/>
  <c r="D108" i="4" s="1"/>
  <c r="F665" i="8"/>
  <c r="P108" i="4" s="1"/>
  <c r="D665" i="8"/>
  <c r="E108" i="4" s="1"/>
  <c r="L665" i="8"/>
  <c r="U108" i="4" s="1"/>
  <c r="G617" i="8"/>
  <c r="R60" i="4" s="1"/>
  <c r="G665" i="8"/>
  <c r="R108" i="4" s="1"/>
  <c r="E43" i="7"/>
  <c r="D43" i="7"/>
  <c r="I44" i="2"/>
  <c r="K569" i="8"/>
  <c r="AD12" i="4" s="1"/>
  <c r="J569" i="8"/>
  <c r="AC12" i="4" s="1"/>
  <c r="I569" i="8"/>
  <c r="AB12" i="4" s="1"/>
  <c r="H569" i="8"/>
  <c r="AA12" i="4" s="1"/>
  <c r="G569" i="8"/>
  <c r="R12" i="4" s="1"/>
  <c r="E569" i="8"/>
  <c r="H12" i="4" s="1"/>
  <c r="D569" i="8"/>
  <c r="E12" i="4" s="1"/>
  <c r="C569" i="8"/>
  <c r="D12" i="4" s="1"/>
  <c r="H617" i="8"/>
  <c r="AA60" i="4" s="1"/>
  <c r="J665" i="8"/>
  <c r="AC108" i="4" s="1"/>
  <c r="U51" i="3"/>
  <c r="C599" i="8"/>
  <c r="D42" i="4" s="1"/>
  <c r="K573" i="8"/>
  <c r="AD16" i="4" s="1"/>
  <c r="G573" i="8"/>
  <c r="R16" i="4" s="1"/>
  <c r="E573" i="8"/>
  <c r="H16" i="4" s="1"/>
  <c r="C573" i="8"/>
  <c r="D16" i="4" s="1"/>
  <c r="L573" i="8"/>
  <c r="U16" i="4" s="1"/>
  <c r="G597" i="8"/>
  <c r="R40" i="4" s="1"/>
  <c r="L597" i="8"/>
  <c r="U40" i="4" s="1"/>
  <c r="K597" i="8"/>
  <c r="AD40" i="4" s="1"/>
  <c r="J597" i="8"/>
  <c r="AC40" i="4" s="1"/>
  <c r="I597" i="8"/>
  <c r="AB40" i="4" s="1"/>
  <c r="H597" i="8"/>
  <c r="AA40" i="4" s="1"/>
  <c r="F597" i="8"/>
  <c r="P40" i="4" s="1"/>
  <c r="E597" i="8"/>
  <c r="H40" i="4" s="1"/>
  <c r="D597" i="8"/>
  <c r="E40" i="4" s="1"/>
  <c r="C597" i="8"/>
  <c r="D40" i="4" s="1"/>
  <c r="C621" i="8"/>
  <c r="D64" i="4" s="1"/>
  <c r="L621" i="8"/>
  <c r="U64" i="4" s="1"/>
  <c r="K621" i="8"/>
  <c r="AD64" i="4" s="1"/>
  <c r="J621" i="8"/>
  <c r="AC64" i="4" s="1"/>
  <c r="I621" i="8"/>
  <c r="AB64" i="4" s="1"/>
  <c r="H621" i="8"/>
  <c r="AA64" i="4" s="1"/>
  <c r="G621" i="8"/>
  <c r="R64" i="4" s="1"/>
  <c r="F621" i="8"/>
  <c r="P64" i="4" s="1"/>
  <c r="E621" i="8"/>
  <c r="H64" i="4" s="1"/>
  <c r="D621" i="8"/>
  <c r="E64" i="4" s="1"/>
  <c r="K645" i="8"/>
  <c r="AD88" i="4" s="1"/>
  <c r="J645" i="8"/>
  <c r="AC88" i="4" s="1"/>
  <c r="I645" i="8"/>
  <c r="AB88" i="4" s="1"/>
  <c r="H645" i="8"/>
  <c r="AA88" i="4" s="1"/>
  <c r="G645" i="8"/>
  <c r="R88" i="4" s="1"/>
  <c r="F645" i="8"/>
  <c r="P88" i="4" s="1"/>
  <c r="E645" i="8"/>
  <c r="H88" i="4" s="1"/>
  <c r="D645" i="8"/>
  <c r="E88" i="4" s="1"/>
  <c r="C645" i="8"/>
  <c r="D88" i="4" s="1"/>
  <c r="L669" i="8"/>
  <c r="U112" i="4" s="1"/>
  <c r="I669" i="8"/>
  <c r="AB112" i="4" s="1"/>
  <c r="G669" i="8"/>
  <c r="R112" i="4" s="1"/>
  <c r="K669" i="8"/>
  <c r="AD112" i="4" s="1"/>
  <c r="J669" i="8"/>
  <c r="AC112" i="4" s="1"/>
  <c r="H669" i="8"/>
  <c r="AA112" i="4" s="1"/>
  <c r="F669" i="8"/>
  <c r="P112" i="4" s="1"/>
  <c r="E669" i="8"/>
  <c r="H112" i="4" s="1"/>
  <c r="D669" i="8"/>
  <c r="E112" i="4" s="1"/>
  <c r="C669" i="8"/>
  <c r="D112" i="4" s="1"/>
  <c r="L574" i="8"/>
  <c r="U17" i="4" s="1"/>
  <c r="K574" i="8"/>
  <c r="AD17" i="4" s="1"/>
  <c r="J574" i="8"/>
  <c r="AC17" i="4" s="1"/>
  <c r="I574" i="8"/>
  <c r="AB17" i="4" s="1"/>
  <c r="H574" i="8"/>
  <c r="AA17" i="4" s="1"/>
  <c r="G574" i="8"/>
  <c r="R17" i="4" s="1"/>
  <c r="F574" i="8"/>
  <c r="P17" i="4" s="1"/>
  <c r="E574" i="8"/>
  <c r="H17" i="4" s="1"/>
  <c r="D574" i="8"/>
  <c r="E17" i="4" s="1"/>
  <c r="C574" i="8"/>
  <c r="D17" i="4" s="1"/>
  <c r="J598" i="8"/>
  <c r="AC41" i="4" s="1"/>
  <c r="L598" i="8"/>
  <c r="U41" i="4" s="1"/>
  <c r="K598" i="8"/>
  <c r="AD41" i="4" s="1"/>
  <c r="I598" i="8"/>
  <c r="AB41" i="4" s="1"/>
  <c r="H598" i="8"/>
  <c r="AA41" i="4" s="1"/>
  <c r="G598" i="8"/>
  <c r="R41" i="4" s="1"/>
  <c r="F598" i="8"/>
  <c r="P41" i="4" s="1"/>
  <c r="E598" i="8"/>
  <c r="H41" i="4" s="1"/>
  <c r="D598" i="8"/>
  <c r="E41" i="4" s="1"/>
  <c r="F622" i="8"/>
  <c r="P65" i="4" s="1"/>
  <c r="L622" i="8"/>
  <c r="U65" i="4" s="1"/>
  <c r="K622" i="8"/>
  <c r="AD65" i="4" s="1"/>
  <c r="J622" i="8"/>
  <c r="AC65" i="4" s="1"/>
  <c r="I622" i="8"/>
  <c r="AB65" i="4" s="1"/>
  <c r="H622" i="8"/>
  <c r="AA65" i="4" s="1"/>
  <c r="G622" i="8"/>
  <c r="R65" i="4" s="1"/>
  <c r="E622" i="8"/>
  <c r="H65" i="4" s="1"/>
  <c r="L646" i="8"/>
  <c r="U89" i="4" s="1"/>
  <c r="K646" i="8"/>
  <c r="AD89" i="4" s="1"/>
  <c r="J646" i="8"/>
  <c r="AC89" i="4" s="1"/>
  <c r="I646" i="8"/>
  <c r="AB89" i="4" s="1"/>
  <c r="H646" i="8"/>
  <c r="AA89" i="4" s="1"/>
  <c r="G646" i="8"/>
  <c r="R89" i="4" s="1"/>
  <c r="F646" i="8"/>
  <c r="P89" i="4" s="1"/>
  <c r="E646" i="8"/>
  <c r="H89" i="4" s="1"/>
  <c r="D646" i="8"/>
  <c r="E89" i="4" s="1"/>
  <c r="H619" i="8"/>
  <c r="AA62" i="4" s="1"/>
  <c r="G619" i="8"/>
  <c r="R62" i="4" s="1"/>
  <c r="F619" i="8"/>
  <c r="P62" i="4" s="1"/>
  <c r="E619" i="8"/>
  <c r="H62" i="4" s="1"/>
  <c r="D619" i="8"/>
  <c r="E62" i="4" s="1"/>
  <c r="C619" i="8"/>
  <c r="D62" i="4" s="1"/>
  <c r="L619" i="8"/>
  <c r="U62" i="4" s="1"/>
  <c r="V3" i="3"/>
  <c r="K667" i="8"/>
  <c r="AD110" i="4" s="1"/>
  <c r="J667" i="8"/>
  <c r="AC110" i="4" s="1"/>
  <c r="G667" i="8"/>
  <c r="R110" i="4" s="1"/>
  <c r="E667" i="8"/>
  <c r="H110" i="4" s="1"/>
  <c r="L667" i="8"/>
  <c r="U110" i="4" s="1"/>
  <c r="I667" i="8"/>
  <c r="AB110" i="4" s="1"/>
  <c r="H667" i="8"/>
  <c r="AA110" i="4" s="1"/>
  <c r="F667" i="8"/>
  <c r="P110" i="4" s="1"/>
  <c r="D667" i="8"/>
  <c r="E110" i="4" s="1"/>
  <c r="C667" i="8"/>
  <c r="D110" i="4" s="1"/>
  <c r="F573" i="8"/>
  <c r="P16" i="4" s="1"/>
  <c r="K619" i="8"/>
  <c r="AD62" i="4" s="1"/>
  <c r="K643" i="8"/>
  <c r="AD86" i="4" s="1"/>
  <c r="I643" i="8"/>
  <c r="AB86" i="4" s="1"/>
  <c r="E643" i="8"/>
  <c r="H86" i="4" s="1"/>
  <c r="D643" i="8"/>
  <c r="E86" i="4" s="1"/>
  <c r="C643" i="8"/>
  <c r="D86" i="4" s="1"/>
  <c r="L643" i="8"/>
  <c r="U86" i="4" s="1"/>
  <c r="J643" i="8"/>
  <c r="AC86" i="4" s="1"/>
  <c r="C575" i="8"/>
  <c r="D18" i="4" s="1"/>
  <c r="K575" i="8"/>
  <c r="AD18" i="4" s="1"/>
  <c r="I575" i="8"/>
  <c r="AB18" i="4" s="1"/>
  <c r="G575" i="8"/>
  <c r="R18" i="4" s="1"/>
  <c r="F575" i="8"/>
  <c r="P18" i="4" s="1"/>
  <c r="E575" i="8"/>
  <c r="H18" i="4" s="1"/>
  <c r="D575" i="8"/>
  <c r="E18" i="4" s="1"/>
  <c r="I599" i="8"/>
  <c r="AB42" i="4" s="1"/>
  <c r="L599" i="8"/>
  <c r="U42" i="4" s="1"/>
  <c r="K599" i="8"/>
  <c r="AD42" i="4" s="1"/>
  <c r="J599" i="8"/>
  <c r="AC42" i="4" s="1"/>
  <c r="H599" i="8"/>
  <c r="AA42" i="4" s="1"/>
  <c r="G599" i="8"/>
  <c r="R42" i="4" s="1"/>
  <c r="F599" i="8"/>
  <c r="P42" i="4" s="1"/>
  <c r="E599" i="8"/>
  <c r="H42" i="4" s="1"/>
  <c r="E623" i="8"/>
  <c r="H66" i="4" s="1"/>
  <c r="L623" i="8"/>
  <c r="U66" i="4" s="1"/>
  <c r="K623" i="8"/>
  <c r="AD66" i="4" s="1"/>
  <c r="J623" i="8"/>
  <c r="AC66" i="4" s="1"/>
  <c r="I623" i="8"/>
  <c r="AB66" i="4" s="1"/>
  <c r="H623" i="8"/>
  <c r="AA66" i="4" s="1"/>
  <c r="G623" i="8"/>
  <c r="R66" i="4" s="1"/>
  <c r="F623" i="8"/>
  <c r="P66" i="4" s="1"/>
  <c r="D623" i="8"/>
  <c r="E66" i="4" s="1"/>
  <c r="C623" i="8"/>
  <c r="D66" i="4" s="1"/>
  <c r="L647" i="8"/>
  <c r="U90" i="4" s="1"/>
  <c r="K647" i="8"/>
  <c r="AD90" i="4" s="1"/>
  <c r="J647" i="8"/>
  <c r="AC90" i="4" s="1"/>
  <c r="I647" i="8"/>
  <c r="AB90" i="4" s="1"/>
  <c r="H647" i="8"/>
  <c r="AA90" i="4" s="1"/>
  <c r="G647" i="8"/>
  <c r="R90" i="4" s="1"/>
  <c r="F647" i="8"/>
  <c r="P90" i="4" s="1"/>
  <c r="E647" i="8"/>
  <c r="H90" i="4" s="1"/>
  <c r="D647" i="8"/>
  <c r="E90" i="4" s="1"/>
  <c r="C647" i="8"/>
  <c r="D90" i="4" s="1"/>
  <c r="J619" i="8"/>
  <c r="AC62" i="4" s="1"/>
  <c r="S6" i="7"/>
  <c r="S2" i="7"/>
  <c r="S14" i="7" s="1"/>
  <c r="AC11" i="2" s="1"/>
  <c r="I23" i="2"/>
  <c r="I573" i="8"/>
  <c r="AB16" i="4" s="1"/>
  <c r="J573" i="8"/>
  <c r="AC16" i="4" s="1"/>
  <c r="F25" i="7"/>
  <c r="K18" i="2"/>
  <c r="I41" i="2"/>
  <c r="E595" i="8"/>
  <c r="H38" i="4" s="1"/>
  <c r="L595" i="8"/>
  <c r="U38" i="4" s="1"/>
  <c r="K595" i="8"/>
  <c r="AD38" i="4" s="1"/>
  <c r="I595" i="8"/>
  <c r="AB38" i="4" s="1"/>
  <c r="H595" i="8"/>
  <c r="AA38" i="4" s="1"/>
  <c r="G595" i="8"/>
  <c r="R38" i="4" s="1"/>
  <c r="F595" i="8"/>
  <c r="P38" i="4" s="1"/>
  <c r="D595" i="8"/>
  <c r="E38" i="4" s="1"/>
  <c r="C595" i="8"/>
  <c r="D38" i="4" s="1"/>
  <c r="D622" i="8"/>
  <c r="E65" i="4" s="1"/>
  <c r="H575" i="8"/>
  <c r="AA18" i="4" s="1"/>
  <c r="AS3" i="3"/>
  <c r="R42" i="2" s="1"/>
  <c r="J575" i="8"/>
  <c r="AC18" i="4" s="1"/>
  <c r="F19" i="7"/>
  <c r="F18" i="7"/>
  <c r="I36" i="2"/>
  <c r="K16" i="2"/>
  <c r="I35" i="2"/>
  <c r="R19" i="2" s="1"/>
  <c r="V58" i="7"/>
  <c r="V57" i="7"/>
  <c r="AD23" i="2"/>
  <c r="P10" i="2" s="1"/>
  <c r="K10" i="2"/>
  <c r="I37" i="2"/>
  <c r="L575" i="8"/>
  <c r="U18" i="4" s="1"/>
  <c r="C660" i="8"/>
  <c r="D103" i="4" s="1"/>
  <c r="V59" i="7"/>
  <c r="I33" i="2"/>
  <c r="D561" i="8"/>
  <c r="E4" i="4" s="1"/>
  <c r="G563" i="8"/>
  <c r="R6" i="4" s="1"/>
  <c r="K565" i="8"/>
  <c r="AD8" i="4" s="1"/>
  <c r="D568" i="8"/>
  <c r="E11" i="4" s="1"/>
  <c r="H570" i="8"/>
  <c r="AA13" i="4" s="1"/>
  <c r="H578" i="8"/>
  <c r="AA21" i="4" s="1"/>
  <c r="L580" i="8"/>
  <c r="U23" i="4" s="1"/>
  <c r="D584" i="8"/>
  <c r="E27" i="4" s="1"/>
  <c r="D591" i="8"/>
  <c r="E34" i="4" s="1"/>
  <c r="H594" i="8"/>
  <c r="AA37" i="4" s="1"/>
  <c r="L596" i="8"/>
  <c r="U39" i="4" s="1"/>
  <c r="I601" i="8"/>
  <c r="AB44" i="4" s="1"/>
  <c r="E607" i="8"/>
  <c r="H50" i="4" s="1"/>
  <c r="I609" i="8"/>
  <c r="AB52" i="4" s="1"/>
  <c r="F614" i="8"/>
  <c r="P57" i="4" s="1"/>
  <c r="C628" i="8"/>
  <c r="D71" i="4" s="1"/>
  <c r="H630" i="8"/>
  <c r="AA73" i="4" s="1"/>
  <c r="F635" i="8"/>
  <c r="P78" i="4" s="1"/>
  <c r="J638" i="8"/>
  <c r="AC81" i="4" s="1"/>
  <c r="G649" i="8"/>
  <c r="R92" i="4" s="1"/>
  <c r="K651" i="8"/>
  <c r="AD94" i="4" s="1"/>
  <c r="E654" i="8"/>
  <c r="H97" i="4" s="1"/>
  <c r="K656" i="8"/>
  <c r="AD99" i="4" s="1"/>
  <c r="K668" i="8"/>
  <c r="AD111" i="4" s="1"/>
  <c r="E561" i="8"/>
  <c r="H4" i="4" s="1"/>
  <c r="H563" i="8"/>
  <c r="AA6" i="4" s="1"/>
  <c r="L565" i="8"/>
  <c r="U8" i="4" s="1"/>
  <c r="E568" i="8"/>
  <c r="H11" i="4" s="1"/>
  <c r="I570" i="8"/>
  <c r="AB13" i="4" s="1"/>
  <c r="I578" i="8"/>
  <c r="AB21" i="4" s="1"/>
  <c r="E584" i="8"/>
  <c r="H27" i="4" s="1"/>
  <c r="F591" i="8"/>
  <c r="P34" i="4" s="1"/>
  <c r="I594" i="8"/>
  <c r="AB37" i="4" s="1"/>
  <c r="J601" i="8"/>
  <c r="AC44" i="4" s="1"/>
  <c r="F607" i="8"/>
  <c r="P50" i="4" s="1"/>
  <c r="J609" i="8"/>
  <c r="AC52" i="4" s="1"/>
  <c r="G614" i="8"/>
  <c r="R57" i="4" s="1"/>
  <c r="D628" i="8"/>
  <c r="E71" i="4" s="1"/>
  <c r="I630" i="8"/>
  <c r="AB73" i="4" s="1"/>
  <c r="C633" i="8"/>
  <c r="D76" i="4" s="1"/>
  <c r="G635" i="8"/>
  <c r="R78" i="4" s="1"/>
  <c r="K638" i="8"/>
  <c r="AD81" i="4" s="1"/>
  <c r="H649" i="8"/>
  <c r="AA92" i="4" s="1"/>
  <c r="G654" i="8"/>
  <c r="R97" i="4" s="1"/>
  <c r="L656" i="8"/>
  <c r="U99" i="4" s="1"/>
  <c r="D663" i="8"/>
  <c r="E106" i="4" s="1"/>
  <c r="L668" i="8"/>
  <c r="U111" i="4" s="1"/>
  <c r="E85" i="7"/>
  <c r="D49" i="7" s="1"/>
  <c r="D85" i="7"/>
  <c r="D48" i="7" s="1"/>
  <c r="D61" i="7" s="1"/>
  <c r="AC2" i="4" s="1"/>
  <c r="J578" i="8"/>
  <c r="AC21" i="4" s="1"/>
  <c r="C581" i="8"/>
  <c r="D24" i="4" s="1"/>
  <c r="F584" i="8"/>
  <c r="P27" i="4" s="1"/>
  <c r="J594" i="8"/>
  <c r="AC37" i="4" s="1"/>
  <c r="L601" i="8"/>
  <c r="U44" i="4" s="1"/>
  <c r="C605" i="8"/>
  <c r="D48" i="4" s="1"/>
  <c r="G607" i="8"/>
  <c r="R50" i="4" s="1"/>
  <c r="H614" i="8"/>
  <c r="AA57" i="4" s="1"/>
  <c r="C620" i="8"/>
  <c r="D63" i="4" s="1"/>
  <c r="E628" i="8"/>
  <c r="H71" i="4" s="1"/>
  <c r="K630" i="8"/>
  <c r="AD73" i="4" s="1"/>
  <c r="D633" i="8"/>
  <c r="E76" i="4" s="1"/>
  <c r="H635" i="8"/>
  <c r="AA78" i="4" s="1"/>
  <c r="L638" i="8"/>
  <c r="U81" i="4" s="1"/>
  <c r="I649" i="8"/>
  <c r="AB92" i="4" s="1"/>
  <c r="H654" i="8"/>
  <c r="AA97" i="4" s="1"/>
  <c r="E663" i="8"/>
  <c r="H106" i="4" s="1"/>
  <c r="E666" i="8"/>
  <c r="H109" i="4" s="1"/>
  <c r="I627" i="8"/>
  <c r="AB70" i="4" s="1"/>
  <c r="G627" i="8"/>
  <c r="R70" i="4" s="1"/>
  <c r="E651" i="8"/>
  <c r="H94" i="4" s="1"/>
  <c r="C651" i="8"/>
  <c r="D94" i="4" s="1"/>
  <c r="G561" i="8"/>
  <c r="R4" i="4" s="1"/>
  <c r="J563" i="8"/>
  <c r="AC6" i="4" s="1"/>
  <c r="C566" i="8"/>
  <c r="D9" i="4" s="1"/>
  <c r="G568" i="8"/>
  <c r="R11" i="4" s="1"/>
  <c r="L570" i="8"/>
  <c r="U13" i="4" s="1"/>
  <c r="K578" i="8"/>
  <c r="AD21" i="4" s="1"/>
  <c r="D581" i="8"/>
  <c r="E24" i="4" s="1"/>
  <c r="G584" i="8"/>
  <c r="R27" i="4" s="1"/>
  <c r="E589" i="8"/>
  <c r="H32" i="4" s="1"/>
  <c r="H591" i="8"/>
  <c r="AA34" i="4" s="1"/>
  <c r="K594" i="8"/>
  <c r="AD37" i="4" s="1"/>
  <c r="D605" i="8"/>
  <c r="E48" i="4" s="1"/>
  <c r="H607" i="8"/>
  <c r="AA50" i="4" s="1"/>
  <c r="L609" i="8"/>
  <c r="U52" i="4" s="1"/>
  <c r="I614" i="8"/>
  <c r="AB57" i="4" s="1"/>
  <c r="E620" i="8"/>
  <c r="H63" i="4" s="1"/>
  <c r="F628" i="8"/>
  <c r="P71" i="4" s="1"/>
  <c r="L630" i="8"/>
  <c r="U73" i="4" s="1"/>
  <c r="E633" i="8"/>
  <c r="H76" i="4" s="1"/>
  <c r="I635" i="8"/>
  <c r="AB78" i="4" s="1"/>
  <c r="C644" i="8"/>
  <c r="D87" i="4" s="1"/>
  <c r="J649" i="8"/>
  <c r="AC92" i="4" s="1"/>
  <c r="C652" i="8"/>
  <c r="D95" i="4" s="1"/>
  <c r="I654" i="8"/>
  <c r="AB97" i="4" s="1"/>
  <c r="C657" i="8"/>
  <c r="D100" i="4" s="1"/>
  <c r="H663" i="8"/>
  <c r="AA106" i="4" s="1"/>
  <c r="F666" i="8"/>
  <c r="P109" i="4" s="1"/>
  <c r="AF26" i="2"/>
  <c r="H561" i="8"/>
  <c r="AA4" i="4" s="1"/>
  <c r="K563" i="8"/>
  <c r="AD6" i="4" s="1"/>
  <c r="D566" i="8"/>
  <c r="E9" i="4" s="1"/>
  <c r="I568" i="8"/>
  <c r="AB11" i="4" s="1"/>
  <c r="L578" i="8"/>
  <c r="U21" i="4" s="1"/>
  <c r="E581" i="8"/>
  <c r="H24" i="4" s="1"/>
  <c r="H584" i="8"/>
  <c r="AA27" i="4" s="1"/>
  <c r="F589" i="8"/>
  <c r="P32" i="4" s="1"/>
  <c r="I591" i="8"/>
  <c r="AB34" i="4" s="1"/>
  <c r="L594" i="8"/>
  <c r="U37" i="4" s="1"/>
  <c r="C602" i="8"/>
  <c r="D45" i="4" s="1"/>
  <c r="E605" i="8"/>
  <c r="H48" i="4" s="1"/>
  <c r="I607" i="8"/>
  <c r="AB50" i="4" s="1"/>
  <c r="J614" i="8"/>
  <c r="AC57" i="4" s="1"/>
  <c r="F620" i="8"/>
  <c r="P63" i="4" s="1"/>
  <c r="C625" i="8"/>
  <c r="D68" i="4" s="1"/>
  <c r="G628" i="8"/>
  <c r="R71" i="4" s="1"/>
  <c r="F633" i="8"/>
  <c r="P76" i="4" s="1"/>
  <c r="J635" i="8"/>
  <c r="AC78" i="4" s="1"/>
  <c r="C639" i="8"/>
  <c r="D82" i="4" s="1"/>
  <c r="D644" i="8"/>
  <c r="E87" i="4" s="1"/>
  <c r="K649" i="8"/>
  <c r="AD92" i="4" s="1"/>
  <c r="E652" i="8"/>
  <c r="H95" i="4" s="1"/>
  <c r="J654" i="8"/>
  <c r="AC97" i="4" s="1"/>
  <c r="D657" i="8"/>
  <c r="E100" i="4" s="1"/>
  <c r="I663" i="8"/>
  <c r="AB106" i="4" s="1"/>
  <c r="G666" i="8"/>
  <c r="R109" i="4" s="1"/>
  <c r="L563" i="8"/>
  <c r="U6" i="4" s="1"/>
  <c r="E566" i="8"/>
  <c r="H9" i="4" s="1"/>
  <c r="J568" i="8"/>
  <c r="AC11" i="4" s="1"/>
  <c r="F581" i="8"/>
  <c r="P24" i="4" s="1"/>
  <c r="I584" i="8"/>
  <c r="AB27" i="4" s="1"/>
  <c r="C587" i="8"/>
  <c r="D30" i="4" s="1"/>
  <c r="G589" i="8"/>
  <c r="R32" i="4" s="1"/>
  <c r="J591" i="8"/>
  <c r="AC34" i="4" s="1"/>
  <c r="D602" i="8"/>
  <c r="E45" i="4" s="1"/>
  <c r="F605" i="8"/>
  <c r="P48" i="4" s="1"/>
  <c r="J607" i="8"/>
  <c r="AC50" i="4" s="1"/>
  <c r="K614" i="8"/>
  <c r="AD57" i="4" s="1"/>
  <c r="C618" i="8"/>
  <c r="D61" i="4" s="1"/>
  <c r="G620" i="8"/>
  <c r="R63" i="4" s="1"/>
  <c r="D625" i="8"/>
  <c r="E68" i="4" s="1"/>
  <c r="I628" i="8"/>
  <c r="AB71" i="4" s="1"/>
  <c r="C631" i="8"/>
  <c r="D74" i="4" s="1"/>
  <c r="G633" i="8"/>
  <c r="R76" i="4" s="1"/>
  <c r="K635" i="8"/>
  <c r="AD78" i="4" s="1"/>
  <c r="D639" i="8"/>
  <c r="E82" i="4" s="1"/>
  <c r="E644" i="8"/>
  <c r="H87" i="4" s="1"/>
  <c r="L649" i="8"/>
  <c r="U92" i="4" s="1"/>
  <c r="F652" i="8"/>
  <c r="P95" i="4" s="1"/>
  <c r="K654" i="8"/>
  <c r="AD97" i="4" s="1"/>
  <c r="E657" i="8"/>
  <c r="H100" i="4" s="1"/>
  <c r="J663" i="8"/>
  <c r="AC106" i="4" s="1"/>
  <c r="H666" i="8"/>
  <c r="AA109" i="4" s="1"/>
  <c r="K629" i="8"/>
  <c r="AD72" i="4" s="1"/>
  <c r="I629" i="8"/>
  <c r="AB72" i="4" s="1"/>
  <c r="G653" i="8"/>
  <c r="R96" i="4" s="1"/>
  <c r="E653" i="8"/>
  <c r="H96" i="4" s="1"/>
  <c r="J561" i="8"/>
  <c r="AC4" i="4" s="1"/>
  <c r="G566" i="8"/>
  <c r="R9" i="4" s="1"/>
  <c r="K568" i="8"/>
  <c r="AD11" i="4" s="1"/>
  <c r="C572" i="8"/>
  <c r="D15" i="4" s="1"/>
  <c r="C579" i="8"/>
  <c r="D22" i="4" s="1"/>
  <c r="G581" i="8"/>
  <c r="R24" i="4" s="1"/>
  <c r="K584" i="8"/>
  <c r="AD27" i="4" s="1"/>
  <c r="D587" i="8"/>
  <c r="E30" i="4" s="1"/>
  <c r="H589" i="8"/>
  <c r="AA32" i="4" s="1"/>
  <c r="K591" i="8"/>
  <c r="AD34" i="4" s="1"/>
  <c r="E602" i="8"/>
  <c r="H45" i="4" s="1"/>
  <c r="G605" i="8"/>
  <c r="R48" i="4" s="1"/>
  <c r="K607" i="8"/>
  <c r="AD50" i="4" s="1"/>
  <c r="D618" i="8"/>
  <c r="E61" i="4" s="1"/>
  <c r="H620" i="8"/>
  <c r="AA63" i="4" s="1"/>
  <c r="E625" i="8"/>
  <c r="H68" i="4" s="1"/>
  <c r="J628" i="8"/>
  <c r="AC71" i="4" s="1"/>
  <c r="D631" i="8"/>
  <c r="E74" i="4" s="1"/>
  <c r="H633" i="8"/>
  <c r="AA76" i="4" s="1"/>
  <c r="L635" i="8"/>
  <c r="U78" i="4" s="1"/>
  <c r="F639" i="8"/>
  <c r="P82" i="4" s="1"/>
  <c r="F644" i="8"/>
  <c r="P87" i="4" s="1"/>
  <c r="G652" i="8"/>
  <c r="R95" i="4" s="1"/>
  <c r="L654" i="8"/>
  <c r="U97" i="4" s="1"/>
  <c r="F657" i="8"/>
  <c r="P100" i="4" s="1"/>
  <c r="I666" i="8"/>
  <c r="AB109" i="4" s="1"/>
  <c r="I655" i="8"/>
  <c r="AB98" i="4" s="1"/>
  <c r="G655" i="8"/>
  <c r="R98" i="4" s="1"/>
  <c r="K561" i="8"/>
  <c r="AD4" i="4" s="1"/>
  <c r="H566" i="8"/>
  <c r="AA9" i="4" s="1"/>
  <c r="L568" i="8"/>
  <c r="U11" i="4" s="1"/>
  <c r="D572" i="8"/>
  <c r="E15" i="4" s="1"/>
  <c r="D579" i="8"/>
  <c r="E22" i="4" s="1"/>
  <c r="H581" i="8"/>
  <c r="AA24" i="4" s="1"/>
  <c r="L584" i="8"/>
  <c r="U27" i="4" s="1"/>
  <c r="E587" i="8"/>
  <c r="H30" i="4" s="1"/>
  <c r="I589" i="8"/>
  <c r="AB32" i="4" s="1"/>
  <c r="L591" i="8"/>
  <c r="U34" i="4" s="1"/>
  <c r="F602" i="8"/>
  <c r="P45" i="4" s="1"/>
  <c r="H605" i="8"/>
  <c r="AA48" i="4" s="1"/>
  <c r="L607" i="8"/>
  <c r="U50" i="4" s="1"/>
  <c r="E618" i="8"/>
  <c r="H61" i="4" s="1"/>
  <c r="I620" i="8"/>
  <c r="AB63" i="4" s="1"/>
  <c r="F625" i="8"/>
  <c r="P68" i="4" s="1"/>
  <c r="K628" i="8"/>
  <c r="AD71" i="4" s="1"/>
  <c r="E631" i="8"/>
  <c r="H74" i="4" s="1"/>
  <c r="I633" i="8"/>
  <c r="AB76" i="4" s="1"/>
  <c r="H639" i="8"/>
  <c r="AA82" i="4" s="1"/>
  <c r="G644" i="8"/>
  <c r="R87" i="4" s="1"/>
  <c r="C650" i="8"/>
  <c r="D93" i="4" s="1"/>
  <c r="H652" i="8"/>
  <c r="AA95" i="4" s="1"/>
  <c r="G657" i="8"/>
  <c r="R100" i="4" s="1"/>
  <c r="J666" i="8"/>
  <c r="AC109" i="4" s="1"/>
  <c r="V67" i="7"/>
  <c r="AI26" i="2" s="1"/>
  <c r="L561" i="8"/>
  <c r="U4" i="4" s="1"/>
  <c r="I566" i="8"/>
  <c r="AB9" i="4" s="1"/>
  <c r="E572" i="8"/>
  <c r="H15" i="4" s="1"/>
  <c r="E579" i="8"/>
  <c r="H22" i="4" s="1"/>
  <c r="J581" i="8"/>
  <c r="AC24" i="4" s="1"/>
  <c r="F587" i="8"/>
  <c r="P30" i="4" s="1"/>
  <c r="J589" i="8"/>
  <c r="AC32" i="4" s="1"/>
  <c r="G602" i="8"/>
  <c r="R45" i="4" s="1"/>
  <c r="I605" i="8"/>
  <c r="AB48" i="4" s="1"/>
  <c r="C616" i="8"/>
  <c r="D59" i="4" s="1"/>
  <c r="F618" i="8"/>
  <c r="P61" i="4" s="1"/>
  <c r="J620" i="8"/>
  <c r="AC63" i="4" s="1"/>
  <c r="H625" i="8"/>
  <c r="AA68" i="4" s="1"/>
  <c r="L628" i="8"/>
  <c r="U71" i="4" s="1"/>
  <c r="F631" i="8"/>
  <c r="P74" i="4" s="1"/>
  <c r="J633" i="8"/>
  <c r="AC76" i="4" s="1"/>
  <c r="I639" i="8"/>
  <c r="AB82" i="4" s="1"/>
  <c r="C642" i="8"/>
  <c r="D85" i="4" s="1"/>
  <c r="H644" i="8"/>
  <c r="AA87" i="4" s="1"/>
  <c r="D650" i="8"/>
  <c r="E93" i="4" s="1"/>
  <c r="I652" i="8"/>
  <c r="AB95" i="4" s="1"/>
  <c r="C655" i="8"/>
  <c r="D98" i="4" s="1"/>
  <c r="C661" i="8"/>
  <c r="D104" i="4" s="1"/>
  <c r="C664" i="8"/>
  <c r="D107" i="4" s="1"/>
  <c r="K666" i="8"/>
  <c r="AD109" i="4" s="1"/>
  <c r="X67" i="7"/>
  <c r="K657" i="8"/>
  <c r="AD100" i="4" s="1"/>
  <c r="I657" i="8"/>
  <c r="AB100" i="4" s="1"/>
  <c r="J566" i="8"/>
  <c r="AC9" i="4" s="1"/>
  <c r="F572" i="8"/>
  <c r="P15" i="4" s="1"/>
  <c r="F579" i="8"/>
  <c r="P22" i="4" s="1"/>
  <c r="K581" i="8"/>
  <c r="AD24" i="4" s="1"/>
  <c r="C585" i="8"/>
  <c r="D28" i="4" s="1"/>
  <c r="G587" i="8"/>
  <c r="R30" i="4" s="1"/>
  <c r="K589" i="8"/>
  <c r="AD32" i="4" s="1"/>
  <c r="C592" i="8"/>
  <c r="D35" i="4" s="1"/>
  <c r="H602" i="8"/>
  <c r="AA45" i="4" s="1"/>
  <c r="J605" i="8"/>
  <c r="AC48" i="4" s="1"/>
  <c r="C608" i="8"/>
  <c r="D51" i="4" s="1"/>
  <c r="D616" i="8"/>
  <c r="E59" i="4" s="1"/>
  <c r="G618" i="8"/>
  <c r="R61" i="4" s="1"/>
  <c r="K620" i="8"/>
  <c r="AD63" i="4" s="1"/>
  <c r="I625" i="8"/>
  <c r="AB68" i="4" s="1"/>
  <c r="G631" i="8"/>
  <c r="R74" i="4" s="1"/>
  <c r="K633" i="8"/>
  <c r="AD76" i="4" s="1"/>
  <c r="J639" i="8"/>
  <c r="AC82" i="4" s="1"/>
  <c r="D642" i="8"/>
  <c r="E85" i="4" s="1"/>
  <c r="I644" i="8"/>
  <c r="AB87" i="4" s="1"/>
  <c r="E650" i="8"/>
  <c r="H93" i="4" s="1"/>
  <c r="J652" i="8"/>
  <c r="AC95" i="4" s="1"/>
  <c r="D655" i="8"/>
  <c r="E98" i="4" s="1"/>
  <c r="J657" i="8"/>
  <c r="AC100" i="4" s="1"/>
  <c r="F661" i="8"/>
  <c r="P104" i="4" s="1"/>
  <c r="D664" i="8"/>
  <c r="E107" i="4" s="1"/>
  <c r="K566" i="8"/>
  <c r="AD9" i="4" s="1"/>
  <c r="G572" i="8"/>
  <c r="R15" i="4" s="1"/>
  <c r="C577" i="8"/>
  <c r="D20" i="4" s="1"/>
  <c r="H579" i="8"/>
  <c r="AA22" i="4" s="1"/>
  <c r="L581" i="8"/>
  <c r="U24" i="4" s="1"/>
  <c r="D585" i="8"/>
  <c r="E28" i="4" s="1"/>
  <c r="H587" i="8"/>
  <c r="AA30" i="4" s="1"/>
  <c r="L589" i="8"/>
  <c r="U32" i="4" s="1"/>
  <c r="E592" i="8"/>
  <c r="H35" i="4" s="1"/>
  <c r="I602" i="8"/>
  <c r="AB45" i="4" s="1"/>
  <c r="K605" i="8"/>
  <c r="AD48" i="4" s="1"/>
  <c r="D608" i="8"/>
  <c r="E51" i="4" s="1"/>
  <c r="E616" i="8"/>
  <c r="H59" i="4" s="1"/>
  <c r="H618" i="8"/>
  <c r="AA61" i="4" s="1"/>
  <c r="L620" i="8"/>
  <c r="U63" i="4" s="1"/>
  <c r="J625" i="8"/>
  <c r="AC68" i="4" s="1"/>
  <c r="C629" i="8"/>
  <c r="D72" i="4" s="1"/>
  <c r="H631" i="8"/>
  <c r="AA74" i="4" s="1"/>
  <c r="K639" i="8"/>
  <c r="AD82" i="4" s="1"/>
  <c r="E642" i="8"/>
  <c r="H85" i="4" s="1"/>
  <c r="K644" i="8"/>
  <c r="AD87" i="4" s="1"/>
  <c r="F650" i="8"/>
  <c r="P93" i="4" s="1"/>
  <c r="K652" i="8"/>
  <c r="AD95" i="4" s="1"/>
  <c r="E655" i="8"/>
  <c r="H98" i="4" s="1"/>
  <c r="L657" i="8"/>
  <c r="U100" i="4" s="1"/>
  <c r="G661" i="8"/>
  <c r="R104" i="4" s="1"/>
  <c r="E664" i="8"/>
  <c r="H107" i="4" s="1"/>
  <c r="L566" i="8"/>
  <c r="U9" i="4" s="1"/>
  <c r="H572" i="8"/>
  <c r="AA15" i="4" s="1"/>
  <c r="D577" i="8"/>
  <c r="E20" i="4" s="1"/>
  <c r="I579" i="8"/>
  <c r="AB22" i="4" s="1"/>
  <c r="E585" i="8"/>
  <c r="H28" i="4" s="1"/>
  <c r="I587" i="8"/>
  <c r="AB30" i="4" s="1"/>
  <c r="F592" i="8"/>
  <c r="P35" i="4" s="1"/>
  <c r="J602" i="8"/>
  <c r="AC45" i="4" s="1"/>
  <c r="E608" i="8"/>
  <c r="H51" i="4" s="1"/>
  <c r="C613" i="8"/>
  <c r="D56" i="4" s="1"/>
  <c r="F616" i="8"/>
  <c r="P59" i="4" s="1"/>
  <c r="I618" i="8"/>
  <c r="AB61" i="4" s="1"/>
  <c r="K625" i="8"/>
  <c r="AD68" i="4" s="1"/>
  <c r="D629" i="8"/>
  <c r="E72" i="4" s="1"/>
  <c r="I631" i="8"/>
  <c r="AB74" i="4" s="1"/>
  <c r="F642" i="8"/>
  <c r="P85" i="4" s="1"/>
  <c r="L644" i="8"/>
  <c r="U87" i="4" s="1"/>
  <c r="G650" i="8"/>
  <c r="R93" i="4" s="1"/>
  <c r="L652" i="8"/>
  <c r="U95" i="4" s="1"/>
  <c r="F655" i="8"/>
  <c r="P98" i="4" s="1"/>
  <c r="H661" i="8"/>
  <c r="AA104" i="4" s="1"/>
  <c r="F664" i="8"/>
  <c r="P107" i="4" s="1"/>
  <c r="E1" i="7"/>
  <c r="G5" i="7" s="1"/>
  <c r="G642" i="8"/>
  <c r="R85" i="4" s="1"/>
  <c r="H650" i="8"/>
  <c r="AA93" i="4" s="1"/>
  <c r="H655" i="8"/>
  <c r="AA98" i="4" s="1"/>
  <c r="G664" i="8"/>
  <c r="R107" i="4" s="1"/>
  <c r="E661" i="8"/>
  <c r="H104" i="4" s="1"/>
  <c r="D661" i="8"/>
  <c r="E104" i="4" s="1"/>
  <c r="K661" i="8"/>
  <c r="AD104" i="4" s="1"/>
  <c r="J661" i="8"/>
  <c r="AC104" i="4" s="1"/>
  <c r="C567" i="8"/>
  <c r="D10" i="4" s="1"/>
  <c r="J572" i="8"/>
  <c r="AC15" i="4" s="1"/>
  <c r="G577" i="8"/>
  <c r="R20" i="4" s="1"/>
  <c r="K579" i="8"/>
  <c r="AD22" i="4" s="1"/>
  <c r="C583" i="8"/>
  <c r="D26" i="4" s="1"/>
  <c r="G585" i="8"/>
  <c r="R28" i="4" s="1"/>
  <c r="L587" i="8"/>
  <c r="U30" i="4" s="1"/>
  <c r="D590" i="8"/>
  <c r="E33" i="4" s="1"/>
  <c r="H592" i="8"/>
  <c r="AA35" i="4" s="1"/>
  <c r="C606" i="8"/>
  <c r="D49" i="4" s="1"/>
  <c r="H608" i="8"/>
  <c r="AA51" i="4" s="1"/>
  <c r="E613" i="8"/>
  <c r="H56" i="4" s="1"/>
  <c r="H616" i="8"/>
  <c r="AA59" i="4" s="1"/>
  <c r="K618" i="8"/>
  <c r="AD61" i="4" s="1"/>
  <c r="F629" i="8"/>
  <c r="P72" i="4" s="1"/>
  <c r="L631" i="8"/>
  <c r="U74" i="4" s="1"/>
  <c r="C640" i="8"/>
  <c r="D83" i="4" s="1"/>
  <c r="I642" i="8"/>
  <c r="AB85" i="4" s="1"/>
  <c r="I650" i="8"/>
  <c r="AB93" i="4" s="1"/>
  <c r="C653" i="8"/>
  <c r="D96" i="4" s="1"/>
  <c r="J655" i="8"/>
  <c r="AC98" i="4" s="1"/>
  <c r="L661" i="8"/>
  <c r="U104" i="4" s="1"/>
  <c r="H664" i="8"/>
  <c r="AA107" i="4" s="1"/>
  <c r="E629" i="8"/>
  <c r="H72" i="4" s="1"/>
  <c r="D567" i="8"/>
  <c r="E10" i="4" s="1"/>
  <c r="K572" i="8"/>
  <c r="AD15" i="4" s="1"/>
  <c r="H577" i="8"/>
  <c r="AA20" i="4" s="1"/>
  <c r="L579" i="8"/>
  <c r="U22" i="4" s="1"/>
  <c r="D583" i="8"/>
  <c r="E26" i="4" s="1"/>
  <c r="H585" i="8"/>
  <c r="AA28" i="4" s="1"/>
  <c r="E590" i="8"/>
  <c r="H33" i="4" s="1"/>
  <c r="I592" i="8"/>
  <c r="AB35" i="4" s="1"/>
  <c r="E606" i="8"/>
  <c r="H49" i="4" s="1"/>
  <c r="I608" i="8"/>
  <c r="AB51" i="4" s="1"/>
  <c r="F613" i="8"/>
  <c r="P56" i="4" s="1"/>
  <c r="I616" i="8"/>
  <c r="AB59" i="4" s="1"/>
  <c r="G629" i="8"/>
  <c r="R72" i="4" s="1"/>
  <c r="D640" i="8"/>
  <c r="E83" i="4" s="1"/>
  <c r="J642" i="8"/>
  <c r="AC85" i="4" s="1"/>
  <c r="J650" i="8"/>
  <c r="AC93" i="4" s="1"/>
  <c r="D653" i="8"/>
  <c r="E96" i="4" s="1"/>
  <c r="K655" i="8"/>
  <c r="AD98" i="4" s="1"/>
  <c r="I664" i="8"/>
  <c r="AB107" i="4" s="1"/>
  <c r="G639" i="8"/>
  <c r="R82" i="4" s="1"/>
  <c r="E639" i="8"/>
  <c r="H82" i="4" s="1"/>
  <c r="G663" i="8"/>
  <c r="R106" i="4" s="1"/>
  <c r="F663" i="8"/>
  <c r="P106" i="4" s="1"/>
  <c r="C663" i="8"/>
  <c r="D106" i="4" s="1"/>
  <c r="L663" i="8"/>
  <c r="U106" i="4" s="1"/>
  <c r="E567" i="8"/>
  <c r="H10" i="4" s="1"/>
  <c r="I577" i="8"/>
  <c r="AB20" i="4" s="1"/>
  <c r="E583" i="8"/>
  <c r="H26" i="4" s="1"/>
  <c r="J585" i="8"/>
  <c r="AC28" i="4" s="1"/>
  <c r="F590" i="8"/>
  <c r="P33" i="4" s="1"/>
  <c r="J592" i="8"/>
  <c r="AC35" i="4" s="1"/>
  <c r="D603" i="8"/>
  <c r="E46" i="4" s="1"/>
  <c r="F606" i="8"/>
  <c r="P49" i="4" s="1"/>
  <c r="J608" i="8"/>
  <c r="AC51" i="4" s="1"/>
  <c r="C611" i="8"/>
  <c r="D54" i="4" s="1"/>
  <c r="G613" i="8"/>
  <c r="R56" i="4" s="1"/>
  <c r="K616" i="8"/>
  <c r="AD59" i="4" s="1"/>
  <c r="C627" i="8"/>
  <c r="D70" i="4" s="1"/>
  <c r="H629" i="8"/>
  <c r="AA72" i="4" s="1"/>
  <c r="C632" i="8"/>
  <c r="D75" i="4" s="1"/>
  <c r="E640" i="8"/>
  <c r="H83" i="4" s="1"/>
  <c r="K642" i="8"/>
  <c r="AD85" i="4" s="1"/>
  <c r="K650" i="8"/>
  <c r="AD93" i="4" s="1"/>
  <c r="F653" i="8"/>
  <c r="P96" i="4" s="1"/>
  <c r="L655" i="8"/>
  <c r="U98" i="4" s="1"/>
  <c r="C662" i="8"/>
  <c r="D105" i="4" s="1"/>
  <c r="J664" i="8"/>
  <c r="AC107" i="4" s="1"/>
  <c r="F85" i="7"/>
  <c r="D50" i="7" s="1"/>
  <c r="I29" i="2"/>
  <c r="F567" i="8"/>
  <c r="P10" i="4" s="1"/>
  <c r="J577" i="8"/>
  <c r="AC20" i="4" s="1"/>
  <c r="C580" i="8"/>
  <c r="D23" i="4" s="1"/>
  <c r="F583" i="8"/>
  <c r="P26" i="4" s="1"/>
  <c r="K585" i="8"/>
  <c r="AD28" i="4" s="1"/>
  <c r="G590" i="8"/>
  <c r="R33" i="4" s="1"/>
  <c r="K592" i="8"/>
  <c r="AD35" i="4" s="1"/>
  <c r="C596" i="8"/>
  <c r="D39" i="4" s="1"/>
  <c r="E603" i="8"/>
  <c r="H46" i="4" s="1"/>
  <c r="G606" i="8"/>
  <c r="R49" i="4" s="1"/>
  <c r="K608" i="8"/>
  <c r="AD51" i="4" s="1"/>
  <c r="D611" i="8"/>
  <c r="E54" i="4" s="1"/>
  <c r="H613" i="8"/>
  <c r="AA56" i="4" s="1"/>
  <c r="L616" i="8"/>
  <c r="U59" i="4" s="1"/>
  <c r="D627" i="8"/>
  <c r="E70" i="4" s="1"/>
  <c r="J629" i="8"/>
  <c r="AC72" i="4" s="1"/>
  <c r="D632" i="8"/>
  <c r="E75" i="4" s="1"/>
  <c r="G640" i="8"/>
  <c r="R83" i="4" s="1"/>
  <c r="L642" i="8"/>
  <c r="U85" i="4" s="1"/>
  <c r="H653" i="8"/>
  <c r="AA96" i="4" s="1"/>
  <c r="D662" i="8"/>
  <c r="E105" i="4" s="1"/>
  <c r="K664" i="8"/>
  <c r="AD107" i="4" s="1"/>
  <c r="G85" i="7"/>
  <c r="D51" i="7" s="1"/>
  <c r="L608" i="8"/>
  <c r="U51" i="4" s="1"/>
  <c r="E611" i="8"/>
  <c r="H54" i="4" s="1"/>
  <c r="E627" i="8"/>
  <c r="H70" i="4" s="1"/>
  <c r="L629" i="8"/>
  <c r="U72" i="4" s="1"/>
  <c r="E632" i="8"/>
  <c r="H75" i="4" s="1"/>
  <c r="H640" i="8"/>
  <c r="AA83" i="4" s="1"/>
  <c r="I653" i="8"/>
  <c r="AB96" i="4" s="1"/>
  <c r="C656" i="8"/>
  <c r="D99" i="4" s="1"/>
  <c r="E662" i="8"/>
  <c r="H105" i="4" s="1"/>
  <c r="AI34" i="7"/>
  <c r="AH34" i="7"/>
  <c r="AO34" i="7"/>
  <c r="AN34" i="7"/>
  <c r="F23" i="7"/>
  <c r="H85" i="7"/>
  <c r="D52" i="7" s="1"/>
  <c r="D666" i="8"/>
  <c r="E109" i="4" s="1"/>
  <c r="C666" i="8"/>
  <c r="D109" i="4" s="1"/>
  <c r="D565" i="8"/>
  <c r="E8" i="4" s="1"/>
  <c r="H567" i="8"/>
  <c r="AA10" i="4" s="1"/>
  <c r="L577" i="8"/>
  <c r="U20" i="4" s="1"/>
  <c r="E580" i="8"/>
  <c r="H23" i="4" s="1"/>
  <c r="I583" i="8"/>
  <c r="AB26" i="4" s="1"/>
  <c r="I590" i="8"/>
  <c r="AB33" i="4" s="1"/>
  <c r="E596" i="8"/>
  <c r="H39" i="4" s="1"/>
  <c r="C601" i="8"/>
  <c r="D44" i="4" s="1"/>
  <c r="G603" i="8"/>
  <c r="R46" i="4" s="1"/>
  <c r="I606" i="8"/>
  <c r="AB49" i="4" s="1"/>
  <c r="F611" i="8"/>
  <c r="P54" i="4" s="1"/>
  <c r="K613" i="8"/>
  <c r="AD56" i="4" s="1"/>
  <c r="F627" i="8"/>
  <c r="P70" i="4" s="1"/>
  <c r="F632" i="8"/>
  <c r="P75" i="4" s="1"/>
  <c r="C638" i="8"/>
  <c r="D81" i="4" s="1"/>
  <c r="I640" i="8"/>
  <c r="AB83" i="4" s="1"/>
  <c r="D651" i="8"/>
  <c r="E94" i="4" s="1"/>
  <c r="J653" i="8"/>
  <c r="AC96" i="4" s="1"/>
  <c r="D656" i="8"/>
  <c r="E99" i="4" s="1"/>
  <c r="F662" i="8"/>
  <c r="P105" i="4" s="1"/>
  <c r="C668" i="8"/>
  <c r="D111" i="4" s="1"/>
  <c r="I85" i="7"/>
  <c r="D55" i="7" s="1"/>
  <c r="H611" i="8"/>
  <c r="AA54" i="4" s="1"/>
  <c r="H627" i="8"/>
  <c r="AA70" i="4" s="1"/>
  <c r="C630" i="8"/>
  <c r="D73" i="4" s="1"/>
  <c r="G632" i="8"/>
  <c r="R75" i="4" s="1"/>
  <c r="E638" i="8"/>
  <c r="H81" i="4" s="1"/>
  <c r="J640" i="8"/>
  <c r="AC83" i="4" s="1"/>
  <c r="F651" i="8"/>
  <c r="P94" i="4" s="1"/>
  <c r="K653" i="8"/>
  <c r="AD96" i="4" s="1"/>
  <c r="E656" i="8"/>
  <c r="H99" i="4" s="1"/>
  <c r="G662" i="8"/>
  <c r="R105" i="4" s="1"/>
  <c r="Y67" i="7"/>
  <c r="U26" i="2" s="1"/>
  <c r="W67" i="7"/>
  <c r="AM26" i="2" s="1"/>
  <c r="J85" i="7"/>
  <c r="D56" i="7" s="1"/>
  <c r="I31" i="2"/>
  <c r="F668" i="8"/>
  <c r="P111" i="4" s="1"/>
  <c r="E668" i="8"/>
  <c r="H111" i="4" s="1"/>
  <c r="F565" i="8"/>
  <c r="P8" i="4" s="1"/>
  <c r="K567" i="8"/>
  <c r="AD10" i="4" s="1"/>
  <c r="D570" i="8"/>
  <c r="E13" i="4" s="1"/>
  <c r="C578" i="8"/>
  <c r="D21" i="4" s="1"/>
  <c r="H580" i="8"/>
  <c r="AA23" i="4" s="1"/>
  <c r="K583" i="8"/>
  <c r="AD26" i="4" s="1"/>
  <c r="C594" i="8"/>
  <c r="D37" i="4" s="1"/>
  <c r="G596" i="8"/>
  <c r="R39" i="4" s="1"/>
  <c r="E601" i="8"/>
  <c r="H44" i="4" s="1"/>
  <c r="I603" i="8"/>
  <c r="AB46" i="4" s="1"/>
  <c r="K606" i="8"/>
  <c r="AD49" i="4" s="1"/>
  <c r="D609" i="8"/>
  <c r="E52" i="4" s="1"/>
  <c r="I611" i="8"/>
  <c r="AB54" i="4" s="1"/>
  <c r="J627" i="8"/>
  <c r="AC70" i="4" s="1"/>
  <c r="D630" i="8"/>
  <c r="E73" i="4" s="1"/>
  <c r="H632" i="8"/>
  <c r="AA75" i="4" s="1"/>
  <c r="F638" i="8"/>
  <c r="P81" i="4" s="1"/>
  <c r="K640" i="8"/>
  <c r="AD83" i="4" s="1"/>
  <c r="G651" i="8"/>
  <c r="R94" i="4" s="1"/>
  <c r="L653" i="8"/>
  <c r="U96" i="4" s="1"/>
  <c r="F656" i="8"/>
  <c r="P99" i="4" s="1"/>
  <c r="H662" i="8"/>
  <c r="AA105" i="4" s="1"/>
  <c r="G668" i="8"/>
  <c r="R111" i="4" s="1"/>
  <c r="H2" i="4" l="1"/>
  <c r="AI36" i="2" s="1"/>
  <c r="P14" i="2"/>
  <c r="O42" i="2"/>
  <c r="U42" i="2" s="1"/>
  <c r="F9" i="7"/>
  <c r="F10" i="7" s="1"/>
  <c r="AC8" i="2" s="1"/>
  <c r="O2" i="4"/>
  <c r="AI37" i="2" l="1"/>
  <c r="V2" i="4"/>
  <c r="AJ33" i="2" l="1"/>
  <c r="AJ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R3" authorId="0" shapeId="0" xr:uid="{00000000-0006-0000-0000-000001000000}">
      <text>
        <r>
          <rPr>
            <sz val="9"/>
            <rFont val="宋体"/>
            <family val="3"/>
            <charset val="134"/>
          </rPr>
          <t>从背景获得的技能熟练项需在主要情况中勾选。</t>
        </r>
      </text>
    </comment>
    <comment ref="R4" authorId="0" shapeId="0" xr:uid="{00000000-0006-0000-0000-000002000000}">
      <text>
        <r>
          <rPr>
            <sz val="9"/>
            <rFont val="宋体"/>
            <family val="3"/>
            <charset val="134"/>
          </rPr>
          <t>从背景获得的工具熟练项需在主要情况中写出。</t>
        </r>
      </text>
    </comment>
    <comment ref="J6" authorId="0" shapeId="0" xr:uid="{00000000-0006-0000-0000-000003000000}">
      <text>
        <r>
          <rPr>
            <b/>
            <sz val="9"/>
            <rFont val="宋体"/>
            <family val="3"/>
            <charset val="134"/>
          </rPr>
          <t>阵营:</t>
        </r>
        <r>
          <rPr>
            <sz val="9"/>
            <rFont val="宋体"/>
            <family val="3"/>
            <charset val="134"/>
          </rPr>
          <t xml:space="preserve">
D&amp;D世界中任一个特定的生物都属于与之相应的阵营，并以此大致反映该个体的品行举止。角色的阵营由两个因素组合而成：一个确定道德（善良、邪恶、中立），另一个则描述其对社会及秩序的态度（守序、混乱、中立）。两个因素两相组合，组成了九个不同的阵营。
九阵营的简介描述了一个该阵营生物的典型行为。特定个体间的表现可能有着不小的差异，而且也很少有人能一贯完美的忠于其阵营准则。</t>
        </r>
      </text>
    </comment>
    <comment ref="R7" authorId="0" shapeId="0" xr:uid="{00000000-0006-0000-0000-000004000000}">
      <text>
        <r>
          <rPr>
            <sz val="9"/>
            <rFont val="宋体"/>
            <family val="3"/>
            <charset val="134"/>
          </rPr>
          <t>有些背景会有更多的自定义选项，请在这里写出。</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Administrator</author>
  </authors>
  <commentList>
    <comment ref="W3" authorId="0" shapeId="0" xr:uid="{00000000-0006-0000-0100-000001000000}">
      <text>
        <r>
          <rPr>
            <sz val="9"/>
            <rFont val="宋体"/>
            <family val="3"/>
            <charset val="134"/>
          </rPr>
          <t>蓝色部分为主职业等级，下方则是兼职职业的等级，角色的熟练加值将会在右侧给出。</t>
        </r>
      </text>
    </comment>
    <comment ref="Z3" authorId="0" shapeId="0" xr:uid="{00000000-0006-0000-0100-000002000000}">
      <text>
        <r>
          <rPr>
            <b/>
            <sz val="9"/>
            <rFont val="宋体"/>
            <family val="3"/>
            <charset val="134"/>
          </rPr>
          <t>熟练加值:</t>
        </r>
        <r>
          <rPr>
            <sz val="9"/>
            <rFont val="宋体"/>
            <family val="3"/>
            <charset val="134"/>
          </rPr>
          <t xml:space="preserve">
你的熟练加值适用于许多你将记录在角色卡上的事项。
• 你使用拥有熟练项的武器发动攻击检定时
• 你施展的法术发动攻击检定时
• 你使用拥有熟练项的技能进行属性检定时
• 你使用拥有熟练项的工具进行属性检定时
• 你使用拥有熟练项的豁免属性进行豁免检定时
• 你施展的法术的豁免 DC（将在每个施法职业中解释）</t>
        </r>
      </text>
    </comment>
    <comment ref="Z4" authorId="0" shapeId="0" xr:uid="{00000000-0006-0000-0100-000003000000}">
      <text>
        <r>
          <rPr>
            <b/>
            <sz val="9"/>
            <rFont val="宋体"/>
            <family val="3"/>
            <charset val="134"/>
          </rPr>
          <t>经验值:</t>
        </r>
        <r>
          <rPr>
            <sz val="9"/>
            <rFont val="宋体"/>
            <family val="3"/>
            <charset val="134"/>
          </rPr>
          <t xml:space="preserve">
达到对应总数升级
300 2级
900 3级
2,700 4级
6,500 5级
14,000 6级
23,000 7级
34,000 8级
48,000 9级
64,000 10级
85,000 11级
100,000 12级
120,000 13级
140,000 14级
165,000 15级
195,000 16级
225,000 17级
265,000 18级
305,000 19级
355,000 20级</t>
        </r>
      </text>
    </comment>
    <comment ref="P5" authorId="1" shapeId="0" xr:uid="{00000000-0006-0000-0100-000004000000}">
      <text>
        <r>
          <rPr>
            <b/>
            <sz val="9"/>
            <rFont val="宋体"/>
            <family val="3"/>
            <charset val="134"/>
          </rPr>
          <t xml:space="preserve">第三个兼职？
</t>
        </r>
        <r>
          <rPr>
            <sz val="9"/>
            <rFont val="宋体"/>
            <family val="3"/>
            <charset val="134"/>
          </rPr>
          <t>为了人物卡界面的美观，目前暂不提供第三个兼职格子，但</t>
        </r>
        <r>
          <rPr>
            <b/>
            <sz val="9"/>
            <rFont val="宋体"/>
            <family val="3"/>
            <charset val="134"/>
          </rPr>
          <t>如果你需要同时兼职三个职业，你可以用右边的格子来填写第三兼职的职业和等级，适配公式已经做好了</t>
        </r>
      </text>
    </comment>
    <comment ref="B7" authorId="0" shapeId="0" xr:uid="{00000000-0006-0000-0100-000005000000}">
      <text>
        <r>
          <rPr>
            <b/>
            <sz val="9"/>
            <rFont val="宋体"/>
            <family val="3"/>
            <charset val="134"/>
          </rPr>
          <t>豁免熟练:</t>
        </r>
        <r>
          <rPr>
            <sz val="9"/>
            <rFont val="宋体"/>
            <family val="3"/>
            <charset val="134"/>
          </rPr>
          <t xml:space="preserve">
豁免熟练项的作用与技能熟练项一样，具有某属性豁免熟练项的角色进行相应属性豁免时，可以将其熟练加值加入豁免检定结果中。</t>
        </r>
      </text>
    </comment>
    <comment ref="G7" authorId="0" shapeId="0" xr:uid="{00000000-0006-0000-0100-000006000000}">
      <text>
        <r>
          <rPr>
            <b/>
            <sz val="9"/>
            <rFont val="宋体"/>
            <family val="3"/>
            <charset val="134"/>
          </rPr>
          <t xml:space="preserve">属性调整值:
</t>
        </r>
        <r>
          <rPr>
            <sz val="9"/>
            <rFont val="宋体"/>
            <family val="3"/>
            <charset val="134"/>
          </rPr>
          <t>将该项属性值减去10在将结果除以 2（向下取整）。</t>
        </r>
      </text>
    </comment>
    <comment ref="N8" authorId="0" shapeId="0" xr:uid="{00000000-0006-0000-0100-000007000000}">
      <text>
        <r>
          <rPr>
            <b/>
            <sz val="9"/>
            <rFont val="宋体"/>
            <family val="3"/>
            <charset val="134"/>
          </rPr>
          <t>先攻:</t>
        </r>
        <r>
          <rPr>
            <sz val="9"/>
            <rFont val="宋体"/>
            <family val="3"/>
            <charset val="134"/>
          </rPr>
          <t xml:space="preserve">
每次战斗开始时，你都需要先以敏捷检定来掷出先攻。并由各生物的先攻决定其战斗中的行动次序。</t>
        </r>
      </text>
    </comment>
    <comment ref="P8" authorId="1" shapeId="0" xr:uid="{00000000-0006-0000-0100-000008000000}">
      <text>
        <r>
          <rPr>
            <b/>
            <sz val="9"/>
            <rFont val="宋体"/>
            <family val="3"/>
            <charset val="134"/>
          </rPr>
          <t>你知道吗？:
其实诗人的万事通也作用于先攻检定
公式已经帮你加好了所以请不要再加一遍</t>
        </r>
      </text>
    </comment>
    <comment ref="N10" authorId="0" shapeId="0" xr:uid="{00000000-0006-0000-0100-000009000000}">
      <text>
        <r>
          <rPr>
            <b/>
            <sz val="9"/>
            <rFont val="宋体"/>
            <family val="3"/>
            <charset val="134"/>
          </rPr>
          <t>AC:</t>
        </r>
        <r>
          <rPr>
            <sz val="9"/>
            <rFont val="宋体"/>
            <family val="3"/>
            <charset val="134"/>
          </rPr>
          <t xml:space="preserve">
即为护甲等级，又名防御等级。当敌方的命中小于你的AC时，视为未命中。</t>
        </r>
      </text>
    </comment>
    <comment ref="AE12" authorId="0" shapeId="0" xr:uid="{00000000-0006-0000-0100-00000A000000}">
      <text>
        <r>
          <rPr>
            <sz val="9"/>
            <rFont val="宋体"/>
            <family val="3"/>
            <charset val="134"/>
          </rPr>
          <t>额外生命值成长，例如专长、种族、职业特性带来的每级生命值。</t>
        </r>
      </text>
    </comment>
    <comment ref="V14" authorId="1" shapeId="0" xr:uid="{00000000-0006-0000-0100-00000B000000}">
      <text>
        <r>
          <rPr>
            <sz val="9"/>
            <rFont val="宋体"/>
            <family val="3"/>
            <charset val="134"/>
          </rPr>
          <t>【特殊能力】
可自行修改并用来记录职业能力，例如卓越骰、灵能骰、引导神力次数、法力值、偷袭等。</t>
        </r>
      </text>
    </comment>
    <comment ref="AA14" authorId="0" shapeId="0" xr:uid="{00000000-0006-0000-0100-00000C000000}">
      <text>
        <r>
          <rPr>
            <sz val="9"/>
            <rFont val="宋体"/>
            <family val="3"/>
            <charset val="134"/>
          </rPr>
          <t>临时生命值:
如果你具有临时生命值，则当你受伤时，会先扣除临时生命值中的数值，然后溢出的伤害才会扣减你的正常生命值。</t>
        </r>
      </text>
    </comment>
    <comment ref="AF17" authorId="0" shapeId="0" xr:uid="{00000000-0006-0000-0100-00000D000000}">
      <text>
        <r>
          <rPr>
            <b/>
            <sz val="9"/>
            <rFont val="宋体"/>
            <family val="3"/>
            <charset val="134"/>
          </rPr>
          <t>尺:</t>
        </r>
        <r>
          <rPr>
            <sz val="9"/>
            <rFont val="宋体"/>
            <family val="3"/>
            <charset val="134"/>
          </rPr>
          <t xml:space="preserve">
dnd中的尺为英尺，一格为5尺。1尺等于34.5厘米。一般来说，玩家移速为30尺一回合。</t>
        </r>
      </text>
    </comment>
    <comment ref="N19" authorId="0" shapeId="0" xr:uid="{00000000-0006-0000-0100-00000E000000}">
      <text>
        <r>
          <rPr>
            <b/>
            <sz val="9"/>
            <rFont val="宋体"/>
            <family val="3"/>
            <charset val="134"/>
          </rPr>
          <t>被动检定:</t>
        </r>
        <r>
          <rPr>
            <sz val="9"/>
            <rFont val="宋体"/>
            <family val="3"/>
            <charset val="134"/>
          </rPr>
          <t xml:space="preserve">
被动检定是一种不需要掷骰的特殊属性检定。这种检定可以反映一些频繁重覆行为的平圴结果。以下是角色的被动检定总值：
10+所有一般情况下适用于相应检定的调整值
  如果该角色进行相应检定时具有优势，则其被动检定值加上5，劣势则减去5。</t>
        </r>
      </text>
    </comment>
    <comment ref="B22" authorId="0" shapeId="0" xr:uid="{00000000-0006-0000-0100-00000F000000}">
      <text>
        <r>
          <rPr>
            <b/>
            <sz val="9"/>
            <rFont val="宋体"/>
            <family val="3"/>
            <charset val="134"/>
          </rPr>
          <t>熟练:</t>
        </r>
        <r>
          <rPr>
            <sz val="9"/>
            <rFont val="宋体"/>
            <family val="3"/>
            <charset val="134"/>
          </rPr>
          <t xml:space="preserve">
X=无熟练
O=有熟练
❂=双倍熟练
〄=熟练加值的一半</t>
        </r>
      </text>
    </comment>
    <comment ref="AD24" authorId="0" shapeId="0" xr:uid="{00000000-0006-0000-0100-000010000000}">
      <text>
        <r>
          <rPr>
            <b/>
            <sz val="9"/>
            <rFont val="宋体"/>
            <family val="3"/>
            <charset val="134"/>
          </rPr>
          <t>攻击命中加值:</t>
        </r>
        <r>
          <rPr>
            <sz val="9"/>
            <rFont val="宋体"/>
            <family val="3"/>
            <charset val="134"/>
          </rPr>
          <t xml:space="preserve">
一般来说，武器的攻击命中加值等于你所用的调整值+你的熟练加值。
这里的公式默认你具有该武器的熟练，并使用</t>
        </r>
        <r>
          <rPr>
            <b/>
            <sz val="9"/>
            <rFont val="宋体"/>
            <family val="3"/>
            <charset val="134"/>
          </rPr>
          <t>[属性调整值+熟练加值]</t>
        </r>
        <r>
          <rPr>
            <sz val="9"/>
            <rFont val="宋体"/>
            <family val="3"/>
            <charset val="134"/>
          </rPr>
          <t xml:space="preserve">为原理进行计算。
</t>
        </r>
        <r>
          <rPr>
            <b/>
            <sz val="9"/>
            <rFont val="微软雅黑"/>
            <family val="2"/>
            <charset val="134"/>
          </rPr>
          <t>如果你从某些来源获得了额外的命中加值，请跳转到BUY点计算器&amp;武器调整栏工作表，在命中加值栏中填入对应的加值。若你不具有该武器的熟练项，请在武器调整栏处将具有熟练下方的"是"改为"否"。</t>
        </r>
      </text>
    </comment>
    <comment ref="AI24" authorId="0" shapeId="0" xr:uid="{00000000-0006-0000-0100-000011000000}">
      <text>
        <r>
          <rPr>
            <b/>
            <sz val="9"/>
            <rFont val="宋体"/>
            <family val="3"/>
            <charset val="134"/>
          </rPr>
          <t>武器伤害:</t>
        </r>
        <r>
          <rPr>
            <sz val="9"/>
            <rFont val="宋体"/>
            <family val="3"/>
            <charset val="134"/>
          </rPr>
          <t xml:space="preserve">
一般来说，武器造成的伤害等于</t>
        </r>
        <r>
          <rPr>
            <b/>
            <sz val="9"/>
            <rFont val="宋体"/>
            <family val="3"/>
            <charset val="134"/>
          </rPr>
          <t>[武器伤害骰+攻击所使用的调整值]，</t>
        </r>
        <r>
          <rPr>
            <sz val="9"/>
            <rFont val="宋体"/>
            <family val="3"/>
            <charset val="134"/>
          </rPr>
          <t xml:space="preserve">这个公式也是如此默认进行计算的。
</t>
        </r>
        <r>
          <rPr>
            <b/>
            <sz val="9"/>
            <rFont val="微软雅黑"/>
            <family val="2"/>
            <charset val="134"/>
          </rPr>
          <t>如果你从某些来源处获得了额外的伤害加值，请跳转到BUY点计算器&amp;武器调整栏工作表，并在对应武器的伤害加值栏中填入对应的加值。</t>
        </r>
      </text>
    </comment>
    <comment ref="AM24" authorId="0" shapeId="0" xr:uid="{00000000-0006-0000-0100-000012000000}">
      <text>
        <r>
          <rPr>
            <b/>
            <sz val="9"/>
            <rFont val="宋体"/>
            <family val="3"/>
            <charset val="134"/>
          </rPr>
          <t>伤害类型:</t>
        </r>
        <r>
          <rPr>
            <sz val="9"/>
            <rFont val="宋体"/>
            <family val="3"/>
            <charset val="134"/>
          </rPr>
          <t xml:space="preserve">
造成伤害的各自攻击、法术和其他效应，会造成各自不同类型的伤害。伤害类型本身不带任何规则，但其他规则（例如伤害抗性）则需要参考伤害的类型来起作用。</t>
        </r>
      </text>
    </comment>
    <comment ref="AQ32" authorId="0" shapeId="0" xr:uid="{00000000-0006-0000-0100-000013000000}">
      <text>
        <r>
          <rPr>
            <b/>
            <sz val="9"/>
            <rFont val="宋体"/>
            <family val="3"/>
            <charset val="134"/>
          </rPr>
          <t>伤害类型:</t>
        </r>
        <r>
          <rPr>
            <sz val="9"/>
            <rFont val="宋体"/>
            <family val="3"/>
            <charset val="134"/>
          </rPr>
          <t xml:space="preserve">
造成伤害的各自攻击、法术和其他效应，会造成各自不同类型的伤害。伤害类型本身不带任何规则，但其他规则（例如伤害抗性）则需要参考伤害的类型来起作用。</t>
        </r>
      </text>
    </comment>
    <comment ref="AO35" authorId="0" shapeId="0" xr:uid="{00000000-0006-0000-0100-000014000000}">
      <text>
        <r>
          <rPr>
            <b/>
            <sz val="9"/>
            <rFont val="宋体"/>
            <family val="3"/>
            <charset val="134"/>
          </rPr>
          <t>法术位:</t>
        </r>
        <r>
          <rPr>
            <sz val="9"/>
            <rFont val="宋体"/>
            <family val="3"/>
            <charset val="134"/>
          </rPr>
          <t xml:space="preserve">
请去施法界面右侧修改，主要情况界面的法术位随着那里变化。</t>
        </r>
      </text>
    </comment>
    <comment ref="U43" authorId="1" shapeId="0" xr:uid="{00000000-0006-0000-0100-000015000000}">
      <text>
        <r>
          <rPr>
            <b/>
            <sz val="9"/>
            <rFont val="微软雅黑"/>
            <family val="2"/>
            <charset val="134"/>
          </rPr>
          <t>未使用负重变体时，请选择最大载重以确认载重上限。
使用负重变体时，请选择负重状态以确认载重状态。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J3" authorId="0" shapeId="0" xr:uid="{00000000-0006-0000-0300-000001000000}">
      <text>
        <r>
          <rPr>
            <sz val="9"/>
            <rFont val="宋体"/>
            <family val="3"/>
            <charset val="134"/>
          </rPr>
          <t>直接填写名称即可，你也可以在下拉列表选择，但数量较大，不是很推荐这么做。</t>
        </r>
      </text>
    </comment>
    <comment ref="AL3" authorId="0" shapeId="0" xr:uid="{00000000-0006-0000-0300-000002000000}">
      <text>
        <r>
          <rPr>
            <sz val="9"/>
            <rFont val="宋体"/>
            <family val="3"/>
            <charset val="134"/>
          </rPr>
          <t>在填写法术名称之后从下拉列表选择，你也可以自己填写而不使用下拉列表中的数据。</t>
        </r>
      </text>
    </comment>
    <comment ref="AX3" authorId="0" shapeId="0" xr:uid="{00000000-0006-0000-0300-000003000000}">
      <text>
        <r>
          <rPr>
            <sz val="9"/>
            <rFont val="宋体"/>
            <family val="3"/>
            <charset val="134"/>
          </rPr>
          <t>在这里修改你的剩余法术位，主要情况界面的法术位随着这里改变。右侧为法术值系统下每环的法术值消耗。</t>
        </r>
      </text>
    </comment>
  </commentList>
</comments>
</file>

<file path=xl/sharedStrings.xml><?xml version="1.0" encoding="utf-8"?>
<sst xmlns="http://schemas.openxmlformats.org/spreadsheetml/2006/main" count="13114" uniqueCount="4103">
  <si>
    <t>角色 Character</t>
  </si>
  <si>
    <t>角色名</t>
  </si>
  <si>
    <t>技能熟练项</t>
  </si>
  <si>
    <t>玩家名</t>
  </si>
  <si>
    <t>工具熟练项</t>
  </si>
  <si>
    <t>背景语言</t>
  </si>
  <si>
    <t>种族</t>
  </si>
  <si>
    <t>阵营</t>
  </si>
  <si>
    <t>背景装备</t>
  </si>
  <si>
    <t>性别</t>
  </si>
  <si>
    <t>年龄</t>
  </si>
  <si>
    <t>特殊选项</t>
  </si>
  <si>
    <t>亚种</t>
  </si>
  <si>
    <t>信仰</t>
  </si>
  <si>
    <t>背景特性</t>
  </si>
  <si>
    <t>背景</t>
  </si>
  <si>
    <t>发色</t>
  </si>
  <si>
    <t>身高</t>
  </si>
  <si>
    <t>肤色</t>
  </si>
  <si>
    <t>体重</t>
  </si>
  <si>
    <t>瞳色</t>
  </si>
  <si>
    <t>外貌描述</t>
  </si>
  <si>
    <t>角色外貌</t>
  </si>
  <si>
    <t>所选特点</t>
  </si>
  <si>
    <t>所选理想</t>
  </si>
  <si>
    <t>所选牵绊</t>
  </si>
  <si>
    <t>所选缺点</t>
  </si>
  <si>
    <t>角色形象</t>
  </si>
  <si>
    <t>背景故事</t>
  </si>
  <si>
    <t>主要情况 Main Interface</t>
  </si>
  <si>
    <t>职业特性</t>
  </si>
  <si>
    <t>种族特性</t>
  </si>
  <si>
    <t>等级</t>
  </si>
  <si>
    <t>LV</t>
  </si>
  <si>
    <t>名称</t>
  </si>
  <si>
    <t>描述</t>
  </si>
  <si>
    <t>主职业</t>
  </si>
  <si>
    <t>法师</t>
  </si>
  <si>
    <t>熟练加值</t>
  </si>
  <si>
    <t>属性值加成</t>
  </si>
  <si>
    <t>兼职</t>
  </si>
  <si>
    <t>经验值</t>
  </si>
  <si>
    <t>兼职Ⅱ</t>
  </si>
  <si>
    <t>属性</t>
  </si>
  <si>
    <t>战斗</t>
  </si>
  <si>
    <t>熟练</t>
  </si>
  <si>
    <t>属性值</t>
  </si>
  <si>
    <t>调整值</t>
  </si>
  <si>
    <t>修正→</t>
  </si>
  <si>
    <t>豁免</t>
  </si>
  <si>
    <t>修正</t>
  </si>
  <si>
    <t>现有值</t>
  </si>
  <si>
    <t>最大值</t>
  </si>
  <si>
    <t>力量</t>
  </si>
  <si>
    <t>先攻</t>
  </si>
  <si>
    <t>&lt;</t>
  </si>
  <si>
    <t>HP</t>
  </si>
  <si>
    <t>/</t>
  </si>
  <si>
    <t>敏捷</t>
  </si>
  <si>
    <t>AC</t>
  </si>
  <si>
    <t>生命骰数量</t>
  </si>
  <si>
    <t>体质</t>
  </si>
  <si>
    <t>装备盾牌</t>
  </si>
  <si>
    <t>否</t>
  </si>
  <si>
    <t>生命值成长</t>
  </si>
  <si>
    <t>+</t>
  </si>
  <si>
    <t>特殊能力数值</t>
  </si>
  <si>
    <t>属性值提升/专长</t>
  </si>
  <si>
    <t>智力</t>
  </si>
  <si>
    <t>DC</t>
  </si>
  <si>
    <t>临时HP</t>
  </si>
  <si>
    <t>感知</t>
  </si>
  <si>
    <t>关键属性</t>
  </si>
  <si>
    <t>体型</t>
  </si>
  <si>
    <t>中型</t>
  </si>
  <si>
    <t>速度</t>
  </si>
  <si>
    <t>尺</t>
  </si>
  <si>
    <t>魅力</t>
  </si>
  <si>
    <t>被动察觉</t>
  </si>
  <si>
    <t>抗性/免疫</t>
  </si>
  <si>
    <t>技能</t>
  </si>
  <si>
    <t>主要装备</t>
  </si>
  <si>
    <t>盾牌</t>
  </si>
  <si>
    <t>技能名</t>
  </si>
  <si>
    <t>总值</t>
  </si>
  <si>
    <t>护甲</t>
  </si>
  <si>
    <t>需要同调</t>
  </si>
  <si>
    <t>特性</t>
  </si>
  <si>
    <t>重量</t>
  </si>
  <si>
    <t>最大敏捷</t>
  </si>
  <si>
    <t>隐匿劣势</t>
  </si>
  <si>
    <t>盾牌名称</t>
  </si>
  <si>
    <t>运动</t>
  </si>
  <si>
    <t>&gt;</t>
  </si>
  <si>
    <t>无甲</t>
  </si>
  <si>
    <t>X</t>
  </si>
  <si>
    <t>特殊能力（狂暴、引导神力等）</t>
  </si>
  <si>
    <t>敏捷系</t>
  </si>
  <si>
    <t>武器</t>
  </si>
  <si>
    <t>使用属性</t>
  </si>
  <si>
    <t>攻击命中加值</t>
  </si>
  <si>
    <t>武器伤害</t>
  </si>
  <si>
    <t>伤害类型</t>
  </si>
  <si>
    <t>弹药数</t>
  </si>
  <si>
    <t>体操</t>
  </si>
  <si>
    <t>左手</t>
  </si>
  <si>
    <t>d20+</t>
  </si>
  <si>
    <t>箭</t>
  </si>
  <si>
    <t>巧手</t>
  </si>
  <si>
    <t>右手</t>
  </si>
  <si>
    <t>矢</t>
  </si>
  <si>
    <t>隐匿</t>
  </si>
  <si>
    <t>双手</t>
  </si>
  <si>
    <t>弹</t>
  </si>
  <si>
    <t>智力系</t>
  </si>
  <si>
    <t>-</t>
  </si>
  <si>
    <t>投</t>
  </si>
  <si>
    <t>调查</t>
  </si>
  <si>
    <t>它</t>
  </si>
  <si>
    <t>奥秘</t>
  </si>
  <si>
    <t>其他</t>
  </si>
  <si>
    <t>历史</t>
  </si>
  <si>
    <t>头部</t>
  </si>
  <si>
    <t>常用法术</t>
  </si>
  <si>
    <t>武器及护甲熟练</t>
  </si>
  <si>
    <t>自然</t>
  </si>
  <si>
    <t>颈部</t>
  </si>
  <si>
    <t>法术名称</t>
  </si>
  <si>
    <t>法术攻击加值</t>
  </si>
  <si>
    <t>伤害</t>
  </si>
  <si>
    <t>宗教</t>
  </si>
  <si>
    <t>肩部</t>
  </si>
  <si>
    <t>感知系</t>
  </si>
  <si>
    <t>背部</t>
  </si>
  <si>
    <t>其他特性</t>
  </si>
  <si>
    <t>职业装备、豁免熟练与技能熟练</t>
  </si>
  <si>
    <t>察觉</t>
  </si>
  <si>
    <t>胸部</t>
  </si>
  <si>
    <t>环阶</t>
  </si>
  <si>
    <t>法术位</t>
  </si>
  <si>
    <t>语言</t>
  </si>
  <si>
    <t>洞悉</t>
  </si>
  <si>
    <t>腕部</t>
  </si>
  <si>
    <t>工具</t>
  </si>
  <si>
    <t>驯兽</t>
  </si>
  <si>
    <t>手部</t>
  </si>
  <si>
    <t>法术DC</t>
  </si>
  <si>
    <t>物品同调</t>
  </si>
  <si>
    <t>医药</t>
  </si>
  <si>
    <t>腰部</t>
  </si>
  <si>
    <t>激励</t>
  </si>
  <si>
    <t>求生</t>
  </si>
  <si>
    <t>腿部</t>
  </si>
  <si>
    <t>伤患</t>
  </si>
  <si>
    <t>魅力系</t>
  </si>
  <si>
    <t>脚部</t>
  </si>
  <si>
    <t>铂金币</t>
  </si>
  <si>
    <t>声望</t>
  </si>
  <si>
    <t>游说</t>
  </si>
  <si>
    <t>装备</t>
  </si>
  <si>
    <t>总负重</t>
  </si>
  <si>
    <t>总财富</t>
  </si>
  <si>
    <t>钱包</t>
  </si>
  <si>
    <t>银金币</t>
  </si>
  <si>
    <t>献力</t>
  </si>
  <si>
    <t>欺瞒</t>
  </si>
  <si>
    <t>金币</t>
  </si>
  <si>
    <t>祝福</t>
  </si>
  <si>
    <t>威吓</t>
  </si>
  <si>
    <t>轻载</t>
  </si>
  <si>
    <t>重载</t>
  </si>
  <si>
    <t>超载</t>
  </si>
  <si>
    <t>最大载重</t>
  </si>
  <si>
    <t>次元袋</t>
  </si>
  <si>
    <t>银币</t>
  </si>
  <si>
    <t>护咒</t>
  </si>
  <si>
    <t>表演</t>
  </si>
  <si>
    <t>铜币</t>
  </si>
  <si>
    <t>传奇恩惠</t>
  </si>
  <si>
    <t>背包 Backpack</t>
  </si>
  <si>
    <t>速查</t>
  </si>
  <si>
    <t>自述</t>
  </si>
  <si>
    <t>磅</t>
  </si>
  <si>
    <t>数量</t>
  </si>
  <si>
    <t>x</t>
  </si>
  <si>
    <t>次元袋/载具</t>
  </si>
  <si>
    <t>有</t>
  </si>
  <si>
    <t>账本笔记</t>
  </si>
  <si>
    <t>.</t>
  </si>
  <si>
    <t>次元袋/载具重量</t>
  </si>
  <si>
    <t>次元袋/载具负重（收纳）</t>
  </si>
  <si>
    <t>施法 Spellcasting</t>
  </si>
  <si>
    <t>法术豁免DC</t>
  </si>
  <si>
    <t>法术命中</t>
  </si>
  <si>
    <t>已知戏法</t>
  </si>
  <si>
    <t>主职业已知法术</t>
  </si>
  <si>
    <t>主职业可准备法术数量</t>
  </si>
  <si>
    <t>列表0</t>
  </si>
  <si>
    <t>学派</t>
  </si>
  <si>
    <t>仪式</t>
  </si>
  <si>
    <t>法术名</t>
  </si>
  <si>
    <t>施法时间</t>
  </si>
  <si>
    <t>施法距离</t>
  </si>
  <si>
    <t>持续时间</t>
  </si>
  <si>
    <t>V</t>
  </si>
  <si>
    <t>S</t>
  </si>
  <si>
    <t>M</t>
  </si>
  <si>
    <t>具体施法材料</t>
  </si>
  <si>
    <t>法术效果</t>
  </si>
  <si>
    <t>法术值消耗</t>
  </si>
  <si>
    <t>准备</t>
  </si>
  <si>
    <t>╳</t>
  </si>
  <si>
    <t>银光锐语</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</si>
  <si>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</si>
  <si>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t>
  </si>
  <si>
    <t>列表1</t>
  </si>
  <si>
    <t>法术加值</t>
  </si>
  <si>
    <t>DC加值</t>
  </si>
  <si>
    <t>命中加值</t>
  </si>
  <si>
    <t>法术值</t>
  </si>
  <si>
    <t>最大法术环阶</t>
  </si>
  <si>
    <t>列表2</t>
  </si>
  <si>
    <t>列表3</t>
  </si>
  <si>
    <t>列表4</t>
  </si>
  <si>
    <t>列表5</t>
  </si>
  <si>
    <t>列表6</t>
  </si>
  <si>
    <t>列表7</t>
  </si>
  <si>
    <t>列表8</t>
  </si>
  <si>
    <t>列表9</t>
  </si>
  <si>
    <t>V 言语</t>
  </si>
  <si>
    <t>S 姿势</t>
  </si>
  <si>
    <t>M 材料</t>
  </si>
  <si>
    <t>材料内容</t>
  </si>
  <si>
    <t>法术详述</t>
  </si>
  <si>
    <t>名字</t>
  </si>
  <si>
    <t>英文名</t>
  </si>
  <si>
    <t>吟游诗人</t>
  </si>
  <si>
    <t>牧师</t>
  </si>
  <si>
    <t>德鲁伊</t>
  </si>
  <si>
    <t>圣武士</t>
  </si>
  <si>
    <t>游侠</t>
  </si>
  <si>
    <t>术士</t>
  </si>
  <si>
    <t>邪术师</t>
  </si>
  <si>
    <t>奇械师</t>
  </si>
  <si>
    <t>时间法师</t>
  </si>
  <si>
    <t>重力法师</t>
  </si>
  <si>
    <t>出处</t>
  </si>
  <si>
    <t>酸液飞溅</t>
  </si>
  <si>
    <t>咒法</t>
  </si>
  <si>
    <t>1动作</t>
  </si>
  <si>
    <t>60尺</t>
  </si>
  <si>
    <t>×</t>
  </si>
  <si>
    <t>立即</t>
  </si>
  <si>
    <t>·你掷出一颗酸液球。在施法距离内指定一个生物，或者在距离内指定两个相距不超过5尺的生物。每个目标必须进行一次敏捷豁免，豁免失败则受到1d6点强酸伤害。
·你到达5级时，该法术的伤害增加1d6（变为2d6）11级时再加1d6（变为3d6），17级时再加1d6（变为4d6）。</t>
  </si>
  <si>
    <t>Acid Splash</t>
  </si>
  <si>
    <t>√</t>
  </si>
  <si>
    <t>玩家手册</t>
  </si>
  <si>
    <t>剑刃防护</t>
  </si>
  <si>
    <t>防护</t>
  </si>
  <si>
    <t>自身</t>
  </si>
  <si>
    <t>1轮</t>
  </si>
  <si>
    <t>·你伸手在空中勾勒出一个防护印记，以令自己在下一回合结束前对武器攻击造成的钝击、穿刺和挥砍伤害具有抗性。</t>
  </si>
  <si>
    <t>Blade Ward</t>
  </si>
  <si>
    <t>轰雷剑</t>
  </si>
  <si>
    <t>塑能</t>
  </si>
  <si>
    <t>自身(5尺半径)</t>
  </si>
  <si>
    <t>一把至少价值1sp的近战武器</t>
  </si>
  <si>
    <t>·作为施展该法术的一部分，你必须用你的武器对5尺内的一个生物进行一次近战攻击。如果攻击命中，目标受到这次攻击的正常影响，并且被包覆在爆发性的能量之中，直到你下回合开始前。如果目标在结束之前自愿移动了5尺或更多，其立即受到1d8点雷鸣伤害，并且法术结束。
·该法术的伤害随着你的等级提升而增加。你到达5级时，这次近战攻击将造成额外1d8点雷鸣伤害，并且目标进行移动时受到的伤害提升为2d8。两个伤害骰都会在11级时增加1d8（2d8和3d8），17级时再加1d8（3d8和4d8）。</t>
  </si>
  <si>
    <t>Booming Blade</t>
  </si>
  <si>
    <t>剑湾冒险者指南</t>
  </si>
  <si>
    <t>冻寒之触</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</si>
  <si>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</si>
  <si>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</si>
  <si>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</si>
  <si>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Chill Touch</t>
  </si>
  <si>
    <t>控火</t>
  </si>
  <si>
    <t>变化</t>
  </si>
  <si>
    <t>立即或1小时</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</si>
  <si>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</si>
  <si>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Control Flames</t>
  </si>
  <si>
    <t>珊娜萨的万事指南</t>
  </si>
  <si>
    <t>创造篝火</t>
  </si>
  <si>
    <t>专注,至多1分钟</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</si>
  <si>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</si>
  <si>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Create Bonfire</t>
  </si>
  <si>
    <t>舞光术</t>
  </si>
  <si>
    <t>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</si>
  <si>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</si>
  <si>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Dancing Lights</t>
  </si>
  <si>
    <t>德鲁伊伎俩</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</si>
  <si>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</si>
  <si>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</si>
  <si>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Druidcraft</t>
  </si>
  <si>
    <t>魔能爆</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</si>
  <si>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</si>
  <si>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Eldritch Blast</t>
  </si>
  <si>
    <t>火焰箭</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</si>
  <si>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</si>
  <si>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Fire Bolt</t>
  </si>
  <si>
    <t>交友术</t>
  </si>
  <si>
    <t>惑控</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</si>
  <si>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</si>
  <si>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</si>
  <si>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Friend</t>
  </si>
  <si>
    <t>霜噬</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</si>
  <si>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</si>
  <si>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Frostbite</t>
  </si>
  <si>
    <t>翠炎剑</t>
  </si>
  <si>
    <t>·作为施展该法术的一部分，你必须用你的武器对5尺内的一个生物进行一次近战攻击。如果攻击命中，目标受到这次攻击的正常影响，并且翠绿色的火焰将从目标身上跳转至其5尺内的另一个生物。第二个生物受到等于你施法关键属性调整值点火焰伤害。
·该法术的伤害随着你的等级提升而增加。你到达5级时，这次近战攻击将造成额外1d8火焰伤害，且第二个目标将受到的伤害提升至1d8+你的施法关键属性调整值。两个伤害骰都会在11级时增加1d8（2d8和2d8），17级时再加1d8（3d8和3d8）。</t>
  </si>
  <si>
    <t>Green Flame Blade</t>
  </si>
  <si>
    <t>神导术</t>
  </si>
  <si>
    <t>预言</t>
  </si>
  <si>
    <t>触及</t>
  </si>
  <si>
    <t>·你触碰一个自愿的生物。在法术终止前，目标可以选择在一次属性检定时额外掷一粒d4，并将所得数值加入检定结果中。它可以在进行属性检定之前或之后掷骰。法术随后即终止。</t>
  </si>
  <si>
    <t>Guidance</t>
  </si>
  <si>
    <t>舞风</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</si>
  <si>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</si>
  <si>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Gust</t>
  </si>
  <si>
    <t>虫群孳生</t>
  </si>
  <si>
    <t>一只活跳蚤</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</si>
  <si>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</si>
  <si>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Infestation</t>
  </si>
  <si>
    <t>光亮术</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</si>
  <si>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</si>
  <si>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</si>
  <si>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</si>
  <si>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Light</t>
  </si>
  <si>
    <t>闪电牵引</t>
  </si>
  <si>
    <t>15尺</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</si>
  <si>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</si>
  <si>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Lightning Lure</t>
  </si>
  <si>
    <t>法师之手</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</si>
  <si>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</si>
  <si>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</si>
  <si>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Mage Hand</t>
  </si>
  <si>
    <t>魔石</t>
  </si>
  <si>
    <t>1附赠动作</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</si>
  <si>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</si>
  <si>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Magic Stone</t>
  </si>
  <si>
    <t>修复术</t>
  </si>
  <si>
    <t>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</si>
  <si>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</si>
  <si>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Mending</t>
  </si>
  <si>
    <t>传讯术</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</si>
  <si>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</si>
  <si>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</si>
  <si>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Message</t>
  </si>
  <si>
    <t>心灵之楔</t>
  </si>
  <si>
    <t>·你将由灵能塑成的迷惘尖刺打入一个距离内可见生物的心智。目标必须进行一次智力豁免，豁免失败则将受到1d6点心灵伤害，且在你下回合结束前进行的下一次豁免检定中，在结果上减去1d4。
·这道法术的伤害在你达到特定等级时增加1d6：5级（变为2d6），11级（变为3d6），17级（变为4d6）。</t>
  </si>
  <si>
    <t>Mind Sliver</t>
  </si>
  <si>
    <t>塔莎的万象坩埚</t>
  </si>
  <si>
    <t>次级幻影</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</si>
  <si>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</si>
  <si>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</si>
  <si>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</si>
  <si>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Minor Illusion</t>
  </si>
  <si>
    <t>塑土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</si>
  <si>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</si>
  <si>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Mold Earth</t>
  </si>
  <si>
    <t>毒气喷溅</t>
  </si>
  <si>
    <t>10尺</t>
  </si>
  <si>
    <t>·你伸手向施法距离内一个你能看见的生物喷一阵毒气。目标必须进行一次体质豁免，豁免失败则受1d12毒素伤害。
·你到达5级时，该法术的伤害增加1d12（变为2d12）。11级时再加1d12（变为3d12），17级时再加1d12（变为4d12）</t>
  </si>
  <si>
    <t>Poison Spray</t>
  </si>
  <si>
    <t>魔法伎俩</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</si>
  <si>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</si>
  <si>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</si>
  <si>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Prestidigitation</t>
  </si>
  <si>
    <t>原初蛮击</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</si>
  <si>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</si>
  <si>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Primal Savagery</t>
  </si>
  <si>
    <t>燃火术</t>
  </si>
  <si>
    <t>10分钟</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</si>
  <si>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</si>
  <si>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Produce Flame</t>
  </si>
  <si>
    <t>冷冻射线</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</si>
  <si>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</si>
  <si>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Ray of Frost</t>
  </si>
  <si>
    <t>提升抗性</t>
  </si>
  <si>
    <t>一件微型斗篷</t>
  </si>
  <si>
    <t>·你触碰一个自愿的生物。在法术终止前，目标可以选择在一次豁免检定时额外掷一粒d4，并将所得数值加入检定结果中。他可以在进行豁免检定之前或之后掷骰。法术随后即终止。</t>
  </si>
  <si>
    <t>Resistance</t>
  </si>
  <si>
    <t>圣火术</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</si>
  <si>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</si>
  <si>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Sacred Flame</t>
  </si>
  <si>
    <t>削弱芒刺</t>
  </si>
  <si>
    <t>·你削弱施法距离内一个你看得见的生物的生命活力。目标必须通过一个体质豁免，否则就会受到1d4点黯蚀伤害并且倒地。
·该法术的伤害会在你到达5级（2d4），11级（3d4）与17级（4d4）时增加1d4.</t>
  </si>
  <si>
    <t>Sapping Sting</t>
  </si>
  <si>
    <t>荒洲探险家指南</t>
  </si>
  <si>
    <t>操水</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</si>
  <si>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</si>
  <si>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Shape Water</t>
  </si>
  <si>
    <t>橡棍术</t>
  </si>
  <si>
    <t>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</si>
  <si>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</si>
  <si>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Shillelagh</t>
  </si>
  <si>
    <t>电爪</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</si>
  <si>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</si>
  <si>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Shocking Grasp</t>
  </si>
  <si>
    <t>维生术</t>
  </si>
  <si>
    <t>·你触碰一个生命值为0的活体生物，使该生物的伤势立刻稳定下来。该法术对不死生物和构装生物无效。</t>
  </si>
  <si>
    <t>Spare the Dying</t>
  </si>
  <si>
    <t>剑刃爆发</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</si>
  <si>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</si>
  <si>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Sword Burst</t>
  </si>
  <si>
    <t>奇术</t>
  </si>
  <si>
    <t>至多1分钟</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</si>
  <si>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</si>
  <si>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Thaumaturgy</t>
  </si>
  <si>
    <t>荆棘之鞭</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</si>
  <si>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</si>
  <si>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</si>
  <si>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Thorn Whip</t>
  </si>
  <si>
    <t>鸣雷破</t>
  </si>
  <si>
    <t>5尺</t>
  </si>
  <si>
    <t>·你制造出雷鸣巨响，可以在100尺范围内被听到。除你之外，在你周围5尺范围内的生物必须进行一次体质豁免。若豁免失败，该生物受到1d6点雷鸣伤害。
·你到达5级时，该法术的伤害增加1d6（变为2d6）。11级时再加1d6（变为3d6），17级时再加1d6（变为4d6）。</t>
  </si>
  <si>
    <t>Thunderclap</t>
  </si>
  <si>
    <t>亡者丧钟</t>
  </si>
  <si>
    <t>·你指向一个处于距离内、你能看见的生物，一阵哀痛的铃声在空中鸣响。目标必须通过一次感知豁免，否则受到1d8点黯蚀伤害。若目标失去了任何量的生命值，它改为受到1d12点黯蚀伤害。
·此法术的伤害在你达到5级（2d8或2d12），11级（3d8或3d12），和17级（4d8或4d12）时提高一个伤害骰。</t>
  </si>
  <si>
    <t>Toll the Dead</t>
  </si>
  <si>
    <t>克敌先机</t>
  </si>
  <si>
    <t>专注,至多1轮</t>
  </si>
  <si>
    <t>·你伸出手并以手指指向施法距离内的一个生物，并以魔力刹那间看穿目标的防御。如果该法术还未终止，则你在自己的下一回合里，对该目标发动的第一次攻击检定具有优势。</t>
  </si>
  <si>
    <t>True Strike</t>
  </si>
  <si>
    <t>恶言相加</t>
  </si>
  <si>
    <t>·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·你到达5级时，该法术的伤害增加1d4（变为2d4）。11级时再加1d4（变为3d4），17级时再加1d4（变为4d4）。</t>
  </si>
  <si>
    <t>Vicious Mockery</t>
  </si>
  <si>
    <t>光耀祷言</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</si>
  <si>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</si>
  <si>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</si>
  <si>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Word of Radiance</t>
  </si>
  <si>
    <t>吸收元素</t>
  </si>
  <si>
    <t>1反应，于你受到强酸、冷冻、火焰、闪电、或雷鸣伤害时进行</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</si>
  <si>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</si>
  <si>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Absorb Elements</t>
  </si>
  <si>
    <t>警报术</t>
  </si>
  <si>
    <t>一个小铃铛和一小段银线</t>
  </si>
  <si>
    <t>8小时</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</si>
  <si>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</si>
  <si>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Alarm</t>
  </si>
  <si>
    <t>化兽为友</t>
  </si>
  <si>
    <t>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</si>
  <si>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</si>
  <si>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·升环施法效应。使用２环或更高法术位施展该法术时，你使用的法术位每比１环高一环，就可以多选择一个野兽作为目标。</t>
  </si>
  <si>
    <t>Animal Friendship</t>
  </si>
  <si>
    <t>艾嘉西斯之铠</t>
  </si>
  <si>
    <t>一杯水</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</si>
  <si>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·升环施法效应。使用２环或更高法术位施展该法术时，你使用的法术位每比１环高一环，临时生命和冷冻伤害就各增加５点。</t>
  </si>
  <si>
    <t>Armor of Agathys</t>
  </si>
  <si>
    <t>哈达之臂</t>
  </si>
  <si>
    <t>自身(10尺半径)</t>
  </si>
  <si>
    <t>·你祈求“乌黯之饥渴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·升环施法效应。使用２环或更高法术位施展该法术时，你使用的法术位每比１环高一环，法术的伤害就增加1d6。</t>
  </si>
  <si>
    <t>Arms of Hadar</t>
  </si>
  <si>
    <t>灾祸术</t>
  </si>
  <si>
    <t>一滴血</t>
  </si>
  <si>
    <t>·指定施法距离内至多三个你能看见的生物，并迫使其进行一次魅力豁免。豁免失败者直至法术终止前，在每当进行攻击检定或豁免检定时，必须从投骰结果中减去一个d4。
·升环施法效应。使用2环或更高法术位施展该法术时，你使用的法术位每比1环高一环，就能多指定一个目标。</t>
  </si>
  <si>
    <t>Bane</t>
  </si>
  <si>
    <t>兽之联结</t>
  </si>
  <si>
    <t>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</si>
  <si>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</si>
  <si>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</si>
  <si>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</si>
  <si>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祝福术</t>
  </si>
  <si>
    <t>一钵圣水</t>
  </si>
  <si>
    <t>·你用言语祝福施法距离内至多三个生物。在法术终止前，每当受术目标进行攻击检定或豁免检定时，可以额外掷一次d4并加在其结果上。
·升环施法效应。使用2环或更高法术位施展该法术时，你使用的法术位每比1环高一环，就可以多指定一个目标。</t>
  </si>
  <si>
    <t>Bless</t>
  </si>
  <si>
    <t>燃烧之手</t>
  </si>
  <si>
    <t>自身(15尺锥状)</t>
  </si>
  <si>
    <t>·你双手拇指相对，其他手指张开，一道火焰随即从手指间喷出。处于15尺锥状区域内的生物必须进行一次敏捷豁免。豁免失败者受到3d6 点火焰伤害，豁免成功则伤害减半。
·该法术的火焰会点燃范围内未被着装或携带的可燃物。
·升环施法效应。使用2环或更高法术位施展该法术时，你使用的法术位每比1环高一环，法术的伤害就增加1d6。</t>
  </si>
  <si>
    <t>Burning Hand</t>
  </si>
  <si>
    <t>弹射</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</si>
  <si>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</si>
  <si>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Catapult</t>
  </si>
  <si>
    <t>造成恐惧</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</si>
  <si>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</si>
  <si>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</si>
  <si>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</si>
  <si>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</si>
  <si>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</si>
  <si>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Ceremony</t>
  </si>
  <si>
    <t>混乱箭</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</si>
  <si>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</si>
  <si>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Chaos Bolt</t>
  </si>
  <si>
    <t>魅惑人类</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</si>
  <si>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·升环施法效应。使用2环或更高法术位施展该法术时，你使用的法术位每比1环高一环，法术就能多影响一个目标。而各目标之间距离不能超过30尺。</t>
  </si>
  <si>
    <t>Charm Person</t>
  </si>
  <si>
    <t>繁彩球</t>
  </si>
  <si>
    <t>90尺</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</si>
  <si>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</si>
  <si>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·升环施法效应。使用２环或更高法术位施展该法术时，你使用的法术位每比１环高一环，法术的伤害就增加1d8。</t>
  </si>
  <si>
    <t>Chromatic Orb</t>
  </si>
  <si>
    <t>七彩喷射</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</si>
  <si>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</si>
  <si>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·升环施法效应。使用2环或更高法术位施展该法术时，你使用的法术位每比1环高一环，法术的掷骰时就增加2d10。</t>
  </si>
  <si>
    <t>Color Spray</t>
  </si>
  <si>
    <t>命令术</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</si>
  <si>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·升环施法效应。使用2环或更高法术位施展该法术时，你使用的法术位每比1环高一环，法术就能多影响一个目标。而各目标之间距离不能超过30尺。</t>
  </si>
  <si>
    <t>Command</t>
  </si>
  <si>
    <t>强令对决</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</si>
  <si>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</si>
  <si>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Compelled Duel</t>
  </si>
  <si>
    <t>通晓语言</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</si>
  <si>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</si>
  <si>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</si>
  <si>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Comprehend Language</t>
  </si>
  <si>
    <t>造水_枯水术</t>
  </si>
  <si>
    <t>造水为一滴水，枯水为一点谷物或沙子</t>
  </si>
  <si>
    <t>·你施法创造水或者使水枯竭。
·造水 Create Water：你在施法距离内一个打开的容器里创造10加仑干净的水。或以降雨的方式在施法距离内一处30尺的立方区域降下等量水分并浇灭区域内不受遮盖的火苗。
·枯水 Destroy Water：你使施法距离内一个打开的容器里的10加仑水分枯竭不见。或者使施法距离内一片30尺立方区域的浓雾消失不见。
·升环施法效应。使用2环或更高法术位施展该法术时，你使用的法术位每比1环高一环，法术就多创造或枯竭10加仑额外的水分，或者影响的立方区域边长增加5尺。</t>
  </si>
  <si>
    <t>Create or Destroy Water</t>
  </si>
  <si>
    <t>疗伤术</t>
  </si>
  <si>
    <t>·一个你触碰的生物恢复特定数值的生命值，其恢复量等于1d8＋你的施法关键属性调整值。该法术对不死生物和构装生物无效。
·升环施法效应。使用2环或更高法术位施展该法术时，你使用的法术位每比1环高一环，恢复量就增加1d8。</t>
  </si>
  <si>
    <t>Cure Wounds</t>
  </si>
  <si>
    <t>侦测善恶</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</si>
  <si>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</si>
  <si>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Detect Evil and Good</t>
  </si>
  <si>
    <t>侦测魔法</t>
  </si>
  <si>
    <t>· 你在法术持续时间内能感测到30尺内存在的魔法。感测到魔法的存在后，你可以使用动作，来看到任何你能看见的生物或物件周围微弱的灵光，并分辨出其所属的魔法学派（若有）。
·该法术可以穿透大部分障碍，但仍会被1尺厚石质，或1寸厚金属质，或一层薄铅质，或3尺厚木质或泥质材料阻隔。</t>
  </si>
  <si>
    <t>Detect Magic</t>
  </si>
  <si>
    <t>侦测毒性和疾病</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</si>
  <si>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</si>
  <si>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</si>
  <si>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Detect Poison and Disease</t>
  </si>
  <si>
    <t>易容术</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</si>
  <si>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</si>
  <si>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Disguise Self</t>
  </si>
  <si>
    <t>不谐低语</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</si>
  <si>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·升环施法效应。使用2环或更高法术位施展该法术，你使用的法术位每比1环高一环，伤害就提高1d6。</t>
  </si>
  <si>
    <t>Dissonant Whispers</t>
  </si>
  <si>
    <t>神恩</t>
  </si>
  <si>
    <t>·你的祈祷赋予你神圣的光芒。在法术持续时间结束前，你的武器攻击命中时将造成额外1d4点光耀伤害。</t>
  </si>
  <si>
    <t>Divine Favor</t>
  </si>
  <si>
    <t>地颤</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</si>
  <si>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</si>
  <si>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Earth Tremor</t>
  </si>
  <si>
    <t>诱捕打击</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</si>
  <si>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·受该法术束缚的目标每回合开始时受到1d6点穿刺伤害。该受束缚生物或其他能触及该目标的生物可用一个动作进行一次对抗法术豁免DC的力量检定。检定成功则目标解除束缚。
·升环施法效应。使用2环或更高法术位施展该法术时，你使用的法术位每比1环高一环，伤害就提高1d6。</t>
  </si>
  <si>
    <t>Ensnaring Strike</t>
  </si>
  <si>
    <t>纠缠术</t>
  </si>
  <si>
    <t>·在施法距离内指定一点，并以其为源点蔓延出20尺方形区域的杂草和藤蔓。在法术持续时间内，这片被植物覆盖的区域变为困难地形。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·法术终止时，所召唤的植物随即枯萎。</t>
  </si>
  <si>
    <t>Entangle</t>
  </si>
  <si>
    <t>脚底抹油</t>
  </si>
  <si>
    <t>·此法术让你以惊人的步速移动。你在施展该法术时可以执行一次“疾走 Dash ”动作。其后直至法术终止前的每个自己回合，你能以一个附赠动作执行“疾走 Dash ”动作。</t>
  </si>
  <si>
    <t>Expeditious Retreat</t>
  </si>
  <si>
    <t>妖火</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</si>
  <si>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</si>
  <si>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Faerie Fire</t>
  </si>
  <si>
    <t>虚假生命</t>
  </si>
  <si>
    <t>一小瓶酒或蒸馏酒精</t>
  </si>
  <si>
    <t>·你从死灵法术中获得了额外的生命力。在法术持续时间内，你获得1d4+4的临时生命值。
·升环施法效应。使用2环或更高法术位施展该法术时，你使用的法术位每比1环高一环，其给予的临时生命值就增加5。</t>
  </si>
  <si>
    <t>False Life</t>
  </si>
  <si>
    <t>羽落术</t>
  </si>
  <si>
    <t>1反应，你60尺内有生物坠落时可用</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</si>
  <si>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</si>
  <si>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</si>
  <si>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Feather Fall</t>
  </si>
  <si>
    <t>获得魔宠</t>
  </si>
  <si>
    <t>将价值10gp的木炭、焚香以及香草，放在黄铜盆中烧尽</t>
  </si>
  <si>
    <t>·你获得一只为你服务的魔宠。以下列动物为原型选择魔宠的动物精魂外貌：蝙蝠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</si>
  <si>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Find Familiar</t>
  </si>
  <si>
    <t>云雾术</t>
  </si>
  <si>
    <t>专注,至多1小时</t>
  </si>
  <si>
    <t>·你以施法距离内一点为中心创造一片半径20尺的球状浓雾。浓雾在球形内充斥所有角落，并造成重度遮蔽。浓雾持续至法术持续时间结束，但仍可被和风或更强风势（至少每小时10里）所吹散。
·升环施法效应。使用2环或更高法术位施展该法术时，你使用的法术位每比1环高一环，浓雾的半径就增加20尺。</t>
  </si>
  <si>
    <t>Fog Cloud</t>
  </si>
  <si>
    <t>灵敏之赐</t>
  </si>
  <si>
    <t>·你触碰一个自愿生物，在法术持续时间内，他的先攻掷骰中可以加入一个额外的D8。</t>
  </si>
  <si>
    <t>Gift of Alacrity</t>
  </si>
  <si>
    <t>神莓术</t>
  </si>
  <si>
    <t>一枝槲寄生</t>
  </si>
  <si>
    <t>·至多10个浆果出现在你手里。果子在法术持续时间内充满魔法，一个生物可用动作吃下其中之一并以此恢复1点生命值，且一枚浆果就可以满足该生物一整天的营养需求。
·创造的浆果如果在法术施展后的24小时内没有被吃掉就会失去其效力。</t>
  </si>
  <si>
    <t>Goodberry</t>
  </si>
  <si>
    <t>油腻术</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</si>
  <si>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</si>
  <si>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</si>
  <si>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Grease</t>
  </si>
  <si>
    <t>曳光弹</t>
  </si>
  <si>
    <t>·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·升环施法效应。使用2环或更高法术位施展该法术时，你使用的法术位每比1环高一环，伤害就增加1d6。</t>
  </si>
  <si>
    <t>Guiding Bolt</t>
  </si>
  <si>
    <t>棘雹术</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</si>
  <si>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·升环施法效应。使用2环或更高法术位施展该法术时，你使用的法术位每比1环高一环，伤害就增加1d10（最大伤害6d10）。</t>
  </si>
  <si>
    <t>Hail of Thorns</t>
  </si>
  <si>
    <t>治愈真言</t>
  </si>
  <si>
    <t>·你指定施法距离内一个你能看见的生物并恢复其生命值，恢复量等于1d4＋你的施法关键属性调整值。该法术对构装体和不死生物无效。
·升环施法效应。使用2环或更高法术位施展该法术时，你使用的法术位每比1环高一环，治疗量就增加1d4点。</t>
  </si>
  <si>
    <t>Healing Word</t>
  </si>
  <si>
    <t>炼狱叱喝</t>
  </si>
  <si>
    <t>1反应，当60尺内一个你能看见的生物对你造成伤害时执行</t>
  </si>
  <si>
    <t>·你伸指一点，伤害你的生物立刻被炼狱的烈焰包围。该生物必须进行一次敏捷豁免，豁免失败则受到2d10点火焰伤害，豁免成功则伤害减半。
·升环施法效应。使用2环或更高法术位施展该法术时，你使用的法术位每比1环高一环，伤害就增加1d10。</t>
  </si>
  <si>
    <t>Hellish Rebuke</t>
  </si>
  <si>
    <t>英雄气概</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</si>
  <si>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·升环施法效应。使用2环或更高法术位施展该法术时，你使用的法术位每比1环高一环，就可以额外指定一个目标。</t>
  </si>
  <si>
    <t>Heroism</t>
  </si>
  <si>
    <t>脆弱诅咒</t>
  </si>
  <si>
    <t>一只被石化的蝾螈眼睛</t>
  </si>
  <si>
    <r>
      <rPr>
        <sz val="11"/>
        <color theme="1"/>
        <rFont val="仿宋"/>
        <family val="3"/>
        <charset val="134"/>
      </rPr>
      <t>·你对施法距离内一个你能看见的一个生物施加诅咒。直到法术终止前，你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t>
    </r>
    <r>
      <rPr>
        <i/>
        <sz val="11"/>
        <color theme="1"/>
        <rFont val="仿宋"/>
        <family val="3"/>
        <charset val="134"/>
      </rPr>
      <t>移除诅咒remove curse</t>
    </r>
    <r>
      <rPr>
        <sz val="11"/>
        <color theme="1"/>
        <rFont val="仿宋"/>
        <family val="3"/>
        <charset val="134"/>
      </rPr>
      <t>后可以提前终止该法术。
·升环施法效应。使用3环或4环法术位施展该法术时，其专注可以维持至多8小时。使用5环或更高法术位施展该法术时，其专注可以维持至多24小时。</t>
    </r>
  </si>
  <si>
    <t>Hex</t>
  </si>
  <si>
    <t>猎人印记</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</si>
  <si>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·升环施法效应。你使用3环或4环法术位施展该法术时，该法术的专注可以至多维持8小时。你使用5环或更高法术位施展该法术时，该法术的专注可以至多维持24小时。</t>
  </si>
  <si>
    <t>Hunter's Mark</t>
  </si>
  <si>
    <t>冰刃</t>
  </si>
  <si>
    <t>一滴水或一块冰</t>
  </si>
  <si>
    <t>·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·升环施法效应。当你使用2环或更高的法术位施放该法术时，使用的法术位每高一环，冷冻伤害便增加1d6点。</t>
  </si>
  <si>
    <t>Ice Knife</t>
  </si>
  <si>
    <t>鉴定术</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</si>
  <si>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</si>
  <si>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</si>
  <si>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Identity</t>
  </si>
  <si>
    <t>迷幻手稿</t>
  </si>
  <si>
    <t>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</si>
  <si>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</si>
  <si>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</si>
  <si>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</si>
  <si>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</si>
  <si>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·你对触及范围内一个生物发动一次近战法术攻击。命中时，目标受到3d10点黯蚀伤害。
·升环施法效应。使用2环或更高法术位施展该法术时，你使用的法术位每比1环高一环，伤害就增加1d10。</t>
  </si>
  <si>
    <t>Inflict Wounds</t>
  </si>
  <si>
    <t>跳跃术</t>
  </si>
  <si>
    <t>一只蚱蜢的后腿</t>
  </si>
  <si>
    <t>·你触碰一个生物，并使该生物的跳跃距离在法术持续时间内增至三倍。</t>
  </si>
  <si>
    <t>Jump</t>
  </si>
  <si>
    <t>大步奔行</t>
  </si>
  <si>
    <t>一撮泥土</t>
  </si>
  <si>
    <t>·你触碰一个生物，该目标速度在法术持续时间内增加10尺。
·升环施法效应。使用2环或更高法术位施展该法术时，你使用的法术位每比1环高一环，你就可以额外指定一个目标。</t>
  </si>
  <si>
    <t>Longstrider</t>
  </si>
  <si>
    <t>法师护甲</t>
  </si>
  <si>
    <t>一块鞣制过的皮革</t>
  </si>
  <si>
    <t>·你触碰一个未着装护甲的自愿生物，使其受一个保护性魔法力场环绕直至法术终止。目标的基础AC变为13＋它的敏捷调整值。目标着装护甲或你以一个动作解散该法术后法术随之终止。</t>
  </si>
  <si>
    <t>Mage Armor</t>
  </si>
  <si>
    <t>魔法飞弹</t>
  </si>
  <si>
    <t>·你创造三枚由魔法力场形成的闪光飞镖，并让每发飞镖命中施法距离内你能看见的指定生物。每发飞镖对目标造成1d4+1点力场伤害。所有飞镖同将时命中目标，而你还可以指定它们击中同一个目标或是分别击中几个目标。
·升环施法效应。使用2环或更高法术位施展该法术时，你使用的法术位每比1环高一环，该法术就会多制造出一支飞镖。</t>
  </si>
  <si>
    <t>Magic Missile</t>
  </si>
  <si>
    <t>扩大重力</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</si>
  <si>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</si>
  <si>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Magnify Gravity</t>
  </si>
  <si>
    <t>防护善恶</t>
  </si>
  <si>
    <t>圣水或者银和铁的粉末，作为该法术的耗材</t>
  </si>
  <si>
    <t>·在法术终止前，你触碰的一个自愿生物获得针对以下所有类型生物的防护：异怪、天界生物、元素生物、精类生物、邪魔和不死生物。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</si>
  <si>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Protection from Evil and Good</t>
  </si>
  <si>
    <t>净化食粮</t>
  </si>
  <si>
    <t>·你指定施法距离内一点，净化指定点周围半径5尺球状区域内的非魔法饮食品，并驱除其浸染的所有毒素和疾病。</t>
  </si>
  <si>
    <t>Purify Food and Drink</t>
  </si>
  <si>
    <t>致病射线</t>
  </si>
  <si>
    <t>·一道恶心的浅绿射线朝施法距离内一个生物射去。你对目标进行一次远程法术攻击。若命中，则目标受到2d8点毒素伤害且必须进行一次体质豁免，豁免失败则目标陷入中毒，该中毒效应持续至你的下一回合结束。
·升环施法效应。使用2环或更高法术位施展该法术时，你使用的法术位每比1环高一环，伤害就增加1d8。</t>
  </si>
  <si>
    <t>Ray of Sickness</t>
  </si>
  <si>
    <t>庇护术</t>
  </si>
  <si>
    <t>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</si>
  <si>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</si>
  <si>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Sanctuary</t>
  </si>
  <si>
    <t>炽焰斩</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</si>
  <si>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·升环施法效应。使用2环或更高法术位施展该法术时，你使用的法术位每比1环高一环，最初一次攻击造成的额外伤害就增加1d6。</t>
  </si>
  <si>
    <t>Searing Smite</t>
  </si>
  <si>
    <t>护盾术</t>
  </si>
  <si>
    <t>1反应，当你被攻击命中或被作为魔法飞弹的目标时执行</t>
  </si>
  <si>
    <t>·一道看不见的法力护盾浮现在你身边，保护着你。在你的下一回合开始前，你的AC 具有+5加值（在触发该法术的攻击之前生效），并且不会受到魔法飞弹的伤害。</t>
  </si>
  <si>
    <t>Shield</t>
  </si>
  <si>
    <t>虔诚护盾</t>
  </si>
  <si>
    <t>一小块写有神圣文字的羊皮纸</t>
  </si>
  <si>
    <t>·围绕着施法距离内你指定的一个生物出现一片闪着微光的魔法力场。使目标在法术持续时间内AC获得+2加值。</t>
  </si>
  <si>
    <t>Shield of Faith</t>
  </si>
  <si>
    <t>无声幻影</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</si>
  <si>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</si>
  <si>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</si>
  <si>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Silent Image</t>
  </si>
  <si>
    <t>睡眠术</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</si>
  <si>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</si>
  <si>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·升环施法效应。使用2环或更高法术位施展该法术时，使用的法术位每比1环高一环，法术的掷骰就增加2d8。</t>
  </si>
  <si>
    <t>Sleep</t>
  </si>
  <si>
    <t>魔法圈套</t>
  </si>
  <si>
    <t>25尺的线绳，作为此法术的耗材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</si>
  <si>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</si>
  <si>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Snare</t>
  </si>
  <si>
    <t>动物交谈</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</si>
  <si>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</si>
  <si>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Speak with Animals</t>
  </si>
  <si>
    <t>塔莎腐蚀酿</t>
  </si>
  <si>
    <t>自身(30尺线状)</t>
  </si>
  <si>
    <t>一点腐烂的食物</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</si>
  <si>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</si>
  <si>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Tasha’s Caustic Brew</t>
  </si>
  <si>
    <t>塔莎狂笑术</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</si>
  <si>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</si>
  <si>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</si>
  <si>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Tasha's Hideous Laughter</t>
  </si>
  <si>
    <t>谭森浮碟术</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</si>
  <si>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</si>
  <si>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 尺（通常是因为它受障碍所阻无法跟上你），则法术随即终止。</t>
  </si>
  <si>
    <t>Tenser's Floating Disk</t>
  </si>
  <si>
    <t>雷鸣斩</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</si>
  <si>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</si>
  <si>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Thunderous Smite</t>
  </si>
  <si>
    <t>雷鸣波</t>
  </si>
  <si>
    <t>自身(15尺立方)</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</si>
  <si>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·升环施法效应。使用2环或更高法术位施展该法术时，你使用的法术位每比1环高一环，法术的伤害就增加1d8。</t>
  </si>
  <si>
    <t>Thunderwave</t>
  </si>
  <si>
    <t>隐形仆役</t>
  </si>
  <si>
    <t>一根线和一块木头</t>
  </si>
  <si>
    <t>·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</si>
  <si>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Unseen Servant</t>
  </si>
  <si>
    <t>巫术箭</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</si>
  <si>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</si>
  <si>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·升环施法效应。使用2环或更高法术位施展该法术时，你使用的法术位每比1环高一环，法术的初始伤害就增加1d12。</t>
  </si>
  <si>
    <t>Witch Bolt</t>
  </si>
  <si>
    <t>激愤斩</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</si>
  <si>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</si>
  <si>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Wrathful Smite</t>
  </si>
  <si>
    <t>西风打击</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</si>
  <si>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</si>
  <si>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</si>
  <si>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</si>
  <si>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</si>
  <si>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</si>
  <si>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Aganazzar's Scorcher</t>
  </si>
  <si>
    <t>援助术</t>
  </si>
  <si>
    <t>一小片白布</t>
  </si>
  <si>
    <t>·你的法术增强了盟友的韧性和毅力。在施法距离内指定至多三个生物。每个目标的生命值上限和当前生命值在法术持续时间内提高5点。
·升环施法效应。使用3环或更高法术位施展该法术时，你使用的法术位每比2环高一环，每个目标的生命值上限和当前生命值就额外提高5点。</t>
  </si>
  <si>
    <t>Aid</t>
  </si>
  <si>
    <t>变身术</t>
  </si>
  <si>
    <t>·你变换了自身形态。施法时，从以下选项中选择其一生效，并维持至其持续时间结束。你还可以在持续时间内以一个动作在选项间切换。
·水生适应 Aquaatic Adaptation：你长出鳃和蹼以适应水中行动。你可以在水下呼吸，并且获得等同于步行速度的游泳速度。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</si>
  <si>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Alter Self</t>
  </si>
  <si>
    <t>动物信使</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</si>
  <si>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·升环施法效应。使用3环或更高法术位施展该法术时，你使用的法术位每比2环高一环，其法术持续时间就增加48小时。</t>
  </si>
  <si>
    <t>Animal Messenger</t>
  </si>
  <si>
    <t>秘法锁</t>
  </si>
  <si>
    <t>至少价值25gp的金粉</t>
  </si>
  <si>
    <t>直至被解除</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</si>
  <si>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·受该法术影响的物件更难被撬开或破坏。对其进行破坏或撬锁时，其相应DC增加10。</t>
  </si>
  <si>
    <t>Arcane Lock</t>
  </si>
  <si>
    <t>卜筮术</t>
  </si>
  <si>
    <t>至少价值25金币的一套绘有标记的短棒，骨头，或类似的象征物</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</si>
  <si>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 Augury，则法术有概率会给出随机的结果。此概率从第二次施展起每次累计25％。具体结果由DM暗骰决定。</t>
  </si>
  <si>
    <t>Augury</t>
  </si>
  <si>
    <t>树肤术</t>
  </si>
  <si>
    <t>一把橡树皮</t>
  </si>
  <si>
    <t>·你触碰一个自愿生物，并使目标的皮肤在法术终止前呈现粗糙的树皮状外观。期间目标无论着装何种护甲，其AC将不会降至16以下。</t>
  </si>
  <si>
    <t>Barkskin</t>
  </si>
  <si>
    <t>野兽知觉</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</si>
  <si>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</si>
  <si>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Beast Sense</t>
  </si>
  <si>
    <t>目盲_耳聋术</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</si>
  <si>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·升环施法效应。使用3环或更高法术位施展该法术时，你使用的法术位每比2环高一环，就可以多指定一个目标。</t>
  </si>
  <si>
    <t>Blindness/Deafness</t>
  </si>
  <si>
    <t>朦胧术</t>
  </si>
  <si>
    <t>·你的身影变得模糊，并在别人眼里闪烁不定。在法术持续时间内，任何生物对你发动的攻击检定具有劣势。不依赖视觉（例如盲视）或可以看穿幻象（例如真实视觉）的攻击者免疫此效应。</t>
  </si>
  <si>
    <t>Blur</t>
  </si>
  <si>
    <t>印记斩</t>
  </si>
  <si>
    <t>·你在法术终止前的下一次武器攻击命中某生物时武器闪烁如明星，并对目标额外造成2d6点光耀伤害。如果目标处于隐形状态，则该斩击将使其可见，且因其身上散发出５尺半径的微光而无法隐形，直至该法术终止。
·升环施法效应。使用３环或更高法术位施展该法术时，你使用的法术位每比２环高一环，法术的伤害就增加1d6。</t>
  </si>
  <si>
    <t>Branding Smite</t>
  </si>
  <si>
    <t>安定心神</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</si>
  <si>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</si>
  <si>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Calm Emotions</t>
  </si>
  <si>
    <t>匕首之云</t>
  </si>
  <si>
    <t>一小片玻璃</t>
  </si>
  <si>
    <t>·你在施法距离内指定一点，并以该点为中心，将一个边长5尺的立方区域充满魔法创造的旋转匕首。生物在区域内开始其回合，或者在一个回合内第一次进入该区域时将受到4d4点挥砍伤害。
·升环施法效应。使用3环或更高法术位施展该法术时，你使用的法术位每比2环高一环，法术的伤害就增加2d4。</t>
  </si>
  <si>
    <t>Cloud of Daggers</t>
  </si>
  <si>
    <t>不灭明焰</t>
  </si>
  <si>
    <t>价值50gp的红宝石粉末，作为该法术的耗材</t>
  </si>
  <si>
    <t>·你在所触碰物件上制造如火把一样亮的火焰，使其看上去与一般火焰无异，不过其并不会发热，也不需要燃烧氧气。你可以掩盖或隐藏它，但无法将之闷熄或扑灭。</t>
  </si>
  <si>
    <t>Continual Flame</t>
  </si>
  <si>
    <t>警戒之箭</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</si>
  <si>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</si>
  <si>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·升环施法效应。使用3环或更高法术位施展该法术时，你的法术位每比2环高一环，可生效的弹药数量就增加两发。</t>
  </si>
  <si>
    <t>Cordon of Arrows</t>
  </si>
  <si>
    <t>疯狂冠冕</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</si>
  <si>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</si>
  <si>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Crown of Madness</t>
  </si>
  <si>
    <t>黑暗术</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</si>
  <si>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</si>
  <si>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·如果法术区域内有任何2环或更低环阶法术创造的光源，则这些造光的法术将被解除。</t>
  </si>
  <si>
    <t>Darkness</t>
  </si>
  <si>
    <t>黑暗视觉</t>
  </si>
  <si>
    <t>一点胡萝卜干或一个玛瑙</t>
  </si>
  <si>
    <t>·你触碰一个自愿的生物，并给予其在黑暗中视物的能力。在法术持续时间内，该生物将拥有60尺的黑暗视觉。</t>
  </si>
  <si>
    <t>Darkvision</t>
  </si>
  <si>
    <t>侦测思想</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</si>
  <si>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</si>
  <si>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</si>
  <si>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Detect Thoughts</t>
  </si>
  <si>
    <t>龙息术</t>
  </si>
  <si>
    <t>一枚辣椒</t>
  </si>
  <si>
    <t>·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·升环施法效应。当你使用3环或更高的法术位施放该法术时，使用的法术位环阶每高一环，伤害就增加1d6。</t>
  </si>
  <si>
    <t>Dragon's Breath</t>
  </si>
  <si>
    <t>尘土恶魔</t>
  </si>
  <si>
    <t>一捧尘土</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</si>
  <si>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</si>
  <si>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Dust Devil</t>
  </si>
  <si>
    <t>地缚</t>
  </si>
  <si>
    <t>300尺</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</si>
  <si>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</si>
  <si>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</si>
  <si>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强化属性</t>
  </si>
  <si>
    <t>野兽的毛皮或羽毛</t>
  </si>
  <si>
    <t>·你触碰一个生物，并为其附上魔力强化。选择下列效应之一生效，而目标将在法术终止前维持该法术效应。
·熊之坚韧 Bear's Endurance：目标进行体质检定时具有优势。目标同时获得2d6的临时生命值，并维持至法术终止。
·牛之蛮力 Bull's Strength：目标进行力量检定时具有优势，且其负重翻倍。
·猫之优雅 Cat's Grace：目标进行敏捷检定时具有优势。另外，目标在非失能状态下不会因20尺以内的坠落而伤害。
·鹰之威仪 Eagle's Splendor：目标进行魅力检定时具优势。
·狐之狡黠 Fox's Cunning：目标进行智力检定时具有优势。
·枭之睿智 Owl's Wisdom：目标进行感知检定时具有优势。
·升环施法效应。使用3环或更高法术位施展该法术时，你使用的法术位每比2环高一环，就可以多指定一个目标。</t>
  </si>
  <si>
    <t>Enhance Ability</t>
  </si>
  <si>
    <t>变巨_缩小术</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</si>
  <si>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</si>
  <si>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</si>
  <si>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Enlarge/Reduce</t>
  </si>
  <si>
    <t>注目术</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</si>
  <si>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</si>
  <si>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Enthrall</t>
  </si>
  <si>
    <t>召唤坐骑</t>
  </si>
  <si>
    <t>·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</si>
  <si>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Steed</t>
  </si>
  <si>
    <t>寻找陷阱</t>
  </si>
  <si>
    <t>·你在施法距离内进行感测，并发现视野内的任何陷阱。该法术的目标“陷阱”包括任何可能引发的，对你有害或对你构成妨碍的突发性意外效应，而其性质也正是其创作者的意图。因此，该法术可以感测警报术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</si>
  <si>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Find Traps</t>
  </si>
  <si>
    <t>火焰刀</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</si>
  <si>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</si>
  <si>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·升环施法效应。使用3环或更高法术位施展该法术时，你使用的法术位每比2环高两环，其伤害就增加1d6。</t>
  </si>
  <si>
    <t>Flame Blade</t>
  </si>
  <si>
    <t>炽焰法球</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</si>
  <si>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</si>
  <si>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·升环施法效应。使用3环或更高法术位施展该法术时，你使用的法术位每比2环高一环，其伤害就增加1d6。</t>
  </si>
  <si>
    <t>Flaming Sphere</t>
  </si>
  <si>
    <t>命运宠儿</t>
  </si>
  <si>
    <t>一颗至少价值100GP的白色珍珠，在施法时被消耗</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</si>
  <si>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</si>
  <si>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Fortune’s Favor</t>
  </si>
  <si>
    <t>遗体防腐</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</si>
  <si>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</si>
  <si>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 Raise Dead的时间限制内。</t>
  </si>
  <si>
    <t>Gentle Repose</t>
  </si>
  <si>
    <t>造风术</t>
  </si>
  <si>
    <t>自身(60尺线状)</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</si>
  <si>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</si>
  <si>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</si>
  <si>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Gust of Wind</t>
  </si>
  <si>
    <t>治愈之魂</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</si>
  <si>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</si>
  <si>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Healing Spirit</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</si>
  <si>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</si>
  <si>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</si>
  <si>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·升环施法效应。使用3环或更高法术位施展该法术时，你使用的法术位每比2环高一环，伤害就增加1d8。</t>
  </si>
  <si>
    <t>Heat Metal</t>
  </si>
  <si>
    <t>人类定身术</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</si>
  <si>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</si>
  <si>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·升环施法效应。使用3环或更高法术位施展该法术时，你使用的法术位每比2环高一环，你就可以额外指定一个类人生物。指定目标时，每个目标生物必须身处其他目标30尺范围内。</t>
  </si>
  <si>
    <t>Hold Person</t>
  </si>
  <si>
    <t>不动物件</t>
  </si>
  <si>
    <t>至少价值25gp的金尘，在施法时消耗</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</si>
  <si>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</si>
  <si>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</si>
  <si>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隐形术</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</si>
  <si>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</si>
  <si>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·升环施法效应。使用3环或更高的法术位施展该法术时，你使用的法术位每比2环高一环就可以额外指定一个目标。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</si>
  <si>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</si>
  <si>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</si>
  <si>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 Arcane Locks锁住，则该秘法锁被压制10分钟，这段时间内目标可被正常开启和关闭。
·施展该法术时，受术目标会发出一声响亮的敲击声，其声响最远300尺内都能听见。</t>
  </si>
  <si>
    <t>Knock</t>
  </si>
  <si>
    <t>次级复原术</t>
  </si>
  <si>
    <t>·你触碰一个生物，并终止正影响它的一项疾病或一种状态。该状态可以是目盲，耳聋，麻痹或中毒其一。</t>
  </si>
  <si>
    <t>Lesser Restoration</t>
  </si>
  <si>
    <t>浮空术</t>
  </si>
  <si>
    <t>一个小皮圈，或者一段弯成长柄杯状的金线</t>
  </si>
  <si>
    <t>·指定施法距离内你能看见的一个生物或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</si>
  <si>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Levitate</t>
  </si>
  <si>
    <t>动植物定位术</t>
  </si>
  <si>
    <t>一块寻血猎犬的皮毛</t>
  </si>
  <si>
    <t>·你点名或描述一种野兽或植物，并专注于附近的自然之音。如果5里内存在该类生物，你将知晓其中最接近个体与你的相对方位和距离。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</si>
  <si>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</si>
  <si>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</si>
  <si>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</si>
  <si>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</si>
  <si>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Locate Object</t>
  </si>
  <si>
    <t>魔嘴术</t>
  </si>
  <si>
    <t>一小块蜂窝和至少价值10gp的翡翠粉作为法术的耗材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</si>
  <si>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</si>
  <si>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</si>
  <si>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</si>
  <si>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·你触碰一件非魔法武器，并使其在法术持续时间内成为魔法武器。该武器进行攻击检定和伤害掷骰时具有+1加值。
·升环施法效应。使用4环或更高法术位施展该法术时，加值增加至+2。使用6环或更高法术位施展该法术时，加值增加至+3。</t>
  </si>
  <si>
    <t>Magic Weapon</t>
  </si>
  <si>
    <t>麦克斯米利安的地之攫</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</si>
  <si>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</si>
  <si>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</si>
  <si>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Maximilian's Earthen Grasp</t>
  </si>
  <si>
    <t>马友夫强酸箭</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</si>
  <si>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</si>
  <si>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·升环施法效应。使用3环或更高法术位施展该法术时，你使用的法术位每比2环高一环，其初始伤害和后续伤害就各增加1d4。</t>
  </si>
  <si>
    <t>Melf's Acid Arrow</t>
  </si>
  <si>
    <t>心灵尖刺</t>
  </si>
  <si>
    <t>·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·升环施法效应。当你使用3环或更高的法术位施放该法术时，使用的法术位每高一环，伤害就增加1d8。</t>
  </si>
  <si>
    <t>Mind Spike</t>
  </si>
  <si>
    <t>镜影术</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</si>
  <si>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 或更高数值才能使目标的攻击命中分身。如果你有两个分身，则你必须掷出8或更高数值。如果你有一个分身，则你必须掷出11 或更高数值。
·分身的AC等于10＋你的敏捷调整值。单次攻击命中分身时，相应分身立即被摧毁。分身只会被一次命中它的攻击摧毁，而无视所有其他的伤害和效应。三个分身全部被毁后该法术终止。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</si>
  <si>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Mirror Image</t>
  </si>
  <si>
    <t>迷踪步</t>
  </si>
  <si>
    <t>·你短暂地被银白的雾气所笼罩，传送到至多30尺内一个你能看见且未被占据的位置。</t>
  </si>
  <si>
    <t>Misty Step</t>
  </si>
  <si>
    <t>月华之光</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</si>
  <si>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</si>
  <si>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·生物在一个回合内第一次进入该区域，或在该区域内开始其回合时，将被幽灵般的火焰吞噬并引起剧烈的灼痛。该生物必须进行一次体质豁免，豁免失败则受到2d10点光耀伤害，豁免成功则伤害减半。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·你在施展该法术后的每个自己回合内可以用一个动作将华光向任意方向移动至多60尺。
·升环施法效应。使用3环或更高法术位施展该法术时，你使用的法术位每比2环高一环，其伤害就增加1d10。</t>
  </si>
  <si>
    <t>Moonbeam</t>
  </si>
  <si>
    <t>涅斯图魔法灵光</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</si>
  <si>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</si>
  <si>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</si>
  <si>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Nystul's Magic Aura</t>
  </si>
  <si>
    <t>行动无踪</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</si>
  <si>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</si>
  <si>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</si>
  <si>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Pass without Trace</t>
  </si>
  <si>
    <t>魅影之力</t>
  </si>
  <si>
    <t>一点羊毛</t>
  </si>
  <si>
    <t>·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·该幻像包括声音、温度和其他反应因素，同样只对目标显现。
·目标可以用其动作进行一次对抗该法术豁免DC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</si>
  <si>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Phantasmal Force</t>
  </si>
  <si>
    <t>治疗祷言</t>
  </si>
  <si>
    <t>·你指定施法距离内至多六个你能看见的生物，并使其每人恢复2d8＋你施法关键属性调整值的生命值。该法术对不死生物和构装体不产生任何效应。
·升环施法效应。当你使用3环或更高法术位施展该法术时，你使用的法术位每比2环高一环，治疗量就增加1d8。</t>
  </si>
  <si>
    <t>Prayer of Healing</t>
  </si>
  <si>
    <t>防护毒素</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</si>
  <si>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</si>
  <si>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Protection from Poison</t>
  </si>
  <si>
    <t>烟火</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</si>
  <si>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</si>
  <si>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Pyrotechnics</t>
  </si>
  <si>
    <t>衰弱射线</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</si>
  <si>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</si>
  <si>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Ray of Enfeeblement</t>
  </si>
  <si>
    <t>魔绳术</t>
  </si>
  <si>
    <t>玉米粉和一卷羊皮纸绞成的纸</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</si>
  <si>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</si>
  <si>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Rope Trick</t>
  </si>
  <si>
    <t>灼热射线</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</si>
  <si>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·升环施法效应。使用3环或更高法术位施展该法术时，使用的法术位每比2环高一环，你就能多创造出一道射线。</t>
  </si>
  <si>
    <t>Scorching Ray</t>
  </si>
  <si>
    <t>识破隐形</t>
  </si>
  <si>
    <t>一撮滑石粉和少量银粉</t>
  </si>
  <si>
    <t>·你能在法术持续时间内看见任何隐形的生物和物件，如同其处于正常可见状态一样。你还能够看见以太位面，而以太位面的生物和物件在你眼中会以幽灵般的半透明状出现。</t>
  </si>
  <si>
    <t>See Invisibility</t>
  </si>
  <si>
    <t>幽影刃</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</si>
  <si>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</si>
  <si>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Shadow Blade</t>
  </si>
  <si>
    <t>粉碎音波</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</si>
  <si>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</si>
  <si>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·升环施法效应。使用3环或更高法术位施展该法术时，使用的法术位每比2环高一环，法术伤害就增加1d8。</t>
  </si>
  <si>
    <t>Shatter</t>
  </si>
  <si>
    <t>沉默术</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</si>
  <si>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</si>
  <si>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Silence</t>
  </si>
  <si>
    <t>写入空中</t>
  </si>
  <si>
    <t>视野内</t>
  </si>
  <si>
    <t>·你令你能看见的天空中的一个部分出现至多10个字。文字看起来是由云彩构成的，并在法术的持续时间内留在原位。文字将会在法术终结时消失。强风可以吹散云彩，令法术提前终止。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</si>
  <si>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</si>
  <si>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</si>
  <si>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</si>
  <si>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</si>
  <si>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Snilloc's Snowball Swarm</t>
  </si>
  <si>
    <t>蛛行术</t>
  </si>
  <si>
    <t>一滴沥青和一只蜘蛛</t>
  </si>
  <si>
    <t>·你触碰一个自愿的生物，并使其在法术终止前能够在垂直表面上下或横向移动，其甚至可以在天花板上倒挂着移动而不需要用到双手。另外，目标获得与步行速度相等的攀爬速度。</t>
  </si>
  <si>
    <t>Spider Climb</t>
  </si>
  <si>
    <t>荆棘丛生</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</si>
  <si>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</si>
  <si>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</si>
  <si>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Spike Growth</t>
  </si>
  <si>
    <t>灵体武器</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</si>
  <si>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·升环施法效应。使用3环或更高法术位施展该法术时，你使用的法术位每比2环高两环，法术的伤害就增加1d8。</t>
  </si>
  <si>
    <t>Spiritual Weapon</t>
  </si>
  <si>
    <t>暗示术</t>
  </si>
  <si>
    <t>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</si>
  <si>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</si>
  <si>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</si>
  <si>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Suggestion</t>
  </si>
  <si>
    <t>野兽召唤术/召唤野兽灵魄</t>
  </si>
  <si>
    <t>至少价值200gp的一根羽毛，一捆毛皮和一条装在镀金橡果中的鱼尾</t>
  </si>
  <si>
    <t>·你召来一只野兽的灵魄。此灵魄在施法距离内你可见的一个未占据位置化为实体。这一实体使用下面的野兽灵魄Aberrant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Breath（仅限海洋）。野兽可以在空气和水中呼吸
动作
多重攻击Multiattack。野兽发动等同于法术环阶一半的次数的攻击（向下取整）。
撕咬Maul。近战武器攻击：命中+你的法术攻击调整值，触及5尺，单一目标。伤害：1d8+4+法术环阶点穿刺伤害。</t>
  </si>
  <si>
    <t>Summon Beast</t>
  </si>
  <si>
    <t>塔莎心灵鞭</t>
  </si>
  <si>
    <t>·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·升环施法效应。使用3环或更高法术位施展该法术时，你使用的法术位每比2环高一环，法术就能多影响一个目标。而各目标之间距离不能超过30尺。</t>
  </si>
  <si>
    <t>Tasha’s Mind Whip</t>
  </si>
  <si>
    <t>守护之链</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</si>
  <si>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</si>
  <si>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</si>
  <si>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Warding Bond</t>
  </si>
  <si>
    <t>守护之风</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</si>
  <si>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</si>
  <si>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</si>
  <si>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蛛网术</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</si>
  <si>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</si>
  <si>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</si>
  <si>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Web</t>
  </si>
  <si>
    <t>魔袋术</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</si>
  <si>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</si>
  <si>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</si>
  <si>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诚实之域</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</si>
  <si>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</si>
  <si>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Zone of Truth</t>
  </si>
  <si>
    <t>操纵死尸</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</si>
  <si>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</si>
  <si>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·升环施法效应。使用4环或更高法术位施展该法术时，你使用的法术位每比3环高一环，就会多唤起两只不死生物，或是多延长对两只不死生物的控制。你无法用同一具骸骨或遗体唤起多个不死生物。</t>
  </si>
  <si>
    <t>Animate Dead</t>
  </si>
  <si>
    <t>活力灵光</t>
  </si>
  <si>
    <t>自身(30尺半径)</t>
  </si>
  <si>
    <t>·你身上发出的治愈能量形成半径30尺的灵光。法术持续时间内灵光将以你为中心随你移动。你可以用一个附赠动作为灵光范围内的一名生物（包括你自己）恢复2d6的生命值。</t>
  </si>
  <si>
    <t>Aura of Vitality</t>
  </si>
  <si>
    <t>希望信标</t>
  </si>
  <si>
    <t>·该法术带来活力与希望。在施法距离内指定任意数量的生物，并使其在法术持续时间内进行的感知豁免和死亡豁免具有优势。此外，其获得治疗时均以骰子最大值来决定其恢复的生命值。</t>
  </si>
  <si>
    <t>Beacon of Hope</t>
  </si>
  <si>
    <t>降咒</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</si>
  <si>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·法术移除诅咒可终止此法术的效应。DM也可以让你选择其他诅咒，但它们不该比上表更强大。诅咒效应最终由DM裁定。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</si>
  <si>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Bestow Curse</t>
  </si>
  <si>
    <t>致盲斩</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</si>
  <si>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</si>
  <si>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Blinding Smite</t>
  </si>
  <si>
    <t>闪现术</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</si>
  <si>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</si>
  <si>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Blink</t>
  </si>
  <si>
    <t>召雷术</t>
  </si>
  <si>
    <t>·你在头顶100尺高的上空指定一个能看见的点，并在该处生成一片高10尺、半径60尺的柱状雷云区域。如果你无法看到空中雷云可能形成的位置，则法术失败（例如，当你身处一间不够高大的房间内时）。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·升环施法效应。使用4环或更高法术位施展该法术时，你使用的法术位每比3环高一环，法术的伤害就增加1d10。</t>
  </si>
  <si>
    <t>Call Lighting</t>
  </si>
  <si>
    <t>假寐术</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</si>
  <si>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</si>
  <si>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</si>
  <si>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Catnap</t>
  </si>
  <si>
    <t>鹰眼术</t>
  </si>
  <si>
    <t>1里</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</si>
  <si>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</si>
  <si>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 See Invisibility或真实视觉时）会看到检测点是一个拳头大小发着微光的半透球体。</t>
  </si>
  <si>
    <t>Clairvoyance</t>
  </si>
  <si>
    <t>召唤动物</t>
  </si>
  <si>
    <t>·你召唤以野兽形态存在的精魂，并使其显现在施法范围内一处你能看见但未被占据的空间。选择以下选项之一作为显现的生物：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·每只野兽同时视为精类生物，并且在生命值降至0时，或者法术终止时消失不见。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·升环施法效应。使用更高法术位施展该法术时，选择上文所述召唤选项之一，并显现更多生物：5环法术位显现两倍生物，7环法术位显现三倍生物，9环法术位显现四倍生物。</t>
  </si>
  <si>
    <t>Conjure Animals</t>
  </si>
  <si>
    <t>召唤箭雨</t>
  </si>
  <si>
    <t>自身(60尺锥状)</t>
  </si>
  <si>
    <t>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</si>
  <si>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</si>
  <si>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Conjure Barrage</t>
  </si>
  <si>
    <t>法术反制</t>
  </si>
  <si>
    <t>1反应，当你看见身边60尺范围内一个生物施展法术时执行</t>
  </si>
  <si>
    <t>·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·升环施法效应。使用4环或更高法术位施展该法术时，如果被打断法术的环阶不高于你所用的法术位环阶，则该目标法术直接被打断。</t>
  </si>
  <si>
    <t>Counterspell</t>
  </si>
  <si>
    <t>造粮术</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</si>
  <si>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</si>
  <si>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Create Food and Water</t>
  </si>
  <si>
    <t>十字军披风</t>
  </si>
  <si>
    <t>·神圣的能量自你身上发出并形成30尺半径的灵光，并为友方生物激励勇气。在法术持续时间内，灵光将以你为中心随你移动。灵光范围内的非敌对生物（包括你自己）的武器攻击命中时将额外造成1d4点光耀伤害。</t>
  </si>
  <si>
    <t>Crusader's Mantle</t>
  </si>
  <si>
    <t>昼明术</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</si>
  <si>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·如果法术区域内有任何3环或更低环阶法术创造的黑暗，则
这些造暗的法术将被解除。</t>
  </si>
  <si>
    <t>Daylight</t>
  </si>
  <si>
    <t>解除魔法</t>
  </si>
  <si>
    <t>·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·升环施法效应。使用4环或更高法术位施展该法术时，你直接终止目标身上小于等于该施法环阶的法术效应。</t>
  </si>
  <si>
    <t>Dispel Magic</t>
  </si>
  <si>
    <t>元素武器</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</si>
  <si>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·升环施法效应。使用5环或6环法术位施展该法术时，攻击检定的加值变为+2，额外伤害变为2d4。使用7环或更高法术位施展该法术时，攻击检定的加值变为+3，额外伤害变为3d4。</t>
  </si>
  <si>
    <t>Elemental Weapon</t>
  </si>
  <si>
    <t>敌群环绕</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</si>
  <si>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</si>
  <si>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</si>
  <si>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</si>
  <si>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</si>
  <si>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</si>
  <si>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Erupting Earth</t>
  </si>
  <si>
    <t>恐惧术</t>
  </si>
  <si>
    <t>自身(30尺锥状)</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</si>
  <si>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</si>
  <si>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</si>
  <si>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Fear</t>
  </si>
  <si>
    <t>假死术</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</si>
  <si>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</si>
  <si>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</si>
  <si>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Feign Death</t>
  </si>
  <si>
    <t>火球术</t>
  </si>
  <si>
    <t>150尺</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</si>
  <si>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</si>
  <si>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·升环施法效应。使用4环或更高法术位施展该法术时，你使用的法术位每比3环高一环，其伤害就增加1d6。</t>
  </si>
  <si>
    <t>Fireball</t>
  </si>
  <si>
    <t>火箭</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</si>
  <si>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</si>
  <si>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Flame Arrows</t>
  </si>
  <si>
    <t>飞行术</t>
  </si>
  <si>
    <t>任何鸟类翅膀上的羽毛</t>
  </si>
  <si>
    <t>·你触碰一个自愿生物，并使该目标在法术持续时间内获得60尺的飞行速度。法术终止时，如果目标仍在空中则随即坠落。
·升环施法效应。使用4环或更高法术位施展该法术时，你使用的法术位每比3环高一环，就可以额外再指定一个生物作为法术目标。</t>
  </si>
  <si>
    <t>Fly</t>
  </si>
  <si>
    <t>气化形体</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</si>
  <si>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</si>
  <si>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</si>
  <si>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Gaseous Form</t>
  </si>
  <si>
    <t>守卫刻文</t>
  </si>
  <si>
    <t>熏香和至少200gp的钻石粉，作为法术的耗材</t>
  </si>
  <si>
    <t>直至被解除或被触发</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</si>
  <si>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4环或更高法术位施展该法术时，你使用的法术位每比3环高一环，一个爆炸符文的伤害就增加1d8。如果你创造一个法术符纹，则其储备法术的环阶可以与你施放守卫刻文时使用的法术位相同。</t>
  </si>
  <si>
    <t>Glyph of Warding</t>
  </si>
  <si>
    <t>加速术</t>
  </si>
  <si>
    <t>一片甘草根切片</t>
  </si>
  <si>
    <t>·指定施法距离内一个你能看见的自愿生物。直至法术终止前，你使目标速度翻倍；其AC获得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</si>
  <si>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Haste</t>
  </si>
  <si>
    <t>哈达之欲</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</si>
  <si>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</si>
  <si>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</si>
  <si>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Hunger of Hadar</t>
  </si>
  <si>
    <t>催眠图纹</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</si>
  <si>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</si>
  <si>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</si>
  <si>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Hypnotic Pattern</t>
  </si>
  <si>
    <t>智能堡垒</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</si>
  <si>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</si>
  <si>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Intellect Fortress</t>
  </si>
  <si>
    <t>李欧蒙小屋</t>
  </si>
  <si>
    <t>自身(10尺半径半球状)</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</si>
  <si>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</si>
  <si>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</si>
  <si>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Leomund's Tiny Hut</t>
  </si>
  <si>
    <t>生命转换</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</si>
  <si>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</si>
  <si>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Life Transference</t>
  </si>
  <si>
    <t>闪电箭</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</si>
  <si>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·升环施法效应。使用4环或更高法术位施展该法术时，你使用的法术位每比3环高一环，上述两种闪电伤害就各增加1d8。</t>
  </si>
  <si>
    <t>Lightning Arrow</t>
  </si>
  <si>
    <t>闪电束</t>
  </si>
  <si>
    <t>自身(100尺线状)</t>
  </si>
  <si>
    <t>一些皮毛和琥珀质、水晶质或玻璃质的一根棒子</t>
  </si>
  <si>
    <t>·一束100尺长，5尺宽的的线状闪电从你的位置向你指定的任意方向爆发迸出。在线状区域内的每个生物必须进行一次敏捷豁免，豁免失败者将受到8d6点闪电伤害，豁免成功则伤害减半。
·闪电会将区域内未被着装或携带的可燃物件点燃。
·升环施法效应。使用4环或更高法术位施展该法术时，你使用的法术位每比3环高一环，伤害就增加1d6。</t>
  </si>
  <si>
    <t>Lightning Bolt</t>
  </si>
  <si>
    <t>防护法阵</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</si>
  <si>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</si>
  <si>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·升环施法效应。使用4环或更高法术位施展该法术时，你使用的法术位每比3环高一环，法术持续时间就增加1小时。</t>
  </si>
  <si>
    <t>Magic Circle</t>
  </si>
  <si>
    <t>高等幻影</t>
  </si>
  <si>
    <t>·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·升环施法效应。使用6环或更高法术位施展该法术时，法术会持续至解除且不需要你保持专注。</t>
  </si>
  <si>
    <t>Major Image</t>
  </si>
  <si>
    <t>群体治愈真言</t>
  </si>
  <si>
    <t>·你高声诵出复原的真言，并指定施法距离内至多六个你能看见的生物，使其各自恢复一定的生命值，其数值等于1d4＋你的施法关键属性调整值。该法术对不死生物和构装生物无效。
·升环施法效应。使用4环或更高法术位施展该法术时，你使用的法术位每比3环高一环，其治疗量就增加1d4。</t>
  </si>
  <si>
    <t>Mass Healing Word</t>
  </si>
  <si>
    <t>融身入石</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</si>
  <si>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</si>
  <si>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Meld into Stone</t>
  </si>
  <si>
    <t>马友夫微流星</t>
  </si>
  <si>
    <t>由松木盛着的硝石和硫磺，外形为小珠子</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</si>
  <si>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</si>
  <si>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Melf's Minute Meteors</t>
  </si>
  <si>
    <t>回避侦测</t>
  </si>
  <si>
    <t>一撮价值至少25gp的钻石粉末，撒在目标身上作为该法术的耗材</t>
  </si>
  <si>
    <t>·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</si>
  <si>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Nondetection</t>
  </si>
  <si>
    <t>魅影驹</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</si>
  <si>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</si>
  <si>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Phantom Steed</t>
  </si>
  <si>
    <t>植物滋长</t>
  </si>
  <si>
    <t>1动作/8小时</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</si>
  <si>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</si>
  <si>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Plant Growth</t>
  </si>
  <si>
    <t>防护能量伤害</t>
  </si>
  <si>
    <t>·受你触碰的一个自愿生物在法术持续时间内对下列你指定的一种伤害类型具有抗性：强酸、冷冻、火焰、闪电、雷鸣。</t>
  </si>
  <si>
    <t>Protection from Energy</t>
  </si>
  <si>
    <t>脉冲波动</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</si>
  <si>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</si>
  <si>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Pulse Wave</t>
  </si>
  <si>
    <t>移除诅咒</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</si>
  <si>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</si>
  <si>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Remove Curse</t>
  </si>
  <si>
    <t>回生术</t>
  </si>
  <si>
    <t>消耗总价值至少300gp的钻石</t>
  </si>
  <si>
    <t>·你触碰一个在前一分钟内刚刚死去的生物，使该生物以1点生命值重生。该法术不能复活老死的生物，也不能恢复失去的身体部位。</t>
  </si>
  <si>
    <t>Revivify</t>
  </si>
  <si>
    <t>短讯术</t>
  </si>
  <si>
    <t>无限</t>
  </si>
  <si>
    <t>一小段细铜线</t>
  </si>
  <si>
    <t>·你向你所熟识的一个生物发送一小段二十五个单词以内的信息。该生物将在心中听到你的信息，他可以认出你是发讯人（如果他认识你），还可以用同样的方式立即回复一讯息。对方的智力值必须至少为1才能理解你的信息。
·你的传讯可以跨越任意长的距离，甚至能跨越位面。但如果目标和你不在同一个存在位面，则短讯术有5%的概率无法到达。</t>
  </si>
  <si>
    <t>Sending</t>
  </si>
  <si>
    <t>雪雨暴</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</si>
  <si>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</si>
  <si>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·如果法术区域内有一个生物正进行专注，则该生物必须进行一次对抗你法术豁免DC的体质豁免，豁免失败则其专注被打断。</t>
  </si>
  <si>
    <t>Sleet Storm</t>
  </si>
  <si>
    <t>缓慢术</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</si>
  <si>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</si>
  <si>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·受术生物在其回合结束时要可以再进行一次感知豁免，豁免成功则其身上该法术的效应终止。</t>
  </si>
  <si>
    <t>Slow</t>
  </si>
  <si>
    <t>死者交谈</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</si>
  <si>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</si>
  <si>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</si>
  <si>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</si>
  <si>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</si>
  <si>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 Entangle创造出来的植物放开一个被束缚的生物。</t>
  </si>
  <si>
    <t>Speak with Plants</t>
  </si>
  <si>
    <t>灵体卫士</t>
  </si>
  <si>
    <t>自身(15尺半径)</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</si>
  <si>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</si>
  <si>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·升环施法效应。使用4环或更高法术位施展该法术时，你使用的法术位每比3环高一环，法术的伤害就增加1d8。</t>
  </si>
  <si>
    <t>Spirit Guardians</t>
  </si>
  <si>
    <t>魂灵环绕</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</si>
  <si>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</si>
  <si>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Spirit Shroud</t>
  </si>
  <si>
    <t>臭云术</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</si>
  <si>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</si>
  <si>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</si>
  <si>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Stinking Cloud</t>
  </si>
  <si>
    <t>精类召唤术/召唤精类灵魄</t>
  </si>
  <si>
    <t>一朵至少价值300gp的镀金花</t>
  </si>
  <si>
    <t>·你唤来一个精类灵魄。其在施法距离内你可见的一个未占据位置化为实体。这一实体使用下面的精类灵魄Fey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</si>
  <si>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Summon Fey</t>
  </si>
  <si>
    <t>召唤次级恶魔</t>
  </si>
  <si>
    <t>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</si>
  <si>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</si>
  <si>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Summon Lesser Demon</t>
  </si>
  <si>
    <t>暗影衍体召唤术/召唤暗影灵魄</t>
  </si>
  <si>
    <t>至少价值300gp的包有眼泪的宝石</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</si>
  <si>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</si>
  <si>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</si>
  <si>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不死生物召唤术/召唤不死灵魄</t>
  </si>
  <si>
    <t>一个至少价值300gp的镀金头骨</t>
  </si>
  <si>
    <t>·你唤来一个不死生物灵魄。其在施法距离内你可见的一个未占据位置化为实体。这一实体使用下面的不死灵魄Undead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</si>
  <si>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Summon Undead</t>
  </si>
  <si>
    <t>雷霆步</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</si>
  <si>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</si>
  <si>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Thunder Step</t>
  </si>
  <si>
    <t>潮涌</t>
  </si>
  <si>
    <t>一滴水</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</si>
  <si>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</si>
  <si>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</si>
  <si>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</si>
  <si>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</si>
  <si>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</si>
  <si>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巧言术</t>
  </si>
  <si>
    <t>一个陶制阶梯金字塔小模型</t>
  </si>
  <si>
    <t>·该法术赋予你所触碰生物听懂任何语言的能力。此外，当目标生物说话时，任何能听见其话语且掌握至少一门语言的生物都能听懂它的话。</t>
  </si>
  <si>
    <t>Tongues</t>
  </si>
  <si>
    <t>吸血鬼之触</t>
  </si>
  <si>
    <t>·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·升环施法效应。使用4环或更高法术位施展该法术时，你使用的法术位每比3环高一环，法术的伤害就增加1d6。</t>
  </si>
  <si>
    <t>Vampiric Touch</t>
  </si>
  <si>
    <t>沙墙术</t>
  </si>
  <si>
    <t>一捧沙</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</si>
  <si>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</si>
  <si>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</si>
  <si>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</si>
  <si>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</si>
  <si>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</si>
  <si>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水中呼吸</t>
  </si>
  <si>
    <t>一根芦苇或稻草</t>
  </si>
  <si>
    <t>·在法术终止前，该法术让施法距离内你能看见的至多十个自愿生物获得在水下呼吸的能力。此外，受术者依然保有正常的呼吸能力。</t>
  </si>
  <si>
    <t>Water Breathing</t>
  </si>
  <si>
    <t>水面行走</t>
  </si>
  <si>
    <t>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</si>
  <si>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</si>
  <si>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Water Walk</t>
  </si>
  <si>
    <t>风墙术</t>
  </si>
  <si>
    <t>一把小扇和一根稀有生物的羽毛</t>
  </si>
  <si>
    <t>·指定施法距离内地面上一点并从中升起了一道强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</si>
  <si>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Wind Wall</t>
  </si>
  <si>
    <t>秘法眼</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</si>
  <si>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</si>
  <si>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</si>
  <si>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Arcane Eye</t>
  </si>
  <si>
    <t>生命灵光</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</si>
  <si>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</si>
  <si>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Aura of Life</t>
  </si>
  <si>
    <t>净化灵光</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</si>
  <si>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</si>
  <si>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Aura of Purify</t>
  </si>
  <si>
    <t>放逐术</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</si>
  <si>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</si>
  <si>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·升环施法效应。使用5环或更高法术位施展该法术时，你使用的法术位每比4环高一环，就能多指定一个目标。</t>
  </si>
  <si>
    <t>Banishment</t>
  </si>
  <si>
    <t>枯萎术</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</si>
  <si>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·升环施法效应。使用5环或更高法术位施展该法术时，你使用的法术位每比4环高一环，法术的伤害就增加1d8。</t>
  </si>
  <si>
    <t>Blight</t>
  </si>
  <si>
    <t>魅惑怪物</t>
  </si>
  <si>
    <t>·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·升环施法效应。使用5环或更高法术位施展该法术时，你使用的法术位每比4环高一环，法术就能多影响一个目标。而各目标之间距离不能超过30尺。</t>
  </si>
  <si>
    <t>Charm Monster</t>
  </si>
  <si>
    <t>强迫术</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</si>
  <si>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</si>
  <si>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Compulsion</t>
  </si>
  <si>
    <t>困惑术</t>
  </si>
  <si>
    <t>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</si>
  <si>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·受术目标不能执行反应并且必须在其回合开始时掷一次d10以决定该生物本回合的行为。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·受术生物在其每回合结束时可以在进行一次感知豁免。如果该豁免成功，则该目标身上该法术的效应终止。
·升环施法效应。使用5环或更高法术位施展该法术时，你使用的法术位每比4环高一环，球状区域半径就增加5尺。</t>
  </si>
  <si>
    <t>Confusion</t>
  </si>
  <si>
    <t>召唤次级元素生物</t>
  </si>
  <si>
    <t>·你召唤元素生物并使其显现在施法范围内一处你能看见但未被占据的空间。选择以下选项之一作为显现的生物：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</si>
  <si>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Minor Elementals</t>
  </si>
  <si>
    <t>召唤林地之精</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</si>
  <si>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</si>
  <si>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</si>
  <si>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Woodland Beings</t>
  </si>
  <si>
    <t>操控水体</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</si>
  <si>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</si>
  <si>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</si>
  <si>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Control Water</t>
  </si>
  <si>
    <t>防死结界</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</si>
  <si>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</si>
  <si>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Death Ward</t>
  </si>
  <si>
    <t>任意门</t>
  </si>
  <si>
    <t>500尺</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</si>
  <si>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</si>
  <si>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Dimension Door</t>
  </si>
  <si>
    <t>预言术</t>
  </si>
  <si>
    <t>适合你宗教信仰的熏香和祭品，总共价值至少25金币，作为该法术的耗材</t>
  </si>
  <si>
    <t>·你的魔法和贡品让你得以与一名神祇或神仆取得联络。你可以就某个特定的目标、事件或活动提问一个与其7日内状况相关的问题。DM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</si>
  <si>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Divination</t>
  </si>
  <si>
    <t>支配野兽</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</si>
  <si>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·升环施法效应。使用5环法术位施展该法术时，持续时间变为：专注，至多10分钟。使用6环法术位施展该法术时，持续时间变为：专注，至多1 小时。使用7环或更高法术位施展该法术时，持续时间变为：专注，至多8小时。</t>
  </si>
  <si>
    <t>Dominate Beast</t>
  </si>
  <si>
    <t>元素灾祸</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</si>
  <si>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</si>
  <si>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Elemental Bane</t>
  </si>
  <si>
    <t>艾伐黑触手</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</si>
  <si>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</si>
  <si>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</si>
  <si>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</si>
  <si>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</si>
  <si>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</si>
  <si>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Fabricate</t>
  </si>
  <si>
    <t>召唤高等坐骑</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</si>
  <si>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</si>
  <si>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Greater Steed</t>
  </si>
  <si>
    <t>火焰护盾</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</si>
  <si>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</si>
  <si>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</si>
  <si>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Fire Shield</t>
  </si>
  <si>
    <t>行动自如</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</si>
  <si>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</si>
  <si>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</si>
  <si>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Freedom of Movement</t>
  </si>
  <si>
    <t>巨虫术</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</si>
  <si>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</si>
  <si>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Giant Insect</t>
  </si>
  <si>
    <t>擒抱藤</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</si>
  <si>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</si>
  <si>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Grasping Vine</t>
  </si>
  <si>
    <t>引力裂沟</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</si>
  <si>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</si>
  <si>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</si>
  <si>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Gravity Sinkhole</t>
  </si>
  <si>
    <t>高等隐形术</t>
  </si>
  <si>
    <t>·你或一个你触碰的生物变为隐形，直至法术终止。任何保持在目标身上的着装物和携带物也可以维持隐形状态。</t>
  </si>
  <si>
    <t>Great Invisibility</t>
  </si>
  <si>
    <t>信仰守卫</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</si>
  <si>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</si>
  <si>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Guardian of Faith</t>
  </si>
  <si>
    <t>自然守卫</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</si>
  <si>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</si>
  <si>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</si>
  <si>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幻景</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</si>
  <si>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</si>
  <si>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</si>
  <si>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Hallucinatory Terrain</t>
  </si>
  <si>
    <t>冰风暴</t>
  </si>
  <si>
    <t>一撮尘土和几滴水</t>
  </si>
  <si>
    <t>·以施法距离内一点为中心的一处半径20尺，高40尺的柱状区域内，岩石般坚硬的冰雹重重地砸向地面。每个处在范围内的生物都必须进行一次敏捷豁免，豁免失败者将受到2d8点钝击伤害和4d6点冷冻伤害，豁免成功则伤害减半。
·冰雹使风暴影响的区域变为困难地形，直至你的下一回合结束。
·升环施法效应。使用5环或更高法术位施展该法术时，你使用的法术位每比4环高一环，钝击伤害就增加1d8。</t>
  </si>
  <si>
    <t>Ice Storm</t>
  </si>
  <si>
    <t>李欧蒙秘藏箱</t>
  </si>
  <si>
    <t>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</si>
  <si>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·你将一个箱子及其内容物藏在以太位面。你必须同时接触箱子和作为法术材料成分的微缩模型。箱子最多可容纳12立方尺的非活体物质（3尺×2尺×2尺）。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灵界，则其将不可挽回地丢失。</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</si>
  <si>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</si>
  <si>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</si>
  <si>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·如果至少10尺宽的流水横亘于你和被定位生物之间阻挡了二者间的通路，则该生物也无法被该法术所定位。</t>
  </si>
  <si>
    <t>Locate Creature</t>
  </si>
  <si>
    <t>魔邓肯忠犬</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</si>
  <si>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</si>
  <si>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</si>
  <si>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Mordenkaine's Faithful Hound</t>
  </si>
  <si>
    <t>魔邓肯私人密室</t>
  </si>
  <si>
    <t>一片薄铅片、一块不透明的玻璃、一小块棉花或布料和贵橄榄石粉末</t>
  </si>
  <si>
    <t>·你对施法距离内一片区域施以魔法防护。该区域为一立方区域，其边长小至5尺，大至100尺。该法术一直持续至持续时间结束或施法者以一个动作主动解除。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·升环施法效应。使用5环或更高法术位施展此法术时，你使用的法术位每比4环高一环，你就可以将被保护的立方区域边长增加100尺。比如使用5环法术位时，你就能保护边长至多200尺的立方区域。</t>
  </si>
  <si>
    <t>Mordenkaine's Private Sanctum</t>
  </si>
  <si>
    <t>欧提路克弹力法球</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</si>
  <si>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</si>
  <si>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 Disintegrate后可以摧毁球体而不伤害球内的任何事物。
·补充：设计师说明类似任意门、雷霆步这样的【传送】效应可以在力场墙内外进出。</t>
  </si>
  <si>
    <t>Otiluke's Resilient Sphere</t>
  </si>
  <si>
    <t>魅影杀手</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</si>
  <si>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·升环施法效应。使用5环或更高的法术位施展该法术时，你使用的法术位每比4环高一环，伤害就增加1d10。</t>
  </si>
  <si>
    <t>Phantasmal Killer</t>
  </si>
  <si>
    <t>变形术</t>
  </si>
  <si>
    <t>一个毛毛虫茧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</si>
  <si>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</si>
  <si>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Polymorph</t>
  </si>
  <si>
    <t>莫伊之影</t>
  </si>
  <si>
    <t>至少价值150gp的镶嵌在宝石里的不死生物的眼睛</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</si>
  <si>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</si>
  <si>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</si>
  <si>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</si>
  <si>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</si>
  <si>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</si>
  <si>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惊惧斩</t>
  </si>
  <si>
    <t>·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</si>
  <si>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Staggering Smite</t>
  </si>
  <si>
    <t>塑石术</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</si>
  <si>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</si>
  <si>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</si>
  <si>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Stone Shape</t>
  </si>
  <si>
    <t>石肤术</t>
  </si>
  <si>
    <t>价值100gp的钻石粉尘作为该法术的耗材</t>
  </si>
  <si>
    <t>·该法术使你触碰的一个自愿生物皮肤变得硬如岩石。目标在法术终止前对非魔法的钝击、穿刺和挥砍伤害具有抗性。</t>
  </si>
  <si>
    <t>Stoneskin</t>
  </si>
  <si>
    <t>暴风球</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</si>
  <si>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</si>
  <si>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Storm Sphere</t>
  </si>
  <si>
    <t>异怪召唤术/召唤异怪灵魄</t>
  </si>
  <si>
    <t>至少价值400gp的一条腌制触手和一颗装在白金瓶中的眼球</t>
  </si>
  <si>
    <t>·你从遥远国度或另一个疯狂魔域召来一个灵魄。此灵魄在施法距离内你可见的一个未占据位置化为实体。这一实体使用下面的异怪灵魄Aberrant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</si>
  <si>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Summon Aberration</t>
  </si>
  <si>
    <t>构装体召唤术/召唤构装灵魄</t>
  </si>
  <si>
    <t>至少价值400gp的一块华丽的石头和一个金属密码箱</t>
  </si>
  <si>
    <t>·你唤来一个构装生物灵魄。其在施法距离内你可见的一个未占据位置化为实体。这一实体使用下面的构装体灵魄Construct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</si>
  <si>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Summon Construct</t>
  </si>
  <si>
    <t>召唤高等恶魔</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</si>
  <si>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</si>
  <si>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Summon Greater Demon</t>
  </si>
  <si>
    <t>浓酸球</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</si>
  <si>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</si>
  <si>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·升环施法效应。当你使用5环或更高的法术位施放该法术时，使用的法术位每比4环高一环，初始伤害便增加2d4。</t>
  </si>
  <si>
    <t>Vitriolic Sphere</t>
  </si>
  <si>
    <t>火墙术</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</si>
  <si>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</si>
  <si>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·升环施法效应。使用5环或更高法术位施展该法术时，你使用的法术位每比4环高一环，法术的伤害就增加1d8。</t>
  </si>
  <si>
    <t>Wall of Fire</t>
  </si>
  <si>
    <t>碧水球</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</si>
  <si>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</si>
  <si>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Watery Sphere</t>
  </si>
  <si>
    <t>元素召唤术/召唤元素灵魄</t>
  </si>
  <si>
    <t>至少价值400gp的装有空气，一块鹅卵石，灰烬和水的黄金瓶</t>
  </si>
  <si>
    <t>·你唤来一个元素灵魄。其在施法距离内你可见的一个未占据位置化为实体。这一实体使用下面的元素灵魄Elemental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</si>
  <si>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术Summon Elemental</t>
  </si>
  <si>
    <t>活化物件</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</si>
  <si>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·活化物件属性资料见额外信息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·升环施法效应。使用6环或更高法术位施展该法术时，你使用的法术位每比5环高一环，就多唤起两个物件。</t>
  </si>
  <si>
    <t>Animate Object</t>
  </si>
  <si>
    <t>防活物护罩</t>
  </si>
  <si>
    <t>·闪光的屏障环绕你周边10尺内的区域并以你为中心移动，其阻绝除不死生物和构装生物之外的生物类型。护罩持续存在至法术终止。
·护罩阻止受影响的生物穿过或进入其内，但受影响的生物可以使用法术，远程武器或长武器对护罩内部发动攻击。
·若你移动时迫使受影响生物进入护罩内，则法术随之终止。</t>
  </si>
  <si>
    <t>Antilife Shell</t>
  </si>
  <si>
    <t>启蒙术</t>
  </si>
  <si>
    <t>一块价值至少1000gp的玛瑙</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</si>
  <si>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</si>
  <si>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Awaken</t>
  </si>
  <si>
    <t>放逐斩</t>
  </si>
  <si>
    <t>·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</si>
  <si>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Banishing Smite</t>
  </si>
  <si>
    <t>毕格比之手</t>
  </si>
  <si>
    <t>一块蛋壳和一只蛇皮手套</t>
  </si>
  <si>
    <t>·你在施法距离内指定一处你能看见且未被占据的空间，并在该处创造出一只闪烁着微光的巨手。巨手在法术持续时间内维持存在，并听从你的命令模仿你手掌移动的方式进行移动。
·巨手视为一个大型物件，其AC为20，生命值等于你的生命值上限。如果它的生命值降至0则法术提前终止。其力量为26（+8），敏捷为10（+0）。巨手并不占据其所在的空间。
·施展此法术时，你可以令巨手移动至多60尺远并造成下列效应之一。你也可以在自己随后的回合里以一个附赠动作完成该效应。
·金刚拳Clenched Fist：巨手对自身5尺内的一个生物或物件发动打击。用你自身的游戏资料发动一次近战法术攻击，并在命中时造成4d8点力场伤害。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·升环施法效应。使用6环或更高法术位施展该法术时，你使用的法术位每比5 环高一环，则金刚拳的伤害提高2d8，擒拿掌的伤害提高2d6。</t>
  </si>
  <si>
    <t>Bigby's Hand</t>
  </si>
  <si>
    <t>原力法阵</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</si>
  <si>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</si>
  <si>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Circle of Power</t>
  </si>
  <si>
    <t>死云术</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</si>
  <si>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·升环施法效应。使用6环或更高法术位施展该法术时，你使用的法术位每比5环高一环，法术的伤害就增加1d8。</t>
  </si>
  <si>
    <t>Cloudkill</t>
  </si>
  <si>
    <t>通神术</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</si>
  <si>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</si>
  <si>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</si>
  <si>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Commune</t>
  </si>
  <si>
    <t>问道自然</t>
  </si>
  <si>
    <t>·你短暂的成为大自然的一部分并以此获得周围地形的信息。在户外时，该法术可以让你了解3里内大地的状况。在洞穴和其他天然地下场所中，其范围缩小为300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</si>
  <si>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Commune with Nature</t>
  </si>
  <si>
    <t>寒冰锥</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</si>
  <si>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</si>
  <si>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·升环施法效应。使用6环或更高法术位施展该法术时，你使用的法术位每比5环高一环，法术伤害就增加1d8。</t>
  </si>
  <si>
    <t>Cone of Cold</t>
  </si>
  <si>
    <t>召唤元素生物</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</si>
  <si>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</si>
  <si>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·升环施法效应。使用6环或更高法术位施展该法术时，你使用的法术位每比5环高一环，召唤生物挑战等级就增加1。</t>
  </si>
  <si>
    <t>Conjure Elemental</t>
  </si>
  <si>
    <t>万箭齐发</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</si>
  <si>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</si>
  <si>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Conjure Volley</t>
  </si>
  <si>
    <t>异界探知</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</si>
  <si>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</si>
  <si>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Contact Other Plane</t>
  </si>
  <si>
    <t>疫病术</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</si>
  <si>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</si>
  <si>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 Blinding Sickness：痛苦缠绕着患病者的意志，并使其眼睛变成奶白色。患病生物进行感知检定和感知豁免时具有劣势，并且承受目盲状态。
·腐热症 Filth Fever：患者身体发起严重的高烧。患病生物进行力量检定和力量豁免时，以及发动基于力量的攻击检定时具有劣势。
·烂肉症 Flesh Rot：患者的肌肤逐渐腐朽。患病生物进行魅力检定时具有劣势，并且具有所有伤害类型的伤害易受。
·脑热症 Mindfire：患者头脑发热。患病生物进行智力检定和智力豁免时具有劣势，并且其在战斗中视为受到困惑术效应影响。
·癫痫症 Seizure：患者全身颤抖不止。患病生物进行敏捷检定和敏捷豁免时，以及发动基于敏捷的攻击检定时具劣势。
·恶心症 Slimy Doom：患者开始不受控地流血。患病生物进行体质检定和体质豁免时具有劣势。另外每当该生物受到伤害时都会陷入震慑状态，直至其下一回合结束。</t>
  </si>
  <si>
    <t>Contagion</t>
  </si>
  <si>
    <t>操控风力</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</si>
  <si>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</si>
  <si>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</si>
  <si>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造物术</t>
  </si>
  <si>
    <t>所创造物品的一小部分</t>
  </si>
  <si>
    <t>特殊</t>
  </si>
  <si>
    <t>·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·施展其他法术时，如果以这些创造物作为其材料成分将会使该法术施法失败。
·升环施法效应：使用6环或更高法术位施展该法术时，你使用的法术位每比5环高一环，创造物尺寸的立方边长就加大5尺。</t>
  </si>
  <si>
    <t>Creation</t>
  </si>
  <si>
    <t>骷髅之舞</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</si>
  <si>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</si>
  <si>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Danse Macabre</t>
  </si>
  <si>
    <t>拂晓</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</si>
  <si>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</si>
  <si>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</si>
  <si>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Dawn</t>
  </si>
  <si>
    <t>湮灭波</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</si>
  <si>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</si>
  <si>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Destructive Wave</t>
  </si>
  <si>
    <t>反制善恶</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</si>
  <si>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</si>
  <si>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·破除惑控 Break Enchantment：你使用动作触碰一个触及范围内的生物。如果该生物受天界生物、元素生物、精类生物、邪魔或不死生物影响而陷入魅惑、恐慌，或是被附身状态，则生物的这些状态即时结束。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</si>
  <si>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Dispel Evil and Good</t>
  </si>
  <si>
    <t>支配人类</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</si>
  <si>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6环法术位施展该法术时，持续时间变为：专注，至多10分钟。使用7环法术位施展该法术时，持续时间变为：专注，至多1小时。使用8环或更高法术位施展该法术时，持续时间变为：专注，至多8小时。</t>
  </si>
  <si>
    <t>Dominate Person</t>
  </si>
  <si>
    <t>托梦术</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</si>
  <si>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</si>
  <si>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</si>
  <si>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Dream</t>
  </si>
  <si>
    <t>汲能术</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</si>
  <si>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</si>
  <si>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Enervation</t>
  </si>
  <si>
    <t>渺远步</t>
  </si>
  <si>
    <t>·你传送至60尺内一处你可见且未被占据的空间。在法术结束之前你的每个回合，你都可以用附赠动作再次通过这个方法传送。</t>
  </si>
  <si>
    <t>Far Step</t>
  </si>
  <si>
    <t>焰击术</t>
  </si>
  <si>
    <t>一小撮硫磺</t>
  </si>
  <si>
    <t>·一支圣火立柱从天堂带着呼啸降落在你指定的一处地点。圣火以施法距离内指定点为源点形成一处半径10尺、高40尺柱状区域，其内的每个生物必须进行一次敏捷豁免。豁免失败者将受到4d6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·升环施法效应。使用6环或更高法术位施展该法术时，你使用的法术位每比5环高一环，其火焰伤害或光耀伤害（自选其一）就增加1d6。</t>
  </si>
  <si>
    <t>Flame Strike</t>
  </si>
  <si>
    <t>指使术</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</si>
  <si>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</si>
  <si>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 Remove Curse，高等复原术 Greater Restoration或祈愿术 Wish同样可以终止该法术。
·升环施法效应。使用7环或8环法术位施展该法术时，持续时间变为1年。使用9环法术位施展该法术时，法术将一直持续至被上文提及的法术所终止。</t>
  </si>
  <si>
    <t>Geas</t>
  </si>
  <si>
    <t>高等复原术</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</si>
  <si>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</si>
  <si>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</si>
  <si>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Great Restoration</t>
  </si>
  <si>
    <t>圣居</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</si>
  <si>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</si>
  <si>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 Courage：区域内的受影响生物不受恐慌。
·黑暗 Darkness：区域内处于黑暗环境，普通光源以及比本法术施展法术位更低环阶法术所创造的光源均无法照亮该区域。
·昼明 Daylight：区域内处于明亮光照，比本法术施展法术位更低环节法术所创造的黑暗无法掩盖亮光。
·能量防护 Energy Protection：区域内受影响生物对一种由你指定的伤害类型具有抗性，所选类型不包括钝击、穿刺和挥砍。
·能量易伤 Energy Vulnerability：区域内的受影响生物对一种由你指定的伤害类型具有易伤，所选类型不包括钝击、穿刺和挥砍。
·永恒安息 Everlasting Rest：区域内埋葬的尸体不能被转化成不死生物。
·次元干涉 Extradimensional Interference：受影响生物不能通过传送，也不能通过异次元或跨位面途径作移动和旅行。
·恐惧 Fear：区域内的受影响生物陷入恐慌。
·沉默 Silence：声音无法从区域内发出，区域外的声音也不能传到区域内。
·巧言 Tongues：受影响生物与区域内的任何其他生物即使语言不通也可以随意交流。</t>
  </si>
  <si>
    <t>Hallow</t>
  </si>
  <si>
    <t>怪物定身术</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</si>
  <si>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·升环施法效应。使用6环或更高法术位施展该法术时，你使用的法术位每比5环高一环，你就可以额外指定一个生物。指定目标时，每个目标生物必须身处其他目标30尺范围内。</t>
  </si>
  <si>
    <t>Hold Monster</t>
  </si>
  <si>
    <t>神圣武器</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</si>
  <si>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</si>
  <si>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</si>
  <si>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</si>
  <si>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</si>
  <si>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Immolation</t>
  </si>
  <si>
    <t>地狱呼唤</t>
  </si>
  <si>
    <t>一块价值至少999gp的红宝石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</si>
  <si>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</si>
  <si>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Infernal Calling</t>
  </si>
  <si>
    <t>疫病虫群</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</si>
  <si>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</si>
  <si>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
·当虫群显现时，其区域内的每个生物都必须进行一次体质豁免，豁免失败则受到4d10点穿刺伤害，豁免成功则伤害减半。生物在一个回合内第一次进入该区域内，或者在区域内结束其回合时，也必须进行该豁免。
·升环施法效应。使用6环或更高法术位施展该法术时，你使用的法术位每比6环高一环，伤害就增加1d10。</t>
  </si>
  <si>
    <t>Insect Plague</t>
  </si>
  <si>
    <t>通晓传奇</t>
  </si>
  <si>
    <t>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</si>
  <si>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</si>
  <si>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Legend Lore</t>
  </si>
  <si>
    <t>大漩涡</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</si>
  <si>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</si>
  <si>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</si>
  <si>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</si>
  <si>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群体疗伤术</t>
  </si>
  <si>
    <t>·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·升环施法效应。使用6环或更高法术位施展该法术时，你使用的法术位每比5环高一环，其治疗量就增加1d8。</t>
  </si>
  <si>
    <t>Mass Cure Wounds</t>
  </si>
  <si>
    <t>假象术</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</si>
  <si>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</si>
  <si>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Mislead</t>
  </si>
  <si>
    <t>篡改记忆</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</si>
  <si>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 Remove Curse或高等复原术 Greater Restoration后即可使目标恢复真实的记忆。
·升环施法效应。使用6环或更高法术位施展该法术时，你可以改变目标关于过去7日内（6环）、30日内（7环）、1年内（8环）或者在过去任意时刻（9环）所发生事件的记忆。</t>
  </si>
  <si>
    <t>Modify Memory</t>
  </si>
  <si>
    <t>负能量洪流</t>
  </si>
  <si>
    <t>一块破碎的骨头和一块方形的黑色丝绸</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</si>
  <si>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</si>
  <si>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Negative Energy Flood</t>
  </si>
  <si>
    <t>穿墙术</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</si>
  <si>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</si>
  <si>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</si>
  <si>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Passwall</t>
  </si>
  <si>
    <t>异界誓缚</t>
  </si>
  <si>
    <t>一枚价值至少1000gp的宝石，作为该法术的耗材</t>
  </si>
  <si>
    <t>·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·升环施法效应。使用6环法术位施展该法术时，法术持续时间增为10日，7环则增为30日，8环为180日，9环为一年零一日。</t>
  </si>
  <si>
    <t>Planar Binding</t>
  </si>
  <si>
    <t>死者复活</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</si>
  <si>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</si>
  <si>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</si>
  <si>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Raise Dead</t>
  </si>
  <si>
    <t>拉瑞心灵联结</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</si>
  <si>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</si>
  <si>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</si>
  <si>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Rary's Telepathic Bond</t>
  </si>
  <si>
    <t>转生术</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</si>
  <si>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</si>
  <si>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</si>
  <si>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Reincarnate</t>
  </si>
  <si>
    <t>探知</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</si>
  <si>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</si>
  <si>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·除生物之外，你也可以选择一个你以前见过的地点作为该法术的目标。这时，传感器会出现在目标地点且不会移动。</t>
  </si>
  <si>
    <t>Scrying</t>
  </si>
  <si>
    <t>伪装术</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</si>
  <si>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</si>
  <si>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Seeming</t>
  </si>
  <si>
    <t>授予技能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</si>
  <si>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</si>
  <si>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Skill Empowerment</t>
  </si>
  <si>
    <t>钢风斩</t>
  </si>
  <si>
    <t>一把价值至少1sp的近战武器</t>
  </si>
  <si>
    <t>·你舞动用于施法的武器，随后忽然消失并发起袭击，恰如同一阵钢铁的疾风。选择施法距离内最多5个可见生物。进行一次近战法术攻击检定对抗每个生物。若击中，每个目标承受6d10力场伤害。
·在这之后，你可以传送到一个你击中或未击中的生物周围5尺内，你可以看见的未被占据的空间。</t>
  </si>
  <si>
    <t>Steel Wind Strike</t>
  </si>
  <si>
    <t>天界生物召唤术/召唤天界灵魄</t>
  </si>
  <si>
    <t>一个至少价值500gp的金制圣物匣</t>
  </si>
  <si>
    <t>·你从上层位面召来一个灵魄。此灵魄在施法距离内你可见的一个未占据位置化为实体。这一实体使用下面的天界灵魄Celestial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</si>
  <si>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Summon Celestial</t>
  </si>
  <si>
    <t>迅捷箭袋</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</si>
  <si>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</si>
  <si>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</si>
  <si>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Swift Quiver</t>
  </si>
  <si>
    <t>突触静止</t>
  </si>
  <si>
    <t>·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</si>
  <si>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Synaptic Static</t>
  </si>
  <si>
    <t>心灵遥控</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</si>
  <si>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</si>
  <si>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Telekinesis</t>
  </si>
  <si>
    <t>传送法阵</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</si>
  <si>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</si>
  <si>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</si>
  <si>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Teleportation Circle</t>
  </si>
  <si>
    <t>时流刹转</t>
  </si>
  <si>
    <t>1反应，当你看到一个生物进行一次攻击掷骰或开始施展一个法术时使用</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</si>
  <si>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</si>
  <si>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Temporal Shunt</t>
  </si>
  <si>
    <t>转化岩石</t>
  </si>
  <si>
    <t>陶土和水</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</si>
  <si>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</si>
  <si>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</si>
  <si>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树跃术</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</si>
  <si>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</si>
  <si>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Tree Stride</t>
  </si>
  <si>
    <t>力场墙</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</si>
  <si>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</si>
  <si>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·没有任何事物可以通过物理方式穿过力墙。力墙免疫所有伤害，也不能被解除魔法 Dispel Magic所解除，但法术解离术 Disintegrate可以使其立即摧毁。力墙能够延伸进以太位面，因此可以阻断进入以太位面穿过墙壁旅行。
·补充：设计师说明类似任意门这样的【传送】效应可以在力场墙内外进出。</t>
  </si>
  <si>
    <t>Wall of Force</t>
  </si>
  <si>
    <t>光墙术</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</si>
  <si>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</si>
  <si>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</si>
  <si>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Wall of Light</t>
  </si>
  <si>
    <t>石墙术</t>
  </si>
  <si>
    <t>一小块花岗岩</t>
  </si>
  <si>
    <t>·一面坚硬的非魔法石墙出现在施法距离内你指定的一点。该石墙厚达6寸，由十个10尺×10尺的方板块组成。每块板块都必须要和至少一块其他板块相连。另外你也可以选择以十个10尺×20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</si>
  <si>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</si>
  <si>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自然之怒</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</si>
  <si>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</si>
  <si>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</si>
  <si>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秘法门</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</si>
  <si>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</si>
  <si>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Arcane Gate</t>
  </si>
  <si>
    <t>剑刃护壁</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</si>
  <si>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</si>
  <si>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Blade Barrier</t>
  </si>
  <si>
    <t>地之骨</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</si>
  <si>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</si>
  <si>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Bones of the Earth</t>
  </si>
  <si>
    <t>连锁闪电</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</si>
  <si>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</si>
  <si>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·升环施法效应。使用7环或更高法术位施展该法术时，你使用的法术位每比6环高一环，跳跃后闪电就多分出一束射向一个不同的目标。</t>
  </si>
  <si>
    <t>Chain Lightning</t>
  </si>
  <si>
    <t>死亡法阵</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</si>
  <si>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</si>
  <si>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·升环施法效应。使用7环或更高法术位施展该法术时，你使用的法术位每比6环高一环，法术的伤害就增加2d6。</t>
  </si>
  <si>
    <t>Circle of Death</t>
  </si>
  <si>
    <t>召唤精类生物</t>
  </si>
  <si>
    <t>·你召唤一个挑战等级6或更低的精类生物，或者一个挑战等级6或更低的野兽形态精魂。被召唤生物显现在施法距离内一处你能看见且未被占据的空间。该精类生物在生命值降至0时，或者法术终止时消失不见。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·升环施法效应。使用7环或更高法术位施展该法术时，你使用的法术位每比6环高一环，召唤生物挑战等级就增加1。</t>
  </si>
  <si>
    <t>Conjure Fey</t>
  </si>
  <si>
    <t>触发术</t>
  </si>
  <si>
    <t>一尊你自己的塑像，其材质为象牙并以宝石作装饰，其价值至少为1,500gp</t>
  </si>
  <si>
    <t>·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中呼吸 Water Breathing可以在你被水或其他液体淹没时自动触发其效应。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</si>
  <si>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Contingency</t>
  </si>
  <si>
    <t>创造造妖</t>
  </si>
  <si>
    <t>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</si>
  <si>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</si>
  <si>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Create Homunculus</t>
  </si>
  <si>
    <t>唤起死灵</t>
  </si>
  <si>
    <t>一个装满坟土的陶壶和一个装满苦水的陶壶，并为每具尸体准备一枚150 gp的黑玛瑙</t>
  </si>
  <si>
    <t>·在施法距离内指定至多三具中型或小型类人生物遗体，并使每具受术尸体变成一只受你控制的食尸鬼 ghoul（这些生物的具体游戏资料由DM掌控）。该法术只能在夜晚施展。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</si>
  <si>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Create Undead</t>
  </si>
  <si>
    <t>解离术</t>
  </si>
  <si>
    <t>一块磁石和一撮灰尘</t>
  </si>
  <si>
    <t>·一束纤细的绿射线从你的指尖射向施法距离内一个你能看见的目标。该目标可以是一个生物或一个物件，或者是一个魔法力场（比如由力场墙 Wall of Force创造的墙壁）。
·目标生物必须进行一次敏捷豁免，豁免失败则受10d6+40点力场伤害，如果目标生命值因此降至0，则目标被解离。
·除魔法物品外，被解离的生物连同其穿着携带的所有随身物品一起变成一堆灰尘。此后该生物只能通过完全复生术 True Resurrection和祈愿术 Wish复活。
·此法术会直接解离大型或更小的非魔法物件或魔法力场。如果目标是巨型或更大的物件或魔法力场，则此法术会解离其10尺立方大小的部分。魔法物品不受此法术影响。
·升环施法效应。使用7环或更高法术位施展该法术时，你使用的法术位每比6环高一环，伤害就提高3d6。</t>
  </si>
  <si>
    <t>Disintegrate</t>
  </si>
  <si>
    <t>卓姆吉瞬间召唤</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</si>
  <si>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</si>
  <si>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Magic或成功生效的类似效应作用于这颗蓝宝石时，将提前终止该法术。</t>
  </si>
  <si>
    <t>Drawmij's Instant Summons</t>
  </si>
  <si>
    <t>德鲁伊林地</t>
  </si>
  <si>
    <t>一个在满月之光下以黄金镰刀收割的槲寄生，作为此法术的耗材</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</si>
  <si>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</si>
  <si>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Druid Grove</t>
  </si>
  <si>
    <t>摄心目光</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</si>
  <si>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 Asleep：目标陷入昏迷。其在受到伤害，或另一个生物使用动作摇晃它时，即可再次醒来。
·惊慌 Panicked：目标因你而恐慌，它必须在每个其自己回合里执行疾走 Dash 动作并移动，且以最短、最安全的路径尽可能的逃离你，直至其无路可逃为止。如果目标移至离你60尺远且看不见你的地方，则法术效应终止。
·患病 Sickened：目标发动攻击检定和进行能力检定时具有劣势。目标在每个其自己回合结束时都可以进行另一个感知豁免，豁免成功则该效应终止。</t>
  </si>
  <si>
    <t>Eyebite</t>
  </si>
  <si>
    <t>寻路术</t>
  </si>
  <si>
    <t>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</si>
  <si>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</si>
  <si>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</si>
  <si>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Fing the Path</t>
  </si>
  <si>
    <t>石化术</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</si>
  <si>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</si>
  <si>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</si>
  <si>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Flesh to Stone</t>
  </si>
  <si>
    <t>禁制术</t>
  </si>
  <si>
    <t>少量圣水，稀有焚香，以及至少价值1,000gp的红宝石粉末</t>
  </si>
  <si>
    <t>1日</t>
  </si>
  <si>
    <t>·你创造一个对抗魔法旅行的结界，该结界区域至多覆盖40000平方尺地面及其上30尺高空。在法术持续时间内，生物无法传送进区域内或使用传送门（诸如法术异界之门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</si>
  <si>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Forbiddance</t>
  </si>
  <si>
    <t>法术无效结界</t>
  </si>
  <si>
    <t>一个玻璃质或水晶质的珠子，其将在法术终止时破碎</t>
  </si>
  <si>
    <t>·一个固定的微光屏障从你周围半径10尺区域内涌现并在法术持续时间内维持存在。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·升环施法效应。当你使用7环或更高法术位施展该法术时，你使用的法术位每比6环高一环，屏障能阻挡的法术就高一环。</t>
  </si>
  <si>
    <t>Globe of Invulnerability</t>
  </si>
  <si>
    <t>重力分裂</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</si>
  <si>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</si>
  <si>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</si>
  <si>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Gravity Fissure</t>
  </si>
  <si>
    <t>铜墙铁壁</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</si>
  <si>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</si>
  <si>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 Corridors：浓雾充斥受保护的过道使其处于重度遮蔽。此外，除你以外的生物在过道上遇到需要选择方向的分叉路口时，有50%机会误认错的方向为正确的前进方向。
·门 Door：所有保护区域内的门都以魔法上锁，等同于使用法术秘法锁封门。此外，你还可以用一个幻像掩盖至多10扇门（相当于法术次级幻像的虚幻物件效果）来让其看起来有如平整的墙面。
·楼梯 Stairs：蛛网从上到下布满了保护区域内的楼梯，等同于法术蛛网术的效应。铜墙铁壁法术持续时，即使这些蛛网被焚烧或撕毁，也可以在10分钟后重生。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·整个保护区域辐射着魔法。对某个特定效应施展解除魔法 Dispel Magic时，如果法术成功则移除该特定效应。
·当你在一年里对同一处每日连续施展该法术后，将创造出一个永久的铜墙铁壁效果。</t>
  </si>
  <si>
    <t>Guards and Wards</t>
  </si>
  <si>
    <t>重伤术</t>
  </si>
  <si>
    <t>·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</si>
  <si>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Harm</t>
  </si>
  <si>
    <t>医疗术</t>
  </si>
  <si>
    <t>·指定施法距离内一个你能看见的生物。汹涌澎湃的正能量将充盈该生物，使其回复70点生命值。该法术也会终止正在影响目标的目盲、耳聋以及任何疾病效应。该法术对构装体与不死生物无效。
·升环施法效应。使用7环或更高法术位施展该法术时，你使用的法术位每比6环高一环，治疗量就增加10点。</t>
  </si>
  <si>
    <t>Heal</t>
  </si>
  <si>
    <t>英雄宴</t>
  </si>
  <si>
    <t>一个价值至少1,000gp的镶饰宝石的碗，作为法术的耗材</t>
  </si>
  <si>
    <t>·你创造出一席盛宴，其中包括了上等的食物和饮品。宴席需要1小时来享用，并会在这段时间结束后消失不见，而且下述增益效应在该小时结束前不会生效。你可以让至多十二个生物加入分享大餐。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</si>
  <si>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Hero's Feast</t>
  </si>
  <si>
    <t>炽焰赋权</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</si>
  <si>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</si>
  <si>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</si>
  <si>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</si>
  <si>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</si>
  <si>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</si>
  <si>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</si>
  <si>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</si>
  <si>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</si>
  <si>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</si>
  <si>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</si>
  <si>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</si>
  <si>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魔魂壶</t>
  </si>
  <si>
    <t>一块宝石或水晶，或者一个圣物匣，又或者其他带装饰的容器，其价值不能低于500gp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</si>
  <si>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</si>
  <si>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Magic Jar</t>
  </si>
  <si>
    <t>群体暗示术</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</si>
  <si>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</si>
  <si>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·升环施法效应。使用7环法术位施展该法术时，持续时间变为10日。使用8环法术位施展该法术时，持续时间变为30日。使用9环法术位施展该法术时，持续时间变为一年零一日。</t>
  </si>
  <si>
    <t>Mass Suggestion</t>
  </si>
  <si>
    <t>精神监狱</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</si>
  <si>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</si>
  <si>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</si>
  <si>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地动术</t>
  </si>
  <si>
    <t>一把铁刃以及一个小袋子，袋内装着黏土、壤土、砂土等混成的泥土</t>
  </si>
  <si>
    <t>专注,至多2小时</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</si>
  <si>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</si>
  <si>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Move Earth</t>
  </si>
  <si>
    <t>欧提路克冰封法球</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</si>
  <si>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</si>
  <si>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·升环施法效应。使用7环或更高法术位施展该法术时，你使用的法术位每比6环高一环，其伤害就增加1d6。</t>
  </si>
  <si>
    <t>Otiluke's Freezing Sphere</t>
  </si>
  <si>
    <t>奥图迷舞</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</si>
  <si>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</si>
  <si>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Otto's Irresistible Dance</t>
  </si>
  <si>
    <t>异界誓盟</t>
  </si>
  <si>
    <t>·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</si>
  <si>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Planar Ally</t>
  </si>
  <si>
    <t>原初守护</t>
  </si>
  <si>
    <t>·你在本法术的持续时间内具有对强酸，冷冻，火焰，闪电和雷鸣伤害的抗性。
·当你受到上述类型之一的伤害时，你可以使用你的反应来得到对该种类型伤害的免疫，这包括了对触发此效果的伤害。若你如此做，则抗性效果结束，而你在直到你的下个回合结束前具有对应的免疫，之后此法术终结。</t>
  </si>
  <si>
    <t>Primordial Ward</t>
  </si>
  <si>
    <t>预置幻影</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</si>
  <si>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</si>
  <si>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·你所指定的情况发生时，幻像会迅速成型并按设定的方式表演。表演结束后，幻象将消失并潜伏10分钟。这段时间过后，幻像就可以再次被激活。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</si>
  <si>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Programmed Illusion</t>
  </si>
  <si>
    <t>散射术</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</si>
  <si>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</si>
  <si>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</si>
  <si>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</si>
  <si>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</si>
  <si>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</si>
  <si>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</si>
  <si>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Soul Cage</t>
  </si>
  <si>
    <t>邪魔召唤术/召唤邪魔灵魄</t>
  </si>
  <si>
    <t>至少价值600gp的装有类人生物血液的红宝石瓶</t>
  </si>
  <si>
    <t>·你唤来一个邪魔灵魄。其在施法距离内你可见的一个未占据位置化为实体。这一实体使用下面的邪魔灵魄Fiendish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</si>
  <si>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Summon Fiend</t>
  </si>
  <si>
    <t>阳炎射线</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</si>
  <si>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</si>
  <si>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·在法术持续时间内，你的手中一点散发出耀眼的光芒。其光耀为周围提供30尺的明亮光照，以及该范围外30尺的微光光照。这些光芒均视为等同于阳光。</t>
  </si>
  <si>
    <t>Sunbeam</t>
  </si>
  <si>
    <t>塔莎超凡形态</t>
  </si>
  <si>
    <t>一件至少价值500gp的镶嵌有外层位面标记的物件</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</si>
  <si>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</si>
  <si>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</si>
  <si>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谭森变形术</t>
  </si>
  <si>
    <t>一缕公牛毛发</t>
  </si>
  <si>
    <t>·你以魔法为燃料赋予自己耐久和武艺。直到法术结束之前，你不能施展法术，并且得到如下增益：
·你得到50点临时生命。如果这些临时生命保持到了法术结束，它们会消失。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</si>
  <si>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Tenser's Transformation</t>
  </si>
  <si>
    <t>木遁术</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</si>
  <si>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</si>
  <si>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Transport via Plants</t>
  </si>
  <si>
    <t>真知术</t>
  </si>
  <si>
    <t>由蘑菇粉、藏红花和油脂制成的眼药膏，价值为25gp，作为该法术耗材</t>
  </si>
  <si>
    <t>·你触碰一个自愿的生物，让该法术赋予其看到事物真实面目的能力。受术者在法术持续时间内拥有120尺的真实视觉，其能发现被魔法隐藏的暗门，也能看到以太位面。</t>
  </si>
  <si>
    <t>True Seeing</t>
  </si>
  <si>
    <t>冰墙术</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</si>
  <si>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</si>
  <si>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·升环施法效应。使用7环或更高法术位施展该法术时，你使用的法术位每比6环高一环，冰墙出现时造成的伤害就增加2d6，并且通过寒气时受到的伤害也增加1d6。</t>
  </si>
  <si>
    <t>Wall of Ice</t>
  </si>
  <si>
    <t>棘墙术</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</si>
  <si>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</si>
  <si>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·升环施法效应。使用7环或更高法术位施展该法术时，你使用的法术位每比6环高一环，两种类型的伤害就都增加1d8。</t>
  </si>
  <si>
    <t>Wall of Thorns</t>
  </si>
  <si>
    <t>御风而行</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</si>
  <si>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</si>
  <si>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</si>
  <si>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</si>
  <si>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</si>
  <si>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</si>
  <si>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Word of Recall</t>
  </si>
  <si>
    <t>召唤天界生物</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</si>
  <si>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·升环施法效应。使用9环法术位施展该法术时，你将召唤一个挑战等级5或者更低的天界生物。</t>
  </si>
  <si>
    <t>Conjure Celestial</t>
  </si>
  <si>
    <t>众星冠冕</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</si>
  <si>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</si>
  <si>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Crown of Stars</t>
  </si>
  <si>
    <t>延迟爆裂火球</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</si>
  <si>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</si>
  <si>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
·火焰伤害区域内没被着装携带的易燃物品将被烈焰点燃。
·升环施法效应。使用8环或更高法术位施展该法术时，你使用的法术位每比7环高一环，基础伤害就提高1d6。</t>
  </si>
  <si>
    <t>Delayed Blast Fireball</t>
  </si>
  <si>
    <t>圣言术</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</si>
  <si>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</si>
  <si>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Divine Word</t>
  </si>
  <si>
    <t>蓝纱一梦</t>
  </si>
  <si>
    <t>20尺</t>
  </si>
  <si>
    <t>源自目标世界的一件魔法物品或一个自愿生物</t>
  </si>
  <si>
    <t>6小时</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</si>
  <si>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</si>
  <si>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Dream of the Blue Veil</t>
  </si>
  <si>
    <t>以太化</t>
  </si>
  <si>
    <t>最长8小时</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</si>
  <si>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点力场伤害。
·如果你正处于以太位面，或所在位面与以太位面不相连（比如某个外层位面），则该法术无效。
·升环施法效应。使用8环或更高法术位施展该法术时，你使用的法术位每比7环高一环，你就可以多指定三个自愿生物作为法术目标（包括你在内）。这些生物在你施法时必须在你10尺内。</t>
  </si>
  <si>
    <t>Etherealness</t>
  </si>
  <si>
    <t>死亡一指</t>
  </si>
  <si>
    <t>·你发出负能量并贯穿施法距离内你能看见的一个生物使其承受苦痛。该生物必须进行一次体质豁免。豁免失败则受到7d8+30点黯蚀伤害，豁免成功则伤害减半。
·被该法术杀死的类人生物将在你下一回合开始时唤起为一只受你操控的僵尸，并在随后尽力遵循你的语言指令。</t>
  </si>
  <si>
    <t>Finger of Death</t>
  </si>
  <si>
    <t>火焰风暴</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</si>
  <si>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</si>
  <si>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Fire Storm</t>
  </si>
  <si>
    <t>魔力监牢</t>
  </si>
  <si>
    <t>100尺</t>
  </si>
  <si>
    <t>价值1,500gp的红宝石尘</t>
  </si>
  <si>
    <t>·你围绕施法距离内一处指定地点以魔力形成一个固定的立方状隐形监牢。你可以选择监牢的形式为笼状或密封体。
·笼状监牢为各边长至多20尺的立方体，其墙体由1/2寸粗的力场栅栏杆组成，每杆指间相距1/2寸。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 Dispel Magic所解除。</t>
  </si>
  <si>
    <t>Forcecage</t>
  </si>
  <si>
    <t>海市蜃楼</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</si>
  <si>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</si>
  <si>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</si>
  <si>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</si>
  <si>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</si>
  <si>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</si>
  <si>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Mordenkaine's Magnificent Mansion</t>
  </si>
  <si>
    <t>魔邓肯之剑</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</si>
  <si>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</si>
  <si>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</si>
  <si>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Mordenkaine's Sword</t>
  </si>
  <si>
    <t>异界传送</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</si>
  <si>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</si>
  <si>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</si>
  <si>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Plane Shift</t>
  </si>
  <si>
    <t>律令痛苦</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</si>
  <si>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</si>
  <si>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Power Word Pain</t>
  </si>
  <si>
    <t>虹光喷射</t>
  </si>
  <si>
    <t>·八条多彩射线从你的手上闪出。每条射线颜色不同且具有不同的威力和作用。在60尺锥状区域内的每个生物必须进行一次敏捷豁免同时掷一次d8决定生效哪种颜色的射线。
·1.红 Red：目标豁免失败时受10d6点火焰伤害，成功则伤害减半。
·2.橙 Orange：目标豁免失败时受10d6点强酸伤害，成功则伤害减半。
·3.黄 Yellow：目标豁免失败时受10d6点闪电伤害，成功则伤害减半。
·4.绿 Green：目标豁免失败时受10d6点毒素伤害，成功则伤害减半。
·5.蓝 Blue：目标豁免失败时受10d6点冷冻伤害，成功则伤害减半。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</si>
  <si>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Prismatic Spray</t>
  </si>
  <si>
    <t>投影术</t>
  </si>
  <si>
    <t>500里</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</si>
  <si>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</si>
  <si>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</si>
  <si>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Project Image</t>
  </si>
  <si>
    <t>再生术</t>
  </si>
  <si>
    <t>一个转经筒和圣水</t>
  </si>
  <si>
    <t>·你触碰一个生物并加快其自愈速度。目标恢复4d8+15点生命值。在法术持续时间内，目标在它的每回合开始时回复1点生命值（每分钟10点）。
·如果目标失去了某些身体部位（手指、腿、尾巴等等），则这些部位将在2分钟后会重新长出。如果你持有失去的身体部位并且将其手动固定到创口上，则该法术会使该身体部位和创口立即接合。</t>
  </si>
  <si>
    <t>Regenerate</t>
  </si>
  <si>
    <t>复生术</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</si>
  <si>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</si>
  <si>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</si>
  <si>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Resurrection</t>
  </si>
  <si>
    <t>反重力</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</si>
  <si>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</si>
  <si>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</si>
  <si>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Reverse Gravity</t>
  </si>
  <si>
    <t>隔离术</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</si>
  <si>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</si>
  <si>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</si>
  <si>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Sequester</t>
  </si>
  <si>
    <t>拟像术</t>
  </si>
  <si>
    <t>12小时</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</si>
  <si>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</si>
  <si>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
·再次施放该法术时，任何你已用该法术创造出来并且正在活动中的分身都会立刻被摧毁。</t>
  </si>
  <si>
    <t>Simulacrum</t>
  </si>
  <si>
    <t>魔法徽记</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</si>
  <si>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</si>
  <si>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 Death：所有目标必须进行一次体质豁免，豁免失败者将受到10d10点黯蚀伤害，豁免成功则伤害减半。
·争斗 Discord：所有目标必须进行一次体质豁免。豁免失败者将在接下来的1分钟内将不停地与其他生物争吵。该时间段内它无法进行任何有意义的沟通，并且其进行的所有攻击检定和属性检定都具有劣势。
·恐惧 Fear：所有目标必须进行一次感知豁免，豁免失败者将陷入1分钟的恐慌状态。被恐慌时，该生物将丢弃其所有持握物，并在其每回合里尽力向远离符文的方向移动至少30尺。
·绝望 Hopelessness：所有目标必须进行一次魅力豁免，豁免失败者将陷入持续1 分钟的绝望。该时间段内它不能进行攻击，也不能对任何生物使用伤害性的能力，法术或其他魔法效应。
·错乱 Insanity：所有目标必须进行一次智力豁免，豁免失败者将陷入持续1分钟的错乱。陷入错乱的生物不能执行动作，也听不懂其他生物的话语看不懂任何文字，而只会胡言乱语。此时将由DM来控制其胡乱的移动。
·苦痛 Pain：所有目标必须进行一次体质豁免，豁免失败者将因极度的痛苦而陷入1分钟的失能状态。
·睡眠 Sleep：所有目标必须进行一次感知豁免，豁免失败者将陷入10分钟的昏迷状态。该睡眠者受到伤害时将会被惊醒，也可以被其他人用一个动作摇醒或打醒。
·震慑 Stunning：所有目标必须进行一次感知豁免，豁免失败则陷入1分钟的被震慑状态。</t>
  </si>
  <si>
    <t>Symbol</t>
  </si>
  <si>
    <t>传送术</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</si>
  <si>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·正中目标 On Target：你和你的队伍（或目标物件）出现在你意料中的地点。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 Mishap：该法术的意外魔法效果导致这次旅行特别艰难。尝试传送的所有生物（或目标物件）受到3d10点力场伤害，随后DM重投d100并查阅上表来决定你们出现在哪里（你们可能再次遇难，而每次遇难都要承受该伤害）。</t>
  </si>
  <si>
    <t>Teleport</t>
  </si>
  <si>
    <t>神庙术</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</si>
  <si>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</si>
  <si>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</si>
  <si>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Temple of the Gods</t>
  </si>
  <si>
    <t>系结本源</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</si>
  <si>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</si>
  <si>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</si>
  <si>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Tether Essence</t>
  </si>
  <si>
    <t>旋风</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</si>
  <si>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</si>
  <si>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</si>
  <si>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Whirlwind</t>
  </si>
  <si>
    <t>亚比达奇凋死术</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</si>
  <si>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</si>
  <si>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</si>
  <si>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Abi-Dalzim's Horrid Wilting</t>
  </si>
  <si>
    <t>动物形态</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</si>
  <si>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</si>
  <si>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</si>
  <si>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Animal Shapes</t>
  </si>
  <si>
    <t>反魔法力场</t>
  </si>
  <si>
    <t>自身(10尺半径球状)</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</si>
  <si>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</si>
  <si>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 Targeted Effects：法术或其他魔法效应以生物或物件为目标时（比如魔法飞弹 Magic Missile和魅惑人类 Charm Person），无法对力场内的目标生效。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·法术 Spell：力场中的生物或物件身上生效的法术或其他魔法效应会受到压制。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 Magic Travel：以力场内区域为起点或终点的传送或位面旅行效应无法生效。在力场内，通往某地、某世界或某位面的传送门，以及次元空间的入口（诸如魔绳术 Rope Trick所创造的区域）都被暂时关闭。
·生物和物件 Creatures and Object：在力场内，由魔法创造或召唤的生物或物件暂时消失。如此消失的生物，在力场不再覆盖其所占据空间时立刻在该处重新出现。
·解除魔法 Dispel Magic：法术和其他魔法效应产生的类似法术解除魔法 Dispel Magic的效应对力场无效。另外，不同来源的反魔法力场 Antimagic Field之间不会相互抵消。</t>
  </si>
  <si>
    <t>Antimagic Field</t>
  </si>
  <si>
    <t>嫌恶_关怀术</t>
  </si>
  <si>
    <t>一小块醋浸湿的明矾（嫌恶）；一滴蜂蜜（关怀）</t>
  </si>
  <si>
    <t>10天</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</si>
  <si>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</si>
  <si>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Antipathy/Sympathy</t>
  </si>
  <si>
    <t>克隆术</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</si>
  <si>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</si>
  <si>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</si>
  <si>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Clone</t>
  </si>
  <si>
    <t>操控天气</t>
  </si>
  <si>
    <t>自身(5里半径)</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</si>
  <si>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</si>
  <si>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</si>
  <si>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Control Weather</t>
  </si>
  <si>
    <t>暗黑星辰</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</si>
  <si>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</si>
  <si>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</si>
  <si>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</si>
  <si>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创造半位面</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</si>
  <si>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</si>
  <si>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Demiplane</t>
  </si>
  <si>
    <t>支配怪物</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</si>
  <si>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·升环施法效应。使用9环法术位施展该法术时，持续时间变为：专注，至多8小时。</t>
  </si>
  <si>
    <t>Dominate Monster</t>
  </si>
  <si>
    <t>地震术</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</si>
  <si>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</si>
  <si>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</si>
  <si>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Earthquake</t>
  </si>
  <si>
    <t>弱智术</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</si>
  <si>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</si>
  <si>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 Greater Restoration，医疗术 Heal或者许愿术 Wish可直接终止该法术的效应。</t>
  </si>
  <si>
    <t>Feeblemind</t>
  </si>
  <si>
    <t>花言巧语</t>
  </si>
  <si>
    <t>·直至法术终止前，你每次进行魅力检定时可以用15代替你掷出的数值。此外，无论你说什么，判断你是否说谎的魔法都会将你的话视为真实。</t>
  </si>
  <si>
    <t>Glibness</t>
  </si>
  <si>
    <t>圣洁灵光</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</si>
  <si>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</si>
  <si>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</si>
  <si>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Holy Aura</t>
  </si>
  <si>
    <t>幻影巨龙</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</si>
  <si>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</si>
  <si>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</si>
  <si>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焚云术</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</si>
  <si>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·烟云出现时，每个处在其内的生物都必须进行一次敏捷豁免，豁免失败者将受到10d8点火焰伤害，豁免成功则伤害减半。生物在一个回合内第一次进入烟云内，或者在烟云内结束其回合时，也必须进行该豁免。
·在你的每回合开始时，烟云会向你指定的方向直线移动10尺。</t>
  </si>
  <si>
    <t>Incendiary Cloud</t>
  </si>
  <si>
    <t>疯狂之暗</t>
  </si>
  <si>
    <t>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</si>
  <si>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</si>
  <si>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Maddening Darkness</t>
  </si>
  <si>
    <t>迷宫术</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</si>
  <si>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</si>
  <si>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Maze</t>
  </si>
  <si>
    <t>坚固堡垒</t>
  </si>
  <si>
    <t>一颗价值至少500GP的钻石，作为此法术的耗材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</si>
  <si>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</si>
  <si>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Mighty Fortress</t>
  </si>
  <si>
    <t>心灵屏障</t>
  </si>
  <si>
    <t>·直至法术终止前，你所触碰的一个自愿生物对下列项目具有免疫：心灵伤害；任何可以感知到其情绪或阅读其思想的效应；预言法术；魅惑状态。当目标受祈愿术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</si>
  <si>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Mind Blank</t>
  </si>
  <si>
    <t>律令震慑</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</si>
  <si>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</si>
  <si>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Power Word Stun</t>
  </si>
  <si>
    <t>崩坏现实</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</si>
  <si>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</si>
  <si>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</si>
  <si>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</si>
  <si>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阳炎爆</t>
  </si>
  <si>
    <t>一块猫眼石和一团明火</t>
  </si>
  <si>
    <t>·灿烂的阳光照耀施法距离内指定的一点为中心周围60尺半径的区域。所有位于该光芒中的生物必须进行一次体质豁免。豁免失败者将受到12d6点光耀伤害，并陷入1分钟的目盲状态。
·豁免成功则伤害减半，且不会陷入目盲。不死生物和泥怪进行该豁免时具有劣势。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</si>
  <si>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Sunburst</t>
  </si>
  <si>
    <t>心灵感应</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</si>
  <si>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</si>
  <si>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</si>
  <si>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Telepathy</t>
  </si>
  <si>
    <t>海啸术</t>
  </si>
  <si>
    <t>专注,至多6轮</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</si>
  <si>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</si>
  <si>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Tsunami</t>
  </si>
  <si>
    <t>星界投影</t>
  </si>
  <si>
    <t>为此法术影响的每个生物准备一枚至少价值1000gp的红锆石jacinth，以及一根做工精细，至少价值100gp的银棒</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</si>
  <si>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</si>
  <si>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Astral Projection</t>
  </si>
  <si>
    <t>灾祸之刃</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</si>
  <si>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·你可以在自己回合内以一个附赠动作让该武器移动至多30尺到一个你可以看见的未被占据的空间，随后再用其进行两次近战法术攻击。
·该剑刃可以无害地通过任何屏障，包括一道力场墙。</t>
  </si>
  <si>
    <t>Blade of Disaster</t>
  </si>
  <si>
    <t>预警术</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</si>
  <si>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</si>
  <si>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</si>
  <si>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Foresight</t>
  </si>
  <si>
    <t>异界之门</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</si>
  <si>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</si>
  <si>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</si>
  <si>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Gate</t>
  </si>
  <si>
    <t>禁锢术</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</si>
  <si>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</si>
  <si>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 Burial：目标被深埋在远离地表的球状魔法力场内，其大小刚好能包覆住目标。任何事物均无法穿过该力场，且任何生物均无法通过传送或位面旅行进出该力场。（特殊材料为一个秘银小球）
·锁链 Chaining：沉重的锁链牢固地深植于大地，将目标禁锢在原地。目标被束缚至法术终止，其间它不能移动或以任何方式被移动。（特殊材料为一截精美的贵金属链）
·避世监牢 Hedged Prison：该法术将目标传送至一个隔绝了传送和位面旅行的小型半位面。该半位面可以是一个迷宫，一间牢房，一座塔楼，或是任意由你选择的幽闭建筑或区域。（特殊材料为一个玉制的监牢微缩模型）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·沉睡 Slumber：目标陷入昏睡且无法被唤醒。（特殊材料为稀有的催眠药草）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 Dispel Magic可以终止该法术，但只有使用9环法术位并针对监牢或针对创造监牢效果的特殊物质施展时才有效。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</si>
  <si>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Imprisonment</t>
  </si>
  <si>
    <t>无敌术</t>
  </si>
  <si>
    <t>一小块价值至少500GP的精金，作为本法术的耗材</t>
  </si>
  <si>
    <t>·你免疫所有伤害直到法术结束。</t>
  </si>
  <si>
    <t>Invulnerability</t>
  </si>
  <si>
    <t>群体医疗术</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</si>
  <si>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</si>
  <si>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Mass Heal</t>
  </si>
  <si>
    <t>群体变形术</t>
  </si>
  <si>
    <t>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</si>
  <si>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</si>
  <si>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Mass Polymorph</t>
  </si>
  <si>
    <t>流星爆</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</si>
  <si>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·该法术会对区域内的物件造成伤害，并点燃所有未被着装或携带的易燃物。</t>
  </si>
  <si>
    <t>Meteor Swarm</t>
  </si>
  <si>
    <t>律令医疗</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</si>
  <si>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</si>
  <si>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Power Word Heal</t>
  </si>
  <si>
    <t>律令死亡</t>
  </si>
  <si>
    <t>·你读出一威力满溢的单词，其足以使施法距离内一个你能看见的生物立即死亡。如果你所指定的生物现有生命值为100或更少，则其立即死亡。否则该法术不产生任何效应。</t>
  </si>
  <si>
    <t>Power Word Kill</t>
  </si>
  <si>
    <t>虹光法墙</t>
  </si>
  <si>
    <t>·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 Antimagic Field无法对法墙生效，法术解除魔法 Dispel Magic只对紫墙有效。
·1.红 Red：生物豁免失败时受到10d6点火焰伤害，豁免成功则伤害减半。此光层存在时，非魔法远程攻击无法穿过法墙。光层受至少25点冷冻伤害时被摧毁。
·2.橙 Orange：生物豁免失败时受到10d6点强酸伤害，豁免成功则伤害减半。此光层存在时，魔法远程攻击不能穿过法墙。光层受强风吹袭后被摧毁。
·3.黄 Yellow：生物豁免失败时受到10d6点闪电伤害，豁免成功则伤害减半。光层受至少60点力场伤害时被摧毁。
·4.绿 Green：生物豁免失败时受到10d6点毒素伤害，豁免成功则伤害减半。光层在受法术穿墙术 Passwall，或者其它相同或更高环阶法术在固态表面开口的效应影响时被摧毁。
·5.蓝 Blue：生物豁免失败时受到10d6点冷冻伤害，豁免成功则伤害减半。光层受至少25点火焰伤害时被摧毁。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</si>
  <si>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Prismatic Wall</t>
  </si>
  <si>
    <t>心灵尖啸</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</si>
  <si>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</si>
  <si>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Psychic Scream</t>
  </si>
  <si>
    <t>饕餮虚空</t>
  </si>
  <si>
    <t>1000尺</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</si>
  <si>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</si>
  <si>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</si>
  <si>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</si>
  <si>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形体变化</t>
  </si>
  <si>
    <t>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</si>
  <si>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</si>
  <si>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Shapechange</t>
  </si>
  <si>
    <t>复仇风暴</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</si>
  <si>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·你每维持一轮该法术的专注，风暴就会在你的回合中产生新的效应：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</si>
  <si>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Storm of Vengeance</t>
  </si>
  <si>
    <t>时光蹂躏</t>
  </si>
  <si>
    <t>一个装满了钻石粉尘的沙漏，其价值至少为5000金币, 会在施法时消耗</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</si>
  <si>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</si>
  <si>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Time Ravage</t>
  </si>
  <si>
    <t>时间停止</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</si>
  <si>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</si>
  <si>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Time Stop</t>
  </si>
  <si>
    <t>完全变形术</t>
  </si>
  <si>
    <t>一滴水银，一团阿拉伯胶以及一缕烟</t>
  </si>
  <si>
    <t>·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·生物变物件：如果你将一个生物变形成一个物件，则它连同其穿着携带物一起变成新的形态。受术者的数据变成和该物件一样，在法术终止而受术者变回原形后，它将不会记得在变成物件时所发生的任何事情。</t>
  </si>
  <si>
    <t>True Polymorph</t>
  </si>
  <si>
    <t>完全复生术</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</si>
  <si>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</si>
  <si>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·如果受术生物的遗体已经不再存在，该法术甚至能给它再造一个新的身体。此时，你必须喊出该生物的名字，随后该生物便出现在你指定点周围10尺内一处未被占据的空间。</t>
  </si>
  <si>
    <t>True Resurrection</t>
  </si>
  <si>
    <t>怪影杀手</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</si>
  <si>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</si>
  <si>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Weird</t>
  </si>
  <si>
    <t>祈愿术</t>
  </si>
  <si>
    <t>·祈愿术是凡间生物所能施展的最强大法术。你只需要大声说出自己的愿望就能将现实世界的根基操弄于手中。
·此法术最基础的用法是用来模仿任意一个8环或更低环阶的法术。你不需要满足目标法术所需的任何前提条件（包括昂贵的材料成分）就可以让该法术生效。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</si>
  <si>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Wish</t>
  </si>
  <si>
    <t>扭曲价值</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</si>
  <si>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</si>
  <si>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Distort Value</t>
  </si>
  <si>
    <t>艾奎兹玄有限责任公司</t>
  </si>
  <si>
    <t>巧舌如簧</t>
  </si>
  <si>
    <t>1反应，当你与另一个生物说话时采取</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</si>
  <si>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</si>
  <si>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</si>
  <si>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快速交友</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</si>
  <si>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</si>
  <si>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</si>
  <si>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</si>
  <si>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</si>
  <si>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</si>
  <si>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Incite Greed</t>
  </si>
  <si>
    <t>励志演讲</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</si>
  <si>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</si>
  <si>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</si>
  <si>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吉姆的发光硬币</t>
  </si>
  <si>
    <t>一枚硬币。版税成分：2gp</t>
  </si>
  <si>
    <r>
      <rPr>
        <sz val="11"/>
        <color theme="1"/>
        <rFont val="仿宋"/>
        <family val="3"/>
        <charset val="134"/>
      </rPr>
      <t>·在魔术大师、大冒险家吉姆·达克马奇运用过的许多骗术中，“发光的旧硬币”是其中最为经典的。当你施法时，你将作为法术材料成分的硬币丢往法术距离内任意一点。这枚硬币将会像处于法术</t>
    </r>
    <r>
      <rPr>
        <i/>
        <sz val="11"/>
        <color theme="1"/>
        <rFont val="仿宋"/>
        <family val="3"/>
        <charset val="134"/>
      </rPr>
      <t>光亮术light</t>
    </r>
    <r>
      <rPr>
        <sz val="11"/>
        <color theme="1"/>
        <rFont val="仿宋"/>
        <family val="3"/>
        <charset val="134"/>
      </rPr>
      <t>影响一般闪闪发光。在硬币周围30尺内，你所能看到、并且由你选择的每一个生物必须通过一次感知豁免，否则将会在持续时间内被硬币所分心。在被分心时，生物在感知（察觉）检定和先攻检定中具有劣势。</t>
    </r>
  </si>
  <si>
    <t>Jim's Glowing Coin</t>
  </si>
  <si>
    <t>吉姆的魔法飞弹</t>
  </si>
  <si>
    <t>版税成分：1gp</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</si>
  <si>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</si>
  <si>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Jim's Magic Missile</t>
  </si>
  <si>
    <t>纳撒尔恶作剧</t>
  </si>
  <si>
    <t>一块苹果派的饼皮</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</si>
  <si>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</si>
  <si>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</si>
  <si>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</si>
  <si>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阿莎德隆奔行</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</si>
  <si>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</si>
  <si>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Ashardalon's Stride</t>
  </si>
  <si>
    <t>龙类变形术</t>
  </si>
  <si>
    <t>一个龙形小雕像，价值至少500gp</t>
  </si>
  <si>
    <r>
      <rPr>
        <sz val="11"/>
        <color theme="1"/>
        <rFont val="仿宋"/>
        <family val="3"/>
        <charset val="134"/>
      </rPr>
      <t xml:space="preserve">·伴随着一声咆哮，你用龙族的魔法变化自身，获得多种龙族特征。直至法术结束，你获得以下增益：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t>
    </r>
    <r>
      <rPr>
        <b/>
        <sz val="11"/>
        <color theme="1"/>
        <rFont val="仿宋"/>
        <family val="3"/>
        <charset val="134"/>
      </rPr>
      <t>→</t>
    </r>
    <r>
      <rPr>
        <sz val="11"/>
        <color theme="1"/>
        <rFont val="仿宋"/>
        <family val="3"/>
        <charset val="134"/>
      </rPr>
      <t>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r>
  </si>
  <si>
    <t>Draconic Transformation</t>
  </si>
  <si>
    <t>费茨本铂金盾</t>
  </si>
  <si>
    <t>一枚镀上铂金的龙鳞，价值至少500gp</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</si>
  <si>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</si>
  <si>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Fizban's Platinum Shield</t>
  </si>
  <si>
    <t>莱姆束缚之霜</t>
  </si>
  <si>
    <t>一瓶冰雪融化而成的水</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</si>
  <si>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</si>
  <si>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Rime's Binding lce</t>
  </si>
  <si>
    <t>龙类精魄召唤术</t>
  </si>
  <si>
    <t>一件带有巨龙图案的物品，价值至少500gp</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</si>
  <si>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</si>
  <si>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</si>
  <si>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劳洛希姆心灵长枪</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</si>
  <si>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</si>
  <si>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Raulothim's Psychic Lance</t>
  </si>
  <si>
    <t>1反应，当一个于你60尺内且可见的生物成功进行一次攻击检定、属性检定或豁免检定时</t>
  </si>
  <si>
    <t>Silvery Barbs</t>
  </si>
  <si>
    <t>斯翠海文：混乱之课</t>
  </si>
  <si>
    <t>借鉴才学</t>
  </si>
  <si>
    <t>一本价值至少25gp的书</t>
  </si>
  <si>
    <t>·你从往昔的魂灵中获取知识。选择一项你没有熟练的技能。在法术的持续时间里，你拥有所选技能的熟练项。如果你再次释放该法术，该法术会提前结束。</t>
  </si>
  <si>
    <t>Borrowed Knowledge</t>
  </si>
  <si>
    <t>动力短行</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</si>
  <si>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</si>
  <si>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</si>
  <si>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</si>
  <si>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</si>
  <si>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Vortex Warp</t>
  </si>
  <si>
    <t>靡叶生华</t>
  </si>
  <si>
    <t>枯萎的藤蔓，弯折成环形</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</si>
  <si>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</si>
  <si>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</si>
  <si>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人类</t>
  </si>
  <si>
    <t>1d6</t>
  </si>
  <si>
    <t>短棒</t>
  </si>
  <si>
    <t>1d4</t>
  </si>
  <si>
    <t>钝击</t>
  </si>
  <si>
    <t>1 sp</t>
  </si>
  <si>
    <t>轻型</t>
  </si>
  <si>
    <t>算盘</t>
  </si>
  <si>
    <t>2gp</t>
  </si>
  <si>
    <t>侍僧Acolyte</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</si>
  <si>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</si>
  <si>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侍僧理想</t>
  </si>
  <si>
    <t>侍僧牵绊</t>
  </si>
  <si>
    <t>侍僧缺点</t>
  </si>
  <si>
    <t>侍僧特点</t>
  </si>
  <si>
    <t>侍僧技能熟练项</t>
  </si>
  <si>
    <t>侍僧工具熟练项</t>
  </si>
  <si>
    <t>侍僧额外语言</t>
  </si>
  <si>
    <t>侍僧背景装备</t>
  </si>
  <si>
    <t>侍僧特殊选项</t>
  </si>
  <si>
    <t>武僧</t>
  </si>
  <si>
    <t>游荡者</t>
  </si>
  <si>
    <t>战士</t>
  </si>
  <si>
    <t>野蛮人</t>
  </si>
  <si>
    <t>属性值提升</t>
  </si>
  <si>
    <t>你可以选择一项属性值提升2点，或是选择两项属性各提升1点。不过你不能通过此特性让属性值超过20。</t>
  </si>
  <si>
    <t>半身人</t>
  </si>
  <si>
    <t>1d8</t>
  </si>
  <si>
    <t>术法点</t>
  </si>
  <si>
    <t>匕首</t>
  </si>
  <si>
    <t>穿刺</t>
  </si>
  <si>
    <t>灵巧 轻型 投掷(射程20/60)</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</si>
  <si>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</si>
  <si>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</si>
  <si>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</si>
  <si>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骗子Charlatan</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</si>
  <si>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</si>
  <si>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骗子理想</t>
  </si>
  <si>
    <t>骗子牵绊</t>
  </si>
  <si>
    <t>骗子缺点</t>
  </si>
  <si>
    <t>骗子特点</t>
  </si>
  <si>
    <t>骗子技能熟练项</t>
  </si>
  <si>
    <t>骗子工具熟练项</t>
  </si>
  <si>
    <t>骗子额外语言</t>
  </si>
  <si>
    <t>骗子背景装备</t>
  </si>
  <si>
    <t>骗子特殊选项</t>
  </si>
  <si>
    <t>神圣感知</t>
  </si>
  <si>
    <t>强大的邪恶存在于你有如带毒的香气，而强大的善良光环于你则如仙乐般悠扬。
你可以使用一个动作扩展你的意识，以侦测此类势力。直到你下回合结束前，你可以对身边60尺范围内进行感测，任何未对你处在全身掩护状态的天界生物、邪魔或不死生物都将被你定位。你感应到范围内生物的种类（天界生物、邪魔、不死生物），不过并不能精确指明（比如“吸血鬼伯爵施特拉德･冯･扎洛维奇 Vampire Count Strahd von Zarovich”）。
在同样的范围内，你也可以侦测任何受到圣居hallow 一类的法术祝福或亵渎的地点或物件。
该特性的可用次数等于1＋你的魅力调整值。而已消耗的特性使用次数，则可以通过完成一次长休进行恢复。</t>
  </si>
  <si>
    <t>法师施法</t>
  </si>
  <si>
    <t>作为一名奥术魔法的研习者，你拥有一本自己的法术书。书中所包含的法术隐约透露着你真正的力量。参考第10章的施法规则，以及第11章的法师法术列表。
戏法 Cantrips
 第1级时，你从法师法术列表中选择三个戏法作为已知法术。在获得更高的法师等级后你还可以习得其它的戏法，具体数量参见“法师职业表”中“已知戏法”一栏。
法术书 Spellbook
 第1级时，你让一本法术书纪录上六个你自选的1环法师法术。你的法术书储存着你除戏法外的所有已知法术，而你的戏法则直接铭记在你脑海中。
法术的准备和施展 Preparing and Casting Spells
 “法师职业表”里记录了你用以施展你法师法术的1环及更高环阶法术位数量。施展一个法师法术时，你必须同时消耗其对应环阶的法术位。已消耗的法术位可在完成长休后恢复。
你可以准备一系列符合当前施法条件的法师法术。准备法术时，你从法术书中选择的准备法术总数等于你的智力调整值＋你的法师职业等级（最少为1）。另外，你只能准备已经获得相应环阶法术位的法术。已施展的法术并不会从你的准备列表中移除。
 你可以在完成长休后改变你的准备法术列表。准备新的法师法术列表时，你要再花时间研读你的法术书，并重新记忆所准备法术的咒语和施展动作。准备时，你要为你列表上每个法术的每个环阶都花费至少1分钟时间。
施法关键属性 Spellcasting Ability
 你的法术来自你专注的研习和记忆，因此智力是你施展法师法术的关键属性。每当你的法术需要施法关键属性时均指向你的智力值。而你法师法术的豁免DC和攻击检定，则使用你的智力调整值。
法术豁免 DC＝8＋你的熟练加值＋你的智力调整值
法术攻击调整值＝你的熟练加值＋你的智力调整值
仪式施法 Ritual Casting
 如果你法术书记录了带有仪式标签的法术，则你可以用这些法术进行仪式施法。进行仪式施法时，你不需要准备相应的法术。
法器 Spellcasting Focus
 你可以使用奥术法器（详见第5章）来作为施展法师法术的法器。
学习法术 Learning Spells of 1st Level and Higher
 你每提升一个法师等级，可以将两项自选的法师法术加入你的法术书中。但是，你只能加入已经获得相应环阶法术位的法术。你在冒险过程中所发现的法术也可以加入到法术书中（详见“你的法术书”边栏）。</t>
  </si>
  <si>
    <t>术士施法</t>
  </si>
  <si>
    <t>过去的一个事件激发了你体内先辈的血脉，为你烙上了奥法力量的坚固印记。这股起源于某种存在的魔力驱动着你的法术能力。详见第10章的施法规则及第11章的术士法术列表。
戏法 Cantrips
 第1级时，你从术士法术列表里选择四个戏法作为已知法术。在获得更高的术士等级后你还可以习得其它的戏法，具体数量见“术士职业表”中“已知戏法”一栏。
法术位 Spell Slots
 “术士职业表”中记录了你用以施展你术士法术的1环及更高环阶法术位数量。施展一个术士法术时，你必须同时消耗其对应环阶的法术位。已消耗的法术位可在完成长休后恢复。
已知法术 Spells Known of 1st Level and Higher
 第1级时，你从术士法术列表里选择两个1环法术作为已知法术。
 “术士职业表”中“已知法术”一栏记录了你获得更多已知法术时的相应等级。但是你只能获取已有相应环阶法术位的法术。
 另外，你每提升一个术士等级，都可以从术士法术列表里选择一个新法术来代替一个已知法术列表中的旧法术。但是，你必须拥有新法术的相应环阶法术位。
施法关键属性 Spellcasting Ability
 你的魔力来源于你意志的现实投影，因此魅力是你施展术士法术的关键属性。每当你的法术需要施法关键属性时均指向你的魅力值。而你术士法术的豁免DC和攻击检定，则使用你
的魅力调整值。
法术豁免 DC＝8＋你的熟练加值＋你的魅力调整值
法术攻击调整值＝你的熟练加值＋你的魅力调整值
法器 Spellcasting Focus
 你可以使用奥术法器（详见第5章），作为你施展术士法术时的法器。</t>
  </si>
  <si>
    <t>吟游诗人施法</t>
  </si>
  <si>
    <t>你习得以音乐为媒介随意解构、分解，再重新构造现实的方法。你的法术是融入你纷繁奏乐中的音符，也是你以各种形式谱奏的魔法乐章。
参考第10章的施法规则，以及第11章的吟游诗人法术列表。
戏法 Cantrips
 第1级时，你从诗人法术列表中选择两个戏法作为已知法术。在获得更高诗人等级后你还可以习得其它的戏法，具体数 量见“吟游诗人职业表”中“已知戏法”一栏。
法术位 Spell Slots
 “吟游诗人职业表”中记录了你可用以施展诗人法术的1环及更高环阶法术位数量。施展诗人法术时，你必须同时消耗其对应环阶的法术位。已消耗的法术位可在完成长休后恢复。
已知法术 Spell Known of 1st Level and Higher
 第1级时，你从诗人法术列表中选择四个1环法术作为已知法术。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 择一个新法术来代替一个已知法术列表中的旧法术，不过你必须已有新法术的相应环阶法术位。
施法关键属性 Spellcasting Ability
 你的魔力源于你注入音乐或演说中的心灵力量，因此魅力是你施展吟游诗人法术的关键属性。每当你的诗人法术需要施法关键属性时均指向你的魅力值。而你诗人法术的豁免DC和攻击检定，则使用你的魅力调整值。
法术豁免 DC＝8＋你的熟练加值＋你的魅力调整值
法术攻击调整值＝你的熟练加值＋你的魅力调整值
仪式施法 Ritual Casting
 如果你已知法术列表中的一个法术带有仪式标签，则你可以用这些法术进行仪式施法。
法器 Spellcasting Focus
 你可以使用乐器（见第5章）作为施展诗人法术的法器。</t>
  </si>
  <si>
    <t>牧师施法</t>
  </si>
  <si>
    <t>你作为神圣力量的导体得以施展牧师法术。参考第10章的施法规则，以及第11章的牧师法术列表。
戏法 Cantrips
 第1级时，你选择三个牧师法术列表中的戏法作为已知法术。在获得更高的牧师等级后你还可以习得其它的戏法，具体数据参见“牧师职业表”中“已知戏法”一栏。
法术的准备与施展 Preparing and Casting Spells
 “牧师职业表”里记录了你用以施展牧师法术的1环及更高环阶法术位数量。施展一个牧师法术时，你必须同时消耗其对应环阶的法术位。已消耗的法术位可在完成长休后恢复。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另外，已施展的法术并不会从你的准备列表中移除。
 你可以在完成长休后改变你的准备法术列表。准备新的牧 师法术列表时，你要再花时间进行祈祷和冥想。准备时，你要为你列表上每个法术的每个环阶都花费至少1分钟时间。
施法关键属性 Spellcasting Ability
 你的法术力量来源于你对神祇的信仰，因此感知是你施展牧师法术的关键属性。每当你的牧师法术需要施法关键属性时均指向你的感知值。而你牧师法术的豁免DC和攻击检定，则使用你的感知调整值。
法术豁免 DC＝8＋你的熟练加值＋你的感知调整值
法术攻击调整值＝你的熟练加值＋你的感知调整值
仪式施法 Ritual Casting
 如果你所准备牧师法术中的一个法术有带仪式标签，则你可以用这些法术进行仪式施法。
法器 Spellcasting Focus
 你可以使用圣徽（见第5章）作为施展牧师法术的法器。</t>
  </si>
  <si>
    <t>武僧无甲防御</t>
  </si>
  <si>
    <t>第1级起，未着装任何护甲也没持用盾牌时，你的AC值等于10＋你的敏捷调整值＋你的感知调整值。</t>
  </si>
  <si>
    <t>游荡者专精</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</si>
  <si>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</si>
  <si>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异界宗主</t>
  </si>
  <si>
    <t>第1级时，你就跟某个异界的存在订下契约。你可以从至高妖精Archfey、邪 Fiend、旧日支配者Great Old One等选项中选择其一。
随后你将在第 1、第 6、第 10、第14级获得相应的职业特性。
你可以在拓展之中找到更多的邪术师异界宗主。</t>
  </si>
  <si>
    <t>魔法工艺</t>
  </si>
  <si>
    <t>在第1级，你将学习如何在平凡的物品中注入魔法的火花。要使用这个能力，你必须手持修补工具，或其他工匠工具。然后花费一个动作触摸一个微小的非魔法物体，从以下魔法属性中选择一个赋予它：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</si>
  <si>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战士战斗风格</t>
  </si>
  <si>
    <t>你专精于一种战斗风格，并从下列选项中选择。另外，即使你有多次选择战斗风格的机会，也不能多次选择同一个战斗风格。
箭术Archery
  你使用远程武器进行攻击检定时具有+2加值。
防御Defense
  着装护甲时，你的AC获得+1加值。
对决Dueling
  单手持用一把近战武器，且并未同时持用其他武器时，你用该武器攻击的伤害掷骰获得+2加值。
巨武器战斗Great Weapon Fighting
  双手持用一把近战武器发动攻击时，如果你的伤害掷骰掷出1或2，则可以选择重掷。不过哪怕其仍是1或2，你都必须接受重掷的数值。此外，该武器必须具有双手或两用属性。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当一个你能看见的生物攻击你身边5尺内除你之外的目标时，你可以用反应迫使该攻击的攻击检定具有劣势。此时你必须持用盾牌。
双武器战斗Two-Weapon Fighting
  使用两把武器战斗时，你可以将相应属性调整值加到第二次攻击的伤害上。</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</si>
  <si>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</si>
  <si>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或者作为另一种方案，你也可以选择两个类人生物种族（例如豺狼人gnolls 和兽人orcs）作为宿敌。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</si>
  <si>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</si>
  <si>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 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</si>
  <si>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德鲁伊语</t>
  </si>
  <si>
    <t>你习得德鲁伊语——即一种德鲁伊间的秘密语言。你可以说这门语言并用它留下隐藏的信息。
懂得这门语言的人（包括你自己）会自动注意到此信息，而不懂此语言的人通过一次DC15的感知（察觉）检定后可以注意到其存在，不过不能用非魔法手段读懂。</t>
  </si>
  <si>
    <t>警觉</t>
  </si>
  <si>
    <t>经常对危机保持警惕，让你获得下列增益： 
• 你的先攻获得+5加值。
• 你在意识清醒时无法被突袭。
• 你看不到的生物对你发动攻击检定时，无法因此获得优势。</t>
  </si>
  <si>
    <t>精灵</t>
  </si>
  <si>
    <t>1d10</t>
  </si>
  <si>
    <t>激励骰</t>
  </si>
  <si>
    <t>巨棒</t>
  </si>
  <si>
    <t>2 sp</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</si>
  <si>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</si>
  <si>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</si>
  <si>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</si>
  <si>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罪犯Criminal</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</si>
  <si>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</si>
  <si>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罪犯理想</t>
  </si>
  <si>
    <t>罪犯牵绊</t>
  </si>
  <si>
    <t>罪犯缺点</t>
  </si>
  <si>
    <t>罪犯特点</t>
  </si>
  <si>
    <t>罪犯技能熟练项</t>
  </si>
  <si>
    <t>罪犯工具熟练项</t>
  </si>
  <si>
    <t>罪犯额外语言</t>
  </si>
  <si>
    <t>罪犯背景装备</t>
  </si>
  <si>
    <t>罪犯特殊选项</t>
  </si>
  <si>
    <t>圣疗</t>
  </si>
  <si>
    <t>你的触碰溢满祝福，可以医治伤口。你获得一个治疗能量池，其内的治疗能量在每次完成长休后自动补满。治疗能量池储备的可恢复生命值总值等于你的圣武士职业等级×5。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 5 点治疗量治愈目标生物身上的一种疾病，或者祛除一种中毒效应。你可以在一次圣疗中治愈复数的疾病并祛除复数的毒素，但你需要为每一种疾病和毒素分别支付治疗量。
该职业特性对不死生物和构装生物无效。</t>
  </si>
  <si>
    <t>奥术回想</t>
  </si>
  <si>
    <t>你学会了通过研读法术书来恢复魔法能量的办法。
你可以每日使用一次奥术回想，以在你完成一次短休后恢复若干已消耗的法术位。
所恢复的法术位环阶总和不得大于你法师等级的一半（向上取整），且任何一枚法术位的环阶都必须小于6环。
  例如，作为一名4级法师时，你可恢复环阶总数最多为2的法术位。你可以选择恢复一枚2环法术位或两枚1环法术位。</t>
  </si>
  <si>
    <t>术法起源</t>
  </si>
  <si>
    <t>选择一个术法起源作为你天赋魔力的源泉。你可在龙族血脉Draconic Bloodline 或狂野魔法Wild Magic 中选择其一。
随后，你将在第1、第6、第14、第18级获得相应起源的职业特性。
你可以在拓展中找到更多的术法起源。</t>
  </si>
  <si>
    <t>诗人激励</t>
  </si>
  <si>
    <t>从第1级起，你可以用热血的话语和音乐激励他人。此时， 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
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</si>
  <si>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神圣领域</t>
  </si>
  <si>
    <t>你将选择一个与你所信仰神祇的神职相关的神圣领域。你可以从知识 Knowledge、生命 Life、光明 Light、自然 Nature、 风暴 Tempest、诡术 Trickery 或者战争 War 中选择其一。
 一些领域其领域法术可能并不在牧师法术列表中，此时如果你选择了该领域，则你视该领域的领域法术为你的牧师法术。
领域法术 Domain Spells
 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
拓展中存在更多牧师神圣领域。</t>
  </si>
  <si>
    <t>武艺</t>
  </si>
  <si>
    <t>第1级时，你修行的武艺让你使用徒手打击和武僧武器时得心应手。武僧武器包括短剑和所有不含双手与重型属性的简易近战武器。
 未着装任何护甲也没持用盾牌时，如果你徒手或只持用武僧武器，则你发动的攻击拥有下列增益：
• 你使用徒手打击或武僧武器进行攻击时，可以用敏捷值代替力量值进行攻击检定和伤害掷骰。 
• 你使用徒手打击或武僧武器进行攻击时，可以选择用d4骰代替原本的伤害掷骰。该骰子将随武僧职业等级的提升而增大，具体数据见“武僧职业表”中“武艺”一栏。
• 你使用徒手打击或武僧武器执行攻击动作时，可以在自己回合内以附赠动作发动一次徒手打击。例如，你执行攻击动作并使用长棍发动攻击时，若你本轮没有执行任何附赠动作，则可以用附赠动作来发动一次徒手打击。
 一些宗派的武僧会使用一些奇异的武僧武器，比如铁链连接的两根短棒（双截棍 nunchaku），或者带直刃的镰刀（单镰kama）。无论你使用什么武器，其属性数据都参考与其相似的常规武器属性数据。具体的武器数据见第5章。</t>
  </si>
  <si>
    <t>偷袭</t>
  </si>
  <si>
    <t>第1级起，你就知道如何精确地攻击分心的敌人。每当你的攻击命中一个生物时，如果该攻击的攻击检定带有优势，则可以造成额外1d6的伤害。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</si>
  <si>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契约魔法</t>
  </si>
  <si>
    <t>你的法术力量源于你的奥秘研究和宗主的魔法馈赠。参考第10章的施法规则，以及第11章的邪术师法术列表。
戏法 Cantrips
 你从邪术师法术列表中选择两个戏法作为已知法术。在获得更高的邪术师等级后你还可以习得其它的戏法，具体数据见“邪术师职业表”中“已知戏法”一栏。
法术位 Spell Slots
 “邪术师职业表”里记录了你可用以施展邪术师法术的1环至5环法术位数量。表格中还记录了法术位对应的法术环阶，且你所有的法术位都属于同一环阶。施展1环或更高环阶的邪术师法术时，都需要消耗一枚法术位。已消耗的法术位可在完 成长休或短休后恢复。
 例如，达到第5级时，你总共具有两枚3环法术位。你施展1环法术巫术箭witch bolt 时，必须消耗消耗这些法术位其中之一，并把它作为一个3环法术施放。
已知法术 Spell Known of 1st Level and Higher
 第1级时，你从邪术师法术列表里选择两个1环法术作为已知法术。
 “邪术师职业表”中“已知法术”一栏记录了你获得更多法术时的相应等级。每个被选的法术都必须在当前等级拥有可用以施展该法术的法术位，具体见表。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
施法关键属性 Spellcasting Ability
 魅力是你施展邪术师法术的关键属性。每当你的法术需要施法关键属性时均指向你的魅力值。而你邪术师法术的豁免DC和攻击检定，则使用你的魅力调整值。
法术豁免 DC＝8＋你的熟练加值＋你的魅力调整值
法术攻击调整值＝你的熟练加值＋你的魅力调整值
法器 Spellcasting Focus
 你可以使用奥术法器（详见第5章）作为你施展邪术师法术的法器。</t>
  </si>
  <si>
    <t>奇械师施法</t>
  </si>
  <si>
    <t>你已经学习了魔法的工作原理，知道如何引导魔法进入物体，以及如何唤醒魔法。因此，你获得了有限的施法能力。在旁观者看来，你不会用传统的方式施法——你看起来好像在通过各种物品创造奇迹。
必备工具
　　你通过你的工具产生你的奇械师法术效果。当你使用施法特性来施展法术时，必须手持一个法器——通常是盗贼工具或工匠工具。你必须熟练这一工具才能将它作为法器使用。这些工具的描述请参见《玩家手册》第五章“装备”。
　　当你在第二级获得物品注法特性后，你也能使用任何你注入魔法的物品来作为法器使用。
戏法
　　在第1级，你从奇械师法术列表中习得两个戏法。在更高的等级，你能够根据“奇械师职业表”习得更多戏法。
　　当你提升一个奇械师等级时，你能够从奇械师法术列表中习得一个新的戏法来替换一个原有的已知戏法。
法术的准备和施展
　　“奇械师职业表”显示出你有多少能用于施法的法术位。施展某个奇械师法术时，你必须同时消耗其对应环阶的法术位。而已消耗的法术位则可以通过完成一次长休进行恢复。
　　你需要从奇械师法术列表中选择想要准备的法术，你能选择的准备法术总数等于你的智力调整值＋你奇械师职业等级的一半（向下取整）（最少为1）。你只能准备已经获得相应环阶法术位的法术。另外，已施展的法术并不会从你的准备列表中移除。
　　你可以在完成长休后改变你的准备法术列表。如需准备新的奇械师法术，你需要花时间来调整你的法器：每个法术要花费至少1分钟的时间。
施法关键属性
　　你对魔法理论的理解使你能够以更高超的技法来使用这些法术，因此智力是你的施法关键属性。每当你的法术需要施法关键属性时均指向你的智力值。而你奇械师法术的豁免DC和攻击检定，也使用你的智力调整值。
法术豁免DC＝8＋你的熟练加值＋你的智力调整值
法术攻击调整值＝你的熟练加值＋你的智力调整值
仪式施法
　　如果你准备了带有仪式标签的法术，则你可以用这些法术进行仪式施法。</t>
  </si>
  <si>
    <t>回气</t>
  </si>
  <si>
    <t>你拥有少量精力储备可用来保护自己免受伤害。你可以在自己回合内用一个附赠动作恢复生命值，其总值为1d10＋你的战士职业等级。
你必须完成一次短休或长休才能再次使用该特性。</t>
  </si>
  <si>
    <t>自然探索者</t>
  </si>
  <si>
    <t>你对某种自然环境特别熟悉，并适应了在其中行走及生存。
从下列类别中选择一种偏爱地形：极地 arctic、海岸 coast、荒漠 desert、丛林 forest、草原 grassland、山地 mountain、沼泽swamp 或幽暗地域 Underdark。当你进行与偏好地形相关的智力或感知检定时，如果你拥有该技能的熟练项，则在检定时加入双倍熟练加值。
 当你在偏好地形上移动一小时或更长时间时，你获得以下增益：
• 你的队伍旅行时不会因困难地形而变慢
• 除非受魔法效应影响，否则你的队伍不会迷路
• 旅行时，即使你进行另一项活动（如觅食、导航或追踪），仍能对危险保持警觉
• 独自旅行时，你能够保持隐匿状态以正常步调移动
• 觅食时，你会发现两倍的食物
• 追踪其他生物时，你还能了解他们的确切数量、体型以及离开踪迹的时间
 你在第6级和第10级时将分别获得一个额外的偏好地形。</t>
  </si>
  <si>
    <t>野蛮人无甲防御</t>
  </si>
  <si>
    <t>未着装任何护甲时，你的AC等于 10＋你的敏捷调整值＋你的体质调整值。使用盾牌不会影响你从此特性获益。</t>
  </si>
  <si>
    <t>德鲁伊施法</t>
  </si>
  <si>
    <t>你掌握自然世界的神圣本质，并依你的意志施展法术对其进行重塑。参考第10章的施法规则及第11章的德鲁伊法术列表。
戏法 Cantrips
 第1级时，你选择两项德鲁伊法术列表中的戏法作为已知法术。在获得更高的德鲁伊等级后你还可以习得其它的戏法，具体数据参见“德鲁伊职业表”中“已知戏法”一栏。
法术的准备和施展 Preparing and Casting Spells
 “德鲁伊职业表”里记录了你用以施展德鲁伊法术的1环及更高环阶法术位数量。施展一个德鲁伊法术时，你必须同时消耗其对应环阶法术位。已消耗的法术位可在完成长休后恢复。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另外，已施展的法术并不会从你的准备列表中移除。
 你可以在完成长休后改变你的准备法术列表。准备新的德鲁伊法术列表时，你要再花时间进行祈祷和冥想。准备时，你要为你列表上每个法术的每个环阶都花费至少1分钟时间。
 施法关键属性 Spellcasting Ability
 你的法术力量源于你对自然的信仰与同调，因此感知是你施展德鲁伊法术的关键属性。每当你的德鲁伊法术需要施法关键属性时均指向你的感知值。而你德鲁伊法术的豁免DC和攻击检定，则使用你的感知调整值。
法术豁免 DC＝8＋你的熟练加值＋你的感知调整值
法术攻击调整值＝你的熟练加值＋你的感知调整值
仪式施法 Ritual Casting
 如果你所准备德鲁伊法术中的一个法术有带仪式标签，则你可以用这些法术进行仪式施法。
法器 Spellcasting Focus
 你可以用德鲁伊法器（详见第5章）作为你施展德鲁伊法术的法器。</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</si>
  <si>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</si>
  <si>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</si>
  <si>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半精灵</t>
  </si>
  <si>
    <t>1d12</t>
  </si>
  <si>
    <t>引导神力</t>
  </si>
  <si>
    <t>手斧</t>
  </si>
  <si>
    <t>挥砍</t>
  </si>
  <si>
    <t>5gp</t>
  </si>
  <si>
    <t>轻型 投掷(射程20/60)</t>
  </si>
  <si>
    <t>箭(20)</t>
  </si>
  <si>
    <t>1gp</t>
  </si>
  <si>
    <t>密探Spy</t>
  </si>
  <si>
    <t>密探理想</t>
  </si>
  <si>
    <t>密探牵绊</t>
  </si>
  <si>
    <t>密探缺点</t>
  </si>
  <si>
    <t>密探特点</t>
  </si>
  <si>
    <t>密探技能熟练项</t>
  </si>
  <si>
    <t>密探工具熟练项</t>
  </si>
  <si>
    <t>密探额外语言</t>
  </si>
  <si>
    <t>密探背景装备</t>
  </si>
  <si>
    <t>密探特殊选项</t>
  </si>
  <si>
    <t>圣武士战斗风格</t>
  </si>
  <si>
    <t>第2级起，你将精进于一种战斗风格，从下列选项中选择其一。另外，即使你有多次选择战斗风格的机会，也不能重复选择同一个战斗风格。
防御Defense
  着装护甲时，你的AC获得 +1 加值。
对决Dueling
  单手持用一把近战武器，且并未同时持用其他武器时，你使用该武器进行攻击的伤害掷骰获得+2加值。
巨武器战斗Great Weapon Fighting
  双手持用一把近战武器发动攻击时，若你的伤害掷骰掷出1或2，则可以选择重掷。不过哪怕其仍是1或2，你都必须接受重掷的数值。此外，该武器必须具有双手或两用属性。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当一个你能看见的生物攻击你身边5尺内除你之外的目标时，你可以用反应迫使该攻击的攻击检定具有劣势。你必须持用盾牌以实现该效果。</t>
  </si>
  <si>
    <t>奥术传承</t>
  </si>
  <si>
    <t>第2级时，你选择一种奥术传承以使你的训练专注于八个学派之一。从防护、咒法、预言、附魔、塑能、幻术、死灵、变化各学派中选择其一。
  随后，你将在第2、第6、第10、第14级时获得所选学派相应的特性。拓展中存在更多的学派。</t>
  </si>
  <si>
    <t>魔力泉涌</t>
  </si>
  <si>
    <t>第2级时，你解除了体内魔力之源的封印，从中涌现的魔力体现为你的可用术法点。你可以使用术法点创造各种魔法效应。
术法点 Sorcery Points
 开始时，你拥有2个术法点。此后你每提升一个术士等级，都会获得更多的术法点，详见“术士职业表”中“术法点”一栏。你的术法点永远不能超过表中所列对应你当前等级的数值。
而已消耗的术法点则可以通过完成一次长休进行恢复。
灵活施法 Flexible Casting
 你可以使用术法点来获得额外的法术位，或是消耗法术位来换取额外的术法点。随着术士等级的提升，你还可以学会其他术法点的使用方法。
 生成法术位 Creating Spell Slots。你可以在自己回合内以附赠动作将未使用的术法点转换为法术位。表格“生成法术位”中列出了生成各法术位所需的术法点数。另外，你无法生成高于 5 环的法术位。以此方式生成的法术位将在完成一次长休后消散。
生成法术位 Creating Spell Slots
法术位环阶 术法点消耗
1环       2
 2 环       3
 3 环       5
 4 环       6
 5 环       7
 法术位转换术法  Converting a Spell Slot to Sorcery Points。你可以在自己回合内使用附赠动作将未使用的法术位转化为术法点。你消耗一枚法术位并获得等于该法术位环阶的术法点。
 所有你以该特性生成的法术位，在你完成一次长休后也将随之消失。</t>
  </si>
  <si>
    <t>万事通</t>
  </si>
  <si>
    <t>第2级起，在你进行属性检定时，如果检定结果不包含你的熟练加值，则你可以将自身熟练加值的一半（向下取整）加入到检定结果中。</t>
  </si>
  <si>
    <t>第2级时，你获得引导神祇所授予神圣能量的能力，所引导的能量将用以实现各种魔法效应。你最初将获得两种效应：
驱散不死生物和另一个与你所选领域相关的效应。随着你在冒险中提升等级，一些领域会赋予更多额外的效应，具体信息可以参考相应领域的描述内容。
 引导神力最终产生的效应由你自行选择。引导神力后，你必须完成一次短休或长休才能重新使用该特性。
 一些引导神力的效应需要豁免，其豁免DC等于你的牧师法术豁免DC。
 第6级起，你可以在两次休息之间使用两次引导神力，第18级后可以使用三次。完成一次短休或长休后，你将重新获得所有消耗掉的引导神力次数。
 引导神力：驱散不死生物Channel Divinity: Turn Undead
 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Dash动作或从任何妨碍他们移动的效应中挣脱。该生物无路可走时会使用“回避Dodge”动作。</t>
  </si>
  <si>
    <t>气</t>
  </si>
  <si>
    <t>第2级起，你掌握一股名为气的神秘能量。此后你将拥有一定数量的气作为储备。而气的储备量由你的武僧等级决定，具体数值见“武僧职业表”中“气”一栏。
 你可以消耗气以行使各种特性。一开始你掌握三种特性：疾风连击，坚强防御，飞檐走壁。此后，随着等级的提升你将习得更多的特性。
 消耗掉的气必须在你短休或长休时完成至少 30 分钟的冥想，才能重获所有消耗掉的气值。
 一些特性需要目标进行豁免检定来抵抗你特性造成的效应。其豁免DC如下：
气豁免 DC＝8＋你的熟练加值＋你的感知调整值
疾风连击 Flurry of Blows
 你在自己回合内执行攻击动作后，可立即消耗1点气并以一个附赠动作发动两次徒手打击。
坚强防御 Patient Defense
 你在自己回合内，可以消耗1点气，并以一个附赠动作的形式来执行回避 Dodge 动作。
飞檐走壁 Step of the Wind
 你在自己回合内，可以消耗1点气，并以一个附赠动作的形式来执行撤离 Disengage 动作或疾走 Dash 动作，同时使你该回合内的跳跃距离翻倍。</t>
  </si>
  <si>
    <t>盗贼黑话</t>
  </si>
  <si>
    <t>作为一名游荡者，你在平时的练习中学会了盗贼间的黑话。盗贼黑话是一门混合了土话、术语和密语的秘密语言，掌握这门语言后，你可以在平时对话中不落痕迹的加入隐藏信息。
而只有另一个懂盗贼黑话的生物才能看懂这些隐藏信息。不过这种交流方式需要花费四倍于直接交流所需要的时间。
 另外，你还习得一套用以传达简单短小信息的秘密符文和标识。
它能发布的内容诸如某个地区是否危险，是否受盗贼公会管辖，附近是否有战利品，附近的人是否好主顾或者路上是否有安全的房屋以供庇护。</t>
  </si>
  <si>
    <t>魔能祈唤</t>
  </si>
  <si>
    <t>你在神秘学识的研习过程中发掘出魔能祈唤的方式，这些禁忌的知识残章让你获得了持久的魔法能力。
 第2级时，你获得两种自选的魔能祈唤（祈唤的具体内容见后文）。在获得更高的邪术师等级后你还可以习得其它的魔能祈唤，具体数据见“邪术师职业表”中“已知祈唤”一栏。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</si>
  <si>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物品注法</t>
  </si>
  <si>
    <t>在第2级，你获得为普通物品注入魔法的能力。使用此特性创造的魔法物品是永久性魔法物品的原型。
已知注法
　　当你获得这个特性时，从职业描述末尾的“奇械师注法”列表中选择选择四个奇械师注法习得。当你提升奇械师等级时，还能够根据“奇械师职业表”习得更多注法。
　　当你提升一个奇械师等级时，你能够习得一个新的奇械师注法来来替换一个原有的已知注法。
为物品进行注法
　　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参见《地下城主指南》第136页中的“调谐”）。
　　你的注法持续时间无限，但当你死亡时，注法会在你智力调整值的天数后消失（至少1天）。如果你将某个注法从已知中替换掉，该注法的效果也将消失。
　　你能在一次长休后为复数物品进行注法；注法物品的最大数量请参见“奇械师职业表”。你必须触摸每一个物体，且一种注法在同一时间内只能存在于一个物品上。如果你试图超过你的最大注法量，则最旧的注法立即结束，然后新的注法适用。</t>
  </si>
  <si>
    <t>动作如潮</t>
  </si>
  <si>
    <t>第2级起，你可以在短时间内突破极限，以使你在自己回合内执行一个额外的动作。
该特性在使用后必须完成一次短休或长休才能再使用。第17级起，你可在休息前使用两次该特性，但每一回合只能使用一次。</t>
  </si>
  <si>
    <t>游侠战斗风格</t>
  </si>
  <si>
    <t>第2级起，你将精进于一种战斗风格，从下列选项中选择其一。另外，即使你有多次选择战斗风格的机会，也不能重复选择同一个战斗风格。
箭术Archery
  使用远程武器进行攻击检定时具有+2加值。
防御Defense
  着装护甲时，你的AC获得+1加值。
对决Dueling
  单手持用一把近战武器，且并未同时持用其他武器时，你用该武器攻击的伤害掷骰获得+2加值。
双武器战斗Two-Weapon Fighting
  使用两把武器战斗时，你可以将相应属性调整值加到第二次攻击的伤害上。</t>
  </si>
  <si>
    <t>鲁莽攻击</t>
  </si>
  <si>
    <t>第2级起，你可以抛弃一切防御的执念进行狂乱的攻击。你在自己回合内发动第一次攻击时，可以选择发动鲁莽攻击。
使用此特性后，你本回合内所有使用力量值发动的近战武器攻击具有优势。
此后，所有对你发动的攻击检定也将具有优势，且该优势持续存在至你的下个回合。</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</si>
  <si>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</si>
  <si>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你的德鲁伊职业等级决定了你可以变化的野兽种类，你可以变化成任意没有飞行或游泳速度且挑战等级为1/4 或更低的野兽形态。
野兽形态 Beast Shapes
等级 最高CR 限制                范例 
2nd   1/4   没有飞行或游泳速度  狼 wolf
4th   1/2   没有飞行速度        鳄鱼 crocodile
8th  1    －                  巨鹰 giant eagle
  你可以在数个小时里保持着野兽形态，其持续时间具体数值等于你的德鲁伊职业等级的一半（向下取整）。你可以在持续时间过后恢复原形，或者你也可以再次使用此特性来维持变形。
另外，你也可以在你的回合内用一个附赠动作来恢复原形。在你陷入昏迷、生命值为0或者死亡的时候，变形将自动解除。
  你变形时必须遵从以下规则：
• 你的游戏数据替换为新形态的数值，但你仍保持你的阵营、个性，以及智力值、感知值、魅力值。你保留技能与豁免的熟练项，并且获得新形态的技能和豁免熟练项。如果新形态有你已具有的的熟练项且该熟练项的加值高于你的熟练加值，则使用新形态的熟练加值。你不能使用新形态可能拥有的传奇动作或巢穴动作。
• 变形后，你使用新形态的生命值和生命骰。变回原形时，你的生命值恢复变形之前的数值。而任何让你的生命值降至0的伤害，都可以使你变回原形并承受该伤害的溢出伤害量。
例如，你在动物形态下受到了10点伤害而你只剩1点生命值，则你变回原形并受到9点伤害。只要超过的伤害没有将你原形的生命值降至0，你就不会因此陷入昏迷。
• 你不能施法，并且任何说话或者需要用手的动作，在你处于野兽形态时都将受到限制。变形不会打断你正在专注的法术，也不会妨碍你执行作为已施展法术（例如召雷术call lightning）一部分的一些动作。
• 你保持从职业、种族或其它来源特性的收益，并且可以在新形态身体能力允许下使用这些特性。不过，你无法使用任何原有的特殊感官（例如黑暗视觉），除非你的新形态也具有这种感官。
•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一些装备时，该装备会掉落你所处空间或融入新形态中。融入新形态的装备失去其效应，且在你变回原形时才能恢复。</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</si>
  <si>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</si>
  <si>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
对方聆听你的模仿时可以进行一次感知（洞悉）检定，并与你的魅力（欺瞒）检定进行对抗，若对方胜出便会意识到声音是模仿出来的。</t>
  </si>
  <si>
    <t>矮人</t>
  </si>
  <si>
    <t>标枪</t>
  </si>
  <si>
    <t>5 sp</t>
  </si>
  <si>
    <t>投掷(射程30/120)</t>
  </si>
  <si>
    <t>吹矢(50)</t>
  </si>
  <si>
    <t>艺人Entertainer</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</si>
  <si>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</si>
  <si>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艺人理想</t>
  </si>
  <si>
    <t>艺人牵绊</t>
  </si>
  <si>
    <t>艺人缺点</t>
  </si>
  <si>
    <t>艺人特点</t>
  </si>
  <si>
    <t>艺人技能熟练项</t>
  </si>
  <si>
    <t>艺人工具熟练项</t>
  </si>
  <si>
    <t>艺人额外语言</t>
  </si>
  <si>
    <t>艺人背景装备</t>
  </si>
  <si>
    <t>艺人特殊选项</t>
  </si>
  <si>
    <t>圣武士施法</t>
  </si>
  <si>
    <t>第2级起，你学会通过冥想与祈祷引导神圣魔法，其原理与牧师相仿。参考第10章的施法规则，以及第11章的圣武士法术列表。
法术的准备与施展 Preparing and Casting Spells
  “圣武士职业表”里记录了你用以施展圣武士法术的1环及更高环阶法术位数量。施展一个圣武士法术时，你必须同时消耗其对应环阶的法术位。而已消耗的法术位则可以通过完成一次长休进行恢复。
  你可以准备圣武士法术列表中所有符合当前施展条件的法术。准备法术时，你所准备法术的总数等于你的魅力调整值＋你圣武士职业等级的一半（最少可准备一个）。另外，你只能准备已获得相应环阶法术位的法术。
  你可以在完成长休后改变你的准备法术列表。准备新的圣武士法术列表时，你要再花时间进行祈祷和冥想。准备时，你要为你列表上每个法术的每个环阶都花费至少1分钟时间。
施法关键属性 Spellcasting Ability
  你的法术源自你坚定信念产生的力量，因此魅力是你施展圣武士法术的关键属性。每当你的圣武士法术需要施法关键属性是均指向你的魅力值。而你圣武士法术的豁免DC和攻击检定，则使用你的魅力调整值。
法术豁免 DC＝8＋你的熟练加值＋你的魅力调整值
法术攻击调整值＝你的熟练加值＋你的魅力调整值
法器 Spellcasting Focus
  你可用圣徽（见第5章）作为施展你圣武士法术的法器。</t>
  </si>
  <si>
    <t>法术精通</t>
  </si>
  <si>
    <t>第18级时，你对特定的法术精熟于心，甚至可以随意施展这些法术。
  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</si>
  <si>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超魔法</t>
  </si>
  <si>
    <t>第3级起，你可以扭曲所施展的法术使其符合你的需求。从下述超魔法选项中选择其二。随后你将在第10 和第17级分别再获得其一。
除非特别说明，否则对一个法术只能应用一种超魔法项。
谨慎法术 Careful Spell
 施展一个让其他生物进行豁免的法术时，你可以让其中一些生物免受法术的全额威力。实现该效应需要你使用1术法点，并指定一定数量的目标生物，其最大数量等于你的魅力调整值（至少为 1）。而被指定的生物将直接成功通过法术的豁免检定。
远程法术 Distant Spell
 施展一个施法距离不小于5尺的法术时，你可以使用1术法点使该法术的施法距离翻倍。施展一个施法距离为触及的法术时，你可以使用1术法点将法术的施法距离改为30尺。
强效法术 Empowered Spell
 为法术进行伤害掷骰时，你可以使用1术法点重掷其中一定数量的骰子。重掷骰子的最大数等于你的魅力调整值（至少为1），且你必须接受新的结果。
强效法术超魔可以与其他超魔法选项合用。
延效法术 Extended Spell
 施展一个持续时间不短于1分钟的法术时，你可以使用 1术法点使法术的持续时间翻倍，但其最终结果不能超过24小时。
升阶法术 Heightened Spell
 施展一个迫使一个生物进行豁免以抵御其效应的法术时，你可以花费3术法点使该法术所有目标中的一个首次进行对抗该法术的豁免时具有劣势。
瞬发法术 Quickened Spell
 施展一个施法时间为1动作的法术时，你可以使用2术法点将其施法时间改为1附赠动作。
精妙法术 Subtle Spell
 施展一个法术时，你可以使用1术法点无视该法术施法必须的言语成分或动作成分。
孪生法术 Twinned Spell
 施展一个影响单一生物，且施法距离并非自身的法术时，你可以使用等于法术环阶的术法点（戏法消耗1点），并在法术施法距离内再指定另一个目标。以高环阶施展的法术，其升环施法后如果目标变为复数则无法再使用该方式增加其目标。
例如，魔法飞弹magic missile和灼热射线scorching ray 可能无法使用该超魔法项，而冷冻射线ray of frost 和繁彩球chromatic 则不会出现该问题。
 适用该超魔的法术在其当前环阶时不能同时指定多个生物为目标。比如，魔法飞弹magic missile 和灼热射线scorchingray 不符合条件，而冷冻射线ray of frost 和繁彩球chromatic orb 则符合条件</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</si>
  <si>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</si>
  <si>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</si>
  <si>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摧毁不死生物</t>
  </si>
  <si>
    <t>第5级起，当不死生物进行对抗你驱散特性的豁免失败时，如果其挑战等级等于或低于一个既定的下限，则该不死生物将被即时摧毁。相应的数值列举在表格“摧毁不死生物”中。
摧毁不死生物 Destory Undead
牧师等级 摧毁不死生物的挑战等级 
5th     1/2 或更低
8th     1或更低
11th    2 或更低
14th    3 或更低
17th    4 或更低</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</si>
  <si>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</si>
  <si>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</si>
  <si>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灵巧动作</t>
  </si>
  <si>
    <t>第2级起，你精妙的反应与身手使你的行动无比迅速。
你每回合有一次使用一种特殊附赠动作的机会，该附赠动作可用以执行撤离Disengage、疾走Dash 或躲藏Hide三项动作其中之一。</t>
  </si>
  <si>
    <t>魔契恩泽</t>
  </si>
  <si>
    <t>第3级时，你的宗主赋予你一份馈赠作为你忠诚服务的回馈。你可以从下列特性中自选其一。
链之魔契 Pact of the Chain
 你习得法术获得魔宠 find familiar，并可以把它作为一个仪式施展。此法术不计入你的已知法术数量。施展该法术时，你可以选择召唤一个普通的生物，或是下列特殊生物之一：小魔鬼 imp、伪龙 pseidodragon、夸赛魔quasit、或小妖精 sprite。
 此外，当你执行攻击动作时可以放弃所有攻击中的一次攻击，转而让你的魔宠使用其反应发动一次攻击。
刃之魔契 Pact of the Blade
 你可以用一个动作从空着的手中创造一把契约武器。你每次创造契约武器时都可以从近战武器列表中选择它的形态（见第5章的武器选项）。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
书之魔契 Pact of the Tome
 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</si>
  <si>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奇械师专业</t>
  </si>
  <si>
    <t>在第3级，你造成自己将成为哪方面的专家：炼金师、魔炮师或战地匠师，这三个专业会在职业描述的最后进行说明。你的选择将决定你在5级、9级和15级获得的特性。</t>
  </si>
  <si>
    <t>武术范型</t>
  </si>
  <si>
    <t>第3级时，你选择一种范型以体现你的战斗风格和技巧。
你可以从诸如勇士Champion、战斗大师Battle Master、奥法骑士Eldritch Knight 等范型中选择其一。
随后，你将在第3、第7、第10、第15、第18级获得所选范型的相应特性。
你可以在拓展之中找到更多的战士范型。</t>
  </si>
  <si>
    <t>游侠施法</t>
  </si>
  <si>
    <t>第2级起，你学会运用自然世界的魔法本源进行施法，你的施法方式与德鲁伊类似。参考第10章的施法基本规则以及第11章的游侠法术列表。
法术位 Spell Slots
 “游侠职业表”中记录了你可用以施展你游侠法术的1环及更高环阶法术位数量。施展某个游侠法术时，你必须同时消耗其对应环阶的法术位。而已消耗的法术位则可以通过完成一
次长休进行恢复。
 例如，若你已知1环法术化兽为友 animal friendship 且有一枚可用的1环法术位和一枚可用的2环法术位，则两法术位都可用来施展该法术。
已知法术 Spell Known of 1st Level and Higher
 你从游侠法术列表里选两个1环法术作为自己的已知法术。 “游侠职业表”中“已知法术”一栏记录了你获得更多已知法术时的相应等级。你只能获取已有相应环阶法术位的法术。
比如，当你达到第5级时，你将获得一个1环或2环法术。
 另外，你每提升一个游侠等级，还可以从游侠法术列表里选择一个新法术来代替一个已知法术列表中的旧法术。但是，你必须拥有新法术的相应环阶法术位。
施法关键属性 Spellcasting Ability
 你的魔法来自你与自然的同调，因此感知是你施展游侠法术的关键属性。每当你的游侠法术需要施法关键属性时均指向你的感知值。而你游侠法术的豁免DC和攻击检定，则使用你的感知调整值。
法术豁免 DC＝8＋你的熟练加值＋你的感知调整值
法术攻击调整值＝你的熟练加值＋你的感知调整值</t>
  </si>
  <si>
    <t>险境感知</t>
  </si>
  <si>
    <t>第2级时，你获得对周遭异常情况超乎寻常的感测力，让你能先一步脱离危险。
 在受到你能看见的效应（诸如陷阱和法术）影响时，你对其进行的敏捷豁免具有优势。
你无法在目盲、耳聋或是失能的状态下从此特性获益。</t>
  </si>
  <si>
    <t>德鲁伊结社</t>
  </si>
  <si>
    <t>第2级时，你将选择参与一个德鲁伊结社。你可以从大地结社Circle of the Land 或月亮结社Circle of the Moon 中选择其一。
随后，你将在第2、第6、第10、第14级时获得所选结社相应的特性。你可以在拓展中找到更多的结社。</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</si>
  <si>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</si>
  <si>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</si>
  <si>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龙裔</t>
  </si>
  <si>
    <t>总等级</t>
  </si>
  <si>
    <t>轻锤</t>
  </si>
  <si>
    <t>弩矢(20)</t>
  </si>
  <si>
    <t>角斗士Gladiator</t>
  </si>
  <si>
    <t>角斗士理想</t>
  </si>
  <si>
    <t>角斗士牵绊</t>
  </si>
  <si>
    <t>角斗士缺点</t>
  </si>
  <si>
    <t>角斗士特点</t>
  </si>
  <si>
    <t>角斗士技能熟练项</t>
  </si>
  <si>
    <t>角斗士工具熟练项</t>
  </si>
  <si>
    <t>角斗士额外语言</t>
  </si>
  <si>
    <t>角斗士背景装备</t>
  </si>
  <si>
    <t>角斗士特殊选项</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</si>
  <si>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</si>
  <si>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额外伤害的数值为1环法术位时的2d8，以及更高法术位时每比1环高一环就外加1d8，其最高值为5d8。如果目标是不死生物或邪魔，则该伤害将再额外增加1d8，至高提升至6d8。</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</si>
  <si>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</si>
  <si>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此后这两个法术将永远视为已准备法术，且不计入你的准备法术数量之中。你可以施展这两个法术的 3环版本各一次，且无需消耗法术位。
招牌法术使用后，需要完成一次短休或长休才能再次使用。
你也可以消耗法术位施展这两个法术的更高环阶版本。</t>
  </si>
  <si>
    <t>术法复苏</t>
  </si>
  <si>
    <t>第20级时，你每完成一次短休，可以恢复4术法点。</t>
  </si>
  <si>
    <t>吟游诗人学院</t>
  </si>
  <si>
    <t>第3级时，你将选择加入一个吟游诗人的学院协会，以探寻更精深的技艺。
你可以从逸闻学院 College of Lore 或勇气学院 College of Valor 中选择其一。
随后，你将在第 3、第 6 和第14 级时获得相应的职业特性。
你可以在拓展中找到更多的吟游诗人学院。</t>
  </si>
  <si>
    <t>神圣干预</t>
  </si>
  <si>
    <t>第10级起，你可以在迫切需要帮助时，召唤神祇的协助。
 你需要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</si>
  <si>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宗派</t>
  </si>
  <si>
    <t>第3级时，你选择投入一个宗派精进你的技艺。你可以从散打宗、暗影宗、四象宗中选择其一。
随后，你的将在第 3、第6、第 11、第17级时获得相应宗派的特性传承。
你可以在拓展中找到更多的武僧宗派。</t>
  </si>
  <si>
    <t>游荡者范型</t>
  </si>
  <si>
    <t>第3级时，你选择学习一种特定的战斗范型。你可以从盗贼 Thief、刺客 Assassin 或者诡术师 Arcane Trickster 中选择其一。
随后，你将在第3，第9，第13、第17级时获得所选范型的相应特性。
你可以在拓展之中找到更多的游荡者范型。</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</si>
  <si>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</si>
  <si>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在获得更高的邪术师等级后，你将可以选择更多的邪术师法术以该方式施展：第13级时可选一个7环法术，15级时可选一个8环法术，17级时可选一个9环法术。完成一次长休后，所有消耗掉的秘法都会恢复。</t>
  </si>
  <si>
    <t>称手工具</t>
  </si>
  <si>
    <t>在第3级，你将学习如何精确地制作你所需要的工具：使用修补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</si>
  <si>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战士额外攻击</t>
  </si>
  <si>
    <t>第5级起，你在自己回合内执行攻击动作时可以发动两次攻击而非一次。
第11级后，你可以攻击三次。第20级后可以攻击四次。</t>
  </si>
  <si>
    <t>游侠范型</t>
  </si>
  <si>
    <t>第3级时，你选择学习一种特定的战斗范型。你可以从猎人Hunter或驯兽师Beast Master中进行选择。随后，你将在
第3，第7，第11、第15级时获得所选范型的相应特性。</t>
  </si>
  <si>
    <t>原初道途</t>
  </si>
  <si>
    <t>第3级时，你选择一种道途来塑造你狂怒时的特质。你可以从狂战士Berserker 和图腾武者Totem Warrior 中选择其一。
随后，你将在第3、第6、第10、第14级时获得所选道途的相应特性。
拓展之中存在更多的原初道途选项。</t>
  </si>
  <si>
    <t>德鲁伊不朽身</t>
  </si>
  <si>
    <t>第18级起，你行使的原初荒野魔力让你的衰老速度减缓。
每经过10年的岁月，你的身体就仿佛只过了1年。</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</si>
  <si>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</si>
  <si>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</si>
  <si>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机关人</t>
  </si>
  <si>
    <t>每级兼职血量</t>
  </si>
  <si>
    <t>硬头锤</t>
  </si>
  <si>
    <t>投石索弹丸(20)</t>
  </si>
  <si>
    <t>0.04gp</t>
  </si>
  <si>
    <t>平民英雄FolkHero</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</si>
  <si>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</si>
  <si>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平民英雄理想</t>
  </si>
  <si>
    <t>平民英雄牵绊</t>
  </si>
  <si>
    <t>平民英雄缺点</t>
  </si>
  <si>
    <t>平民英雄特点</t>
  </si>
  <si>
    <t>平民英雄技能熟练项</t>
  </si>
  <si>
    <t>平民英雄工具熟练项</t>
  </si>
  <si>
    <t>平民英雄额外语言</t>
  </si>
  <si>
    <t>平民英雄背景装备</t>
  </si>
  <si>
    <t>平民英雄特殊选项</t>
  </si>
  <si>
    <t>神佑</t>
  </si>
  <si>
    <t>第3级起，你体内涌动的神圣魔法使你免疫疾病。</t>
  </si>
  <si>
    <t>吟游诗人专精</t>
  </si>
  <si>
    <t>第3级起，你选择两个已有的技能熟练项。此后你进行所选技能的属性检定时，可以使用双倍的熟练加值。
 第10级后，你可以再选择另外两个已有的技能熟练项从该特性中获益。</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</si>
  <si>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</si>
  <si>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</si>
  <si>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直觉闪避</t>
  </si>
  <si>
    <t>第5级起，当一个你能看见的敌人攻击命中你时，你可以用反应让此次攻击的伤害减半。</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</si>
  <si>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</si>
  <si>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</si>
  <si>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工具专精</t>
  </si>
  <si>
    <t>从第6级起，你在使用你熟练的工具时，能够使用双倍的熟练加值。</t>
  </si>
  <si>
    <t>不屈</t>
  </si>
  <si>
    <t>第9级起，你可以重掷失败的豁免检定。不过你必须采用重掷的结果。你必须完成一次长休才能再次使用该特性。
第13级起，你可以在两次长休之间使用两次该特性。
第17级起，你可以在两次长休之间使用三次该特性。</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</si>
  <si>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</si>
  <si>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所消耗法术位每提高一环阶感测效果持续时间就多加1分钟。另外，该特性并不会知晓生物的位置或数量。</t>
  </si>
  <si>
    <t>野蛮人额外攻击</t>
  </si>
  <si>
    <t>第5级起，你在自己回合内执行攻击动作时可以发动两次攻击而非一次。</t>
  </si>
  <si>
    <t>野兽施法</t>
  </si>
  <si>
    <t>第18级起，你在荒野变形状态下可以施展大部分的德鲁伊法术。
在野兽形态时，你可以完成德鲁伊法术的姿势与言语成分，但无法完成其材料成分的使用。</t>
  </si>
  <si>
    <t>防御式决斗</t>
  </si>
  <si>
    <t>先决条件：敏捷13或更高
当你持用一把已具有熟练项的灵巧武器时，若另一生物对你发动的近战攻击命中你，则你可执行反应并将你的熟练加值添加到本次攻击的AC中，此举还有可能导致本次攻击变为未命中。</t>
  </si>
  <si>
    <t>兽人</t>
  </si>
  <si>
    <t>兼职血量</t>
  </si>
  <si>
    <t>已知祈唤</t>
  </si>
  <si>
    <t>长棍</t>
  </si>
  <si>
    <t>两用（1d8）</t>
  </si>
  <si>
    <t>抗毒剂_小瓶</t>
  </si>
  <si>
    <t>喝下瓶内液体的生物在1小时内进行对抗对毒素的豁免检定时具有优势。它无法为不死生物或构装生物提供任何增益。</t>
  </si>
  <si>
    <t>公会工匠GuildArtisan</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</si>
  <si>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</si>
  <si>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公会工匠理想</t>
  </si>
  <si>
    <t>公会工匠牵绊</t>
  </si>
  <si>
    <t>公会工匠缺点</t>
  </si>
  <si>
    <t>公会工匠特点</t>
  </si>
  <si>
    <t>公会工匠技能熟练项</t>
  </si>
  <si>
    <t>公会工匠工具熟练项</t>
  </si>
  <si>
    <t>公会工匠额外语言</t>
  </si>
  <si>
    <t>公会工匠背景装备</t>
  </si>
  <si>
    <t>公会工匠特殊选项</t>
  </si>
  <si>
    <t>神圣誓言</t>
  </si>
  <si>
    <t>第3级起，你将立下神圣誓言，并永远与你的圣武士身份同在。你在此之前的圣武士修行被认为仅仅是接受了一条道路而尚未立誓遵从，你之前所躬行的行为都是为此刻作准备。神圣誓言包括奉献之誓Oath of Devotion、古贤之誓Oath of the Ancients、复仇之誓Oath of Vengeance 等，你可从中选择其一。更多誓言可在扩展之中找到。
  随后，你将在第3，第7，第15 和第20级获得所选圣誓的相应特性。
圣誓法术 Oath Spells 
  每种誓言都有其相应的圣誓法术列表。当你达到表中所示的圣武士等级时，你将同时获得其对应的圣誓法术。圣誓法术一旦获得，将会一直在你的准备法术列表中，且不计入你的每日准备法术上限。
  任何圣誓法术对你而言都是圣武士法术，而不论其是否在圣武士法术列表之上。
引导神力 Channel Divinity 
  你的誓言使你获得引导神祇所授神圣能量的能力，引导的能量将用以实现各种魔法效应。誓言赋予的相应效应，可以参考相关誓言的描述内容。
  引导神力时，神力最终产生的效应由你自行选择。引导神力后，你必须完成一次短休或长休才能再次使用该特性。 
 某些引导神力的效应需要豁免，其豁免DC等于你的圣武士法术豁免DC。</t>
  </si>
  <si>
    <t>激励之源</t>
  </si>
  <si>
    <t>第5级起，你可以在完成短休或长休后恢复你已消耗的诗人激励次数。</t>
  </si>
  <si>
    <t>轻身坠</t>
  </si>
  <si>
    <t>第4级起，当你要承受坠地伤害时，你可以使用反应将伤害减少等同于五倍武僧职业等级的数值。</t>
  </si>
  <si>
    <t>游荡者反射闪避</t>
  </si>
  <si>
    <t>第7级起，你可以灵巧躲过某些特定的区域效应，比如红龙的火焰吐息或是法术冰风暴Ice storm。
你在成为某一范围效应影响对象时，若该效应允许你通过成功的敏捷豁免来使伤害减半，则你在该豁免成功时不受伤害，而豁免失败时只受一半伤害。</t>
  </si>
  <si>
    <t>灵光一闪</t>
  </si>
  <si>
    <t>从第7级起，你获得了在压力下想出解决方案的能力。当你或距离你30英尺内的可见生物进行属性检定或豁免检定时，你能以一个反应将你的智力调整值添加到此次检定中。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</si>
  <si>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游侠额外攻击</t>
  </si>
  <si>
    <t>第5级起，你在自己回合内执行攻击动作时可以攻击两次而非一次。</t>
  </si>
  <si>
    <t>快速移动</t>
  </si>
  <si>
    <t>第5级起，你在未着装重甲时速度提升10尺。</t>
  </si>
  <si>
    <t>大德鲁伊</t>
  </si>
  <si>
    <t>第20级时，你可以无限次的使用荒野变形。
另外，你还可以将德鲁伊法术中的姿势和言语成分，以及非无价值且不被法术消耗的材料成分忽略。你在原形态和荒野形态下都可以从此特性获益。</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</si>
  <si>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</si>
  <si>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</si>
  <si>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半兽人</t>
  </si>
  <si>
    <t>每级第二兼职血量</t>
  </si>
  <si>
    <t>镰刀</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</si>
  <si>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</si>
  <si>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</si>
  <si>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</si>
  <si>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公会商人GuildMerchant</t>
  </si>
  <si>
    <t>公会商人理想</t>
  </si>
  <si>
    <t>公会商人牵绊</t>
  </si>
  <si>
    <t>公会商人缺点</t>
  </si>
  <si>
    <t>公会商人特点</t>
  </si>
  <si>
    <t>公会商人技能熟练项</t>
  </si>
  <si>
    <t>公会商人工具熟练项</t>
  </si>
  <si>
    <t>公会商人额外语言</t>
  </si>
  <si>
    <t>公会商人背景装备</t>
  </si>
  <si>
    <t>公会商人特殊选项</t>
  </si>
  <si>
    <t>圣武士额外攻击</t>
  </si>
  <si>
    <t>反迷惑</t>
  </si>
  <si>
    <t>第6级起，你获得用音乐或话语来打断心控效应的能力。
你可以使用一个动作开始一场持续至你的下一回合结束的演出。
在这段时间内，你与你身边30尺内的友方生物进行对抗恐慌或魅惑效应的豁免检定具有优势。该生物必须能听到你的声音才能获得此增益。
这场表演只有当你陷入失能、沉默状态，或主动终止（无需动作）时才会提前结束。</t>
  </si>
  <si>
    <t>武僧额外攻击</t>
  </si>
  <si>
    <t>可靠才能</t>
  </si>
  <si>
    <t>第11级起，你自身技能经过精炼而更趋于完美。每当你进行的属性检定可以使用熟练加值时，你可以将d20骰中9或以下的结果都视为10。</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</si>
  <si>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</si>
  <si>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</si>
  <si>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游侠大地行者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</si>
  <si>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另外，在抵抗魔法制造或控制的植物造成的移动障碍效应时（例如纠缠术entangle），你的豁免检定具有优势。</t>
  </si>
  <si>
    <t>野性直觉</t>
  </si>
  <si>
    <t>第7级时，你的直觉变的异常敏锐，从而使你骰先攻时具有优势。
 此外，如果你在战斗开始时被突袭但并未陷入失能，则你仍可以在你的第一回合正常行动。不过你必须在进行任何其它行动前进入狂暴。
 （假如使用。ri指令进行先攻，DM可改为先攻检定具有+5加值）</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</si>
  <si>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</si>
  <si>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你以快速步调旅行时无需承受通常情况下的被动感知（察觉）值的-5减值。</t>
  </si>
  <si>
    <t>提夫林</t>
  </si>
  <si>
    <t>第二兼职血量</t>
  </si>
  <si>
    <t>矛</t>
  </si>
  <si>
    <t>投掷(射程20/60) 两用(1d8)</t>
  </si>
  <si>
    <t>法球</t>
  </si>
  <si>
    <t>20gp</t>
  </si>
  <si>
    <t>隐士Hermit</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</si>
  <si>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</si>
  <si>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隐士理想</t>
  </si>
  <si>
    <t>隐士牵绊</t>
  </si>
  <si>
    <t>隐士缺点</t>
  </si>
  <si>
    <t>隐士特点</t>
  </si>
  <si>
    <t>隐士技能熟练项</t>
  </si>
  <si>
    <t>隐士工具熟练项</t>
  </si>
  <si>
    <t>隐士额外语言</t>
  </si>
  <si>
    <t>隐士背景装备</t>
  </si>
  <si>
    <t>隐士特殊选项</t>
  </si>
  <si>
    <t>守护灵光</t>
  </si>
  <si>
    <t>第6级起，你与友方生物在你身边10尺内进行豁免检定时，可以将你的魅力调整值作为加值加在其豁免结果上（至少为+1）。
提供该加值时你必须保持意识清醒。
第18级起，该灵光的作用范围扩展至30尺。</t>
  </si>
  <si>
    <t>魔法奥秘</t>
  </si>
  <si>
    <t>第10级起，你从旋律中了解了大量的魔法知识，使你可以从所有职业的法术列表里选择两个法术（包括诗人列表）加入已知法术中。
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</si>
  <si>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震慑拳</t>
  </si>
  <si>
    <t>第5级起，你能够阻碍敌人体内的气的流动。你的近战武器攻击命中时，可以消耗1点气尝试发动震慑拳。
被命中目标必须进行一次体质豁免，豁免失败则受到震慑，并持续至你的下一回合结束。</t>
  </si>
  <si>
    <t>听声辨位</t>
  </si>
  <si>
    <t>第14级起，只要能听到声音，你就可以定位身边10尺内躲藏或隐形的生物。</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</si>
  <si>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</si>
  <si>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</si>
  <si>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遁术</t>
  </si>
  <si>
    <t>第10级起，你可以花1分钟来为自己制作伪裝。你必须能取用新鲜的泥土、植物、煤烟等天然物料进行制作。
伪装完成后，你可以将自己贴上至少跟自己等高等阔的实体表面（如树干或墙壁）并尝试躲藏。如果你留在原地不移动且不执行动作，则你的敏捷（隐匿）检定获得+10加值。
一旦移动、执行动作或执行反应，你都必须重新伪装以重获该增益。</t>
  </si>
  <si>
    <t>凶蛮重击</t>
  </si>
  <si>
    <t>第9级起，计算近战攻击的重击伤害时，你可以额外骰一个所用武器的伤害骰。
 第13级时，你可以额外骰两个；第17级时，你可以额外骰三个。</t>
  </si>
  <si>
    <t>耐性</t>
  </si>
  <si>
    <t>由于坚强而持久，你获得下列增益：
• 你的体质加1，上限为20。
• 当你掷生命骰恢复生命值时，每粒生命骰可恢复的最小生命值等于你体质调整值的两倍（最小为２）。</t>
  </si>
  <si>
    <t>阿斯莫</t>
  </si>
  <si>
    <t>宿敌个数</t>
  </si>
  <si>
    <t>轻弩</t>
  </si>
  <si>
    <t>弹药(射程80/320) 装填 双手</t>
  </si>
  <si>
    <t>权杖</t>
  </si>
  <si>
    <t>贵族Noble</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</si>
  <si>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</si>
  <si>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贵族理想</t>
  </si>
  <si>
    <t>贵族牵绊</t>
  </si>
  <si>
    <t>贵族缺点</t>
  </si>
  <si>
    <t>贵族特点</t>
  </si>
  <si>
    <t>贵族技能熟练项</t>
  </si>
  <si>
    <t>贵族工具熟练项</t>
  </si>
  <si>
    <t>贵族额外语言</t>
  </si>
  <si>
    <t>贵族背景装备</t>
  </si>
  <si>
    <t>贵族特殊选项</t>
  </si>
  <si>
    <t>勇气灵光</t>
  </si>
  <si>
    <t>第10级起，你与友方生物在你身边10尺内不会陷入恐慌。提供该增益时你必须保持意识清醒。
第18级起，该灵光的作用范围扩展至30尺。</t>
  </si>
  <si>
    <t>先发激励</t>
  </si>
  <si>
    <t>第20级起，你骰先攻时若没有可用的诗人激励次数，则你获得一次使用次数。</t>
  </si>
  <si>
    <t>真气驻拳</t>
  </si>
  <si>
    <t>第6级起，攻击对非魔法攻击或伤害具有抗性或免疫的目标时，你的徒手打击视为魔法攻击。</t>
  </si>
  <si>
    <t>圆滑心智</t>
  </si>
  <si>
    <t>第15级起，你的心理素质获得了大大的加强，并因此获得感知豁免的熟练项。</t>
  </si>
  <si>
    <t>魔法物品专家</t>
  </si>
  <si>
    <t>当你达到14级时，你在魔法物品方面的技巧愈发精进：
·你一次最多可以调谐五个魔法物品。
·你无视调谐或使用魔法物品所需的任何职业、种族、法术和等级条件。</t>
  </si>
  <si>
    <t>无踪步</t>
  </si>
  <si>
    <t>第14级起，你可以在自己回合以一个附赠动作的形式执行躲藏Hide动作。此时，你无法被非魔法手段追踪到，除非你主动留下踪迹。</t>
  </si>
  <si>
    <t>坚韧狂暴</t>
  </si>
  <si>
    <t>第11级起，狂暴的力量让你即使身受重伤也能持续战斗。
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</si>
  <si>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元素导师</t>
  </si>
  <si>
    <t>先决条件：至少可以施展一个法术
获得该专长时，你选择下列一种伤害类型：强酸、冷冻、火焰、闪电、雷鸣。
你所施展的法术将忽视你所选择伤害类型的抗性。此外，当你施展法术造成所选类型伤害时，将每粒伤害骰所有1的骰值视为2。
你可以重复多次选择该专长，但每次都必须选择一种不同的伤害类型。</t>
  </si>
  <si>
    <t>侏儒</t>
  </si>
  <si>
    <t>狂暴次数</t>
  </si>
  <si>
    <t>飞镖</t>
  </si>
  <si>
    <t>5 cp</t>
  </si>
  <si>
    <t>法杖</t>
  </si>
  <si>
    <t>骑士Knight</t>
  </si>
  <si>
    <t>骑士理想</t>
  </si>
  <si>
    <t>骑士牵绊</t>
  </si>
  <si>
    <t>骑士缺点</t>
  </si>
  <si>
    <t>骑士特点</t>
  </si>
  <si>
    <t>骑士技能熟练项</t>
  </si>
  <si>
    <t>骑士工具熟练项</t>
  </si>
  <si>
    <t>骑士额外语言</t>
  </si>
  <si>
    <t>骑士背景装备</t>
  </si>
  <si>
    <t>骑士特殊选项</t>
  </si>
  <si>
    <t>精通至圣斩</t>
  </si>
  <si>
    <t>第11级起，你体内充盈的公正之力使你的近战武器打击中携带着神圣的力量。当你使用近战武器命中一个生物时，该生物将额外受到1d8点光耀伤害。</t>
  </si>
  <si>
    <t>武僧反射闪避</t>
  </si>
  <si>
    <t>第7级起，你敏锐的直觉让你可以躲过一些特定的区域效应，比如蓝龙的闪电吐息或是法术火球术 fireball。
你在成为某一范围效应影响对象时，若该效应允许你通过成功的敏捷豁免来使伤害减半，则你在该豁免成功时不受伤害，而豁免失败时只受一半伤害。</t>
  </si>
  <si>
    <t>飘忽不定</t>
  </si>
  <si>
    <t>第18级起，你飘忽不定的身形让敌人攻击时无从下手。
除非你处于失能状态，否则以你为目标的攻击检定无法取得优势。</t>
  </si>
  <si>
    <t>魔法物品大师</t>
  </si>
  <si>
    <t>18级起，你一次最多可以调谐六个魔法物品。</t>
  </si>
  <si>
    <t>野性感官</t>
  </si>
  <si>
    <t>第18级时，你获得超自然的感官以帮助你对抗看不到的生物。此后，你攻击一个看不到的生物时不会因此承受劣势。
另外，你还能感测30尺内所有隐形敌人的位置，前提是该生物并没有针对你进行躲㯿，而你也没有陷入目盲或耳聋。</t>
  </si>
  <si>
    <t>持久狂暴</t>
  </si>
  <si>
    <t>第15级起，你狂暴时的情绪高涨得难以抑制，以至于只有当你昏迷或是主动终止狂暴时才能使之提前结束。</t>
  </si>
  <si>
    <t>擒抱者</t>
  </si>
  <si>
    <t>先决条件：力量13或更高
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t>
  </si>
  <si>
    <t>地精</t>
  </si>
  <si>
    <t>注法数量上限</t>
  </si>
  <si>
    <t>短弓</t>
  </si>
  <si>
    <t>弹药(射程80/320) 双手</t>
  </si>
  <si>
    <t>魔杖</t>
  </si>
  <si>
    <t>化外之民Outlander</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</si>
  <si>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</si>
  <si>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化外之民理想</t>
  </si>
  <si>
    <t>化外之民牵绊</t>
  </si>
  <si>
    <t>化外之民缺点</t>
  </si>
  <si>
    <t>化外之民特点</t>
  </si>
  <si>
    <t>化外之民技能熟练项</t>
  </si>
  <si>
    <t>化外之民工具熟练项</t>
  </si>
  <si>
    <t>化外之民额外语言</t>
  </si>
  <si>
    <t>化外之民背景装备</t>
  </si>
  <si>
    <t>化外之民特殊选项</t>
  </si>
  <si>
    <t>净化之触</t>
  </si>
  <si>
    <t>第14级起，你可以用动作触碰你自身或一个自愿生物，以中止该目标身上的一个法术效应。
该特性的可用次数等于你的魅力调整值（至少1次）。而已消耗的特性使用次数则可以通过完成一次长休进行恢复。</t>
  </si>
  <si>
    <t>心如止水</t>
  </si>
  <si>
    <t>第7级起，你可以用你的动作结束一个正影响你的魅惑或恐慌状态。</t>
  </si>
  <si>
    <t>幸运一击</t>
  </si>
  <si>
    <t>第20级时，你掌握了一手非凡技巧，让你可以随时把握自己的成功之时。
当你的攻击未命中时，可以直接更改判定为命中。或者，当你的属性检定失败时，可以直接将d20骰的结果视为20。
你必须完成一次短休或长休后才能再次使用该特性。</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</si>
  <si>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</si>
  <si>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</si>
  <si>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屠灭众敌</t>
  </si>
  <si>
    <t>第20级时，你成为了猎杀敌人的无双猎手。你在自己的每个回合内，都有一次机会将你的感知调整值加到你对宿敌进 行的攻击检定或伤害掷骰上。
你可以在掷骰之前或者之后决定使用该特性，但必须在该掷骰的相关效应被应用之前。</t>
  </si>
  <si>
    <t>不屈勇武</t>
  </si>
  <si>
    <t>第18级起，你进行力量检定的总值低于你的力量值时，可以直接使用力量值作为检定结果。</t>
  </si>
  <si>
    <t>巨武器大师</t>
  </si>
  <si>
    <t>你习得将武器重量作为优势的技巧，使你的攻击力大增。
你获得下列增益：
• 你在自己回合内用近战武器造成重击，或将一个生物生命值降至0时，可以用附赠动作发动一次近战武器攻击。
• 你在使用具有熟练项的重型武器发动近战攻击前，可以选择让本次攻击检定承受-5减值。若本次攻击命中，则其伤害掷骰获得+10加值。</t>
  </si>
  <si>
    <t>幻身灵</t>
  </si>
  <si>
    <t>法师等级</t>
  </si>
  <si>
    <t>投石索</t>
  </si>
  <si>
    <t>弹药(射程30/120)</t>
  </si>
  <si>
    <t>背包</t>
  </si>
  <si>
    <t>智者Sage</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</si>
  <si>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</si>
  <si>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智者理想</t>
  </si>
  <si>
    <t>智者牵绊</t>
  </si>
  <si>
    <t>智者缺点</t>
  </si>
  <si>
    <t>智者特点</t>
  </si>
  <si>
    <t>智者技能熟练项</t>
  </si>
  <si>
    <t>智者工具熟练项</t>
  </si>
  <si>
    <t>智者额外语言</t>
  </si>
  <si>
    <t>智者背景装备</t>
  </si>
  <si>
    <t>智者特殊选项</t>
  </si>
  <si>
    <t>百病不侵</t>
  </si>
  <si>
    <t>第10级起，你浑身的气流动使你免疫疾病和毒素。</t>
  </si>
  <si>
    <t>原初斗士</t>
  </si>
  <si>
    <t>第20级时，你的存在即是野性之力的具现。你的力量和体质各提升4。并且你这两项属性的上限变为24。</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</si>
  <si>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</si>
  <si>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
该生物在进行短休或长休前无法再次从该专长获取生命值。</t>
  </si>
  <si>
    <t>元素裔</t>
  </si>
  <si>
    <t>豁免：智力、感知
技能：在奥秘、历史、洞悉、调查、医药、宗教中选择两项
•（a）一根长棍或（b）一把匕首
•（a）一个材料包或（b）一件奥术法器
•（a）一个学者套装或（b）一个探索套装
• 一本法术书</t>
  </si>
  <si>
    <t>战斧</t>
  </si>
  <si>
    <t>两用（1d10）</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</si>
  <si>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</si>
  <si>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</si>
  <si>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水手Sailor</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</si>
  <si>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</si>
  <si>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水手理想</t>
  </si>
  <si>
    <t>水手牵绊</t>
  </si>
  <si>
    <t>水手缺点</t>
  </si>
  <si>
    <t>水手特点</t>
  </si>
  <si>
    <t>水手技能熟练项</t>
  </si>
  <si>
    <t>水手工具熟练项</t>
  </si>
  <si>
    <t>水手额外语言</t>
  </si>
  <si>
    <t>水手背景装备</t>
  </si>
  <si>
    <t>水手特殊选项</t>
  </si>
  <si>
    <t>天语通</t>
  </si>
  <si>
    <t>第13级起，你可以与其它生物进行心灵交流。
此后，你能够听懂所有语言，同时掌握至少一门语言的任何生物都能理解你讲的话语。</t>
  </si>
  <si>
    <t>重甲运用</t>
  </si>
  <si>
    <t>先决条件：中甲熟练项
你学习了重甲的使用方法，你获得下列增益：
• 你的力量加1，上限为20。 
• 你获得重甲的熟练项。</t>
  </si>
  <si>
    <t>蜥蜴人</t>
  </si>
  <si>
    <t>豁免：体质、魅力
技能：从奥秘、欺瞒、洞悉、威吓、游说、宗教中选择两项
•（a）一把轻弩与 20 支弩矢或（b）任意一件简易武器
•（a）一个材料包或（b）一件奥术法器
•（a）一个地城套装或（b）一个探索套装
• 两把匕首</t>
  </si>
  <si>
    <t>链枷</t>
  </si>
  <si>
    <t>木桶</t>
  </si>
  <si>
    <t>海盗Pirate</t>
  </si>
  <si>
    <t>海盗理想</t>
  </si>
  <si>
    <t>海盗牵绊</t>
  </si>
  <si>
    <t>海盗缺点</t>
  </si>
  <si>
    <t>海盗特点</t>
  </si>
  <si>
    <t>海盗技能熟练项</t>
  </si>
  <si>
    <t>海盗工具熟练项</t>
  </si>
  <si>
    <t>海盗额外语言</t>
  </si>
  <si>
    <t>海盗背景装备</t>
  </si>
  <si>
    <t>海盗特殊选项</t>
  </si>
  <si>
    <t>金刚魂</t>
  </si>
  <si>
    <t>第14级起，你对气的掌控令你所有的豁免检定都成了熟练项。
 另外，当豁免失败时，你可以消耗1点气重掷豁免并使用重掷的结果。</t>
  </si>
  <si>
    <t>重甲大师</t>
  </si>
  <si>
    <t>先决条件：重甲熟练项
你可以用护甲偏斜大多数致命的攻击。你获得下列增益：
• 你的力量加1，上限为20。
• 你着装重甲时，非魔法武器对你造成的钝击、穿刺、挥砍伤害每次减少３点。</t>
  </si>
  <si>
    <t>半人马</t>
  </si>
  <si>
    <t>工具：自选三种乐器
豁免：敏捷、魅力
技能：自选三项技能
•（a）一把刺剑，（b）一把长剑或（c）任一把简易武器
•（a）一个大使套装或（b）一个艺人套装
•（a）一个鲁特琴或（b）其它乐器
• 皮甲和一把匕首</t>
  </si>
  <si>
    <t>长柄刀</t>
  </si>
  <si>
    <t>重型 触及 双手</t>
  </si>
  <si>
    <t>篮子</t>
  </si>
  <si>
    <t>0.4gp</t>
  </si>
  <si>
    <t>士兵Soldier</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</si>
  <si>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</si>
  <si>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士兵理想</t>
  </si>
  <si>
    <t>士兵牵绊</t>
  </si>
  <si>
    <t>士兵缺点</t>
  </si>
  <si>
    <t>士兵特点</t>
  </si>
  <si>
    <t>士兵技能熟练项</t>
  </si>
  <si>
    <t>士兵工具熟练项</t>
  </si>
  <si>
    <t>士兵额外语言</t>
  </si>
  <si>
    <t>士兵背景装备</t>
  </si>
  <si>
    <t>士兵特殊选项</t>
  </si>
  <si>
    <t>武僧不朽身</t>
  </si>
  <si>
    <t>第15级起，你的气充盈身体让你不受衰老的减益，并且无法被魔法变老。尽管你依然会寿终正寝，但再不需要饮食。</t>
  </si>
  <si>
    <t>领袖之证</t>
  </si>
  <si>
    <t>先决条件：魅力13或更高
你可以花费10分钟来激励同伴，鼓舞他们战斗的信心。
此时，你可以指定30尺内至多6名友方生物（可以包括你自己）作为目标。目标生物必须能够看见你或者能够听到你的声音的，且必须能够理解你。
被指定的生物将因你获得临时生命值，其数值等于你的等级加上你的魅力调整值。
此后直至其完成一次短休或长休前，目标生物都无法再从该专长获益。</t>
  </si>
  <si>
    <t>牛头人</t>
  </si>
  <si>
    <t>豁免：感知、魅力
技能：从历史、洞悉、医药、游说和宗教中选择两项
•（a）一把硬头锤或（b）一把战锤（拥有熟练项时可选）
•（a）鳞甲，（b）皮甲或（c）链甲（拥有熟练项时可选）
•（a）一把轻弩和 20 支弩矢或（b）任意简易武器
•（a）一个祭司套装或（b）一个探索套装
• 一个盾牌和一个圣徽</t>
  </si>
  <si>
    <t>巨斧</t>
  </si>
  <si>
    <t>30gp</t>
  </si>
  <si>
    <t>重型 双手</t>
  </si>
  <si>
    <t>铺盖</t>
  </si>
  <si>
    <t>流浪儿Urchin</t>
  </si>
  <si>
    <t>城中秘密CitySecrets。你熟知城市中的秘密小路和胡同，能够在其他人容易迷失的混乱街区中寻路。如果你们并非身处战斗状态，则你还可以在市区内引导同伴以两倍的平时速度在两个地点间穿行。</t>
  </si>
  <si>
    <t>流浪儿理想</t>
  </si>
  <si>
    <t>流浪儿牵绊</t>
  </si>
  <si>
    <t>流浪儿缺点</t>
  </si>
  <si>
    <t>流浪儿特点</t>
  </si>
  <si>
    <t>流浪儿技能熟练项</t>
  </si>
  <si>
    <t>流浪儿工具熟练项</t>
  </si>
  <si>
    <t>流浪儿额外语言</t>
  </si>
  <si>
    <t>流浪儿背景装备</t>
  </si>
  <si>
    <t>流浪儿特殊选项</t>
  </si>
  <si>
    <t>空灵体</t>
  </si>
  <si>
    <t>第18级起，你可以消耗4点气并使用动作隐形1分钟。
此时，你对力场伤害之外的所有伤害都具有抗性。
 另外，你可以消耗8点气施展法术星界投影 astral projection，以该形式施展的法术不需要材料成分，且无法捎带其他生物与你同行。</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</si>
  <si>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</si>
  <si>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</si>
  <si>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龟人</t>
  </si>
  <si>
    <t>豁免：智力、感知
技能：从奥秘、驯兽、洞悉、医药、自然、察觉、宗教和求生中选择两项
•（a）一个木盾或（b）任意简易武器
•（a）一把弯刀或（b）任意简易近战武器
• 皮甲，一个探索套装和一件德鲁伊法器</t>
  </si>
  <si>
    <t>巨剑</t>
  </si>
  <si>
    <t>2d6</t>
  </si>
  <si>
    <t>铃铛</t>
  </si>
  <si>
    <t>城市守卫CityWatch</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</si>
  <si>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</si>
  <si>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城市守卫理想</t>
  </si>
  <si>
    <t>城市守卫牵绊</t>
  </si>
  <si>
    <t>城市守卫缺点</t>
  </si>
  <si>
    <t>城市守卫特点</t>
  </si>
  <si>
    <t>城市守卫技能熟练项</t>
  </si>
  <si>
    <t>城市守卫工具熟练项</t>
  </si>
  <si>
    <t>城市守卫额外语言</t>
  </si>
  <si>
    <t>城市守卫背景装备</t>
  </si>
  <si>
    <t>城市守卫特殊选项</t>
  </si>
  <si>
    <t>超凡入圣</t>
  </si>
  <si>
    <t>第20级起，若你骰先攻时身上未有储备的气，则你获得4点气。</t>
  </si>
  <si>
    <t>轻甲运用</t>
  </si>
  <si>
    <t>你学习了轻甲的使用方法，获得下列增益：
• 你的力量或敏捷加1，上限为20。
• 你获得轻甲的熟练项。</t>
  </si>
  <si>
    <t>斑猫人</t>
  </si>
  <si>
    <t>豁免：力量、敏捷
技能：从体操、运动、历史、洞悉、宗教、隐匿中选择两项
•（a）一把短剑或（b）任意一把简易武器
•（a）一个地城套装或（b）一个探索套装
•10支飞镖</t>
  </si>
  <si>
    <t>戟</t>
  </si>
  <si>
    <t>毛毯</t>
  </si>
  <si>
    <t>0.5gp</t>
  </si>
  <si>
    <t>调查员Investigator</t>
  </si>
  <si>
    <t>调查员理想</t>
  </si>
  <si>
    <t>调查员牵绊</t>
  </si>
  <si>
    <t>调查员缺点</t>
  </si>
  <si>
    <t>调查员特点</t>
  </si>
  <si>
    <t>调查员技能熟练项</t>
  </si>
  <si>
    <t>调查员工具熟练项</t>
  </si>
  <si>
    <t>调查员额外语言</t>
  </si>
  <si>
    <t>调查员背景装备</t>
  </si>
  <si>
    <t>调查员特殊选项</t>
  </si>
  <si>
    <t>语言学家</t>
  </si>
  <si>
    <t>你学习了不少语言和密码，获得下列增益：
• 你的智力加 1，上限为20。
• 你习得三门自选语言。
• 你可以自创密码。而未经你传授解密方法的人只有两种方法可以破译你的密码：其一是进行智力检定（DC等于你的智力值＋你的熟练加值），或是以魔法破译。</t>
  </si>
  <si>
    <t>阿兰寇拉鹰人</t>
  </si>
  <si>
    <t>工具：盗贼工具
豁免：敏捷、智力
技能：从体操、运动、欺瞒、洞悉、威吓、调查、察觉、表演、游说、巧手、隐匿中选择四项。
•（a）一把刺剑或（b）一把短剑
•（a）一把短弓和一袋 20 支箭或（b）一把短剑
•（a）一个窃贼套装，（b）一个地城套装或（c）一个探索套装
• 皮甲，两把匕首和盗贼工具</t>
  </si>
  <si>
    <t>骑枪</t>
  </si>
  <si>
    <t>触及 特殊</t>
  </si>
  <si>
    <t>滑轮组</t>
  </si>
  <si>
    <t>一组滑轮组，其中配有一根绳索绕过轮组中，其上还装着一个系物的钩子。滑轮组可以让你提起相当于你正常举重四倍重量的物件。</t>
  </si>
  <si>
    <t>氏族工匠ClanCrafter</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</si>
  <si>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</si>
  <si>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氏族工匠理想</t>
  </si>
  <si>
    <t>氏族工匠牵绊</t>
  </si>
  <si>
    <t>氏族工匠缺点</t>
  </si>
  <si>
    <t>氏族工匠特点</t>
  </si>
  <si>
    <t>氏族工匠技能熟练项</t>
  </si>
  <si>
    <t>氏族工匠工具熟练项</t>
  </si>
  <si>
    <t>氏族工匠额外语言</t>
  </si>
  <si>
    <t>氏族工匠背景装备</t>
  </si>
  <si>
    <t>氏族工匠特殊选项</t>
  </si>
  <si>
    <t>幸运</t>
  </si>
  <si>
    <t>你的离奇运气让你可以在最危险的时刻化险为夷。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</si>
  <si>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纯种蛇人</t>
  </si>
  <si>
    <t>豁免：感知，魅力
技能：从奥秘、欺瞒、威吓、洞悉、历史、自然、宗教中选择两项
•（a）一把轻弩和 20 支弩矢或（b）任意一把简易武器
•（a）一个材料包或（b）一件奥术法器
•（a）一个学者套装或（b）一个地城套装
• 皮甲、任意简易武器和两把匕首</t>
  </si>
  <si>
    <t>长剑</t>
  </si>
  <si>
    <t>15gp</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</si>
  <si>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</si>
  <si>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</si>
  <si>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</si>
  <si>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隐修学者CloisteredScholar</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</si>
  <si>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</si>
  <si>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t>隐修学者理想</t>
  </si>
  <si>
    <t>隐修学者牵绊</t>
  </si>
  <si>
    <t>隐修学者缺点</t>
  </si>
  <si>
    <t>隐修学者特点</t>
  </si>
  <si>
    <t>隐修学者技能熟练项</t>
  </si>
  <si>
    <t>隐修学者工具熟练项</t>
  </si>
  <si>
    <t>隐修学者额外语言</t>
  </si>
  <si>
    <t>隐修学者背景装备</t>
  </si>
  <si>
    <t>隐修学者特殊选项</t>
  </si>
  <si>
    <t>巫师杀手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</si>
  <si>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</si>
  <si>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吉斯人</t>
  </si>
  <si>
    <t>豁免：体质、智力
技能：从奥秘、历史、调查、医药、自然、察觉、巧手中选两项
•任意二把简易武器
•一把轻弩和20支弩矢
•（a）镶钉皮甲或（b）鳞甲
•一个盗贼工具和地城套装</t>
  </si>
  <si>
    <t>巨锤</t>
  </si>
  <si>
    <t>玻璃瓶</t>
  </si>
  <si>
    <t>朝臣Courtier</t>
  </si>
  <si>
    <t>官员CourtFunctionary。你掌握的官场运作知识，让你在面对任何贵族宫廷或政府时得以从中获取情报并窥见其内部操作。你了解是谁在进行幕后操纵，知道应该寻求何人支持，还清楚这些组织当前正感兴趣的阴谋。</t>
  </si>
  <si>
    <t>朝臣理想</t>
  </si>
  <si>
    <t>朝臣牵绊</t>
  </si>
  <si>
    <t>朝臣缺点</t>
  </si>
  <si>
    <t>朝臣特点</t>
  </si>
  <si>
    <t>朝臣技能熟练项</t>
  </si>
  <si>
    <t>朝臣工具熟练项</t>
  </si>
  <si>
    <t>朝臣额外语言</t>
  </si>
  <si>
    <t>朝臣背景装备</t>
  </si>
  <si>
    <t>朝臣特殊选项</t>
  </si>
  <si>
    <t>魔法学徒</t>
  </si>
  <si>
    <t>指定一个职业：吟游诗人、牧师、德鲁伊、术士、邪术师、法师。你从指定职业法术列表里习得两个戏法。
 此外，你从相同列表里选择习得一个1环法术。以该方式习得的法术只可以用其最低环法术位来施展，而以该方式施展后的该1环法术必须完成一次长休后，才能再次以该方式施展。
 这些法术的施法关键属性取决于你指定的职业：吟游诗人、术士、邪术师用魅力；牧师、德鲁伊用感知；法师用智力。</t>
  </si>
  <si>
    <t>梭螺鱼人</t>
  </si>
  <si>
    <t>豁免：力量、体质
技能：从体操、驯兽、运动、历史、洞悉、威吓、察觉和求生中选择两项
•（a）链甲或（b）皮甲，长弓和 20 支箭
•（a）一把军用武器和一面盾牌或（b）两把军用武器
•（a）一把轻弩和 20 支弩矢或（b）两把手斧
•（a）一个地城套装或（b）一个探索套装</t>
  </si>
  <si>
    <t>钉头锤</t>
  </si>
  <si>
    <t>水桶</t>
  </si>
  <si>
    <t>0.05gp</t>
  </si>
  <si>
    <t>派系特工FactionAgent</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</si>
  <si>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</si>
  <si>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派系特工理想</t>
  </si>
  <si>
    <t>派系特工牵绊</t>
  </si>
  <si>
    <t>派系特工缺点</t>
  </si>
  <si>
    <t>派系特工特点</t>
  </si>
  <si>
    <t>派系特工技能熟练项</t>
  </si>
  <si>
    <t>派系特工工具熟练项</t>
  </si>
  <si>
    <t>派系特工额外语言</t>
  </si>
  <si>
    <t>派系特工背景装备</t>
  </si>
  <si>
    <t>派系特工特殊选项</t>
  </si>
  <si>
    <t>战技专家</t>
  </si>
  <si>
    <t>接受战技训练后，你可以使用一些独特的战技。你获得下列增益：
• 你选择习得战士战斗大师范型战技列表中的两个战技。
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</si>
  <si>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歌利亚</t>
  </si>
  <si>
    <t>豁免：感知、魅力
技能：在运动、洞悉、威吓、医药、游说、宗教中选择两项
•（a）一把军用武器和一面盾牌或（b）两把军用武器
•（a）五支标枪或（b）任意简易近战武器
•（a）一个祭司套装或（b）一个探索套装
• 链甲和一个圣徽</t>
  </si>
  <si>
    <t>长矛</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</si>
  <si>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</si>
  <si>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</si>
  <si>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远行者FarTraveler</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</si>
  <si>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</si>
  <si>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远行者理想</t>
  </si>
  <si>
    <t>远行者牵绊</t>
  </si>
  <si>
    <t>远行者缺点</t>
  </si>
  <si>
    <t>远行者特点</t>
  </si>
  <si>
    <t>远行者技能熟练项</t>
  </si>
  <si>
    <t>远行者工具熟练项</t>
  </si>
  <si>
    <t>远行者额外语言</t>
  </si>
  <si>
    <t>远行者背景装备</t>
  </si>
  <si>
    <t>远行者特殊选项</t>
  </si>
  <si>
    <t>中甲大师</t>
  </si>
  <si>
    <t>先决条件：中甲熟练项
 你修习过如何在着装中甲时移动，并获得下列增益： 
• 着装中甲不再使你进行敏捷（隐匿）检定时具有劣势。
• 着装中甲时，若你的敏捷在16或以上，你的AC可以增加3点而非2点。</t>
  </si>
  <si>
    <t>象族</t>
  </si>
  <si>
    <t>豁免：力量、敏捷
技能：从驯兽、运动、洞悉、调查、自然、察觉、隐匿和求生中选择三项
•（a）鳞甲或（b）皮甲
•（a）两把短剑或（b）任意两把简易武器
•（a）一个地城套装或（b）一个探索套装
• 一把长弓和一个箭袋（内含 20 支箭）</t>
  </si>
  <si>
    <t>刺剑</t>
  </si>
  <si>
    <t>灵巧</t>
  </si>
  <si>
    <t>蜡烛</t>
  </si>
  <si>
    <t>一只蜡烛可以为其身边5尺半径范围提供明亮光照，以及该范围外5尺的微光光照。蜡烛的照明效果可以持续1小时。</t>
  </si>
  <si>
    <t>0.01gp</t>
  </si>
  <si>
    <t>继承者Inheritor</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</si>
  <si>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</si>
  <si>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继承者理想</t>
  </si>
  <si>
    <t>继承者牵绊</t>
  </si>
  <si>
    <t>继承者缺点</t>
  </si>
  <si>
    <t>继承者特点</t>
  </si>
  <si>
    <t>继承者技能熟练项</t>
  </si>
  <si>
    <t>继承者工具熟练项</t>
  </si>
  <si>
    <t>继承者额外语言</t>
  </si>
  <si>
    <t>继承者背景装备</t>
  </si>
  <si>
    <t>继承者特殊选项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</si>
  <si>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</si>
  <si>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</si>
  <si>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析米克杂种</t>
  </si>
  <si>
    <t>豁免：力量、体质
技能：从驯兽、运动、威吓、自然、察觉和求生中选两项
•（a）一把巨斧或（b）任意一把军用近战武器
•（a）两把手斧或（b）任意一把简易武器   
• 一个探索套装和四支标枪</t>
  </si>
  <si>
    <t>弯刀</t>
  </si>
  <si>
    <t>灵巧 轻型</t>
  </si>
  <si>
    <t>弩矢匣</t>
  </si>
  <si>
    <t>一只木匣能装二十支弩矢。</t>
  </si>
  <si>
    <t>教团骑士KnightoftheOrder</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</si>
  <si>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</si>
  <si>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教团骑士理想</t>
  </si>
  <si>
    <t>教团骑士牵绊</t>
  </si>
  <si>
    <t>教团骑士缺点</t>
  </si>
  <si>
    <t>教团骑士特点</t>
  </si>
  <si>
    <t>教团骑士技能熟练项</t>
  </si>
  <si>
    <t>教团骑士工具熟练项</t>
  </si>
  <si>
    <t>教团骑士额外语言</t>
  </si>
  <si>
    <t>教团骑士背景装备</t>
  </si>
  <si>
    <t>教团骑士特殊选项</t>
  </si>
  <si>
    <t>中甲运用</t>
  </si>
  <si>
    <t>先决条件：轻甲熟练项
 你习得如何使用中甲和盾牌，并获得下列增益：
• 你的力量或敏捷加1，上限为20。
• 你获得中甲和盾牌的熟练项。</t>
  </si>
  <si>
    <t>维多肯</t>
  </si>
  <si>
    <t>短剑</t>
  </si>
  <si>
    <t>地图或卷轴匣</t>
  </si>
  <si>
    <t>一个圆柱形皮匣能够装上十张卷起的纸或是五张卷起的羊皮纸。</t>
  </si>
  <si>
    <t>老佣兵MercenaryVeteran</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</si>
  <si>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</si>
  <si>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老佣兵理想</t>
  </si>
  <si>
    <t>老佣兵牵绊</t>
  </si>
  <si>
    <t>老佣兵缺点</t>
  </si>
  <si>
    <t>老佣兵特点</t>
  </si>
  <si>
    <t>老佣兵技能熟练项</t>
  </si>
  <si>
    <t>老佣兵工具熟练项</t>
  </si>
  <si>
    <t>老佣兵额外语言</t>
  </si>
  <si>
    <t>老佣兵背景装备</t>
  </si>
  <si>
    <t>老佣兵特殊选项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</si>
  <si>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</si>
  <si>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</si>
  <si>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狗头人</t>
  </si>
  <si>
    <t>三叉戟</t>
  </si>
  <si>
    <t>链条_10尺</t>
  </si>
  <si>
    <t>一根链条有10点生命值。它可以被一次成功的DC20力量检定挣断。</t>
  </si>
  <si>
    <t>城市猎人UrbanBountyHunter</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</si>
  <si>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</si>
  <si>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城市猎人理想</t>
  </si>
  <si>
    <t>城市猎人牵绊</t>
  </si>
  <si>
    <t>城市猎人缺点</t>
  </si>
  <si>
    <t>城市猎人特点</t>
  </si>
  <si>
    <t>城市猎人技能熟练项</t>
  </si>
  <si>
    <t>城市猎人工具熟练项</t>
  </si>
  <si>
    <t>城市猎人额外语言</t>
  </si>
  <si>
    <t>城市猎人背景装备</t>
  </si>
  <si>
    <t>城市猎人特殊选项</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</si>
  <si>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</si>
  <si>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你的被动感知（察觉）和智力（调查）检定具有+5加值。</t>
  </si>
  <si>
    <t>离梦人</t>
  </si>
  <si>
    <t>法师武器熟练</t>
  </si>
  <si>
    <t>法师护甲熟练</t>
  </si>
  <si>
    <t>匕首、飞镖、投石索、长棍、轻弩</t>
  </si>
  <si>
    <t>无</t>
  </si>
  <si>
    <t>战镐</t>
  </si>
  <si>
    <t>粉笔_1块</t>
  </si>
  <si>
    <t>乌斯伽部族成员UthgardtTribeMember</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</si>
  <si>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</si>
  <si>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乌斯伽部族成员理想</t>
  </si>
  <si>
    <t>乌斯伽部族成员牵绊</t>
  </si>
  <si>
    <t>乌斯伽部族成员缺点</t>
  </si>
  <si>
    <t>乌斯伽部族成员特点</t>
  </si>
  <si>
    <t>乌斯伽部族成员技能熟练项</t>
  </si>
  <si>
    <t>乌斯伽部族成员工具熟练项</t>
  </si>
  <si>
    <t>乌斯伽部族成员额外语言</t>
  </si>
  <si>
    <t>乌斯伽部族成员背景装备</t>
  </si>
  <si>
    <t>乌斯伽部族成员特殊选项</t>
  </si>
  <si>
    <t>长柄武器大师</t>
  </si>
  <si>
    <t>你可以用触及武器与敌人近身缠斗。你获得下列增益：
• 当你只使用长柄刀、戟、长棍或矛执行攻击动作时，可以用附赠动作以武器手柄的末端发动一次近战攻击。
这次攻击与主攻击使用同样的调整值，其伤害骰为d4，伤害类型为钝击伤害。
• 当你持握长柄刀、戟、长矛、长棍或矛时，进入你触及范围的生物会引发你的借机攻击。</t>
  </si>
  <si>
    <t>化兽者</t>
  </si>
  <si>
    <t>术士武器熟练</t>
  </si>
  <si>
    <t>术士护甲熟练</t>
  </si>
  <si>
    <t>战锤</t>
  </si>
  <si>
    <t>木箱</t>
  </si>
  <si>
    <t>深水人贵族WaterdhavianNoble</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</si>
  <si>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</si>
  <si>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深水人贵族理想</t>
  </si>
  <si>
    <t>深水人贵族牵绊</t>
  </si>
  <si>
    <t>深水人贵族缺点</t>
  </si>
  <si>
    <t>深水人贵族特点</t>
  </si>
  <si>
    <t>深水人贵族技能熟练项</t>
  </si>
  <si>
    <t>深水人贵族工具熟练项</t>
  </si>
  <si>
    <t>深水人贵族额外语言</t>
  </si>
  <si>
    <t>深水人贵族背景装备</t>
  </si>
  <si>
    <t>深水人贵族特殊选项</t>
  </si>
  <si>
    <t>强健身心</t>
  </si>
  <si>
    <t>选择1种属性，并获得下列增益：
• 所选属性加1，上限为20。
• 你进行所选属性的豁免检定时可以加上你的熟练加值。</t>
  </si>
  <si>
    <t>天狗</t>
  </si>
  <si>
    <t>吟游诗人武器熟练</t>
  </si>
  <si>
    <t>吟游诗人护甲熟练</t>
  </si>
  <si>
    <t>简易武器、手弩、长剑、刺剑、短剑</t>
  </si>
  <si>
    <t>轻甲</t>
  </si>
  <si>
    <t>鞭</t>
  </si>
  <si>
    <t>灵巧 触及</t>
  </si>
  <si>
    <t>攀爬工具</t>
  </si>
  <si>
    <t>一套攀爬工具包括特制的岩钉，靴子包头，手套和系带。你可以用一个动作来运用攀爬工具锚定自己；此时你不会从锚定处摔落超过25尺，且在解除锚定前无法从锚定处向外攀爬超过25尺。</t>
  </si>
  <si>
    <t>家族代理人</t>
  </si>
  <si>
    <t>家族背景。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</si>
  <si>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家族代理人理想</t>
  </si>
  <si>
    <t>家族代理人牵绊</t>
  </si>
  <si>
    <t>家族代理人缺点</t>
  </si>
  <si>
    <t>家族代理人特点</t>
  </si>
  <si>
    <t>家族代理人技能熟练项</t>
  </si>
  <si>
    <t>家族代理人工具熟练项</t>
  </si>
  <si>
    <t>家族代理人额外语言</t>
  </si>
  <si>
    <t>家族代理人背景装备</t>
  </si>
  <si>
    <t>家族代理人特殊选项</t>
  </si>
  <si>
    <t>仪式施法者</t>
  </si>
  <si>
    <t>先决条件：智力或感知为13或更高
 你习得一些可以用于仪式施法的法术。这些法术会记载在一本仪式书上，你进行仪式施法时必须手持这本仪式书。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当你获得了一份书写形式的法术时（比如法术卷轴 spell scroll 或法师的法术书），你可以将其法术添加进你的仪式书里。
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</si>
  <si>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费尔伯格人</t>
  </si>
  <si>
    <t>牧师武器熟练</t>
  </si>
  <si>
    <t>牧师护甲熟练</t>
  </si>
  <si>
    <t>简易武器</t>
  </si>
  <si>
    <t>轻甲、中甲、盾牌</t>
  </si>
  <si>
    <t>吹箭筒</t>
  </si>
  <si>
    <t>弹药(射程25/100) 装填</t>
  </si>
  <si>
    <t>普通服装</t>
  </si>
  <si>
    <t>请在左侧【背景】一栏，选择背景或者背景模板。删除背景请从左侧，不要删除此单元格内容。</t>
  </si>
  <si>
    <t>凶蛮打手</t>
  </si>
  <si>
    <t>你每回合有一次机会，在掷近战武器攻击的伤害骰时，重掷武器的伤害骰并选用新旧骰值二者之一。</t>
  </si>
  <si>
    <t>德鲁伊武器熟练</t>
  </si>
  <si>
    <t>德鲁伊护甲熟练</t>
  </si>
  <si>
    <t>短棒、匕首、飞镖、ḷ枪、硬头锤、长棍、弯刀、镰刀、投石索、矛</t>
  </si>
  <si>
    <t>轻甲、中甲、盾牌（德鲁伊不能装备或使用金属质的护甲和盾）</t>
  </si>
  <si>
    <t>手弩</t>
  </si>
  <si>
    <t>75gp</t>
  </si>
  <si>
    <t>弹药(射程30/120) 轻型 装填</t>
  </si>
  <si>
    <t>表演服装</t>
  </si>
  <si>
    <t>哨兵</t>
  </si>
  <si>
    <t>你的掌握的技术让你在击破敌人防御时占尽优势，并获得下列增益：
• 你的借机攻击命中目标时，目标在本回合剩下时间内的移动速度降至 0。 
• 生物即使执行撤离动作离开你的触及范围也会引发你的借机攻击。
• 处于你周边５尺范围内的生物对除你外的目标发动攻击后（且被攻击者没有这个专长），你可以用你的反应对该攻击者发动一次近战攻击。</t>
  </si>
  <si>
    <t>武僧武器熟练</t>
  </si>
  <si>
    <t>武僧护甲熟练</t>
  </si>
  <si>
    <t>简易武器、短剑</t>
  </si>
  <si>
    <t>术士/武僧等级</t>
  </si>
  <si>
    <t>重弩</t>
  </si>
  <si>
    <t>弹药(射程100/400) 重型 装填 双手</t>
  </si>
  <si>
    <t>高档服装</t>
  </si>
  <si>
    <t>人类属性值加成</t>
  </si>
  <si>
    <t>你的全部属性值加1。</t>
  </si>
  <si>
    <t>变体人类</t>
  </si>
  <si>
    <t>探索龙纹_艾伯伦</t>
  </si>
  <si>
    <t>畜牧龙纹_艾伯伦</t>
  </si>
  <si>
    <t>创造龙纹_艾伯伦</t>
  </si>
  <si>
    <t>通行龙纹_艾伯伦</t>
  </si>
  <si>
    <t>守护龙纹_艾伯伦</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</si>
  <si>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</si>
  <si>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你用拥有熟练项的远程武器发动攻击前，可以选择使该次攻击的攻击检定承受-5减值。若本次攻击中，则其伤害掷骰获得+10加值。</t>
  </si>
  <si>
    <t>游荡者武器熟练</t>
  </si>
  <si>
    <t>游荡者护甲熟练</t>
  </si>
  <si>
    <t>术法点/气</t>
  </si>
  <si>
    <t>长弓</t>
  </si>
  <si>
    <t>弹药(射程150/600) 重型 双手</t>
  </si>
  <si>
    <t>旅行者服装</t>
  </si>
  <si>
    <t>我崇拜某个英雄，并时刻以其事迹作为榜样。</t>
  </si>
  <si>
    <t>我容易招蜂引蝶，爱情生活是也不断的离离合合。</t>
  </si>
  <si>
    <t>我总是计划好事情变糟时的应对方法。</t>
  </si>
  <si>
    <t>我知道一个几乎适合所有情况的故事。</t>
  </si>
  <si>
    <t>我以人的行为而非言辞对其做判断。</t>
  </si>
  <si>
    <t>我确信能做的事就要做到最好。而我必须要做到最好——我是完美主义者。</t>
  </si>
  <si>
    <t>由于在隐居生活中鲜少说话，现在的我更偏好用肢体语言交流，或者偶尔咕哝几声。</t>
  </si>
  <si>
    <t>我的阿谀奉能能让其他人觉得自己举世无双。</t>
  </si>
  <si>
    <t>我因旅行欲望的驱使而背井离乡。</t>
  </si>
  <si>
    <t>我会用一些让人觉得非常博学的长词。</t>
  </si>
  <si>
    <t>朋友们知道无论出现什么困难，我都值得依赖。</t>
  </si>
  <si>
    <t>我总是表现的恭敬有礼。</t>
  </si>
  <si>
    <t>我把食物碎屑和饰品深深地藏在口袋里。</t>
  </si>
  <si>
    <t>我有着与周围人关于私人空间的不同想法，并不觉得进入到别人私人空间是什么犯罪行为，而且也不觉得我的私人空间被别人进入也毫无所谓。</t>
  </si>
  <si>
    <t>我从不让感情复杂化。</t>
  </si>
  <si>
    <t>变体人类属性值加成</t>
  </si>
  <si>
    <t>自选两项不同属性各加1。</t>
  </si>
  <si>
    <t>轻足半身人</t>
  </si>
  <si>
    <t>敦实半身人</t>
  </si>
  <si>
    <t>鬼智半身人_剑湾</t>
  </si>
  <si>
    <t>莲源半身人_荒洲</t>
  </si>
  <si>
    <t>医疗龙纹_艾伯伦</t>
  </si>
  <si>
    <t>招待龙纹_艾伯伦</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</si>
  <si>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</si>
  <si>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</si>
  <si>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邪术师武器熟练</t>
  </si>
  <si>
    <t>邪术师护甲熟练</t>
  </si>
  <si>
    <t>捕网</t>
  </si>
  <si>
    <t>特殊 投掷(射程5/15)</t>
  </si>
  <si>
    <t>材料包</t>
  </si>
  <si>
    <t>材料包是一个防水的皮质小小包，其内有间格用以放置各种材料成分以及其它你需要用以施展法术的特殊物品。某些有着特定价格的材料不包含在材料包中（详见相关法术的描述内容）。</t>
  </si>
  <si>
    <t>我能在最狂乱的敌人间寻找共鸣，然后感化他们一同为和平而努力。</t>
  </si>
  <si>
    <t>我在什么情境下都会说笑，尤其在不合时宜时更是如此。</t>
  </si>
  <si>
    <t>无论情形如何我总能保持冷静。我从不会忽然提高音调或是让情绪影响自己。</t>
  </si>
  <si>
    <t>到一个新地方后就会着手收集当地的流言和小道消息。</t>
  </si>
  <si>
    <t>我总是会去帮助遇到麻烦的人。</t>
  </si>
  <si>
    <t>我瞧不起那些不懂审美的家伙。</t>
  </si>
  <si>
    <t>即使泰山崩于面前，我依然心如止水。</t>
  </si>
  <si>
    <t>平民们因我的仁慈和慷慨而喜爱我。</t>
  </si>
  <si>
    <t>我像照顾新生儿般照顾同伴。</t>
  </si>
  <si>
    <t>我读过世上最大图书馆中的每一本书——或者我喜欢自夸我读过。</t>
  </si>
  <si>
    <t>我努力工作，然后休闲时就可以尽情玩乐。</t>
  </si>
  <si>
    <t>我的心中总是萦绕着战争时的记忆，那些残暴的画面总是挥之不去。</t>
  </si>
  <si>
    <t>我会常常发问。</t>
  </si>
  <si>
    <t>我对哪些是或不是食物有着自己的看法，并且我觉得我周围那些人的饮食习惯真是让我向往，让人恶心或是混乱不堪。</t>
  </si>
  <si>
    <t>我总是想提高效率。</t>
  </si>
  <si>
    <t>轻足半身人属性值加成</t>
  </si>
  <si>
    <t>你的敏捷加2，你的魅力加1。</t>
  </si>
  <si>
    <t>高等精灵</t>
  </si>
  <si>
    <t>木精灵</t>
  </si>
  <si>
    <t>卓尔精灵</t>
  </si>
  <si>
    <t>雅灵_魔邓肯</t>
  </si>
  <si>
    <t>海精灵_魔邓肯</t>
  </si>
  <si>
    <t>影灵_魔邓肯</t>
  </si>
  <si>
    <t>苍白精灵_荒洲</t>
  </si>
  <si>
    <t>阴影龙纹_艾伯伦</t>
  </si>
  <si>
    <t>熟习</t>
  </si>
  <si>
    <t>选择任意组合的三项技能或工具加入你的熟练项。</t>
  </si>
  <si>
    <t>奇械师武器熟练</t>
  </si>
  <si>
    <t>奇械师护甲熟练</t>
  </si>
  <si>
    <t>双刃弯刀</t>
  </si>
  <si>
    <t>2d4</t>
  </si>
  <si>
    <t>100gp</t>
  </si>
  <si>
    <t>特殊 双手</t>
  </si>
  <si>
    <t>撬棍</t>
  </si>
  <si>
    <t>在适当的地方使用撬棍时，可以让相应的力量检定具有优势。</t>
  </si>
  <si>
    <t>我在每个事件和行动中看到预兆。神试图对我们说话，我们只需要听即可。</t>
  </si>
  <si>
    <t>我爱用逢迎的手段获取所求之物。</t>
  </si>
  <si>
    <t>我每到一个新地方做的第一件事就是记下每个有价值之物的位置——或是可能藏有类似东西的地点。</t>
  </si>
  <si>
    <t>我是无可救药的浪漫病，总是在找“有缘人”。</t>
  </si>
  <si>
    <t>我在专注于某件事时，会排除一切障碍坚持到底。</t>
  </si>
  <si>
    <t>我总是想搞清楚事物如何运作，人们为何奔波。</t>
  </si>
  <si>
    <t>修会的主持无论何时都能说出至理哲言，而我也想分享得此等睿智。</t>
  </si>
  <si>
    <t>众所周知只要看一眼我威严的仪态，就能明白我和下层民众截然不同。</t>
  </si>
  <si>
    <t>我曾马不停蹄地跑了二十五里以警告氏族有兽人来袭。如果有必要，我还会这么干。</t>
  </si>
  <si>
    <t>我习惯帮助那些不像我这么聪明的人，而我有耐心对其他人解释任何事和每件事。</t>
  </si>
  <si>
    <t>我喜欢航行到新港口，然后在那里以酒会友。</t>
  </si>
  <si>
    <t>我曾失去太多的朋友，而现在已经很难交个新的朋友了。</t>
  </si>
  <si>
    <t>我喜欢钻进别人找不到我的地方。</t>
  </si>
  <si>
    <t>我有着非常强烈的荣誉准则或规范，这让一些人无法理解。</t>
  </si>
  <si>
    <t>我会告诉别人一些和自己家族业务有关的琐事（医疗、船、战俑等）。</t>
  </si>
  <si>
    <t>敦实半身人属性值加成</t>
  </si>
  <si>
    <t>你的敏捷加2，你的体质加1。</t>
  </si>
  <si>
    <t>半精灵变体_剑湾</t>
  </si>
  <si>
    <t>侦测龙纹_艾伯伦</t>
  </si>
  <si>
    <t>暴风龙纹_艾伯伦</t>
  </si>
  <si>
    <t>隐伏者</t>
  </si>
  <si>
    <t>先决条件：敏捷13或更高
 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t>
  </si>
  <si>
    <t>战士武器熟练</t>
  </si>
  <si>
    <t>战士护甲熟练</t>
  </si>
  <si>
    <t>简易武器、军用武器</t>
  </si>
  <si>
    <t>所有护甲、盾牌</t>
  </si>
  <si>
    <t>手枪</t>
  </si>
  <si>
    <t>250gp</t>
  </si>
  <si>
    <t>弹药(射程30/90) 装填</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</si>
  <si>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</si>
  <si>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</si>
  <si>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没有什么能动摇我的乐观态度。</t>
  </si>
  <si>
    <t>我是天生的赌徒，一旦有回报的可能，我就会不顾风险。</t>
  </si>
  <si>
    <t>比起制造一个新敌人，我宁可交一个新朋友。</t>
  </si>
  <si>
    <t>我周围的人都不会生气太久，因为我总能缓和紧张的气氛。</t>
  </si>
  <si>
    <t>我对公平有着强烈的执念，并且总是试图为争端寻找最公正的解决方案。</t>
  </si>
  <si>
    <t>我有一肚子格言警句，总是能恰到好处地掉书袋。</t>
  </si>
  <si>
    <t>我对受难者抱有强烈的同情心。</t>
  </si>
  <si>
    <t>我为了时尚和美貌忍受了很大痛苦。</t>
  </si>
  <si>
    <t>我善于观察自然，并从中获得应对任何境况的经验。</t>
  </si>
  <si>
    <t>没有什么能比一个有趣的谜团更令我欢心。</t>
  </si>
  <si>
    <t>我常常会为了讲述一个好故事而夸大其词。</t>
  </si>
  <si>
    <t>我的军事生涯曾经历过各种情况，所以我能以此讲出许多鼓舞人心而又发人深省的故事。</t>
  </si>
  <si>
    <t>我习惯靠着墙或树睡觉，睡时把自己的东西都捆成一捆。抱在怀里。</t>
  </si>
  <si>
    <t>我表达喜爱和厌恶的方式和其他人不一样。</t>
  </si>
  <si>
    <t>我对自己和任何共事者都有极高的要求。</t>
  </si>
  <si>
    <t>鬼智半身人_剑湾属性值加成</t>
  </si>
  <si>
    <t>你的敏捷加2，你的感知加1。</t>
  </si>
  <si>
    <t>丘陵矮人</t>
  </si>
  <si>
    <t>山地矮人</t>
  </si>
  <si>
    <t>灰矮人_魔邓肯</t>
  </si>
  <si>
    <t>警戒龙纹_艾伯伦</t>
  </si>
  <si>
    <t>法术射手</t>
  </si>
  <si>
    <t>先决条件：至少可以施展一个法术
 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
你施展该戏法的施法关键属性取决于你选择的职业：吟游诗人、术士、邪术师用魅力；牧师、德鲁伊用感知；法师用智力。</t>
  </si>
  <si>
    <t>圣武士武器熟练</t>
  </si>
  <si>
    <t>圣武士护甲熟练</t>
  </si>
  <si>
    <t>滑膛枪</t>
  </si>
  <si>
    <t>500gp</t>
  </si>
  <si>
    <t>弹药(射程40/120) 装填 双手</t>
  </si>
  <si>
    <t>图腾</t>
  </si>
  <si>
    <t>我任何情况下都喜欢引用（或错引）圣典和格言。</t>
  </si>
  <si>
    <t>我什么时候都爱说点谎话，而不论是否有必要。</t>
  </si>
  <si>
    <t>我极端的不易信任他人。表面上看上去越公正的人通常都藏着越多见不得光的事。</t>
  </si>
  <si>
    <t>我喜欢精妙的讽刺，即使那是对我的讽刺也一样。</t>
  </si>
  <si>
    <t>我信任自己的能力，并且会做任何力所能及的事以获得他人的信任。</t>
  </si>
  <si>
    <t>我对那些不像我那样努力工作、公平竞争的人并不会以礼相待。</t>
  </si>
  <si>
    <t>我对于礼仪和社会常识一无所知。</t>
  </si>
  <si>
    <t>我不喜欢干脏活，更不会因不舒适的食宿勉强自己。</t>
  </si>
  <si>
    <t>财富和礼貌无法帮你对抗一头饥饿枭熊，而我对看重这些东西的家伙不屑一顾。</t>
  </si>
  <si>
    <t>我作出自己的判断前，总会乐意倾听争论双方的论点。</t>
  </si>
  <si>
    <t>我就觉得酒馆是了解一座陌生城市的好地方。</t>
  </si>
  <si>
    <t>我能盯着一只地狱犬看而毫不畏缩。</t>
  </si>
  <si>
    <t>我的吃相像猪一样，十分没有礼数。</t>
  </si>
  <si>
    <t>我通过在这片土地上实践来敬仰我的神灵。</t>
  </si>
  <si>
    <t>我永远不会忘记对我自己或家族的侮辱。</t>
  </si>
  <si>
    <t>高等精灵属性值加成</t>
  </si>
  <si>
    <t>你的敏捷加2，你的智力加1。</t>
  </si>
  <si>
    <t>金龙裔</t>
  </si>
  <si>
    <t>红龙裔</t>
  </si>
  <si>
    <t>蓝龙裔</t>
  </si>
  <si>
    <t>黑龙裔</t>
  </si>
  <si>
    <t>银龙裔</t>
  </si>
  <si>
    <t>绿龙裔</t>
  </si>
  <si>
    <t>白龙裔</t>
  </si>
  <si>
    <t>黄铜龙裔</t>
  </si>
  <si>
    <t>赤铜龙裔</t>
  </si>
  <si>
    <t>青铜龙裔</t>
  </si>
  <si>
    <t>龙国血统_荒洲</t>
  </si>
  <si>
    <t>瑞雯奈特_荒洲</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</si>
  <si>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</si>
  <si>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</si>
  <si>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游侠武器熟练</t>
  </si>
  <si>
    <t>游侠护甲熟练</t>
  </si>
  <si>
    <t>木制法杖</t>
  </si>
  <si>
    <t>我能容忍（或无法容忍）其它信仰并且尊重（或谴责）对其他神抵的崇拜。</t>
  </si>
  <si>
    <t>讽刺和挖苦是我的首选武器。</t>
  </si>
  <si>
    <t>我不会考虑某个情形中的风险。永远别跟我谈几率。</t>
  </si>
  <si>
    <t>我一旦不能成为众人焦点就会很难受。</t>
  </si>
  <si>
    <t>其他人负责思考。我只负责行动。</t>
  </si>
  <si>
    <t>我喜欢对我的行当高谈阔论。</t>
  </si>
  <si>
    <t>我将周遭发生的一切视作冥冥天意的一部分。</t>
  </si>
  <si>
    <t>我拥有贵族的血统，但并不认为自己比平民百姓更高贵。我们流的血是相同的。</t>
  </si>
  <si>
    <t>我习惯偶尔从地上捡起些东西再漫不经心地摆弄，有的时候还会弄坏它们。</t>
  </si>
  <si>
    <t>我~跟~白痴们~讲话~时~会~放慢~语速，别~误会~我~是指~所有人~都是~ग痴。</t>
  </si>
  <si>
    <t>我从不会放弃友好的赌局。</t>
  </si>
  <si>
    <t>我喜欢强壮的感觉并且乐于打坏东西。</t>
  </si>
  <si>
    <t>我认为任何对我假仁假义的人都不安好心。</t>
  </si>
  <si>
    <t>我通过一种通常和周围人不一样的小型的仪式来开始或结束我一天的生活。</t>
  </si>
  <si>
    <t>我对我家族达成的每一件事都感到激动和兴奋。</t>
  </si>
  <si>
    <t>木精灵属性值加成</t>
  </si>
  <si>
    <t>健壮</t>
  </si>
  <si>
    <t>获得该专长时，你的生命值上限增加你当前等级两倍的数值。并且在你随后每次升级时，生命值上限都会额外加2。</t>
  </si>
  <si>
    <t>野蛮人武器熟练</t>
  </si>
  <si>
    <t>野蛮人护甲熟练</t>
  </si>
  <si>
    <t>紫衫魔杖</t>
  </si>
  <si>
    <t>我喜爱美食、饮料以及同信仰神庙中的精英分子们的高层圈子。粗野的生活令我烦躁。</t>
  </si>
  <si>
    <t>我身上挂着一排圣徽，随时随地都可以祈祷随便哪位神祇保佑。</t>
  </si>
  <si>
    <t>令我做某件事的最好手段就是跟我说不能那样做。</t>
  </si>
  <si>
    <t>我是完美主义者。</t>
  </si>
  <si>
    <t>会错用长单词以试图显得更聪明些。</t>
  </si>
  <si>
    <t>我不会轻易花钱，砍价也总是砍到最低。</t>
  </si>
  <si>
    <t>我时常陷入自我冥思中无法自拔，丝毫不顾周围的事物。</t>
  </si>
  <si>
    <t>一旦辜负我的期待，就将永远失去我的青睐。</t>
  </si>
  <si>
    <t>对于与人相处，和动物在一起会让我更自在。</t>
  </si>
  <si>
    <t>我在社交场合尴尬得特别特别厉害。</t>
  </si>
  <si>
    <t>我的言辞脏污得好比食腐兽的窝。</t>
  </si>
  <si>
    <t>我有着粗俗的幽默感。</t>
  </si>
  <si>
    <t>我不喜欢洗澡。</t>
  </si>
  <si>
    <t>远行者特点只有6种，你也可以自己修改或者添加。——太易</t>
  </si>
  <si>
    <t>我是家族的颜面，同时对自己的外表拥有很高的自信。</t>
  </si>
  <si>
    <t>卓尔精灵属性值加成</t>
  </si>
  <si>
    <t>战地施法者</t>
  </si>
  <si>
    <t>先决条件：至少可以施展一个法术
 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
该法术的施法时间必须是1动作，且该生物必须为法术的唯一目标。</t>
  </si>
  <si>
    <t>渔具</t>
  </si>
  <si>
    <t>一套渔具工具包中，装有一根木杆、丝线、软木转轴、铅坠、天鹅绒饵以及窄眼网。</t>
  </si>
  <si>
    <t>我在神庙中生活的太久了，以至于我在与外面世界的人们打交道时缺乏实际经验。</t>
  </si>
  <si>
    <t>我会把任何可能有点价值的玩意儿都收集起来。</t>
  </si>
  <si>
    <t>最轻微的侮辱也能把我气炸了。</t>
  </si>
  <si>
    <t>我的情绪和思想变得和弹琴轮指一样快。</t>
  </si>
  <si>
    <t>我时常感到厌烦。我的天命之旅什么时候才有进展呢？</t>
  </si>
  <si>
    <t>我在我这行鼎鼎有名，而我要确保所有人都认同这点。如果人们没听说过我，就会让我大吃一惊。</t>
  </si>
  <si>
    <t>我正致力完成一套哲学理论，且乐于与人分享其理念。</t>
  </si>
  <si>
    <t>我一受到伤害就要碾碎对方，乃至辱其名声毁其土地。</t>
  </si>
  <si>
    <t>我实际上是个由狼养大的孩子。</t>
  </si>
  <si>
    <t>我确信人们始终在试图偷取我的秘密。</t>
  </si>
  <si>
    <t>我喜欢工作都好好完成的样子，如果整个过程都让别人来干就更好了。</t>
  </si>
  <si>
    <t>我迎难而上直面问题。一个简单直接的解决方案是通往成功的最佳路径。</t>
  </si>
  <si>
    <t>我总是直接说出其他人暗示或者想遮掩的事情。</t>
  </si>
  <si>
    <t>我对君主制和任何针对家族的限制都感到不满。</t>
  </si>
  <si>
    <t>雅灵_魔邓肯属性值加成</t>
  </si>
  <si>
    <t>武器大师</t>
  </si>
  <si>
    <t>经过大量练习后，你熟练的掌握了各种武器的使用方法，并获得下列增益： 
• 你的力量或敏捷加1，上限为20。 
• 你从简易武器和军用武器列表中，共选择四种武器并获得其熟练项。</t>
  </si>
  <si>
    <t>扁瓶或大杯</t>
  </si>
  <si>
    <t>0.02gp</t>
  </si>
  <si>
    <t>海精灵_魔邓肯属性值加成</t>
  </si>
  <si>
    <t>提夫林变体_剑湾</t>
  </si>
  <si>
    <t>提夫林亚种_魔邓肯</t>
  </si>
  <si>
    <t>慷慨吉运</t>
  </si>
  <si>
    <t>先决条件：半身人
你的民族有着非同寻常的好运，且你学过如何在看到同伴难堪之时将其秘密地借给他们。你也不知道你是怎么做到的。你只是想想，那就实现了，这是命运的赠礼！
如果一个30尺内你可以看见的队友在攻击检定，属性检定或者豁免检定上扔了个1，你可以用反应让他重扔一次，队友必须接受新的结果。
当你使用这个能力，直到下回合结束你都不能再次使用。</t>
  </si>
  <si>
    <t>布甲</t>
  </si>
  <si>
    <t>是</t>
  </si>
  <si>
    <t>爪钩</t>
  </si>
  <si>
    <t>传统Traditions。古代崇拜与献祭的传统必须被保护并维持。(守序)</t>
  </si>
  <si>
    <t>自主Independence。我的灵魂自由自在——没人能对我指手画脚。（混乱）</t>
  </si>
  <si>
    <t>荣誉Honor。我不会偷行家的东西。(守序)</t>
  </si>
  <si>
    <t>美好Beauty。我表演时的世界会显得更美好。（善良）</t>
  </si>
  <si>
    <t>尊敬Respect。民众应该受到体面而尊敬的对待。（善良）</t>
  </si>
  <si>
    <t>团结Community。加强集体团结，保卫社区安全，是文明人应尽的义务。（守序）</t>
  </si>
  <si>
    <t>大义Greater Good。我的天赋注定要为所有人谋利，而非为一己之私。（善良）</t>
  </si>
  <si>
    <t>尊重Respect。人们尊敬我是因为我的地位，但任何人无论地位高低，都应该被体面地对待。（善良）</t>
  </si>
  <si>
    <t>改变Change。生活如四季流转，变化不止，而我们必须与之一道改变。（混乱）</t>
  </si>
  <si>
    <t>知识Knowledge。知识是通往力量和自我发展的必经之路。(中立)</t>
  </si>
  <si>
    <t>尊重Respect。只有船长和船员相互尊重，船才能乘风破浪。（善良）</t>
  </si>
  <si>
    <t>大义Greater Good。我们的使命即是为保卫他人而献出自己的生命。(善良)</t>
  </si>
  <si>
    <t>尊重Respect。所有人，不论贫富都应受到尊重。（善良）</t>
  </si>
  <si>
    <t>开放。那些在我旅程路上遇到的人，我有很多需要向他们学习。（善良）</t>
  </si>
  <si>
    <t>共同利益。我的龙纹家族在世界上举足轻重，它的繁荣能够让所有人得利。（善良）</t>
  </si>
  <si>
    <t>影灵_魔邓肯属性值加成</t>
  </si>
  <si>
    <t>守护阿斯莫</t>
  </si>
  <si>
    <t>天罚阿斯莫</t>
  </si>
  <si>
    <t>堕落阿斯莫</t>
  </si>
  <si>
    <t>龙族之恐怖</t>
  </si>
  <si>
    <t>先决条件：龙裔
气愤之时，你展露威慑之力。你获得以下好处。
力量，体质或者魅力+1，不能超过20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t>
  </si>
  <si>
    <t>皮甲</t>
  </si>
  <si>
    <t>锤子</t>
  </si>
  <si>
    <t>仁爱Charity。我总是试图帮助那些需要帮助的人，无论个人的花费如何。（善良）</t>
  </si>
  <si>
    <t>公平Fairness。我从不在那些穷得失不起钱的人身上捞钱。（守序）</t>
  </si>
  <si>
    <t>自由Freedom。枷锁的存在即是被打破，而那些铸造枷锁的人也该受同样对待。（混乱）</t>
  </si>
  <si>
    <t>传统Tradition。过去的故事、史诗以及歌谣塑造了我们，因而他们不该被遗忘。（守序）</t>
  </si>
  <si>
    <t>公平Fairness。没人可以在法律中得到优待，并且没人能凌驾于法律之上。（守序）</t>
  </si>
  <si>
    <t>慷慨Generosity。既然我有天赋，我就要造福世界。（善良）</t>
  </si>
  <si>
    <t>逻辑Logic。绝对不能让情绪干扰我们对正确、真实和理智的思考。（守序）</t>
  </si>
  <si>
    <t>责任Responsibility。我将服从上级视为责任，正如我的下属也必须要服从我一样。（守序）</t>
  </si>
  <si>
    <t>大义Greater Good。部族整体的幸福，是每个成员的义务。（善良）</t>
  </si>
  <si>
    <t>美丽Beauty。美丽的事物指引我们想着其所在的方向继续向前即是真实。（善良）</t>
  </si>
  <si>
    <t>公正Fairness。一起干的活工钱一起分。（守序）</t>
  </si>
  <si>
    <t>责任Reponsibility。我服从权力，并且只做必须做的事。（守序）</t>
  </si>
  <si>
    <t>团结Community。外人不会帮我们，因此我们必须同舟共济。（守序）</t>
  </si>
  <si>
    <t>保守。作为这个奇怪地方的新来者，我在日常交易之中保持谨慎和礼貌的态度。（守序）</t>
  </si>
  <si>
    <t>传统。我恪守家族传统，为家庭争取荣耀。（守序）</t>
  </si>
  <si>
    <t>半精灵属性值加成</t>
  </si>
  <si>
    <t>你的魅力加2。再选择其他两项属性值各加1。</t>
  </si>
  <si>
    <t>森林侏儒</t>
  </si>
  <si>
    <t>岩侏儒</t>
  </si>
  <si>
    <t>地底侏儒_魔邓肯</t>
  </si>
  <si>
    <t>抄录龙纹_艾伯伦</t>
  </si>
  <si>
    <t>龙族皮肤</t>
  </si>
  <si>
    <t>先决条件：龙裔
你显出自你龙族先祖的利爪与鳞片，你获得以下好处：
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你的指尖长出可伸缩的利爪，伸出或缩回爪子不消耗动作，爪子是可以用来徒手打击的天生武器，如果你用他们发动攻击，你造成1d4+你的力量调整值的挥砍伤害，以代替正常徒手打击造成的钝击伤害。</t>
  </si>
  <si>
    <t>已知法术</t>
  </si>
  <si>
    <t>主职业等级</t>
  </si>
  <si>
    <t>副职业等级</t>
  </si>
  <si>
    <t>镶钉皮甲</t>
  </si>
  <si>
    <t>大铁锤</t>
  </si>
  <si>
    <t>改变Change。我们必须协助引发神在世界中一直为之工作的改变。（混乱）</t>
  </si>
  <si>
    <t>仁爱Charity。我把赚来的钱分给真正需要的人。（善良）</t>
  </si>
  <si>
    <t>仁爱Charity。我从富人处窃取财富然后帮助有需要的人。（善良）</t>
  </si>
  <si>
    <t>创新Creativity。世界需要崭新的创意和大胆的行动。（混乱）</t>
  </si>
  <si>
    <t>自由Freedom。压迫人民的暴君绝不能被容忍。（混乱）</t>
  </si>
  <si>
    <t>自由Freedom。任何人都有选择营生方式的自由。（混乱）</t>
  </si>
  <si>
    <t>解放思想Free Thinking。探究精神和好奇心是学术进步的支柱。（混乱）</t>
  </si>
  <si>
    <t>独立Independence。我必须证明自己即使不借助家族的力量也仍可以自食其力。（混乱）</t>
  </si>
  <si>
    <t>荣誉Honor。我若玷污荣誉，便是给整个氏族蒙羞。（守序）</t>
  </si>
  <si>
    <t>逻辑Logic。情绪绝不能蒙蔽逻辑思考。（守序）</t>
  </si>
  <si>
    <t>自由Freedom。大海即是自由——随你去哪儿，随你干什么。（混乱）</t>
  </si>
  <si>
    <t>独立Independence。盲目的服从命令，某种意义上就相当于接受暴君统治。（混乱）</t>
  </si>
  <si>
    <t>改变Change。下等人可能发迹，上等人可能落马，变化才是万物的本质。（混乱）</t>
  </si>
  <si>
    <t>冒险。我远离了我的家乡，这所有的一切真是奇怪，太棒啦！（混乱）</t>
  </si>
  <si>
    <t>创新。抛弃旧的传统，找到更好的做事方法。（混乱）</t>
  </si>
  <si>
    <t>半精灵变体_剑湾属性值加成</t>
  </si>
  <si>
    <t>熊地精</t>
  </si>
  <si>
    <t>大地精</t>
  </si>
  <si>
    <t>高等卓尔魔法</t>
  </si>
  <si>
    <t>先决条件：卓尔精灵
你学到了更多种类的黑暗精灵魔法。你学会侦测魔法并可以任意释放他，而不会消耗法术位。你学会解除魔法和漂浮术，你可以释放每种一次不消耗法术位。直到你完成一次长休息你才可以再度释放他们。魅力是你施放这三个法术的施法主属性。</t>
  </si>
  <si>
    <t>兽皮甲</t>
  </si>
  <si>
    <t>医疗包</t>
  </si>
  <si>
    <t>一个医疗用小皮包中，装有绷带、药膏和夹板。医疗包可以使用十次。你可以使用一个动作，并花费一次使用次数来为一个生命值为0的生物稳定伤势，而无需进行相应的感知（医药）检定。</t>
  </si>
  <si>
    <t>权力Power。我希望有一天能够升格到所信仰宗教中等级的最高点。（守序）</t>
  </si>
  <si>
    <t>创新Creativity。我从不玩两次同样的把戏。（混乱）</t>
  </si>
  <si>
    <t>贪婪Greed。为了致富我愿意做任何事。（邪恶）</t>
  </si>
  <si>
    <t>贪婪Greed。我只是为名为利罢了。（邪恶）</t>
  </si>
  <si>
    <t>力量Might。如果我变得强大，我就可以理所当然的随心所欲。（邪恶）</t>
  </si>
  <si>
    <t>贪婪Greed。我干这行就只为钱。（邪恶）</t>
  </si>
  <si>
    <t>力量Power。清修和冥想是通往神秘力量或魔法之力的道途。（邪恶）</t>
  </si>
  <si>
    <t>权力Power。只要我掌握了更大的权力，就没人能对我指手画脚了。（邪恶）</t>
  </si>
  <si>
    <t>力量Might。最强者即是规矩本身。（邪恶）</t>
  </si>
  <si>
    <t>无拘无束No Limits。任何东西都不该束缚所有存在中潜在的无限可能。（混乱）</t>
  </si>
  <si>
    <t>统治Mastery。我是个掠夺者，海上其他船都是我的猎物。（邪恶）</t>
  </si>
  <si>
    <t>力量Might。生活与战争一样，只有更强大的一方才能获胜。（邪恶）</t>
  </si>
  <si>
    <t>报应Retribution。富人们应该被按在水沟里尝尝濒死的感觉。（邪恶）</t>
  </si>
  <si>
    <t>狡猾。虽然我不了解他们的处事方式，但是他们也不了解我的，这可以成为我的优势。（邪恶）</t>
  </si>
  <si>
    <t>权力。我想确保家族的繁荣昌盛，以便利用家族在世间的权势。（邪恶）</t>
  </si>
  <si>
    <t>丘陵矮人属性值加成</t>
  </si>
  <si>
    <t>你的体质加2，你的感知加1。</t>
  </si>
  <si>
    <t>矮人之坚毅</t>
  </si>
  <si>
    <t>先决条件：矮人
你的血脉中流淌着矮人英雄的血液。你获得以下好处
你的体质+1，最大20
当你在战斗中使用回避动作时，你可以消耗一颗生命骰来治愈自己。扔一颗骰子，加上你的体质调整值，恢复那么多的生命值（最少为1）。</t>
  </si>
  <si>
    <t>主职业施法等级</t>
  </si>
  <si>
    <t>副职业施法等级</t>
  </si>
  <si>
    <t>总施法等级</t>
  </si>
  <si>
    <t>链甲衫</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</si>
  <si>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</si>
  <si>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</si>
  <si>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信仰Faith。我信任神祇能指引我的行为。我信奉如果自己努力工作，事情就会变得顺利。（守序）</t>
  </si>
  <si>
    <t>友谊Friendship。钱财来去如流水，友情长存如青山。（善良）</t>
  </si>
  <si>
    <t>人民People。我忠于我的朋友而非任何理想，此外的其他人就算下到冥河Styx里也与我无关。（中立）</t>
  </si>
  <si>
    <t>人民People。我喜欢表演时人们脸上的笑容。那就是我想要的。（中立）</t>
  </si>
  <si>
    <t>诚实Sincerity。假装自己是另一种人不会有什么好处。（中立）</t>
  </si>
  <si>
    <t>人民People。我为我在乎的人奋斗，而不是为了什么理想。（中立）</t>
  </si>
  <si>
    <t>自持自重Live and Let LIve。胡乱插手他人事务只会造成麻烦。（中立）</t>
  </si>
  <si>
    <t>家族Family。血浓于水。（任意）</t>
  </si>
  <si>
    <t>自然Nature。大自然比任何文明造物都重要。（中立）</t>
  </si>
  <si>
    <t>权力Power。知识是通往权力与统治的捷径。（邪恶）</t>
  </si>
  <si>
    <t>人民People。我只为同伴们出力，而不是为了什么理想。（中立）</t>
  </si>
  <si>
    <t>自持自重Live and Let Live。不该以理想之名行杀戮之事，或是以其名义发动战争。（中立）</t>
  </si>
  <si>
    <t>人民People。我帮助那些帮了我的人——这正是我们存在的根本。（中立）</t>
  </si>
  <si>
    <t>好奇。所有的一切都没见过，但是我渴望了解这些。（中立）</t>
  </si>
  <si>
    <t>发现。为了我的家族和满足好奇心，我想尽我所能地学习。（任何）</t>
  </si>
  <si>
    <t>山地矮人属性值加成</t>
  </si>
  <si>
    <t>你的体质与力量加2。</t>
  </si>
  <si>
    <t>气元素裔</t>
  </si>
  <si>
    <t>土元素裔</t>
  </si>
  <si>
    <t>火元素裔</t>
  </si>
  <si>
    <t>水元素裔</t>
  </si>
  <si>
    <t>精灵之准</t>
  </si>
  <si>
    <t>先决条件：精灵或者半精灵
精灵的准确度是一种传说，尤其以弓箭手和施法者为甚，你在依赖精确度而非蛮力的攻击检定上有着奇妙的准头，你获得以下好处：
你的敏捷，智力，感知或魅力+1，最大20
当你在依靠敏捷，智力，感知或者魅力进行的攻击检定上有优势的时候，你可以重扔其中一个骰子。</t>
  </si>
  <si>
    <t>鳞甲&amp;钉刺甲</t>
  </si>
  <si>
    <t>徽章</t>
  </si>
  <si>
    <t>抱负Aspiration。我将自己的行动与他或她的教导相较，求证明自己配得上吾主的喜爱。（任何）</t>
  </si>
  <si>
    <t>抱负Aspiration。我决心走向成功。（任意）</t>
  </si>
  <si>
    <t>救赎Redemption。人人心中有善念。（善良）</t>
  </si>
  <si>
    <t>正直Honety。艺术展现灵魂。它应当发自内心，揭露本我。（任意）</t>
  </si>
  <si>
    <t>命运Destiny。任何人或事情都无法让我偏离我那崇高的感召。（任意）</t>
  </si>
  <si>
    <t>抱负Aspiration。我努力钻研是为了成为本行中的翘楚。（任意）</t>
  </si>
  <si>
    <t>自知Self-Knowledge。如果你能自知，那么就无所不知。（任意）</t>
  </si>
  <si>
    <t>贵族义务Noble Obligation。保护依附我的人们，是我的责任。（善良）</t>
  </si>
  <si>
    <t>光荣Glory。我必须在战斗中赢得荣耀，既为自己也为氏族。（任意）</t>
  </si>
  <si>
    <t>提升自我Self-Improvement。终生学习为的正是让人变得更好。（任意）</t>
  </si>
  <si>
    <t>抱负Aspiration。早晚有一天，我会拥有自己的船，掌握自己的命运。（任意）</t>
  </si>
  <si>
    <t>国家Nation。我的城市、国家和人民是最重要的事。（任意）</t>
  </si>
  <si>
    <t>抱负Aspiration。我会证明我值得拥有更好的生活。（任意）</t>
  </si>
  <si>
    <t>疑心。我必须要小心，我没有办法告诉朋友们敌人是谁。（任何）</t>
  </si>
  <si>
    <t>舒适。我想要确保我的我的爱人能够享受生活中最美好的东西。（任何）</t>
  </si>
  <si>
    <t>灰矮人_魔邓肯属性值加成</t>
  </si>
  <si>
    <t>你的体质加2，你的力量加1。</t>
  </si>
  <si>
    <t>逐渐消失</t>
  </si>
  <si>
    <t>先决条件：侏儒
你的族人在幻术系魔法的技巧上很有天赋。你学过一种在你受到伤害时逐渐隐去的魔法技巧。你获得以下好处：
你的智力+1，最大20
当你受到伤害，你可以用一个反应来用魔法把自己变成隐形，直到你攻击，造成伤害或使别人通过豁免检定或者下个回合。你只能使用一次这个能力，直到你进行一次短休或者长休。</t>
  </si>
  <si>
    <t>胸甲</t>
  </si>
  <si>
    <t>圣物匣</t>
  </si>
  <si>
    <t>金龙裔属性值加成</t>
  </si>
  <si>
    <t>你力量加2，魅力加1。</t>
  </si>
  <si>
    <t>精类位移</t>
  </si>
  <si>
    <t>先决条件：高等精灵
你的高等精灵学识研究已然解锁了一些其他精灵掌控的精类力量，而非你的艾拉德林表亲。利用你的精类先祖，你可以大步迈入妖精荒野来减短你从一个地方到另一个地方的道路，你获得以下好处：
你的智力或者魅力+1，最大20
你学会说读写木族语。
你学会了迷踪步并且可以不消耗法术位释放它。直到你进行一次短休或者长休你才能再度使用此能力。智力是你的施法关键属性。</t>
  </si>
  <si>
    <t>半身板甲</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</si>
  <si>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</si>
  <si>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</si>
  <si>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为了找回很久前丢失的与我信仰有关的一件古代遗物，我可以付出生命。</t>
  </si>
  <si>
    <t>我敲诈错了人，所以必须确保那家伙不和我或者任何我在意的人再度打上交道。</t>
  </si>
  <si>
    <t>我试图偿还一个慷慨的资助者的老债务。</t>
  </si>
  <si>
    <t>我的乐器是我最宝贵的财富，它纪念着某个我所爱之人。</t>
  </si>
  <si>
    <t>我有一个家庭，但我现在不知道他们身处何处。我希望终有一日能够再次见到他们。</t>
  </si>
  <si>
    <t>我学习技艺的厂房对我来说是世界上最重要的地方。</t>
  </si>
  <si>
    <t>任何事物不比我的修行同伴、修行戒律或修会本身那么重要。</t>
  </si>
  <si>
    <t>为了获得家族的认可，我可以面对任何挑战。</t>
  </si>
  <si>
    <t>即使与其异地相隔，我的家族，氏族或部族是我生命中最重要的事物。</t>
  </si>
  <si>
    <t>保护我的学生是我的责任。</t>
  </si>
  <si>
    <t>我首先忠于我的船长，任何事物都要排在后头。</t>
  </si>
  <si>
    <t>我依然会以性命保护曾一起共事之人。</t>
  </si>
  <si>
    <t>这城镇就是我的家，而我必须保卫它。</t>
  </si>
  <si>
    <t>只要我有从家乡培养出的品质，我就可以在这片陌生的土地上面对任何逆境。</t>
  </si>
  <si>
    <t>我的龙纹家族就是我的家人，我愿意为我的家人做任何事。</t>
  </si>
  <si>
    <t>红龙裔属性值加成</t>
  </si>
  <si>
    <t>牛头人_拉尼卡</t>
  </si>
  <si>
    <t>牛头人_塞洛斯</t>
  </si>
  <si>
    <t>弗莱格索斯之焰</t>
  </si>
  <si>
    <t>先决条件：提夫林
你学会了召唤地狱火来听从你的指挥，你获得以下好处：
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t>
  </si>
  <si>
    <t>环甲</t>
  </si>
  <si>
    <t>沙漏</t>
  </si>
  <si>
    <t>终有一天我会对谴责我为异端的罪恶神庙组织复仇。</t>
  </si>
  <si>
    <t>我的导师是个可能正在某个监牢里面烂着的糟糕人物，然而我欠他很多很多。</t>
  </si>
  <si>
    <t>我的非法所得是为了支持我的家庭。</t>
  </si>
  <si>
    <t>有人偷走了我珍爱的乐器，而我一定要夺回来。</t>
  </si>
  <si>
    <t>我劳作于这片土地，我热爱这片土地，而且我将保卫这片土地。</t>
  </si>
  <si>
    <t>我为某人造出了一件绝世珍品，却发现对方根本配不上它。我仍在寻找配得上它的人。</t>
  </si>
  <si>
    <t>我隐居是为了躲避那些仍在搜捕我的人。而我早晚必须直接面对他们。</t>
  </si>
  <si>
    <t>我必须不惜代价的维持住两个家族之间的联姻关系。</t>
  </si>
  <si>
    <t>破坏家园的原始风貌即是对我的伤害。</t>
  </si>
  <si>
    <t>我有一份载有可怕秘密的远古文献，而它绝不能落入错误的人手中。</t>
  </si>
  <si>
    <t>船才是最重要的，无论船员还是船长都是过客。</t>
  </si>
  <si>
    <t>有人在战场上救过我的命。因而现在我也不会丢下任何一个朋友。</t>
  </si>
  <si>
    <t>我资助了一所孤儿院，以免其他人再遭受我的厄运。</t>
  </si>
  <si>
    <t>我的人民信仰的上神是对于远离家乡的我的一种安慰。</t>
  </si>
  <si>
    <t>我爱上了另一个龙纹家族的人，但是这种关系是禁忌的。</t>
  </si>
  <si>
    <t>绿龙裔属性值加成</t>
  </si>
  <si>
    <t>恶魔体质</t>
  </si>
  <si>
    <t>先决条件：提夫林
恶魔之血支撑着你，解锁一些类似恶魔领主拥有的韧性。你获得以下好处：
体质+1，不能超过20
你获得冷冻与毒素的伤害抗性。
你在对抗毒素时取优势。</t>
  </si>
  <si>
    <t>链甲</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</si>
  <si>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</si>
  <si>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</si>
  <si>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我欠那位在我的双亲死亡时收养我的教士一条命。</t>
  </si>
  <si>
    <t>我在某个地方有个未曾见过我的孩子。我正为他改变这个世界。</t>
  </si>
  <si>
    <t>我有一件重要的东西被夺走了，并且我想要把它偷回来。</t>
  </si>
  <si>
    <t>我要不惜一切代价让自己出名。</t>
  </si>
  <si>
    <t>一名傲慢的贵族曾经死命痛打了我一顿，故而我将报复任何我遇到的恃强凌弱者。</t>
  </si>
  <si>
    <t>公会造就了今天的我，因此我仍欠公会良多。</t>
  </si>
  <si>
    <t>我一直在隐居生活中寻找启迪，然而至今仍然一无所获。</t>
  </si>
  <si>
    <t>任何事物都不如家族血亲更重要。</t>
  </si>
  <si>
    <t>我会让那些摧毁我家乡的恶徒见识什么叫狂怒。</t>
  </si>
  <si>
    <t>我为保护一个图书馆，学院，抄写室或修道院而工作。</t>
  </si>
  <si>
    <t>我总是会怀念我上过的第一艘船。</t>
  </si>
  <si>
    <t>荣誉即吾命。</t>
  </si>
  <si>
    <t>我的幸运应归功于那位曾教会我如何在街头生存的另一位流浪儿。</t>
  </si>
  <si>
    <t>没有比为我的人民服务更伟大的事业。</t>
  </si>
  <si>
    <t>我爱的人被自己家族中的敌对派别杀害了，我决心报仇。</t>
  </si>
  <si>
    <t>黑龙裔属性值加成</t>
  </si>
  <si>
    <t>兽人式狂怒</t>
  </si>
  <si>
    <t>先决条件：半兽人
你的狂怒爆发时不知疲倦，你获得以下好处：
你的力量或者体质+1，最高20
当你用简易或者军用武器进行一次攻击命中时，你可以再扔一个武器伤害骰并且用武器伤害同样的伤害类型将它加入额外伤害。你只能使用一次，直到你进行一次短休或者长休。
在你进行坚韧不屈特性之后，你可以立即以反应进行一次武器攻击。</t>
  </si>
  <si>
    <t>板条甲</t>
  </si>
  <si>
    <t>墨水_1盎司瓶</t>
  </si>
  <si>
    <t>我做的每一件事情都是为了普罗大众。</t>
  </si>
  <si>
    <t>我是贵族出身，我早晚一天会从剽窃我领地和头衔的人身上把一切都抢回来。</t>
  </si>
  <si>
    <t>我会成为有史以来最伟大的盗贼。</t>
  </si>
  <si>
    <t>我崇拜古老传奇中的某位英雄，并时时以他作榜样。</t>
  </si>
  <si>
    <t>我的工具是我以往生活的符号，因而我随身携带着它们以便永远记住我的根。</t>
  </si>
  <si>
    <t>我为了向某人求爱而攒钱。</t>
  </si>
  <si>
    <t>我隐居是因为无法得到所爱之人。</t>
  </si>
  <si>
    <t>我爱上了家族所不齿的另一个家族的子嗣。</t>
  </si>
  <si>
    <t>我是部族最后的遗孤，因而只剩我可以让部族的威名成为传奇。</t>
  </si>
  <si>
    <t>我一生的作品就是关于某项特定学识领域的一系列书典。</t>
  </si>
  <si>
    <t>在一个港口里住着我的情人，她的魅力几乎能让我放弃海上生活和她在一起。</t>
  </si>
  <si>
    <t>我永远不会忘记队伍曾遭受到的惨败，以及当时的敌人。</t>
  </si>
  <si>
    <t>我欠某位同情我的绅士一笔我还不起的债。</t>
  </si>
  <si>
    <t>我的自由是我最珍贵的财宝。我不会再让任何人从我手中多去它。</t>
  </si>
  <si>
    <t>我并不关心家族整体如何，但我愿意为我的老导师做任何事。</t>
  </si>
  <si>
    <t>银龙裔属性值加成</t>
  </si>
  <si>
    <t>奇才</t>
  </si>
  <si>
    <t>先决条件：人类或半精灵或者半兽人
你拥有学习新鲜事物的本领，你获得以下好处：
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选择一种你已经熟练于其的技能。你获得这种技能的专精，这意味着你在以其进行的任何技能检定上获得双倍熟练值。你选择的这个技能必须未在任何特性上获得双倍熟练的好处，例如专精。</t>
  </si>
  <si>
    <t>吟游诗人等级</t>
  </si>
  <si>
    <t>板甲</t>
  </si>
  <si>
    <t>墨水笔</t>
  </si>
  <si>
    <t>为了保卫我曾服务的神庙我可以做任何事情。</t>
  </si>
  <si>
    <t>一个大人物杀了我的爱人。要不了多久，我就会向他复仇。</t>
  </si>
  <si>
    <t>我因一桩严重罪行而内疚。并希望从中寻求自我救赎。</t>
  </si>
  <si>
    <t>只要能证明我比那个可恨的对手强，我愿意做任何事情。</t>
  </si>
  <si>
    <t>我保护那些无力自我保护的人。</t>
  </si>
  <si>
    <t>终有一天，我会回到公会，然后证明我是其中最厉害的工匠。</t>
  </si>
  <si>
    <t>倘若我的发现公诸于众，世界必将天翻地覆。</t>
  </si>
  <si>
    <t>我对主君的忠诚固若泰山。</t>
  </si>
  <si>
    <t>我眼前时常浮现灾难将至的幻景，我要尽全力阻止其发生。</t>
  </si>
  <si>
    <t>我终生寻求某个特定问题的解答。</t>
  </si>
  <si>
    <t>我平分财宝时见到有人作弊，而我要夺回我应得的那份。</t>
  </si>
  <si>
    <t>那些与我同袍的人值得为之豁出性命。</t>
  </si>
  <si>
    <t>我通过抢劫一位大人物而脱贫致富，但是也因此而遭到通缉。</t>
  </si>
  <si>
    <t>我为这片美丽而神奇的新土地而着迷。</t>
  </si>
  <si>
    <t>我相信我的家族需要进化才能生存，而我需要引领这个变化。</t>
  </si>
  <si>
    <t>花开二度</t>
  </si>
  <si>
    <t>先决：半身人
命运在有人想要伤害你时眷顾于你，你获得以下好处：
你的敏捷，体质或者魅力+1，最大20
当一个你可以看到的生物对你进行攻击骰命中时，你可以用一个反应让那个生物重骰。一旦你使用此能力，直到你进行一次短休或者长休你才能再度使用此能力。</t>
  </si>
  <si>
    <t>壶或罐</t>
  </si>
  <si>
    <t>我试图去保护一部神圣典籍，而我的敌人认为它是异端的并寻求摧毁它。</t>
  </si>
  <si>
    <t>我毁了一个不该被骗的人。我试图弥补我的过失，但是可能永远不会原谅自己。</t>
  </si>
  <si>
    <t>我深爱的某人因我犯下的错误而死。而我决不会让这种事情再发生了。</t>
  </si>
  <si>
    <t>我可以为老剧团的同伴做任何事。</t>
  </si>
  <si>
    <t>我希望我的青梅竹马能伴着我一起追寻我的命运。</t>
  </si>
  <si>
    <t>我要向那个破坏我工坊，毁掉我生活的邪恶势力复仇。</t>
  </si>
  <si>
    <t>我的苦修向我揭示了只有我能摧毁的可怖邪恶。</t>
  </si>
  <si>
    <t>平民们将我视作人民的英雄。</t>
  </si>
  <si>
    <t>抚养幼童继承部族是我的责任。</t>
  </si>
  <si>
    <t>我出卖了自己的灵魂以获得知识。并希望做一些大事将其赢回来。</t>
  </si>
  <si>
    <t>残忍的海盗杀了我的船长和兄弟，抢走了我的船，只留下濒死的我。而我一定要复仇。</t>
  </si>
  <si>
    <t>我为那些无法为他们自己战斗的人而战。</t>
  </si>
  <si>
    <t>不该再有人遭受我曾经的苦难了。</t>
  </si>
  <si>
    <t>虽然我没有选择，但我还是为之前必须离开所爱之人感到悲哀。我希望在未来某一天能再次见到他们。</t>
  </si>
  <si>
    <t>我决心给家族中的领导留下深刻的印象，并借此上位。</t>
  </si>
  <si>
    <t>白龙裔属性值加成</t>
  </si>
  <si>
    <t>吉斯洋基人</t>
  </si>
  <si>
    <t>吉斯泽莱人</t>
  </si>
  <si>
    <t>低身之机敏</t>
  </si>
  <si>
    <t>先决条件：矮人或者小体型
你有这在你族群中不寻常的机敏，你获得以下好处：
你的力量或者敏捷+1，最大20
你的速度提升5尺
你获得运动或者体操之一的熟练（由你选择）。
你在你进行的脱离擒抱的力量（运动）或者敏捷（体操）的检定上获得优势。</t>
  </si>
  <si>
    <t>爬梯_10尺</t>
  </si>
  <si>
    <t>0.1gp</t>
  </si>
  <si>
    <t>黄铜龙裔属性值加成</t>
  </si>
  <si>
    <t>木精灵魔法</t>
  </si>
  <si>
    <t>先决条件：木精灵
你学会由你的族人保护和尊敬的原初之木的魔法。你学会一种任选的德鲁伊戏法，你同时学会大步奔行和行迹无踪法术。你可以释放他们各一次而不消耗法术位，直到一次长休或者短休，你才可以再次通过此能力施法。这三个法术的施法关键属性是感知。</t>
  </si>
  <si>
    <t>油灯</t>
  </si>
  <si>
    <t>一只油灯可以为其身边15尺半径范围提供明亮光照，以及该范围外30尺的微光光照。点亮的油灯每6小时消耗一扁瓶灯油（1品脱）。</t>
  </si>
  <si>
    <t>我评价他人十分严苛，并且对自己更加苛刻。</t>
  </si>
  <si>
    <t>我对漂亮脸蛋没有抵抗力。</t>
  </si>
  <si>
    <t>当我看到一些有价值的东西时，就会一心只想如何偷到它。</t>
  </si>
  <si>
    <t>我会不择手段的去获取声誉和名望。</t>
  </si>
  <si>
    <t>统治我故乡的暴君会一直追杀我。</t>
  </si>
  <si>
    <t>我会为了获得某些珍贵无价之物做任何事。</t>
  </si>
  <si>
    <t>我现在重返文明世界，却有点过度沉溺于享乐。</t>
  </si>
  <si>
    <t>我暗自认为自己比所有人都高贵。</t>
  </si>
  <si>
    <t>我过度痴迷于麦酒、葡萄酒等醉人之物。</t>
  </si>
  <si>
    <t>以知识许诺很容易打动我。</t>
  </si>
  <si>
    <t>我遵守命令，哪怕是那些并不正确的命令。</t>
  </si>
  <si>
    <t>我们曾在战场上面对的凶暴的敌人依然会令我恐惧的发抖。</t>
  </si>
  <si>
    <t>如果敌人人多势众，我就会在打斗时溜走。</t>
  </si>
  <si>
    <t>我背地里（或者明面上就）觉得我家乡的文化风俗比这片外国土地要好的多。</t>
  </si>
  <si>
    <t>我过分注重遵循既定的程度和协议。</t>
  </si>
  <si>
    <t>赤铜龙裔属性值加成</t>
  </si>
  <si>
    <t>奇械学徒</t>
  </si>
  <si>
    <t>你已习得些许奇械师的创造力。
·你从奇械师法术列表中选择并习得一个戏法。此外，你从该法术列表中选择并习得一个一环法术。智力是你施展这些法术的施法关键属性。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</si>
  <si>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牛眼提灯</t>
  </si>
  <si>
    <t>一盏牛眼提灯可以为前方60尺的锥状区域提供明亮光照，以及该范围外60尺的微光光照。点亮的牛眼提灯每6小时消耗一扁瓶的灯油（1品脱）。</t>
  </si>
  <si>
    <t>我过于信任那些在我神庙的阶级中控制权势的人。</t>
  </si>
  <si>
    <t>我总是欠债，并且把不义之财花在奢侈品上，还花得比赚得快。</t>
  </si>
  <si>
    <t>在面对金钱与朋友间的抉择时，我通常都选择金钱。</t>
  </si>
  <si>
    <t>我对漂亮脸蛋非常着迷。</t>
  </si>
  <si>
    <t>我深信命运的征兆，以至于看不清自己的不足或是失败的可能性。</t>
  </si>
  <si>
    <t>我常常很急躁地认定某人正在骗我。</t>
  </si>
  <si>
    <t>我怀有即使是苦修和冥想也无法抹消的阴暗、嗜血之心。</t>
  </si>
  <si>
    <t>我努力遮掩一个会永远摧毁家族的可耻秘密。</t>
  </si>
  <si>
    <t>繁忙充实的生活里没有谨慎的余地。</t>
  </si>
  <si>
    <t>一般人看到恶魔时会尖叫着逃跑，而我则会停下来对它作解剖和记录。</t>
  </si>
  <si>
    <t>我会绞尽脑汁避免额外劳动。</t>
  </si>
  <si>
    <t>除那些久经沙场的武士外，任何人都不值得我尊重。</t>
  </si>
  <si>
    <t>我觉得金子很值钱，因此我会不择手段赚很多金子。</t>
  </si>
  <si>
    <t>为了不想和这些当地人交流，我假装不懂这些人当地的语言。</t>
  </si>
  <si>
    <t>我痴迷于阴谋论，担心秘密组织和隐藏起来的恶魔会有所动作。</t>
  </si>
  <si>
    <t>青铜龙裔属性值加成</t>
  </si>
  <si>
    <t>大厨</t>
  </si>
  <si>
    <t>花费在专研厨艺上的工夫已然有了回报，使你获得了以下增益：
·你的体质或感知增加1，上限为20。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</si>
  <si>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</si>
  <si>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</si>
  <si>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我的虔诚有时令我盲目信任那些声称与我信仰相同的人。</t>
  </si>
  <si>
    <t>我确信没人能用我骗人的方式骗到我。</t>
  </si>
  <si>
    <t>每当要记住某个计划时，我总会忘掉。就是无法忘掉，我也会选择性无视它。</t>
  </si>
  <si>
    <t>某个丑闻让我背井离乡。而这麻烦依然如影随形。</t>
  </si>
  <si>
    <t>自幼认识我的人知道我羞耻的秘密，所以我再也不能回家了。</t>
  </si>
  <si>
    <t>应当没人知道我曾经从公会金库里偷过钱。</t>
  </si>
  <si>
    <t>我的想法和哲学观非常死板。</t>
  </si>
  <si>
    <t>我总会听到针对我的隐晦侮辱与威胁，且轻易就会因此而发怒。</t>
  </si>
  <si>
    <t>我会记住每次侮辱，并对委屈我的人报以无声的怨恨。</t>
  </si>
  <si>
    <t>揭示一项远古奥秘值得以一整个文明作代价。</t>
  </si>
  <si>
    <t>一旦有人质疑惑我的勇气，我就什么都敢干。</t>
  </si>
  <si>
    <t>我曾在战场上犯了一个严重的错并为此伤害了许多生命——而我为了能守住这个秘密愿意做任何事。</t>
  </si>
  <si>
    <t>我从不会完全信任别人，而只相信我自己。</t>
  </si>
  <si>
    <t>我对这片土地上的新奇的令人沉醉的事物和其他趣事无法抗拒。</t>
  </si>
  <si>
    <t>我认为我的家族和血统让我比其他人更加高贵。</t>
  </si>
  <si>
    <t>机关人属性值加成</t>
  </si>
  <si>
    <t>你的体质加2，另一个由你选择的属性加1。</t>
  </si>
  <si>
    <t>析米克混生体</t>
  </si>
  <si>
    <t>粉碎者</t>
  </si>
  <si>
    <t>你擅长于碾碎敌人的技艺，你获得了以下增益：
·你的力量或体质增加1，上限为20。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</si>
  <si>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锁</t>
  </si>
  <si>
    <t>每把锁与一把钥匙相配套。不使用钥匙时，一个具有盗贼工具熟练项的生物可以通过一次成功的DC15敏捷检定撬开这把锁。你的DM可以决定是否能够用更高的价格购买更好的锁。</t>
  </si>
  <si>
    <t>我思想呆板僵化，不懂变通。</t>
  </si>
  <si>
    <t>我从不满足于现有的财产，而一旦涉及钱财我就会不畏风险。</t>
  </si>
  <si>
    <t>我撒谎时会故意作出某些习惯动作。</t>
  </si>
  <si>
    <t>我曾经讽刺过一个贵族，现在他仍然想要我的脑袋。而这错误我可能还会再犯。</t>
  </si>
  <si>
    <t>我对一些城里的恶习没有抵抗力，尤其是酗酒。</t>
  </si>
  <si>
    <t>我从未满足于自己所有之物，而总是欲壑难填。</t>
  </si>
  <si>
    <t>我对争论的求胜之心胜过了友谊与和睦之心。</t>
  </si>
  <si>
    <t>我总是放纵自己的肉体欲望。</t>
  </si>
  <si>
    <t>我容易信任对那些来自其他种族，部族或社群的人。</t>
  </si>
  <si>
    <t>我总是拿出极度复杂的解决方案，却忽视了那些简单易行的方法。</t>
  </si>
  <si>
    <t>我一旦开始喝酒，就根本停不下来。</t>
  </si>
  <si>
    <t>我对敌人的仇恨盲目而缺乏理性。</t>
  </si>
  <si>
    <t>与其公平决斗，我更喜欢趁人之危偷袭。</t>
  </si>
  <si>
    <t>我并不会对这片土地上的人们抱有友善的态度，因为这帮家伙与我大不相同。</t>
  </si>
  <si>
    <t>我正在隐瞒一个秘密，这个秘密可能会导致我被逐出家族。</t>
  </si>
  <si>
    <t>兽人属性值加成</t>
  </si>
  <si>
    <t>你力量加2，你的体质加1。</t>
  </si>
  <si>
    <t>魔能导师</t>
  </si>
  <si>
    <t>先决条件：施法或契约魔法特性
对神秘学的研究使你解锁了体内的秘法能量。你从邪术师职业中选择并获得一项魔能祈唤。如果该祈唤具有任何先决条件，则仅当你是一位满足该条件的邪术师时才能选择该祈唤。
当你升级时，你可以将该祈唤更换为邪术师职业中的另一个魔能祈唤。</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</si>
  <si>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</si>
  <si>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</si>
  <si>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我会怀疑陌生人并将他们想成最坏的情况。</t>
  </si>
  <si>
    <t>我会按捺不住冲动去欺骗远比自己强的人。</t>
  </si>
  <si>
    <t>当事情看起来似乎开始糟糕时，我会转身掉头就跑。</t>
  </si>
  <si>
    <t>我总是忍不住道出自己的真实感受。而我的刻薄言辞也经常带给我麻烦。</t>
  </si>
  <si>
    <t>我暗地里会觉得，如果我是那个统领这片土地的暴君所有事情肯定会更好。</t>
  </si>
  <si>
    <t>我极度渴望贵族头衔。</t>
  </si>
  <si>
    <t>我为了追求失落的知识而不顾任何风险。</t>
  </si>
  <si>
    <t>事实上，世界就是围着我转的。</t>
  </si>
  <si>
    <t>大多时候我会选择用暴力克服难题。</t>
  </si>
  <si>
    <t>我说话时未真正考虑过自己的措辞，因而老是冒犯到他人。</t>
  </si>
  <si>
    <t>我会忍不住收集遇到的各种硬币或小饰品等玩意儿。</t>
  </si>
  <si>
    <t>我遵从法律，而不管其律条是否会招致不幸。</t>
  </si>
  <si>
    <t>如果我比原主人更需要某物，那我拿走就不算偷。</t>
  </si>
  <si>
    <t>我认为其他神的信徒们都是一些被欺骗蒙蔽的无辜百姓（善良），愚蠢无知的白痴（邪恶）.</t>
  </si>
  <si>
    <t>我和家族中的其他人不一样，有着坚定的宗教信仰。</t>
  </si>
  <si>
    <t>半兽人属性值加成</t>
  </si>
  <si>
    <t>精类触碰</t>
  </si>
  <si>
    <t>暴露在妖精荒野的魔法之下的经历已经改变了你，使你获得了以下增益：
·你的智力，感知或魅力提升1，上限为20。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</si>
  <si>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法师已知戏法</t>
  </si>
  <si>
    <t>术士已知戏法</t>
  </si>
  <si>
    <t>吟游诗人已知戏法</t>
  </si>
  <si>
    <t>牧师已知戏法</t>
  </si>
  <si>
    <t>德鲁伊已知戏法</t>
  </si>
  <si>
    <t>邪术师已知戏法</t>
  </si>
  <si>
    <t>奇械师已知戏法</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</si>
  <si>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</si>
  <si>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</si>
  <si>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一旦我选择了一个目标，就会变得执迷于它以至于因此损害自己生命中的所有其它事物。</t>
  </si>
  <si>
    <t>尽管我难以启齿且痛恨不已，但是见势不妙我会转身就逃，并且只顾把自己藏好。</t>
  </si>
  <si>
    <t>一名无辜者因我犯下的某桩罪行而进了监狱。这事我觉得挺好的。</t>
  </si>
  <si>
    <t>就算我尽了全力，我的朋友们还是认为我靠不住。</t>
  </si>
  <si>
    <t>我难以信任我的盟友。</t>
  </si>
  <si>
    <t>我妒忌任何手艺胜我一筹的人。而我无论走到哪里却都是对手环绕。</t>
  </si>
  <si>
    <t>我喜欢对一切保密，不爱与他人分享所知。</t>
  </si>
  <si>
    <t>我的言行总会为家族带来耻辱。</t>
  </si>
  <si>
    <t>我不会救那些无法自救者。物竞天择，强者生生存。</t>
  </si>
  <si>
    <t>我无法保护关乎自己或其它性命的秘密。</t>
  </si>
  <si>
    <t>我的骄傲可能会毁了自己。</t>
  </si>
  <si>
    <t>我在犯错时宁可吞掉自己的护甲也不愿承认。</t>
  </si>
  <si>
    <t>自己顾不好自己的家伙，只能算活该。</t>
  </si>
  <si>
    <t>我对这片土地上的异国美人们无法抗拒。</t>
  </si>
  <si>
    <t>我在为自己家族中的一个秘密派系工作，这个派系给了我一项机密任务。</t>
  </si>
  <si>
    <t>提夫林属性值加成</t>
  </si>
  <si>
    <t>你的智力加1，你的魅力加2。</t>
  </si>
  <si>
    <t>战斗学徒</t>
  </si>
  <si>
    <t>先决条件：军用武器熟练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</si>
  <si>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野炊工具</t>
  </si>
  <si>
    <t>一个野炊工具锡盒包括一只茶杯和一些简易餐具。盒子被夹在一起，并且其中一面能够被用作一只煎锅而另一面则可以作为一只碟子或是浅碗。</t>
  </si>
  <si>
    <t>0.2gp</t>
  </si>
  <si>
    <t>提夫林变体_剑湾属性值加成</t>
  </si>
  <si>
    <t>你的智力加1，你的敏捷加2。</t>
  </si>
  <si>
    <t>兽皮化兽者</t>
  </si>
  <si>
    <t>长牙化兽者</t>
  </si>
  <si>
    <t>迅捷化兽者</t>
  </si>
  <si>
    <t>猎食化兽者</t>
  </si>
  <si>
    <t>枪手</t>
  </si>
  <si>
    <t>你持枪时的手快眼明使你获得了以下增益：
·你的敏捷提升1，上限为20。
·你获得枪械的熟练项（见城主指南的“枪械”栏目）。
·你忽略枪械的装填属性。
·你在敌对生物５尺范围内发动远程攻击检定时，不会因此而具有劣势。</t>
  </si>
  <si>
    <t>钢面镜</t>
  </si>
  <si>
    <t>提夫林亚种_魔邓肯属性值加成</t>
  </si>
  <si>
    <t>去找你的祖先去</t>
  </si>
  <si>
    <t>超魔法导师</t>
  </si>
  <si>
    <t>先决条件：施法或契约魔法特性
你习得如何往你的法术上施加你的意志，从而改变它们的功能。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</si>
  <si>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</si>
  <si>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</si>
  <si>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洞悉，宗教</t>
  </si>
  <si>
    <t>欺瞒，巧手</t>
  </si>
  <si>
    <t>欺瞒，隐匿</t>
  </si>
  <si>
    <t>体操，表演</t>
  </si>
  <si>
    <t>驯兽，求生</t>
  </si>
  <si>
    <t>洞悉、游说</t>
  </si>
  <si>
    <t>医药，宗教</t>
  </si>
  <si>
    <t>历史，游说</t>
  </si>
  <si>
    <t>运动，求生</t>
  </si>
  <si>
    <t>奥秘，历史</t>
  </si>
  <si>
    <t>运动，察觉</t>
  </si>
  <si>
    <t>运动，威吓</t>
  </si>
  <si>
    <t>巧手，隐匿</t>
  </si>
  <si>
    <t>运动，洞悉</t>
  </si>
  <si>
    <t>历史，洞悉</t>
  </si>
  <si>
    <t>历史，从奥秘，自然和宗教中选择一个</t>
  </si>
  <si>
    <t>洞悉，游说</t>
  </si>
  <si>
    <t>洞悉，一种自选的作为适合你组织的智力、感知、魅力技能</t>
  </si>
  <si>
    <t>洞悉，察觉</t>
  </si>
  <si>
    <t>生存，从奥秘，历史，宗教中选择一个</t>
  </si>
  <si>
    <t>游说，从奥秘，历史和宗教中适合你教团的技能选择一个</t>
  </si>
  <si>
    <t>运动，游说</t>
  </si>
  <si>
    <t>从欺瞒、洞悉、游说、隐匿中选择两项</t>
  </si>
  <si>
    <t>调查，游说</t>
  </si>
  <si>
    <t>守护阿斯莫属性值加成</t>
  </si>
  <si>
    <t>你的魅力加2，你的感知加1。</t>
  </si>
  <si>
    <t>穿刺者</t>
  </si>
  <si>
    <t>你已经可以在战斗中造成精准的穿刺。你获得以下好处：
·你的力量或敏捷提升1，上限为20。
·每回合一次，当你用造成穿刺伤害的攻击命中一个生物时，你可以重投其中一个伤害骰。你必须使用重投的结果。
·当你用造成穿刺伤害的攻击命中一个生物并且造成重击时，你可以在计算重击伤害时投一个额外的伤害骰。</t>
  </si>
  <si>
    <t>纸_每张</t>
  </si>
  <si>
    <t>天罚阿斯莫属性值加成</t>
  </si>
  <si>
    <t>你的魅力加2，你的体质加1。</t>
  </si>
  <si>
    <t>狮族</t>
  </si>
  <si>
    <t>毒师</t>
  </si>
  <si>
    <t>你可以准备并使用致命的毒药。你获得以下好处：
·当你投造成毒素伤害的伤害骰时，无视目标的伤害抗性。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</si>
  <si>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羊皮纸_每张</t>
  </si>
  <si>
    <t>易容工具，文书伪造工具</t>
  </si>
  <si>
    <t>一种赌具，盗贼工具。</t>
  </si>
  <si>
    <t>易容工具，一种乐器</t>
  </si>
  <si>
    <t>一种工匠工具，载具（陆运）。</t>
  </si>
  <si>
    <t>一种工匠工具</t>
  </si>
  <si>
    <t>一种工匠工具（你可以用领航工具的熟练项，或者掌握额外一门外语来替换工匠工具的熟练项）</t>
  </si>
  <si>
    <t>草药工具</t>
  </si>
  <si>
    <t>一种赌具</t>
  </si>
  <si>
    <t>一种乐器</t>
  </si>
  <si>
    <t>领航工具，载具（水运）</t>
  </si>
  <si>
    <t>一种赌具，载具（陆运）。</t>
  </si>
  <si>
    <t>易容工具，盗贼工具</t>
  </si>
  <si>
    <t>一种自选的匠人工具</t>
  </si>
  <si>
    <t>任何一项音乐或是赌博工具，当做是你故乡本土的东西。</t>
  </si>
  <si>
    <t>从游戏组或乐器中选择一个</t>
  </si>
  <si>
    <t>一种游戏组或乐器</t>
  </si>
  <si>
    <t>一种赌具，载具（陆运）</t>
  </si>
  <si>
    <t>从一种赌具、一种乐器和盗贼工具中选择两项</t>
  </si>
  <si>
    <t>一种乐器或工匠工具</t>
  </si>
  <si>
    <t>一种赌具或一种乐器</t>
  </si>
  <si>
    <t>两种，视家族决定：
·卡尼斯：炼金工具和修补工具
·邓奈斯：一种赌博工具和载具（陆运）
·伽兰达：酿酒工具和厨师工具
·乔拉斯克：炼金工具和草药工具
·昆达拉克：修补工具和盗贼工具
·林兰德：载具（空运/海运）和领航工具
·梅丹尼：盗贼工具和易容工具
·欧瑞恩：载具（陆运）和一种赌博工具
·费奥兰：易容工具和一种乐器
·西维斯：书法工具和文书伪造工具
·萨拉释克：领航工具和一种赌博工具
·索兰尼：制毒工具和一种乐器
·瓦塔利斯：载具（陆运）和草药工具</t>
  </si>
  <si>
    <t>堕落阿斯莫属性值加成</t>
  </si>
  <si>
    <t>你的魅力加2，你的力量加1。</t>
  </si>
  <si>
    <t>半羊人</t>
  </si>
  <si>
    <t>影界触碰</t>
  </si>
  <si>
    <t>暴露在堕影冥界的魔法之下的经历已经改变了你，使你获得了以下增益：
·你的智力，感知或魅力提升1，上限为20。
·你习得隐身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</si>
  <si>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香水_小瓶</t>
  </si>
  <si>
    <t>森林侏儒属性值加成</t>
  </si>
  <si>
    <t>你的智力加2，你的敏捷加1。</t>
  </si>
  <si>
    <t>技艺专家</t>
  </si>
  <si>
    <t>你已磨练了自身的特定技艺，并获得了以下好处：
·你选择一项属性提升1，上限为20.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·选择一项你熟练的技能，你获得该技能的专精，可以将两倍的熟练加值加到使用该技能进行的属性检定上。你选择的技能必须未受益于其他使熟练加值翻倍的特性，例如专精特性。</t>
  </si>
  <si>
    <t>矿工镐</t>
  </si>
  <si>
    <t>任选两门语言</t>
  </si>
  <si>
    <t>一门自选语言</t>
  </si>
  <si>
    <t>自选一门语言</t>
  </si>
  <si>
    <t>自选两门语言</t>
  </si>
  <si>
    <t>两种由你选择的语言</t>
  </si>
  <si>
    <t>矮人语或者如果你已经熟悉矮人语了就自选一种语言</t>
  </si>
  <si>
    <t>你选择的两种语言</t>
  </si>
  <si>
    <t>两种你选择的语言</t>
  </si>
  <si>
    <t>两种自选语言</t>
  </si>
  <si>
    <t>任意一种你选择的语言</t>
  </si>
  <si>
    <t>一种你选择的语言</t>
  </si>
  <si>
    <t>岩侏儒属性值加成</t>
  </si>
  <si>
    <t>你的智力加2，你的体质加1。</t>
  </si>
  <si>
    <t>劈砍者</t>
  </si>
  <si>
    <t>你已熟知该砍向何处以造成最重的伤害。你获得以下好处：
·你的力量或敏捷提升1，上限为20。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</si>
  <si>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岩钉</t>
  </si>
  <si>
    <t>地底侏儒_魔邓肯属性值加成</t>
  </si>
  <si>
    <t>念动力</t>
  </si>
  <si>
    <t>你习得用你的意念移动物体的能力。你获得以下好处：
·你的智力，感知或魅力提升1，上限为20。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</si>
  <si>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</si>
  <si>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</si>
  <si>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一枚圣徽（出任神职时的礼物），一本祷告经书或经轮，5根熏香，祭袍，一套普通服装，以及一个装着15gp的小包。</t>
  </si>
  <si>
    <t>一套高档服装，一套易容工具，一些你自选的行骗道具（十个装满五颜六色液体的塞口瓶子，一套作弊骰子，一套暗号纸牌，或者一枚捏造的公爵玺戒），以及一个装有 15gp的小包</t>
  </si>
  <si>
    <t>一根撬棍，一套带兜帽的深色普通服装，一套普通服装，以及一个装有 15gp 的小包</t>
  </si>
  <si>
    <t>一种乐器（由你选择），倾慕者的信物（情书、一缕头发或者饰品），一套表演服装，以及一个装有 15gp 的小包</t>
  </si>
  <si>
    <t>一种乐器（你可以将装备选择中的乐器替换为不昂贵且不常见的武器，比如三叉戟或捕网。），倾慕者的信物（情书、一缕头发或者饰品），一套表演服装，以及一个装有 15gp 的小包</t>
  </si>
  <si>
    <t>一套工匠工具（由你选择），一把铲子，一个铁壶，一套普通服装，以及一个装有 10gp 的小包</t>
  </si>
  <si>
    <t>一套工匠工具（由你选择），一封公会的介绍信，一套旅行者服装，以及一个装有 15gp 的小包</t>
  </si>
  <si>
    <t>一套工匠工具（你可以用一头骡子或者一辆二轮货车代替起始工具中的工匠工具。），一封公会的介绍信，一套旅行者服装，以及一个装有 15gp 的小包</t>
  </si>
  <si>
    <t>一个卷轴匣，用来装纳研究成果和祈祷词的笔记，一张冬用毯子，一套普通服装，一套草药工具，以及 5gp</t>
  </si>
  <si>
    <t>一套高档服装，一枚玺戒，一张血统证书卷轴，以及一个装有 25gp 的钱袋</t>
  </si>
  <si>
    <t>一根手杖，一副狩猎陷阱，一件来自你手刃的动物身上的战利品，一套旅行者服装，以及一个装有 10gp 的小包</t>
  </si>
  <si>
    <t>一瓶黑墨水，一根羽毛笔，一把小刀，一封去世同事信件其内载有你尚不能解答的问题，一套普通服装，以及一个装有 10gp 的小包</t>
  </si>
  <si>
    <t>一根挽缆栓（短棒），50 尺丝绳，兔脚或穿孔小石头一类的护身符（或从第5章的饰品列表中掷骰决定），一套普通服装，以及一个装有 10gp 的小包</t>
  </si>
  <si>
    <t>一枚军衔徽记，一件从某个倒下的敌人身上得到的战利品（一把匕首，毁坏的武器或是军旗碎片），一套骨骰或一组纸牌，一套普通服装，以及一个装有 10gp 的小包</t>
  </si>
  <si>
    <t>一把小刀，一张你所成长城市的地图，一只宠物鼠，一件纪念你父母的纪念品，一套普通服装和一个装有 10gp 的小包</t>
  </si>
  <si>
    <t>一件你所在组织的标示你军衔的制服，一个用来召唤帮手的号角，一副手铐，一个装有10金币的袋子</t>
  </si>
  <si>
    <t>一种你所熟练的匠人工具，一个用来标示出你是从哪个宗族学习何种手工技艺的徽记，一件旅行者衣服，一个有5gp的小包和一块价值10gp的宝石。</t>
  </si>
  <si>
    <t>代表你学院的学者长袍，一份书写工具（一个装着羽毛笔，墨水，折叠起来的羊皮纸，一把小拆信刀），一本从学院中借出阅读的书籍和一个装着10gp的小包。</t>
  </si>
  <si>
    <t>一套华丽的服装和一个装有5gp的小包</t>
  </si>
  <si>
    <t>一个标示你所属组织的徽章或标志。一份你们组织文件的手抄本（或一份你们组织使用的密文本），一套普通衣服，一个装有15gp的小包。</t>
  </si>
  <si>
    <t>旅行者衣服，一项你熟练的音乐或者赌博工具，来自你故乡的一张精密度很差的费伦地图用以标记出你在何处，一小片价值10GP来自你家乡技艺制作的珠宝，和一个5gp的小包。</t>
  </si>
  <si>
    <t>你继承的遗产，一套旅行衣服，任何你所熟练的物品，装着15GP的小包。</t>
  </si>
  <si>
    <t>一件旅行衣服，一个徽记，代表你骑士团或是教团等级的旗帜或是印章，一个装有10GP的袋子。</t>
  </si>
  <si>
    <t>所属兵团的制服（质量等同于旅行者服装），一块对应你军阶的勋章，你自选的一套赌局，装着你的上次军饷的小包（10gp）</t>
  </si>
  <si>
    <t>适合你执勤用的一套服装和一个装着 20gp 的小包</t>
  </si>
  <si>
    <t>狩猎陷阱，标志你忠于乌特加和你部族之图腾的图腾标志或一组纹身，一套旅行者服装和一个装着 10gp 的小袋。</t>
  </si>
  <si>
    <t>一套高档服装，一枚玺戒或胸针，一份族谱，一皮袋的高档 “兹沙 zzar ” 或红酒，以及一个装有 20gp 的小包</t>
  </si>
  <si>
    <t>一套高档服装，一枚家徽玺戒，一份身份证明和一个装有20枚金币的钱包。</t>
  </si>
  <si>
    <t>熊地精属性值加成</t>
  </si>
  <si>
    <t>心电感应</t>
  </si>
  <si>
    <t>你觉醒了用意念与其他生物交流的能力。你获得以下好处：
·你的智力，感知或魅力提升1，上限为20。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</si>
  <si>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O</t>
  </si>
  <si>
    <t>长杆_10尺</t>
  </si>
  <si>
    <t>地精属性值加成</t>
  </si>
  <si>
    <t>◎</t>
  </si>
  <si>
    <t>铁壶</t>
  </si>
  <si>
    <t>你可以从附录B的表格中选择某名神祇、某个神系或其他类神存在，也可以直接由你的DM进行介绍选择。</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</si>
  <si>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</si>
  <si>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</si>
  <si>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</si>
  <si>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</si>
  <si>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</si>
  <si>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</si>
  <si>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</si>
  <si>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</si>
  <si>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</si>
  <si>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</si>
  <si>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</si>
  <si>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你在开始冒险生涯时，身上带着一笔钱可以让你过上十几天简朴水平的安稳生活。你是如何得到这笔钱的？是什么力量让你能够冲破绝望的生活环境，尝试得到更好的生活？</t>
  </si>
  <si>
    <t>大地精属性值加成</t>
  </si>
  <si>
    <t>◒</t>
  </si>
  <si>
    <t>治疗药水</t>
  </si>
  <si>
    <t>一种红色的魔力药剂，可以使饮用者恢复2d4+2的生命值。喝药或者喂人喝药需要使用一个动作。</t>
  </si>
  <si>
    <t>幻身灵属性值加成</t>
  </si>
  <si>
    <t>你的魅力加2，此外，你选择的一个属性加1。(注：未限制魅力）</t>
  </si>
  <si>
    <t>德鲁伊等级</t>
  </si>
  <si>
    <t>小包</t>
  </si>
  <si>
    <t>一个布料或皮革制成的小包可以装20发弹丸或50发吹矢，或者其他东西。用来装施法材料成分的小包则成为材料包（详见前文）。</t>
  </si>
  <si>
    <t>元素裔属性值加成</t>
  </si>
  <si>
    <t>箭袋</t>
  </si>
  <si>
    <t>一只箭袋可以盛装20支箭。</t>
  </si>
  <si>
    <t>蜥蜴人属性值加成</t>
  </si>
  <si>
    <t>便携式攻城锤</t>
  </si>
  <si>
    <t>你可以使用一具便携式攻城锤破门。此时你破门的力量检定具有 +4加值。如果另一名角色从旁协助，则你破门的力量检定因此而具有优势。</t>
  </si>
  <si>
    <t>4gp</t>
  </si>
  <si>
    <t>半人马属性值加成</t>
  </si>
  <si>
    <t>口粮_1日份</t>
  </si>
  <si>
    <t>适合长途旅行携带的高能量干粮，包括牛肉干、干果、饼干和坚果等。</t>
  </si>
  <si>
    <t>龟人属性值加成</t>
  </si>
  <si>
    <t>长袍</t>
  </si>
  <si>
    <t>斑猫人属性值加成</t>
  </si>
  <si>
    <t>麻绳_50尺</t>
  </si>
  <si>
    <t>麻质的绳索，拥有2点生命值，且可以通过一次成功的DC17力量检定扯断。</t>
  </si>
  <si>
    <t>阿兰寇拉鹰人属性值加成</t>
  </si>
  <si>
    <t>丝绳_50尺</t>
  </si>
  <si>
    <t>丝质的绳索，拥有2点生命值，且可以通过一次成功的DC17力量检定扯断。</t>
  </si>
  <si>
    <t>纯种蛇人属性值加成</t>
  </si>
  <si>
    <t>你的魅力加2，你的智力加1。</t>
  </si>
  <si>
    <t>麻袋</t>
  </si>
  <si>
    <t>吉斯洋基人属性值加成</t>
  </si>
  <si>
    <t>你的智力加1，你的力量加2。</t>
  </si>
  <si>
    <t>商用天平</t>
  </si>
  <si>
    <t>一架天平包括一个小的衡平、一对托盘和一套共重2磅的砝码。它可以用来称量小物件的精细重量（比如稀有贵金属或贸易货物），以便估价。</t>
  </si>
  <si>
    <t>吉斯泽莱人属性值加成</t>
  </si>
  <si>
    <t>你的智力加1，你的感知加2。</t>
  </si>
  <si>
    <t>术士已知法术</t>
  </si>
  <si>
    <t>吟游诗人已知法术</t>
  </si>
  <si>
    <t>邪术士已知法术</t>
  </si>
  <si>
    <t>游侠已知法术</t>
  </si>
  <si>
    <t>封蜡</t>
  </si>
  <si>
    <t>梭螺鱼人属性值加成</t>
  </si>
  <si>
    <t>—</t>
  </si>
  <si>
    <t>铲子</t>
  </si>
  <si>
    <t>歌利亚属性值加成</t>
  </si>
  <si>
    <t>哨子</t>
  </si>
  <si>
    <t>象族属性值加成</t>
  </si>
  <si>
    <t>玺戒</t>
  </si>
  <si>
    <t>析米克混生体属性值加成</t>
  </si>
  <si>
    <t>肥皂</t>
  </si>
  <si>
    <t>维多肯属性值加成</t>
  </si>
  <si>
    <t>法术书</t>
  </si>
  <si>
    <t>硬皮封面的法术书是法师们的必须品，为方便记录法术，其通常都留有100张羊皮纸空书页。</t>
  </si>
  <si>
    <t>狗头人属性值加成</t>
  </si>
  <si>
    <t>长铁钉_10根</t>
  </si>
  <si>
    <t>离梦人属性值加成</t>
  </si>
  <si>
    <t>望远镜</t>
  </si>
  <si>
    <t>从望远镜中观察到的物品能放大其两倍大小。</t>
  </si>
  <si>
    <t>1000gp</t>
  </si>
  <si>
    <t>兽皮化兽者属性值加成</t>
  </si>
  <si>
    <t>双人帐篷</t>
  </si>
  <si>
    <t>一个简单轻便的双人帆布帐篷。</t>
  </si>
  <si>
    <t>长牙化兽者属性值加成</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</si>
  <si>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</si>
  <si>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</si>
  <si>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迅捷化兽者属性值加成</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</si>
  <si>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</si>
  <si>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</si>
  <si>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猎食化兽者属性值加成</t>
  </si>
  <si>
    <t>小瓶</t>
  </si>
  <si>
    <t>天狗属性值加成</t>
  </si>
  <si>
    <t>牧师等级</t>
  </si>
  <si>
    <t>水袋</t>
  </si>
  <si>
    <t>费尔伯格人属性值加成</t>
  </si>
  <si>
    <t>磨刀石</t>
  </si>
  <si>
    <t>牛头人_拉尼卡属性值加成</t>
  </si>
  <si>
    <t>你的力量加2，你的体质加1。</t>
  </si>
  <si>
    <t>炼金工具</t>
  </si>
  <si>
    <t>炼金工具可以用来制作有用的化合物，如强酸或炽火胶。</t>
  </si>
  <si>
    <t>牛头人_塞洛斯属性值加成</t>
  </si>
  <si>
    <t>酿酒工具</t>
  </si>
  <si>
    <t>酿酒即是酿造酒精饮料。除了酿酒以外，这套程序还能用于蒸馏淡水。麦酒的发酵需要等待好几周时间，但酿造工作只需要几个小时。</t>
  </si>
  <si>
    <t>半羊人属性值加成</t>
  </si>
  <si>
    <t>你的魅力加2，你的敏捷加1。</t>
  </si>
  <si>
    <t>书法工具</t>
  </si>
  <si>
    <t>书法将写字升华为富有美感的艺术形式。</t>
  </si>
  <si>
    <t>狮族属性值加成</t>
  </si>
  <si>
    <t>木匠工具</t>
  </si>
  <si>
    <t>木工技能允许角色打造木结构的物品。木匠可以建造房屋、棚屋、木制橱柜或类似的物品。</t>
  </si>
  <si>
    <t>8gp</t>
  </si>
  <si>
    <t>请在角色界面选择种族与亚种</t>
  </si>
  <si>
    <t>制图工具</t>
  </si>
  <si>
    <t>使用制图工具，您可以创建精确的地图做旅行为自己和那些来找你更容易。这些地图可以从山脉的大规模描述到显示地下城平面布局的图表。</t>
  </si>
  <si>
    <t>鞋匠工具</t>
  </si>
  <si>
    <t>虽然鞋匠的生意对冒险者来说似乎太卑微了，但一双好鞋子却能在崎岖的荒野和致命的地牢帮上大忙。</t>
  </si>
  <si>
    <t>厨师工具</t>
  </si>
  <si>
    <t>冒险可是个辛苦活儿。如果能和一位厨师一起旅行，你的伙食可比整天啃饼干嚼果脯好多了。</t>
  </si>
  <si>
    <t>玻璃匠工具</t>
  </si>
  <si>
    <t>具有玻璃匠工具熟练项的人不仅知道如何将玻璃吹制成形，还懂得生产玻璃制品的专业知识。</t>
  </si>
  <si>
    <t>珠宝匠工具</t>
  </si>
  <si>
    <t>珠宝匠工具的培训包括加工珠宝的基本技术，以及鉴定宝石的专业知识。</t>
  </si>
  <si>
    <t>皮匠工具</t>
  </si>
  <si>
    <t>皮革加工的知识还包括兽皮特性、皮革盔甲和类似物品的学识。</t>
  </si>
  <si>
    <t>泥瓦匠工具</t>
  </si>
  <si>
    <t>泥瓦匠工具允许你制造石质或砖制建筑。</t>
  </si>
  <si>
    <t>画家工具</t>
  </si>
  <si>
    <t>画家工具熟练项代表了你的素描和绘画能力。你也会对艺术史有所了解，这有助于你鉴赏艺术作品。</t>
  </si>
  <si>
    <t>陶匠工具</t>
  </si>
  <si>
    <t>陶匠工具用于制造各种各样的陶器，最典型的是陶罐和类似的器皿。</t>
  </si>
  <si>
    <t>铁匠工具</t>
  </si>
  <si>
    <t>铁匠工具允许你加工金属，加热它来塑性变形、修复损坏，或者把钢锭加工成有用的物品。</t>
  </si>
  <si>
    <t>修补工具</t>
  </si>
  <si>
    <t>修补工具用于修复各种普通物件。虽然你不能用修补工具制造很多东西，但你可以缝补衣服、磨砺锋刃，或是修补好破掉的链甲。</t>
  </si>
  <si>
    <t>织布工具</t>
  </si>
  <si>
    <t>织布工具可以让你织布，并把它做成衣服。</t>
  </si>
  <si>
    <t>木雕工具</t>
  </si>
  <si>
    <t>木雕工具允许你加工负责的木制品，如木制令牌或箭杆。</t>
  </si>
  <si>
    <t>易容工具</t>
  </si>
  <si>
    <t>袋装的工具包里包含了化妆品、染发剂以及一些可以物理性的改变容貌的小道具。拥有易容工具熟练项的角色，在使用该工具进行视觉伪装的属性检定时，可以将其熟练加值加入检定结果中。</t>
  </si>
  <si>
    <t>文书伪造工具</t>
  </si>
  <si>
    <t>盒装的工具包内装着各种纸和羊皮纸、笔墨、印章、封蜡、金银叶饰，以及其他用以伪造信用文书的用品。拥有文书伪造工具熟练项的角色，在使用该工具进行伪造实物式信用文书的属性检定时，可以将其熟练加值加入检定结果中。</t>
  </si>
  <si>
    <t>游荡者等级</t>
  </si>
  <si>
    <t>整副骰子</t>
  </si>
  <si>
    <t>整套龙棋</t>
  </si>
  <si>
    <t>整副纸牌</t>
  </si>
  <si>
    <t>整副三龙牌</t>
  </si>
  <si>
    <t>一整副的工具包里包含一系列器具如钳剪、杵磨、袋子、瓶子，以供草药师制作药膏和药水。拥有草药工具熟练项的角色，在使用该工具进行鉴别或应用草药的属性检定时，可以将其熟练加值加入检定结果中。另外，你需要拥有草药工具的熟练项才可以制作抗毒剂或治疗药水potions of healing。</t>
  </si>
  <si>
    <t>3d6</t>
  </si>
  <si>
    <t>风笛</t>
  </si>
  <si>
    <t>鼓</t>
  </si>
  <si>
    <t>6gp</t>
  </si>
  <si>
    <t>4d6</t>
  </si>
  <si>
    <t>扬琴</t>
  </si>
  <si>
    <t>长笛</t>
  </si>
  <si>
    <t>5d6</t>
  </si>
  <si>
    <t>鲁特琴</t>
  </si>
  <si>
    <t>35gp</t>
  </si>
  <si>
    <t>里拉琴</t>
  </si>
  <si>
    <t>6d6</t>
  </si>
  <si>
    <t>角号</t>
  </si>
  <si>
    <t>3gp</t>
  </si>
  <si>
    <t>排箫</t>
  </si>
  <si>
    <t>12gp</t>
  </si>
  <si>
    <t>7d6</t>
  </si>
  <si>
    <t>芦笛</t>
  </si>
  <si>
    <t>提琴</t>
  </si>
  <si>
    <t>8d6</t>
  </si>
  <si>
    <t>领航工具</t>
  </si>
  <si>
    <t>一整副的领航工具被用于海上航行的导航工作。拥有领航工具熟练项的角色，在使用该工具进行绘制航线和跟随航线的属性检定时，可以将其熟练加值加入检定结果中。此外，在进行避免在海上迷失方形的属性检定时，拥有该熟练项的角色也可以将其熟练加值加入检定结果中。</t>
  </si>
  <si>
    <t>制毒工具</t>
  </si>
  <si>
    <t>一整副的工具包里包含了若干小瓶、各种化学品，以及其他用以制造毒药的必须用具。拥有制毒工具熟练项的角色，在使用该工具进行制造或使用毒药的属性检定时，可以将其熟练加值加入检定结果中。</t>
  </si>
  <si>
    <t>9d6</t>
  </si>
  <si>
    <t>盗贼工具</t>
  </si>
  <si>
    <t>整套的工具包括一把细锉刀、一套撬锁工具、一个附炳小镜、一把尖嘴剪和一把镊子。拥有盗贼工具熟练项的角色，在使用该工具进行解除陷阱或撬锁的属性检定时，可以将其熟练加值加入检定结果中。</t>
  </si>
  <si>
    <t>窃贼套装</t>
  </si>
  <si>
    <t>包括一个背包、一包1000粒的滚珠、10尺弦线、一个铃铛、五支蜡烛、一根撬棍、一把锤子、十支岩钉、一盏附盖提灯、两支扁瓶灯油、五天份口粮、一个火绒盒、和一个水袋。背包外还挂着50尺麻绳。</t>
  </si>
  <si>
    <t>优惠5gp</t>
  </si>
  <si>
    <t>10d6</t>
  </si>
  <si>
    <t>大使套装</t>
  </si>
  <si>
    <t>包括一个箱子、两个地图或卷轴匣、一套高档服装、一瓶墨水、一支墨水笔、一盏油灯、两支扁瓶灯油、五张纸、一支小瓶香水、一块封蜡和一块肥皂。</t>
  </si>
  <si>
    <t>无优惠</t>
  </si>
  <si>
    <t>地城套装</t>
  </si>
  <si>
    <t>包括一个背包、一根撬棍、一把锤子、十支岩钉、十支火把、一个火绒盒、十天份口粮和一只水袋。背包外还挂着50尺麻绳。</t>
  </si>
  <si>
    <t>邪术师等级</t>
  </si>
  <si>
    <t>艺人套装</t>
  </si>
  <si>
    <t>包括一个背包、一卷铺盖、两套表演服装、五支蜡烛、五天份口粮、一个水袋和一套易容工具。</t>
  </si>
  <si>
    <t>优惠23gp</t>
  </si>
  <si>
    <t>探索套装</t>
  </si>
  <si>
    <t>包括一个背包、一卷铺盖、一套野炊工具、一个火绒盒、十支火把、十天份口粮和一个水袋。背包外还挂着50尺麻绳。</t>
  </si>
  <si>
    <t>祭司套装</t>
  </si>
  <si>
    <t>包括一个背包、一条毯子、十支蜡烛、一个火绒盒、一个募捐盒、两块熏香、一个香炉、祭袍、两天份口粮和一只水袋。</t>
  </si>
  <si>
    <t>优惠8gp</t>
  </si>
  <si>
    <t>学者套装</t>
  </si>
  <si>
    <t>包括一个背包、一本学科书、一瓶墨水、一只墨水笔、十张羊皮纸、一小袋沙和一把小刀。</t>
  </si>
  <si>
    <t>战士等级</t>
  </si>
  <si>
    <t>圣武士等级</t>
  </si>
  <si>
    <t>游侠等级</t>
  </si>
  <si>
    <t>野蛮人等级</t>
  </si>
  <si>
    <t>奇械师等级</t>
  </si>
  <si>
    <t>购买属性值</t>
  </si>
  <si>
    <t>对应花费点数</t>
  </si>
  <si>
    <t>对应花费</t>
  </si>
  <si>
    <r>
      <rPr>
        <b/>
        <sz val="11"/>
        <color theme="1"/>
        <rFont val="宋体"/>
        <family val="2"/>
        <scheme val="minor"/>
      </rPr>
      <t>变体：自定义属性值
Variant: Customizing Ability Scores</t>
    </r>
    <r>
      <rPr>
        <sz val="11"/>
        <color theme="1"/>
        <rFont val="宋体"/>
        <family val="2"/>
        <scheme val="minor"/>
      </rPr>
      <t xml:space="preserve">
　　你的地下城主可以选择启用该变体规则，使你可以选用另一种方式分别选择你所创建角色的属性值。
　　你获得总计27点可花费的点数用于兑换各属性值，每个属性值的花费在“属性值花费点数”表中显示。例如，一个属性值14需要花费7点进行兑换。以该方式能兑换到的属性值在加入种族增益前其最值为15。而你也不能拥有低于8的属性值。
　　这种决定属性值的方式可让你得到三个相等的高数值和三个相等的低数值组成的组合（15、15、15、8、8、8），或一个平均值更高但各数值几乎相等的数值组合（13、13、13、12、12、12），或是任何这两个极端之间的数值集合。</t>
    </r>
  </si>
  <si>
    <t>可花费点数</t>
  </si>
  <si>
    <t>总计花费点数</t>
  </si>
  <si>
    <t>剩余花费点数</t>
  </si>
  <si>
    <t>一号武器</t>
  </si>
  <si>
    <t>具有熟练</t>
  </si>
  <si>
    <t>伤害加值</t>
  </si>
  <si>
    <t>二号武器</t>
  </si>
  <si>
    <t>三号武器</t>
  </si>
  <si>
    <t>更新日志</t>
  </si>
  <si>
    <t>武器工坊</t>
  </si>
  <si>
    <t>V1.6</t>
  </si>
  <si>
    <t>如果你希望通过公式来填写你的四号和五号武器，请跟随以下步骤：</t>
  </si>
  <si>
    <t>与法术大全V1.36保持同步，增加了一些新的种族选项。</t>
  </si>
  <si>
    <t>V1.61</t>
  </si>
  <si>
    <t>1、将下方的公式复制到你的四号或五号武器的攻击命中加值栏中</t>
  </si>
  <si>
    <t>重置了施法与法术大全界面的公式。</t>
  </si>
  <si>
    <t>四号武器命中公式</t>
  </si>
  <si>
    <t>V1.62</t>
  </si>
  <si>
    <t>五号武器命中公式</t>
  </si>
  <si>
    <t>加入塞洛斯拓展种族，修正浮空术与防护善恶翻译。</t>
  </si>
  <si>
    <t>2、在下方的格子里，填写四号和五号武器的额外命中加值</t>
  </si>
  <si>
    <t>V1.63</t>
  </si>
  <si>
    <t>四号武器命中加值</t>
  </si>
  <si>
    <t>修正吟游诗人与游荡者的工具遗漏。修正负重公式。术士与吟游诗人等现在会自动计算已知法术。已知戏法数量自动计算。增加新的配色——天堂辉烈焰。</t>
  </si>
  <si>
    <t>五号武器命中加值</t>
  </si>
  <si>
    <t>V1.64</t>
  </si>
  <si>
    <t>3、在下方为你的四号武器和五号武器填写伤害骰面和额外的伤害加值</t>
  </si>
  <si>
    <t>与法术大全V1.42保持同步。优化了一些名称定义。开始为种族特性半自动填写分配接口。修正了玩家手册的一些错误翻译，与玩家手册不同请以人物卡模板为准。</t>
  </si>
  <si>
    <t>四号武器伤害骰面</t>
  </si>
  <si>
    <t>四号武器伤害加值</t>
  </si>
  <si>
    <t>V1.65</t>
  </si>
  <si>
    <t>五号武器伤害骰面</t>
  </si>
  <si>
    <t>五号武器伤害加值</t>
  </si>
  <si>
    <t>修复手斧属性，更正了职业、背景的技能熟练项</t>
  </si>
  <si>
    <t>4、将下方公式复制到你的四号和五号武器的武器伤害栏里</t>
  </si>
  <si>
    <t>V1.66</t>
  </si>
  <si>
    <t>四号武器伤害公式</t>
  </si>
  <si>
    <t>修正了职业特性文本。与法术大全V1.45保持一致。选择专长【警觉】现在会让被动察觉自动+5了。加入了部分种族属性值加成的半自动提醒。</t>
  </si>
  <si>
    <t>五号武器伤害公式</t>
  </si>
  <si>
    <t>V1.67</t>
  </si>
  <si>
    <t>5、若你不熟练于这些武器，请将下方的“是”改为“否”</t>
  </si>
  <si>
    <t>增加了更多种族的属性值加成半自动提醒。与法术大全V1.46保持一致。</t>
  </si>
  <si>
    <t>是否熟练于四号武器</t>
  </si>
  <si>
    <t>V1.7</t>
  </si>
  <si>
    <t>是否熟练于五号武器</t>
  </si>
  <si>
    <t>修正了一些法术上的引用bug。加入了专精与半熟练。优化了专长“警觉”与“观察力”的自动判断。与法术大全V1.5保持一致（也就是加入了塔莎书的新法术）。</t>
  </si>
  <si>
    <t>联系作者</t>
  </si>
  <si>
    <t>为吟游诗人添加了一键万事通的自动公式，只要主职或兼职为吟游诗人且等级为2以上即可自动获得万事通效果，包括为技能自动选择半熟练标记以及自动增加先攻加值</t>
  </si>
  <si>
    <r>
      <rPr>
        <sz val="11"/>
        <color theme="1"/>
        <rFont val="宋体"/>
        <family val="2"/>
        <scheme val="minor"/>
      </rPr>
      <t xml:space="preserve">若你在使用过程中遇到了BUG，或是有更好的优化建议，可以通过以下方式联系作者以获取及时修复或更新
QQ
</t>
    </r>
    <r>
      <rPr>
        <b/>
        <sz val="11"/>
        <color theme="1"/>
        <rFont val="宋体"/>
        <family val="2"/>
        <scheme val="minor"/>
      </rPr>
      <t>太易：3137211319
超级可爱的北极熊mama：1009277896</t>
    </r>
  </si>
  <si>
    <t>为各个职业追加了自动化的职业豁免熟练公式</t>
  </si>
  <si>
    <t>为主要属性，包括主要情况和施法栏的主要属性都追加了可选下拉框，并且分拆了施法和主要情况的DC和加值部分，方便某些较为特殊的情况（兼职、天生施法等）</t>
  </si>
  <si>
    <t>以环位为依据变更了法术的下拉栏，不影响你手动输入名字填法术，但稍微容易从下拉找法术一些了</t>
  </si>
  <si>
    <t>追加了武僧和野蛮人的无甲防御自动计算公式，损坏公式右侧有备份填写至护甲AC</t>
  </si>
  <si>
    <t>自动化了中甲的最大敏捷加值，且会自动判断专长“中甲大师”而改变，你再也不需要手动输入2或者3了，</t>
  </si>
  <si>
    <t>为额外生命值项写上了丘陵矮人和专长“健壮”的自动公式，当然你也可以手动修改它来符合你的正确加值</t>
  </si>
  <si>
    <t>给自动武器读取追加了较为常见的文艺复兴火器，并优化了武器标签的排版</t>
  </si>
  <si>
    <t>加入了购点计算器</t>
  </si>
  <si>
    <t>追加了适用于非负重变体的最大载重选项，原负重状态仍旧保留于原文，选择“负重状态”即可</t>
  </si>
  <si>
    <t>V1.73</t>
  </si>
  <si>
    <t>追加了护甲的下拉栏，现在可以使用自动公式来计算基础护甲的AC了，也包括了职业无甲防御和法师护甲</t>
  </si>
  <si>
    <t>为武器部分重做了UI，现在可以直接根据使用的属性调整值来计算命中和伤害加值了，并追加了用以调整这些加值的武器调整栏</t>
  </si>
  <si>
    <t>移除了将观察力专长提供的被动调查加值直接加到调查技能的错误公式</t>
  </si>
  <si>
    <t>追加了第三兼职格子和适配公式，就在兼职格子下面，选择第三兼职后UI也会跟着改变</t>
  </si>
  <si>
    <t>把生命骰公式从只读主职改成了也读取兼职等级</t>
  </si>
  <si>
    <t>录入了塔莎专长（使用不全书的文本）</t>
  </si>
  <si>
    <t>（虽然很想把公司扩的背景和法术追进去，但是这块的内容实在是比较乱所以这个重任就交给太易了！）</t>
  </si>
  <si>
    <t>1.73fix</t>
  </si>
  <si>
    <t>紧急修复了武器伤害部分忘记加入适配武器调整栏伤害调整公式的问题</t>
  </si>
  <si>
    <t>增加了法术的出处筛选功能。</t>
  </si>
  <si>
    <t>与法术大全1.7保持同步。</t>
  </si>
  <si>
    <t>懒骨头</t>
  </si>
  <si>
    <t>男</t>
  </si>
  <si>
    <t>混乱中立</t>
  </si>
  <si>
    <t>通用语，龙语</t>
  </si>
  <si>
    <t xml:space="preserve"> 伤害抗性</t>
  </si>
  <si>
    <t>公会的介绍信</t>
  </si>
  <si>
    <t>强酸</t>
  </si>
  <si>
    <t>瞬发法术 孪生法术</t>
  </si>
  <si>
    <t>钻石</t>
  </si>
  <si>
    <t>棕褐色魔术袋</t>
  </si>
  <si>
    <t xml:space="preserve"> </t>
  </si>
  <si>
    <t>表演，奥秘</t>
  </si>
  <si>
    <t>165cm</t>
  </si>
  <si>
    <t>你感知加2</t>
  </si>
  <si>
    <t>暗蚀抗性</t>
  </si>
  <si>
    <t>瑞克斯·埃恩德（Reix·End）</t>
  </si>
  <si>
    <t>瑞克斯的书都是厄斯林从一些小村子村里的书店里淘出来的宝藏，用于自己学习，但没想到瑞克斯先学会了</t>
  </si>
  <si>
    <t>瑞克斯的天赋其实比厄斯林想的还要高，只是他自己不在乎也从来没练过，10岁只是自然而然放出来的</t>
  </si>
  <si>
    <t>一些补充设定（不好加进故事里）</t>
  </si>
  <si>
    <t>瑞克斯更喜欢别人叫他埃恩德，因为是师傅给的姓</t>
  </si>
  <si>
    <t>厄斯林觉得放瑞克斯自由是好事，而瑞克斯的拒绝只是雏鸟情节，等他见识到更广茂的世界然后成为巫妖后就会把他忘了然后不再来找他，但瑞克斯是真心爱着厄斯林的</t>
  </si>
  <si>
    <t>总是把自己裹的厚厚的，遮住脸，戴着一个大帽子（衣服如下）（长相如下图：大卷发，有雀斑）</t>
  </si>
  <si>
    <t>50kg</t>
  </si>
  <si>
    <t>棕色</t>
  </si>
  <si>
    <t>绿色</t>
  </si>
  <si>
    <t>红色</t>
  </si>
  <si>
    <t>丧乐学徒</t>
  </si>
  <si>
    <t>丧乐学徒：从小到大他几乎，在任何与死亡有关的鉴定中（包括战利品），你获得优势，你能感知到240尺内发生的所有死亡，且面对亡灵生物时，会受到优待。你成天与死亡打交道，对活人的社交有所欠缺，你的在游说鉴定中获得-2的减值。</t>
    <phoneticPr fontId="90" type="noConversion"/>
  </si>
  <si>
    <t>我会竭尽所能的假装成熟，其实本质上还是个小孩</t>
    <phoneticPr fontId="90" type="noConversion"/>
  </si>
  <si>
    <t>从小到大我都和死亡接触，所以对死亡毫不避讳，同时完全不避讳也显得呆呆地</t>
    <phoneticPr fontId="90" type="noConversion"/>
  </si>
  <si>
    <t>我希望我能创造出一首完美的歌曲，能让我回到师傅身边</t>
    <phoneticPr fontId="90" type="noConversion"/>
  </si>
  <si>
    <t>我想继续呆在师傅身边的身边</t>
    <phoneticPr fontId="90" type="noConversion"/>
  </si>
  <si>
    <t>瑞克斯·埃恩德是一个孤儿，他有记忆以来，就一直跟着他的师傅厄斯林·埃恩德，作为断肠学派的吟游诗人学习丧乐。而一种特殊的皮肤病一直困扰着他，以至于他几乎所有时候都需要绑着绷带才能让他远离病痛折磨。好在他从小就聪明懂事，这也让厄斯林省了不少心。从小内向的他几乎不太爱说话，而特殊的职业也注定了他几乎不需要和其他人有过多的接触。他一门心思都花在了书上，各式各样的魔法书在10几年间一点一点的被记到了他的脑子里。 在瑞克斯12岁那年，第一次在没有任何人教导的情况下正确的使用魔法并真的使用断肠学院的音乐击杀野兽的时候，厄斯林知道，这个孩子是一个天才；这样无师自通的天才只适合自由生长，自己的存在反而阻碍了他的成长。 于是，在瑞克斯14岁的时候，厄斯林给了瑞克斯一场“试炼”。试炼的内容就是在没有师傅的帮助下写出一首“完美的歌谣”。而厄斯林说在他完成之时，瑞克斯就算是正式毕业。</t>
    <phoneticPr fontId="9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</si>
</sst>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1d8+&quot;0"/>
  </numFmts>
  <fonts count="92">
    <font>
      <sz val="11"/>
      <color theme="1"/>
      <name val="宋体"/>
      <charset val="134"/>
      <scheme val="minor"/>
    </font>
    <font>
      <b/>
      <sz val="12"/>
      <color theme="1"/>
      <name val="微软雅黑"/>
      <family val="2"/>
      <charset val="134"/>
    </font>
    <font>
      <b/>
      <sz val="11"/>
      <color theme="1"/>
      <name val="微软雅黑"/>
      <family val="2"/>
      <charset val="134"/>
    </font>
    <font>
      <sz val="11"/>
      <color theme="1"/>
      <name val="微软雅黑"/>
      <family val="2"/>
      <charset val="134"/>
    </font>
    <font>
      <b/>
      <sz val="11"/>
      <color theme="1"/>
      <name val="宋体"/>
      <family val="2"/>
      <scheme val="minor"/>
    </font>
    <font>
      <sz val="11"/>
      <color theme="0"/>
      <name val="宋体"/>
      <family val="2"/>
      <scheme val="minor"/>
    </font>
    <font>
      <b/>
      <sz val="11"/>
      <color theme="0"/>
      <name val="宋体"/>
      <family val="2"/>
      <scheme val="minor"/>
    </font>
    <font>
      <sz val="9"/>
      <color theme="1"/>
      <name val="微软雅黑"/>
      <family val="2"/>
      <charset val="134"/>
    </font>
    <font>
      <sz val="11"/>
      <color theme="1"/>
      <name val="宋体"/>
      <family val="3"/>
      <charset val="134"/>
    </font>
    <font>
      <sz val="11"/>
      <color theme="1"/>
      <name val="仿宋"/>
      <family val="3"/>
      <charset val="134"/>
    </font>
    <font>
      <sz val="10"/>
      <color theme="1"/>
      <name val="宋体"/>
      <family val="2"/>
      <scheme val="minor"/>
    </font>
    <font>
      <b/>
      <sz val="12"/>
      <color theme="0"/>
      <name val="微软雅黑"/>
      <family val="2"/>
      <charset val="134"/>
    </font>
    <font>
      <b/>
      <sz val="11"/>
      <color theme="0"/>
      <name val="微软雅黑"/>
      <family val="2"/>
      <charset val="134"/>
    </font>
    <font>
      <sz val="9"/>
      <color rgb="FF0070C0"/>
      <name val="微软雅黑"/>
      <family val="2"/>
      <charset val="134"/>
    </font>
    <font>
      <sz val="10"/>
      <color theme="1"/>
      <name val="微软雅黑"/>
      <family val="2"/>
      <charset val="134"/>
    </font>
    <font>
      <sz val="10"/>
      <name val="微软雅黑"/>
      <family val="2"/>
      <charset val="134"/>
    </font>
    <font>
      <b/>
      <sz val="10"/>
      <color theme="0"/>
      <name val="微软雅黑"/>
      <family val="2"/>
      <charset val="134"/>
    </font>
    <font>
      <sz val="10"/>
      <color indexed="8"/>
      <name val="微软雅黑"/>
      <family val="2"/>
      <charset val="134"/>
    </font>
    <font>
      <b/>
      <sz val="12"/>
      <color rgb="FFFFFF00"/>
      <name val="微软雅黑"/>
      <family val="2"/>
      <charset val="134"/>
    </font>
    <font>
      <b/>
      <sz val="11"/>
      <color rgb="FFFFFF00"/>
      <name val="微软雅黑"/>
      <family val="2"/>
      <charset val="134"/>
    </font>
    <font>
      <b/>
      <sz val="11"/>
      <name val="微软雅黑"/>
      <family val="2"/>
      <charset val="134"/>
    </font>
    <font>
      <b/>
      <sz val="10"/>
      <color theme="1"/>
      <name val="微软雅黑"/>
      <family val="2"/>
      <charset val="134"/>
    </font>
    <font>
      <sz val="10"/>
      <color theme="0" tint="-0.249977111117893"/>
      <name val="微软雅黑"/>
      <family val="2"/>
      <charset val="134"/>
    </font>
    <font>
      <sz val="11"/>
      <color theme="0"/>
      <name val="微软雅黑"/>
      <family val="2"/>
      <charset val="134"/>
    </font>
    <font>
      <sz val="9"/>
      <color rgb="FFFF0000"/>
      <name val="微软雅黑"/>
      <family val="2"/>
      <charset val="134"/>
    </font>
    <font>
      <sz val="11"/>
      <color rgb="FFFF0000"/>
      <name val="微软雅黑"/>
      <family val="2"/>
      <charset val="134"/>
    </font>
    <font>
      <sz val="10"/>
      <color theme="0"/>
      <name val="微软雅黑"/>
      <family val="2"/>
      <charset val="134"/>
    </font>
    <font>
      <sz val="9"/>
      <name val="微软雅黑"/>
      <family val="2"/>
      <charset val="134"/>
    </font>
    <font>
      <sz val="11"/>
      <color theme="0" tint="-0.499984740745262"/>
      <name val="微软雅黑"/>
      <family val="2"/>
      <charset val="134"/>
    </font>
    <font>
      <sz val="11"/>
      <name val="微软雅黑"/>
      <family val="2"/>
      <charset val="134"/>
    </font>
    <font>
      <sz val="10"/>
      <color rgb="FF0070C0"/>
      <name val="微软雅黑"/>
      <family val="2"/>
      <charset val="134"/>
    </font>
    <font>
      <sz val="10"/>
      <color indexed="9"/>
      <name val="微软雅黑"/>
      <family val="2"/>
      <charset val="134"/>
    </font>
    <font>
      <sz val="9"/>
      <color indexed="30"/>
      <name val="微软雅黑"/>
      <family val="2"/>
      <charset val="134"/>
    </font>
    <font>
      <sz val="9"/>
      <color indexed="40"/>
      <name val="微软雅黑"/>
      <family val="2"/>
      <charset val="134"/>
    </font>
    <font>
      <sz val="12"/>
      <color indexed="9"/>
      <name val="微软雅黑"/>
      <family val="2"/>
      <charset val="134"/>
    </font>
    <font>
      <sz val="12"/>
      <name val="微软雅黑"/>
      <family val="2"/>
      <charset val="134"/>
    </font>
    <font>
      <b/>
      <sz val="12"/>
      <color indexed="10"/>
      <name val="微软雅黑"/>
      <family val="2"/>
      <charset val="134"/>
    </font>
    <font>
      <sz val="10"/>
      <color rgb="FF000000"/>
      <name val="微软雅黑"/>
      <family val="2"/>
      <charset val="134"/>
    </font>
    <font>
      <sz val="10"/>
      <color theme="0" tint="-0.499984740745262"/>
      <name val="微软雅黑"/>
      <family val="2"/>
      <charset val="134"/>
    </font>
    <font>
      <sz val="9"/>
      <color theme="0" tint="-0.499984740745262"/>
      <name val="微软雅黑"/>
      <family val="2"/>
      <charset val="134"/>
    </font>
    <font>
      <sz val="10"/>
      <color indexed="23"/>
      <name val="微软雅黑"/>
      <family val="2"/>
      <charset val="134"/>
    </font>
    <font>
      <sz val="10"/>
      <color rgb="FFF7F7EB"/>
      <name val="微软雅黑"/>
      <family val="2"/>
      <charset val="134"/>
    </font>
    <font>
      <b/>
      <sz val="12"/>
      <color rgb="FF0070C0"/>
      <name val="微软雅黑"/>
      <family val="2"/>
      <charset val="134"/>
    </font>
    <font>
      <b/>
      <sz val="12"/>
      <color indexed="27"/>
      <name val="微软雅黑"/>
      <family val="2"/>
      <charset val="134"/>
    </font>
    <font>
      <b/>
      <sz val="12"/>
      <color rgb="FFB3FFB9"/>
      <name val="微软雅黑"/>
      <family val="2"/>
      <charset val="134"/>
    </font>
    <font>
      <b/>
      <sz val="12"/>
      <color indexed="60"/>
      <name val="微软雅黑"/>
      <family val="2"/>
      <charset val="134"/>
    </font>
    <font>
      <b/>
      <sz val="12"/>
      <color rgb="FFFFC000"/>
      <name val="微软雅黑"/>
      <family val="2"/>
      <charset val="134"/>
    </font>
    <font>
      <b/>
      <sz val="10"/>
      <color theme="6" tint="0.59999389629810485"/>
      <name val="微软雅黑"/>
      <family val="2"/>
      <charset val="134"/>
    </font>
    <font>
      <b/>
      <sz val="12"/>
      <color rgb="FF00B0F0"/>
      <name val="微软雅黑"/>
      <family val="2"/>
      <charset val="134"/>
    </font>
    <font>
      <b/>
      <sz val="12"/>
      <color theme="9" tint="0.39991454817346722"/>
      <name val="微软雅黑"/>
      <family val="2"/>
      <charset val="134"/>
    </font>
    <font>
      <sz val="9"/>
      <color indexed="9"/>
      <name val="微软雅黑"/>
      <family val="2"/>
      <charset val="134"/>
    </font>
    <font>
      <sz val="12"/>
      <color indexed="40"/>
      <name val="微软雅黑"/>
      <family val="2"/>
      <charset val="134"/>
    </font>
    <font>
      <sz val="9"/>
      <color rgb="FF00B0F0"/>
      <name val="微软雅黑"/>
      <family val="2"/>
      <charset val="134"/>
    </font>
    <font>
      <sz val="12"/>
      <color indexed="10"/>
      <name val="微软雅黑"/>
      <family val="2"/>
      <charset val="134"/>
    </font>
    <font>
      <b/>
      <sz val="10"/>
      <color indexed="10"/>
      <name val="微软雅黑"/>
      <family val="2"/>
      <charset val="134"/>
    </font>
    <font>
      <sz val="12"/>
      <color theme="1"/>
      <name val="微软雅黑"/>
      <family val="2"/>
      <charset val="134"/>
    </font>
    <font>
      <sz val="12"/>
      <color theme="0" tint="-0.499984740745262"/>
      <name val="微软雅黑"/>
      <family val="2"/>
      <charset val="134"/>
    </font>
    <font>
      <b/>
      <sz val="16"/>
      <color theme="5" tint="0.59999389629810485"/>
      <name val="微软雅黑"/>
      <family val="2"/>
      <charset val="134"/>
    </font>
    <font>
      <b/>
      <sz val="11"/>
      <color indexed="9"/>
      <name val="微软雅黑"/>
      <family val="2"/>
      <charset val="134"/>
    </font>
    <font>
      <b/>
      <sz val="9"/>
      <color theme="6" tint="0.59999389629810485"/>
      <name val="微软雅黑"/>
      <family val="2"/>
      <charset val="134"/>
    </font>
    <font>
      <sz val="8"/>
      <color rgb="FF0070C0"/>
      <name val="微软雅黑"/>
      <family val="2"/>
      <charset val="134"/>
    </font>
    <font>
      <b/>
      <sz val="12"/>
      <color indexed="57"/>
      <name val="微软雅黑"/>
      <family val="2"/>
      <charset val="134"/>
    </font>
    <font>
      <sz val="12"/>
      <color indexed="22"/>
      <name val="微软雅黑"/>
      <family val="2"/>
      <charset val="134"/>
    </font>
    <font>
      <b/>
      <sz val="10"/>
      <name val="微软雅黑"/>
      <family val="2"/>
      <charset val="134"/>
    </font>
    <font>
      <b/>
      <sz val="10"/>
      <color theme="4" tint="-0.249977111117893"/>
      <name val="微软雅黑"/>
      <family val="2"/>
      <charset val="134"/>
    </font>
    <font>
      <sz val="16"/>
      <color theme="5" tint="-0.249977111117893"/>
      <name val="微软雅黑"/>
      <family val="2"/>
      <charset val="134"/>
    </font>
    <font>
      <sz val="9"/>
      <color indexed="8"/>
      <name val="微软雅黑"/>
      <family val="2"/>
      <charset val="134"/>
    </font>
    <font>
      <b/>
      <sz val="16"/>
      <color indexed="57"/>
      <name val="微软雅黑"/>
      <family val="2"/>
      <charset val="134"/>
    </font>
    <font>
      <sz val="16"/>
      <name val="微软雅黑"/>
      <family val="2"/>
      <charset val="134"/>
    </font>
    <font>
      <sz val="14"/>
      <name val="微软雅黑"/>
      <family val="2"/>
      <charset val="134"/>
    </font>
    <font>
      <b/>
      <sz val="10"/>
      <color rgb="FF00B050"/>
      <name val="微软雅黑"/>
      <family val="2"/>
      <charset val="134"/>
    </font>
    <font>
      <sz val="10"/>
      <color rgb="FFFF0000"/>
      <name val="微软雅黑"/>
      <family val="2"/>
      <charset val="134"/>
    </font>
    <font>
      <b/>
      <sz val="12"/>
      <color indexed="9"/>
      <name val="微软雅黑"/>
      <family val="2"/>
      <charset val="134"/>
    </font>
    <font>
      <sz val="8"/>
      <name val="微软雅黑"/>
      <family val="2"/>
      <charset val="134"/>
    </font>
    <font>
      <b/>
      <sz val="16"/>
      <color theme="4" tint="-0.249977111117893"/>
      <name val="微软雅黑"/>
      <family val="2"/>
      <charset val="134"/>
    </font>
    <font>
      <b/>
      <sz val="14"/>
      <color indexed="60"/>
      <name val="微软雅黑"/>
      <family val="2"/>
      <charset val="134"/>
    </font>
    <font>
      <sz val="9"/>
      <color theme="5" tint="-0.499984740745262"/>
      <name val="微软雅黑"/>
      <family val="2"/>
      <charset val="134"/>
    </font>
    <font>
      <b/>
      <sz val="11"/>
      <color theme="4"/>
      <name val="微软雅黑"/>
      <family val="2"/>
      <charset val="134"/>
    </font>
    <font>
      <sz val="12"/>
      <color theme="0"/>
      <name val="微软雅黑"/>
      <family val="2"/>
      <charset val="134"/>
    </font>
    <font>
      <i/>
      <sz val="11"/>
      <color theme="1"/>
      <name val="仿宋"/>
      <family val="3"/>
      <charset val="134"/>
    </font>
    <font>
      <b/>
      <sz val="11"/>
      <color theme="1"/>
      <name val="仿宋"/>
      <family val="3"/>
      <charset val="134"/>
    </font>
    <font>
      <sz val="9"/>
      <name val="宋体"/>
      <family val="3"/>
      <charset val="134"/>
    </font>
    <font>
      <b/>
      <sz val="9"/>
      <name val="宋体"/>
      <family val="3"/>
      <charset val="134"/>
    </font>
    <font>
      <b/>
      <sz val="9"/>
      <name val="微软雅黑"/>
      <family val="2"/>
      <charset val="134"/>
    </font>
    <font>
      <sz val="10"/>
      <name val="微软雅黑"/>
      <family val="2"/>
      <charset val="134"/>
    </font>
    <font>
      <sz val="11"/>
      <color theme="1"/>
      <name val="宋体"/>
      <family val="2"/>
      <scheme val="minor"/>
    </font>
    <font>
      <sz val="11"/>
      <color theme="1"/>
      <name val="微软雅黑"/>
      <family val="2"/>
      <charset val="134"/>
    </font>
    <font>
      <sz val="10"/>
      <color theme="0"/>
      <name val="微软雅黑"/>
      <family val="2"/>
      <charset val="134"/>
    </font>
    <font>
      <sz val="8"/>
      <name val="微软雅黑"/>
      <family val="2"/>
      <charset val="134"/>
    </font>
    <font>
      <sz val="11"/>
      <color theme="0" tint="-4.9989318521683403E-2"/>
      <name val="微软雅黑"/>
      <family val="2"/>
      <charset val="134"/>
    </font>
    <font>
      <sz val="9"/>
      <name val="宋体"/>
      <family val="3"/>
      <charset val="134"/>
      <scheme val="minor"/>
    </font>
    <font>
      <sz val="9"/>
      <name val="宋体"/>
      <family val="3"/>
      <charset val="134"/>
      <scheme val="minor"/>
    </font>
  </fonts>
  <fills count="40">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5" tint="0.79995117038483843"/>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0" tint="-0.14993743705557422"/>
        <bgColor indexed="64"/>
      </patternFill>
    </fill>
    <fill>
      <patternFill patternType="solid">
        <fgColor theme="0" tint="-0.499984740745262"/>
        <bgColor indexed="64"/>
      </patternFill>
    </fill>
    <fill>
      <patternFill patternType="solid">
        <fgColor theme="3"/>
        <bgColor indexed="64"/>
      </patternFill>
    </fill>
    <fill>
      <patternFill patternType="solid">
        <fgColor theme="6" tint="0.79992065187536243"/>
        <bgColor indexed="64"/>
      </patternFill>
    </fill>
    <fill>
      <patternFill patternType="solid">
        <fgColor theme="0"/>
        <bgColor indexed="64"/>
      </patternFill>
    </fill>
    <fill>
      <patternFill patternType="solid">
        <fgColor theme="4" tint="0.79998168889431442"/>
        <bgColor indexed="64"/>
      </patternFill>
    </fill>
    <fill>
      <patternFill patternType="solid">
        <fgColor rgb="FFFEDEAB"/>
        <bgColor indexed="64"/>
      </patternFill>
    </fill>
    <fill>
      <patternFill patternType="solid">
        <fgColor rgb="FFF9D2E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rgb="FFF7F7EB"/>
        <bgColor indexed="64"/>
      </patternFill>
    </fill>
    <fill>
      <patternFill patternType="solid">
        <fgColor rgb="FF7030A0"/>
        <bgColor indexed="64"/>
      </patternFill>
    </fill>
    <fill>
      <patternFill patternType="solid">
        <fgColor rgb="FF808080"/>
        <bgColor indexed="64"/>
      </patternFill>
    </fill>
    <fill>
      <patternFill patternType="solid">
        <fgColor rgb="FFFFFFCC"/>
        <bgColor indexed="64"/>
      </patternFill>
    </fill>
    <fill>
      <patternFill patternType="solid">
        <fgColor theme="0" tint="-0.14978484450819421"/>
        <bgColor indexed="64"/>
      </patternFill>
    </fill>
    <fill>
      <patternFill patternType="solid">
        <fgColor rgb="FFFFC000"/>
        <bgColor indexed="64"/>
      </patternFill>
    </fill>
    <fill>
      <patternFill patternType="solid">
        <fgColor theme="0" tint="-0.1498764000366222"/>
        <bgColor indexed="64"/>
      </patternFill>
    </fill>
    <fill>
      <patternFill patternType="solid">
        <fgColor theme="8" tint="0.39976195562608724"/>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F8F7E5"/>
        <bgColor indexed="64"/>
      </patternFill>
    </fill>
    <fill>
      <patternFill patternType="solid">
        <fgColor indexed="23"/>
        <bgColor indexed="64"/>
      </patternFill>
    </fill>
    <fill>
      <patternFill patternType="solid">
        <fgColor indexed="9"/>
        <bgColor indexed="64"/>
      </patternFill>
    </fill>
    <fill>
      <patternFill patternType="solid">
        <fgColor indexed="26"/>
        <bgColor indexed="64"/>
      </patternFill>
    </fill>
    <fill>
      <patternFill patternType="solid">
        <fgColor theme="8" tint="0.39973143711661124"/>
        <bgColor indexed="64"/>
      </patternFill>
    </fill>
    <fill>
      <patternFill patternType="solid">
        <fgColor theme="0" tint="-0.14996795556505021"/>
        <bgColor indexed="64"/>
      </patternFill>
    </fill>
    <fill>
      <patternFill patternType="solid">
        <fgColor theme="8" tint="0.39991454817346722"/>
        <bgColor indexed="64"/>
      </patternFill>
    </fill>
    <fill>
      <patternFill patternType="solid">
        <fgColor theme="3" tint="0.39979247413556324"/>
        <bgColor indexed="64"/>
      </patternFill>
    </fill>
    <fill>
      <patternFill patternType="solid">
        <fgColor rgb="FF92CDDC"/>
        <bgColor indexed="64"/>
      </patternFill>
    </fill>
    <fill>
      <patternFill patternType="solid">
        <fgColor theme="1" tint="0.499984740745262"/>
        <bgColor indexed="64"/>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double">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style="double">
        <color auto="1"/>
      </top>
      <bottom style="thin">
        <color auto="1"/>
      </bottom>
      <diagonal/>
    </border>
    <border>
      <left/>
      <right style="medium">
        <color auto="1"/>
      </right>
      <top style="double">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1"/>
      </left>
      <right style="thin">
        <color theme="1"/>
      </right>
      <top style="thin">
        <color theme="1"/>
      </top>
      <bottom style="thin">
        <color theme="1"/>
      </bottom>
      <diagonal/>
    </border>
    <border>
      <left/>
      <right style="thin">
        <color theme="0" tint="-0.1498764000366222"/>
      </right>
      <top style="thin">
        <color theme="0" tint="-0.1498764000366222"/>
      </top>
      <bottom style="thin">
        <color theme="0" tint="-0.14987640003662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style="medium">
        <color auto="1"/>
      </bottom>
      <diagonal/>
    </border>
    <border>
      <left/>
      <right/>
      <top/>
      <bottom style="medium">
        <color auto="1"/>
      </bottom>
      <diagonal/>
    </border>
    <border>
      <left/>
      <right style="medium">
        <color auto="1"/>
      </right>
      <top style="medium">
        <color auto="1"/>
      </top>
      <bottom style="thin">
        <color auto="1"/>
      </bottom>
      <diagonal/>
    </border>
    <border>
      <left/>
      <right style="medium">
        <color auto="1"/>
      </right>
      <top/>
      <bottom style="thin">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thin">
        <color auto="1"/>
      </right>
      <top/>
      <bottom/>
      <diagonal/>
    </border>
  </borders>
  <cellStyleXfs count="1">
    <xf numFmtId="0" fontId="0" fillId="0" borderId="0">
      <alignment vertical="center"/>
    </xf>
  </cellStyleXfs>
  <cellXfs count="601">
    <xf numFmtId="0" fontId="0" fillId="0" borderId="0" xfId="0">
      <alignment vertical="center"/>
    </xf>
    <xf numFmtId="0" fontId="0" fillId="0" borderId="0" xfId="0" applyAlignment="1">
      <alignment horizontal="left" vertical="center"/>
    </xf>
    <xf numFmtId="0" fontId="0" fillId="0" borderId="4" xfId="0" applyBorder="1" applyAlignment="1">
      <alignment horizontal="center" vertical="center"/>
    </xf>
    <xf numFmtId="0" fontId="5" fillId="8" borderId="4" xfId="0" applyFont="1" applyFill="1" applyBorder="1" applyAlignment="1">
      <alignment horizontal="center"/>
    </xf>
    <xf numFmtId="0" fontId="0" fillId="0" borderId="4" xfId="0" applyBorder="1" applyAlignment="1">
      <alignment horizontal="center"/>
    </xf>
    <xf numFmtId="0" fontId="0" fillId="0" borderId="0" xfId="0" applyAlignment="1"/>
    <xf numFmtId="0" fontId="0" fillId="0" borderId="4" xfId="0" applyBorder="1" applyAlignment="1"/>
    <xf numFmtId="0" fontId="0" fillId="0" borderId="4" xfId="0" applyBorder="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6"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35" xfId="0" applyBorder="1" applyAlignment="1">
      <alignment horizontal="center" vertical="center"/>
    </xf>
    <xf numFmtId="0" fontId="0" fillId="0" borderId="0" xfId="0" applyAlignment="1">
      <alignment horizontal="fill" vertical="center"/>
    </xf>
    <xf numFmtId="0" fontId="7" fillId="0" borderId="4" xfId="0" applyFont="1" applyBorder="1" applyAlignment="1">
      <alignment horizontal="center"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0" xfId="0" applyAlignment="1">
      <alignment vertical="center" wrapText="1"/>
    </xf>
    <xf numFmtId="0" fontId="8" fillId="0" borderId="0" xfId="0" applyFont="1" applyAlignment="1">
      <alignment vertical="center" wrapText="1"/>
    </xf>
    <xf numFmtId="0" fontId="0" fillId="0" borderId="8" xfId="0" applyBorder="1">
      <alignment vertical="center"/>
    </xf>
    <xf numFmtId="0" fontId="8" fillId="0" borderId="0" xfId="0" applyFont="1">
      <alignment vertical="center"/>
    </xf>
    <xf numFmtId="0" fontId="0" fillId="0" borderId="39" xfId="0" applyBorder="1">
      <alignment vertical="center"/>
    </xf>
    <xf numFmtId="0" fontId="0" fillId="0" borderId="4" xfId="0" applyBorder="1" applyAlignment="1">
      <alignment horizontal="fill" vertical="center"/>
    </xf>
    <xf numFmtId="0" fontId="0" fillId="0" borderId="4" xfId="0" applyBorder="1" applyAlignment="1">
      <alignment horizontal="fill" vertical="center" wrapText="1"/>
    </xf>
    <xf numFmtId="0" fontId="0" fillId="0" borderId="0" xfId="0" applyAlignment="1">
      <alignment horizontal="fill" vertical="center" wrapText="1"/>
    </xf>
    <xf numFmtId="0" fontId="8" fillId="0" borderId="0" xfId="0" applyFont="1" applyAlignment="1">
      <alignment horizontal="fill" vertical="center"/>
    </xf>
    <xf numFmtId="0" fontId="0" fillId="0" borderId="4" xfId="0" applyBorder="1" applyAlignment="1">
      <alignment horizontal="left" vertical="center"/>
    </xf>
    <xf numFmtId="0" fontId="8" fillId="0" borderId="0" xfId="0" applyFont="1" applyAlignment="1">
      <alignment horizontal="fill" vertical="center" wrapText="1"/>
    </xf>
    <xf numFmtId="0" fontId="0" fillId="10" borderId="0" xfId="0" applyFill="1" applyAlignment="1">
      <alignment horizontal="left" vertical="center"/>
    </xf>
    <xf numFmtId="0" fontId="0" fillId="10" borderId="0" xfId="0" applyFill="1" applyAlignment="1">
      <alignment horizontal="fill" vertical="center"/>
    </xf>
    <xf numFmtId="0" fontId="0" fillId="0" borderId="0" xfId="0" applyAlignment="1">
      <alignment horizontal="right" vertical="center"/>
    </xf>
    <xf numFmtId="0" fontId="9" fillId="11" borderId="40" xfId="0" applyFont="1" applyFill="1" applyBorder="1">
      <alignment vertical="center"/>
    </xf>
    <xf numFmtId="0" fontId="0" fillId="0" borderId="40" xfId="0" applyBorder="1">
      <alignment vertical="center"/>
    </xf>
    <xf numFmtId="0" fontId="0" fillId="0" borderId="40" xfId="0" applyBorder="1" applyAlignment="1">
      <alignment vertical="center" wrapText="1"/>
    </xf>
    <xf numFmtId="0" fontId="10" fillId="0" borderId="40" xfId="0" applyFont="1" applyBorder="1" applyAlignment="1">
      <alignment horizontal="left" vertical="top" wrapText="1"/>
    </xf>
    <xf numFmtId="0" fontId="9" fillId="0" borderId="41" xfId="0" applyFont="1" applyBorder="1" applyAlignment="1">
      <alignment horizontal="left" vertical="center"/>
    </xf>
    <xf numFmtId="0" fontId="9" fillId="12" borderId="41" xfId="0" applyFont="1" applyFill="1" applyBorder="1" applyAlignment="1">
      <alignment horizontal="left" vertical="center"/>
    </xf>
    <xf numFmtId="0" fontId="9" fillId="13" borderId="41" xfId="0" applyFont="1" applyFill="1" applyBorder="1" applyAlignment="1">
      <alignment horizontal="left" vertical="center"/>
    </xf>
    <xf numFmtId="0" fontId="9" fillId="14" borderId="41" xfId="0" applyFont="1" applyFill="1" applyBorder="1" applyAlignment="1">
      <alignment horizontal="left" vertical="center"/>
    </xf>
    <xf numFmtId="0" fontId="9" fillId="15" borderId="41" xfId="0" applyFont="1" applyFill="1" applyBorder="1" applyAlignment="1">
      <alignment horizontal="left" vertical="center"/>
    </xf>
    <xf numFmtId="0" fontId="9" fillId="16" borderId="41" xfId="0" applyFont="1" applyFill="1" applyBorder="1" applyAlignment="1">
      <alignment horizontal="left" vertical="center"/>
    </xf>
    <xf numFmtId="0" fontId="9" fillId="17" borderId="41" xfId="0" applyFont="1" applyFill="1" applyBorder="1" applyAlignment="1">
      <alignment horizontal="left" vertical="center"/>
    </xf>
    <xf numFmtId="0" fontId="9" fillId="18" borderId="41" xfId="0" applyFont="1" applyFill="1" applyBorder="1" applyAlignment="1">
      <alignment horizontal="left" vertical="center"/>
    </xf>
    <xf numFmtId="0" fontId="9" fillId="19" borderId="41" xfId="0" applyFont="1" applyFill="1" applyBorder="1" applyAlignment="1">
      <alignment horizontal="left" vertical="center"/>
    </xf>
    <xf numFmtId="0" fontId="9" fillId="0" borderId="41" xfId="0" applyFont="1" applyBorder="1" applyAlignment="1">
      <alignment horizontal="center" vertical="top"/>
    </xf>
    <xf numFmtId="0" fontId="9" fillId="0" borderId="40" xfId="0" applyFont="1" applyBorder="1" applyAlignment="1">
      <alignment horizontal="left" vertical="center"/>
    </xf>
    <xf numFmtId="0" fontId="9" fillId="12" borderId="41" xfId="0" applyFont="1" applyFill="1" applyBorder="1" applyAlignment="1">
      <alignment horizontal="fill" vertical="top"/>
    </xf>
    <xf numFmtId="0" fontId="9" fillId="13" borderId="41" xfId="0" applyFont="1" applyFill="1" applyBorder="1" applyAlignment="1">
      <alignment horizontal="fill" vertical="top"/>
    </xf>
    <xf numFmtId="0" fontId="9" fillId="14" borderId="41" xfId="0" applyFont="1" applyFill="1" applyBorder="1" applyAlignment="1">
      <alignment horizontal="fill" vertical="top"/>
    </xf>
    <xf numFmtId="0" fontId="9" fillId="15" borderId="41" xfId="0" applyFont="1" applyFill="1" applyBorder="1" applyAlignment="1">
      <alignment horizontal="fill" vertical="top" wrapText="1"/>
    </xf>
    <xf numFmtId="0" fontId="9" fillId="16" borderId="41" xfId="0" applyFont="1" applyFill="1" applyBorder="1" applyAlignment="1">
      <alignment horizontal="fill" vertical="top"/>
    </xf>
    <xf numFmtId="0" fontId="9" fillId="12" borderId="41" xfId="0" applyFont="1" applyFill="1" applyBorder="1" applyAlignment="1">
      <alignment horizontal="fill" vertical="top" wrapText="1"/>
    </xf>
    <xf numFmtId="0" fontId="9" fillId="17" borderId="41" xfId="0" applyFont="1" applyFill="1" applyBorder="1" applyAlignment="1">
      <alignment horizontal="fill" vertical="top"/>
    </xf>
    <xf numFmtId="0" fontId="9" fillId="14" borderId="41" xfId="0" applyFont="1" applyFill="1" applyBorder="1" applyAlignment="1">
      <alignment horizontal="fill" vertical="top" wrapText="1"/>
    </xf>
    <xf numFmtId="0" fontId="9" fillId="18" borderId="41" xfId="0" applyFont="1" applyFill="1" applyBorder="1" applyAlignment="1">
      <alignment horizontal="fill" vertical="top"/>
    </xf>
    <xf numFmtId="0" fontId="9" fillId="16" borderId="41" xfId="0" applyFont="1" applyFill="1" applyBorder="1" applyAlignment="1">
      <alignment horizontal="fill" vertical="top" wrapText="1"/>
    </xf>
    <xf numFmtId="0" fontId="9" fillId="17" borderId="41" xfId="0" applyFont="1" applyFill="1" applyBorder="1" applyAlignment="1">
      <alignment horizontal="fill" vertical="center" wrapText="1"/>
    </xf>
    <xf numFmtId="0" fontId="9" fillId="19" borderId="41" xfId="0" applyFont="1" applyFill="1" applyBorder="1" applyAlignment="1">
      <alignment horizontal="fill" vertical="top"/>
    </xf>
    <xf numFmtId="0" fontId="9" fillId="15" borderId="41" xfId="0" applyFont="1" applyFill="1" applyBorder="1" applyAlignment="1">
      <alignment horizontal="fill" vertical="center" wrapText="1"/>
    </xf>
    <xf numFmtId="0" fontId="9" fillId="15" borderId="41" xfId="0" applyFont="1" applyFill="1" applyBorder="1" applyAlignment="1">
      <alignment horizontal="fill" vertical="top"/>
    </xf>
    <xf numFmtId="0" fontId="9" fillId="17" borderId="41" xfId="0" applyFont="1" applyFill="1" applyBorder="1" applyAlignment="1">
      <alignment horizontal="fill" vertical="top" wrapText="1"/>
    </xf>
    <xf numFmtId="0" fontId="9" fillId="13" borderId="41" xfId="0" applyFont="1" applyFill="1" applyBorder="1" applyAlignment="1">
      <alignment horizontal="fill" vertical="top" wrapText="1"/>
    </xf>
    <xf numFmtId="0" fontId="9" fillId="19" borderId="41" xfId="0" applyFont="1" applyFill="1" applyBorder="1" applyAlignment="1">
      <alignment horizontal="fill" vertical="top" wrapText="1"/>
    </xf>
    <xf numFmtId="0" fontId="9" fillId="0" borderId="41" xfId="0" applyFont="1" applyBorder="1" applyAlignment="1"/>
    <xf numFmtId="0" fontId="9" fillId="17" borderId="41" xfId="0" applyFont="1" applyFill="1" applyBorder="1" applyAlignment="1"/>
    <xf numFmtId="0" fontId="9" fillId="18" borderId="41" xfId="0" applyFont="1" applyFill="1" applyBorder="1" applyAlignment="1">
      <alignment horizontal="fill" vertical="top" wrapText="1"/>
    </xf>
    <xf numFmtId="0" fontId="9" fillId="18" borderId="41" xfId="0" applyFont="1" applyFill="1" applyBorder="1" applyAlignment="1">
      <alignment horizontal="fill" vertical="center"/>
    </xf>
    <xf numFmtId="0" fontId="9" fillId="16" borderId="41" xfId="0" applyFont="1" applyFill="1" applyBorder="1" applyAlignment="1">
      <alignment horizontal="fill" vertical="center" wrapText="1"/>
    </xf>
    <xf numFmtId="0" fontId="9" fillId="14" borderId="41" xfId="0" applyFont="1" applyFill="1" applyBorder="1" applyAlignment="1">
      <alignment horizontal="fill" vertical="center" wrapText="1"/>
    </xf>
    <xf numFmtId="0" fontId="9" fillId="14" borderId="41" xfId="0" applyFont="1" applyFill="1" applyBorder="1" applyAlignment="1"/>
    <xf numFmtId="0" fontId="9" fillId="18" borderId="41" xfId="0" applyFont="1" applyFill="1" applyBorder="1" applyAlignment="1">
      <alignment horizontal="fill" vertical="center" wrapText="1"/>
    </xf>
    <xf numFmtId="0" fontId="9" fillId="12" borderId="41" xfId="0" applyFont="1" applyFill="1" applyBorder="1" applyAlignment="1">
      <alignment horizontal="fill" vertical="center" wrapText="1"/>
    </xf>
    <xf numFmtId="0" fontId="9" fillId="12" borderId="41" xfId="0" applyFont="1" applyFill="1" applyBorder="1" applyAlignment="1"/>
    <xf numFmtId="0" fontId="9" fillId="13" borderId="41" xfId="0" applyFont="1" applyFill="1" applyBorder="1" applyAlignment="1">
      <alignment horizontal="fill" vertical="center" wrapText="1"/>
    </xf>
    <xf numFmtId="0" fontId="9" fillId="12" borderId="41" xfId="0" applyFont="1" applyFill="1" applyBorder="1" applyAlignment="1">
      <alignment horizontal="fill" vertical="center"/>
    </xf>
    <xf numFmtId="0" fontId="9" fillId="13" borderId="41" xfId="0" applyFont="1" applyFill="1" applyBorder="1" applyAlignment="1"/>
    <xf numFmtId="0" fontId="9" fillId="15" borderId="41" xfId="0" applyFont="1" applyFill="1" applyBorder="1" applyAlignment="1"/>
    <xf numFmtId="0" fontId="9" fillId="14" borderId="41" xfId="0" applyFont="1" applyFill="1" applyBorder="1" applyAlignment="1">
      <alignment horizontal="fill" vertical="center"/>
    </xf>
    <xf numFmtId="0" fontId="9" fillId="16" borderId="41" xfId="0" applyFont="1" applyFill="1" applyBorder="1" applyAlignment="1">
      <alignment horizontal="fill" vertical="center"/>
    </xf>
    <xf numFmtId="0" fontId="9" fillId="15" borderId="41" xfId="0" applyFont="1" applyFill="1" applyBorder="1" applyAlignment="1">
      <alignment horizontal="fill" vertical="center"/>
    </xf>
    <xf numFmtId="0" fontId="9" fillId="16" borderId="41" xfId="0" applyFont="1" applyFill="1" applyBorder="1" applyAlignment="1"/>
    <xf numFmtId="0" fontId="9" fillId="19" borderId="42" xfId="0" applyFont="1" applyFill="1" applyBorder="1" applyAlignment="1">
      <alignment horizontal="left" vertical="center"/>
    </xf>
    <xf numFmtId="0" fontId="9" fillId="19" borderId="41" xfId="0" applyFont="1" applyFill="1" applyBorder="1" applyAlignment="1">
      <alignment horizontal="fill" vertical="center" wrapText="1"/>
    </xf>
    <xf numFmtId="0" fontId="9" fillId="17" borderId="42" xfId="0" applyFont="1" applyFill="1" applyBorder="1" applyAlignment="1">
      <alignment horizontal="left" vertical="center"/>
    </xf>
    <xf numFmtId="0" fontId="9" fillId="14" borderId="42" xfId="0" applyFont="1" applyFill="1" applyBorder="1" applyAlignment="1">
      <alignment horizontal="left" vertical="center"/>
    </xf>
    <xf numFmtId="0" fontId="9" fillId="16" borderId="42" xfId="0" applyFont="1" applyFill="1" applyBorder="1" applyAlignment="1">
      <alignment horizontal="left" vertical="center"/>
    </xf>
    <xf numFmtId="0" fontId="9" fillId="13" borderId="42" xfId="0" applyFont="1" applyFill="1" applyBorder="1" applyAlignment="1">
      <alignment horizontal="left" vertical="center"/>
    </xf>
    <xf numFmtId="0" fontId="9" fillId="12" borderId="42" xfId="0" applyFont="1" applyFill="1" applyBorder="1" applyAlignment="1">
      <alignment horizontal="left" vertical="center"/>
    </xf>
    <xf numFmtId="0" fontId="9" fillId="18" borderId="42" xfId="0" applyFont="1" applyFill="1" applyBorder="1" applyAlignment="1">
      <alignment horizontal="left" vertical="center"/>
    </xf>
    <xf numFmtId="0" fontId="9" fillId="15" borderId="42" xfId="0" applyFont="1" applyFill="1" applyBorder="1" applyAlignment="1">
      <alignment horizontal="left" vertical="center"/>
    </xf>
    <xf numFmtId="0" fontId="9" fillId="19" borderId="41" xfId="0" applyFont="1" applyFill="1" applyBorder="1" applyAlignment="1"/>
    <xf numFmtId="0" fontId="9" fillId="0" borderId="0" xfId="0" applyFont="1" applyAlignment="1"/>
    <xf numFmtId="0" fontId="9" fillId="18" borderId="41" xfId="0" applyFont="1" applyFill="1" applyBorder="1" applyAlignment="1"/>
    <xf numFmtId="0" fontId="0" fillId="11" borderId="43" xfId="0" applyFill="1" applyBorder="1">
      <alignment vertical="center"/>
    </xf>
    <xf numFmtId="0" fontId="0" fillId="0" borderId="44" xfId="0" applyBorder="1">
      <alignment vertical="center"/>
    </xf>
    <xf numFmtId="0" fontId="0" fillId="7" borderId="44" xfId="0" applyFill="1" applyBorder="1">
      <alignment vertical="center"/>
    </xf>
    <xf numFmtId="0" fontId="0" fillId="7" borderId="40" xfId="0" applyFill="1" applyBorder="1">
      <alignment vertical="center"/>
    </xf>
    <xf numFmtId="0" fontId="0" fillId="7" borderId="40" xfId="0" applyFill="1" applyBorder="1" applyAlignment="1">
      <alignment vertical="center" wrapText="1"/>
    </xf>
    <xf numFmtId="0" fontId="0" fillId="0" borderId="40" xfId="0" applyBorder="1" applyAlignment="1">
      <alignment horizontal="left" vertical="center"/>
    </xf>
    <xf numFmtId="0" fontId="10" fillId="7" borderId="40" xfId="0" applyFont="1" applyFill="1" applyBorder="1" applyAlignment="1">
      <alignment horizontal="left" vertical="top" wrapText="1"/>
    </xf>
    <xf numFmtId="0" fontId="3" fillId="20" borderId="0" xfId="0" applyFont="1" applyFill="1">
      <alignment vertical="center"/>
    </xf>
    <xf numFmtId="0" fontId="0" fillId="20" borderId="0" xfId="0" applyFill="1">
      <alignment vertical="center"/>
    </xf>
    <xf numFmtId="0" fontId="3" fillId="23" borderId="4" xfId="0" applyFont="1" applyFill="1" applyBorder="1" applyAlignment="1">
      <alignment horizontal="center" vertical="center"/>
    </xf>
    <xf numFmtId="0" fontId="13" fillId="20" borderId="0" xfId="0" applyFont="1" applyFill="1" applyAlignment="1">
      <alignment horizontal="center"/>
    </xf>
    <xf numFmtId="0" fontId="14" fillId="20" borderId="0" xfId="0" applyFont="1" applyFill="1" applyAlignment="1">
      <alignment horizontal="center" vertical="center"/>
    </xf>
    <xf numFmtId="0" fontId="14" fillId="20" borderId="0" xfId="0" applyFont="1" applyFill="1">
      <alignment vertical="center"/>
    </xf>
    <xf numFmtId="0" fontId="15" fillId="11"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20" borderId="0" xfId="0" applyFont="1" applyFill="1">
      <alignment vertical="center"/>
    </xf>
    <xf numFmtId="0" fontId="13" fillId="20" borderId="0" xfId="0" applyFont="1" applyFill="1" applyAlignment="1"/>
    <xf numFmtId="0" fontId="15" fillId="11" borderId="4" xfId="0" applyFont="1" applyFill="1" applyBorder="1" applyAlignment="1" applyProtection="1">
      <alignment horizontal="center" vertical="center"/>
      <protection locked="0"/>
    </xf>
    <xf numFmtId="0" fontId="16" fillId="21" borderId="0" xfId="0" applyFont="1" applyFill="1">
      <alignment vertical="center"/>
    </xf>
    <xf numFmtId="0" fontId="17"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7" fillId="7" borderId="9" xfId="0" applyFont="1" applyFill="1" applyBorder="1" applyAlignment="1">
      <alignment horizontal="center" vertical="center"/>
    </xf>
    <xf numFmtId="0" fontId="3" fillId="23" borderId="4" xfId="0" applyFont="1" applyFill="1" applyBorder="1" applyAlignment="1" applyProtection="1">
      <alignment horizontal="center" vertical="center"/>
      <protection locked="0"/>
    </xf>
    <xf numFmtId="0" fontId="14" fillId="20" borderId="0" xfId="0" applyFont="1" applyFill="1" applyProtection="1">
      <alignment vertical="center"/>
      <protection locked="0"/>
    </xf>
    <xf numFmtId="0" fontId="3" fillId="20" borderId="0" xfId="0" applyFont="1" applyFill="1" applyAlignment="1">
      <alignment horizontal="center" vertical="center"/>
    </xf>
    <xf numFmtId="0" fontId="15" fillId="24" borderId="10" xfId="0" applyFont="1" applyFill="1" applyBorder="1" applyAlignment="1">
      <alignment horizontal="center" vertical="center"/>
    </xf>
    <xf numFmtId="0" fontId="22" fillId="20" borderId="0" xfId="0" applyFont="1" applyFill="1">
      <alignment vertical="center"/>
    </xf>
    <xf numFmtId="0" fontId="13" fillId="20" borderId="0" xfId="0" applyFont="1" applyFill="1">
      <alignment vertical="center"/>
    </xf>
    <xf numFmtId="0" fontId="24" fillId="20" borderId="0" xfId="0" applyFont="1" applyFill="1" applyAlignment="1">
      <alignment horizontal="center" vertical="center"/>
    </xf>
    <xf numFmtId="0" fontId="15" fillId="24" borderId="4" xfId="0" applyFont="1" applyFill="1" applyBorder="1" applyAlignment="1" applyProtection="1">
      <alignment horizontal="center" vertical="center"/>
      <protection locked="0"/>
    </xf>
    <xf numFmtId="0" fontId="25" fillId="20" borderId="0" xfId="0" applyFont="1" applyFill="1" applyAlignment="1">
      <alignment horizontal="center" vertical="center"/>
    </xf>
    <xf numFmtId="0" fontId="14" fillId="11" borderId="4" xfId="0" applyFont="1" applyFill="1" applyBorder="1" applyProtection="1">
      <alignment vertical="center"/>
      <protection locked="0"/>
    </xf>
    <xf numFmtId="0" fontId="7" fillId="20" borderId="0" xfId="0" applyFont="1" applyFill="1" applyAlignment="1">
      <alignment horizontal="center" vertical="center"/>
    </xf>
    <xf numFmtId="0" fontId="28" fillId="20" borderId="0" xfId="0" applyFont="1" applyFill="1" applyAlignment="1">
      <alignment horizontal="center" vertical="center"/>
    </xf>
    <xf numFmtId="0" fontId="13" fillId="20" borderId="0" xfId="0" applyFont="1" applyFill="1" applyAlignment="1">
      <alignment horizontal="center" vertical="center"/>
    </xf>
    <xf numFmtId="0" fontId="0" fillId="20" borderId="0" xfId="0" applyFill="1" applyProtection="1">
      <alignment vertical="center"/>
      <protection locked="0"/>
    </xf>
    <xf numFmtId="0" fontId="30" fillId="20" borderId="0" xfId="0" applyFont="1" applyFill="1" applyAlignment="1">
      <alignment horizontal="center" vertical="center"/>
    </xf>
    <xf numFmtId="0" fontId="15" fillId="0" borderId="4" xfId="0" applyFont="1" applyBorder="1" applyAlignment="1">
      <alignment horizontal="center" vertical="center"/>
    </xf>
    <xf numFmtId="0" fontId="32" fillId="30" borderId="0" xfId="0" applyFont="1" applyFill="1" applyAlignment="1"/>
    <xf numFmtId="0" fontId="33" fillId="30" borderId="0" xfId="0" applyFont="1" applyFill="1" applyAlignment="1">
      <alignment horizontal="center"/>
    </xf>
    <xf numFmtId="0" fontId="17" fillId="27" borderId="4" xfId="0" applyFont="1" applyFill="1" applyBorder="1" applyAlignment="1" applyProtection="1">
      <alignment horizontal="center" vertical="center"/>
      <protection locked="0"/>
    </xf>
    <xf numFmtId="0" fontId="17" fillId="20" borderId="0" xfId="0" applyFont="1" applyFill="1" applyProtection="1">
      <alignment vertical="center"/>
      <protection locked="0"/>
    </xf>
    <xf numFmtId="0" fontId="34" fillId="20" borderId="0" xfId="0" applyFont="1" applyFill="1">
      <alignment vertical="center"/>
    </xf>
    <xf numFmtId="0" fontId="15" fillId="20" borderId="0" xfId="0" applyFont="1" applyFill="1" applyProtection="1">
      <alignment vertical="center"/>
      <protection locked="0"/>
    </xf>
    <xf numFmtId="0" fontId="36" fillId="20" borderId="0" xfId="0" applyFont="1" applyFill="1">
      <alignment vertical="center"/>
    </xf>
    <xf numFmtId="0" fontId="37" fillId="34" borderId="4" xfId="0" applyFont="1" applyFill="1" applyBorder="1" applyAlignment="1" applyProtection="1">
      <alignment horizontal="center" vertical="center"/>
      <protection locked="0"/>
    </xf>
    <xf numFmtId="0" fontId="38" fillId="30" borderId="0" xfId="0" applyFont="1" applyFill="1" applyAlignment="1">
      <alignment horizontal="center" vertical="center"/>
    </xf>
    <xf numFmtId="0" fontId="39" fillId="30" borderId="0" xfId="0" applyFont="1" applyFill="1" applyAlignment="1">
      <alignment horizontal="center" vertical="center"/>
    </xf>
    <xf numFmtId="0" fontId="17" fillId="20" borderId="0" xfId="0" applyFont="1" applyFill="1" applyAlignment="1" applyProtection="1">
      <alignment horizontal="center" vertical="center"/>
      <protection locked="0"/>
    </xf>
    <xf numFmtId="0" fontId="40" fillId="20" borderId="0" xfId="0" applyFont="1" applyFill="1" applyAlignment="1">
      <alignment horizontal="center" vertical="center"/>
    </xf>
    <xf numFmtId="0" fontId="43" fillId="20" borderId="0" xfId="0" applyFont="1" applyFill="1">
      <alignment vertical="center"/>
    </xf>
    <xf numFmtId="0" fontId="48" fillId="20" borderId="0" xfId="0" applyFont="1" applyFill="1">
      <alignment vertical="center"/>
    </xf>
    <xf numFmtId="0" fontId="45" fillId="20" borderId="0" xfId="0" applyFont="1" applyFill="1">
      <alignment vertical="center"/>
    </xf>
    <xf numFmtId="0" fontId="50" fillId="20" borderId="0" xfId="0" applyFont="1" applyFill="1">
      <alignment vertical="center"/>
    </xf>
    <xf numFmtId="0" fontId="31" fillId="20" borderId="0" xfId="0" applyFont="1" applyFill="1">
      <alignment vertical="center"/>
    </xf>
    <xf numFmtId="0" fontId="17" fillId="30" borderId="0" xfId="0" applyFont="1" applyFill="1" applyAlignment="1">
      <alignment horizontal="center" vertical="center"/>
    </xf>
    <xf numFmtId="0" fontId="13" fillId="30" borderId="0" xfId="0" applyFont="1" applyFill="1" applyAlignment="1">
      <alignment horizontal="center" vertical="center"/>
    </xf>
    <xf numFmtId="0" fontId="38" fillId="20" borderId="0" xfId="0" applyFont="1" applyFill="1" applyAlignment="1">
      <alignment horizontal="center" vertical="center"/>
    </xf>
    <xf numFmtId="0" fontId="51" fillId="30" borderId="0" xfId="0" applyFont="1" applyFill="1" applyAlignment="1">
      <alignment horizontal="center" vertical="center"/>
    </xf>
    <xf numFmtId="0" fontId="52" fillId="30" borderId="0" xfId="0" applyFont="1" applyFill="1" applyAlignment="1">
      <alignment horizontal="center" vertical="center"/>
    </xf>
    <xf numFmtId="0" fontId="53" fillId="30" borderId="0" xfId="0" applyFont="1" applyFill="1" applyAlignment="1">
      <alignment horizontal="center" vertical="center"/>
    </xf>
    <xf numFmtId="0" fontId="39" fillId="20" borderId="0" xfId="0" applyFont="1" applyFill="1" applyAlignment="1">
      <alignment horizontal="center" vertical="center"/>
    </xf>
    <xf numFmtId="0" fontId="26" fillId="20" borderId="0" xfId="0" applyFont="1" applyFill="1">
      <alignment vertical="center"/>
    </xf>
    <xf numFmtId="0" fontId="32" fillId="20" borderId="0" xfId="0" applyFont="1" applyFill="1" applyAlignment="1"/>
    <xf numFmtId="0" fontId="33" fillId="20" borderId="0" xfId="0" applyFont="1" applyFill="1" applyAlignment="1">
      <alignment horizontal="center" vertical="center"/>
    </xf>
    <xf numFmtId="0" fontId="33" fillId="30" borderId="0" xfId="0" applyFont="1" applyFill="1" applyAlignment="1">
      <alignment horizontal="center" vertical="center"/>
    </xf>
    <xf numFmtId="0" fontId="59" fillId="20" borderId="0" xfId="0" applyFont="1" applyFill="1">
      <alignment vertical="center"/>
    </xf>
    <xf numFmtId="0" fontId="56" fillId="20" borderId="0" xfId="0" applyFont="1" applyFill="1">
      <alignment vertical="center"/>
    </xf>
    <xf numFmtId="0" fontId="17" fillId="20" borderId="0" xfId="0" applyFont="1" applyFill="1">
      <alignment vertical="center"/>
    </xf>
    <xf numFmtId="0" fontId="60" fillId="20" borderId="0" xfId="0" applyFont="1" applyFill="1">
      <alignment vertical="center"/>
    </xf>
    <xf numFmtId="0" fontId="64" fillId="20" borderId="0" xfId="0" applyFont="1" applyFill="1">
      <alignment vertical="center"/>
    </xf>
    <xf numFmtId="0" fontId="66" fillId="20" borderId="0" xfId="0" applyFont="1" applyFill="1" applyAlignment="1">
      <alignment horizontal="center" vertical="center"/>
    </xf>
    <xf numFmtId="0" fontId="35" fillId="32" borderId="56" xfId="0" applyFont="1" applyFill="1" applyBorder="1" applyAlignment="1">
      <alignment horizontal="center" vertical="center"/>
    </xf>
    <xf numFmtId="0" fontId="69" fillId="32" borderId="10" xfId="0" applyFont="1" applyFill="1" applyBorder="1" applyAlignment="1">
      <alignment horizontal="center" vertical="center"/>
    </xf>
    <xf numFmtId="0" fontId="17" fillId="20" borderId="0" xfId="0" applyFont="1" applyFill="1" applyAlignment="1">
      <alignment horizontal="center" vertical="center"/>
    </xf>
    <xf numFmtId="0" fontId="15" fillId="32" borderId="38" xfId="0" applyFont="1" applyFill="1" applyBorder="1" applyAlignment="1">
      <alignment horizontal="center" vertical="center"/>
    </xf>
    <xf numFmtId="0" fontId="15" fillId="0" borderId="4" xfId="0" applyFont="1" applyBorder="1" applyAlignment="1" applyProtection="1">
      <alignment horizontal="center" vertical="center"/>
      <protection locked="0"/>
    </xf>
    <xf numFmtId="0" fontId="38" fillId="20" borderId="0" xfId="0" applyFont="1" applyFill="1">
      <alignment vertical="center"/>
    </xf>
    <xf numFmtId="0" fontId="22" fillId="20" borderId="0" xfId="0" applyFont="1" applyFill="1" applyAlignment="1">
      <alignment horizontal="center" vertical="center"/>
    </xf>
    <xf numFmtId="0" fontId="74" fillId="20" borderId="0" xfId="0" applyFont="1" applyFill="1">
      <alignment vertical="center"/>
    </xf>
    <xf numFmtId="0" fontId="30" fillId="20" borderId="0" xfId="0" applyFont="1" applyFill="1" applyAlignment="1">
      <alignment vertical="top"/>
    </xf>
    <xf numFmtId="0" fontId="15" fillId="24" borderId="4" xfId="0" applyFont="1" applyFill="1" applyBorder="1" applyAlignment="1">
      <alignment horizontal="center" vertical="center"/>
    </xf>
    <xf numFmtId="0" fontId="14" fillId="20" borderId="0" xfId="0" applyFont="1" applyFill="1" applyAlignment="1" applyProtection="1">
      <alignment horizontal="center" vertical="center"/>
      <protection locked="0"/>
    </xf>
    <xf numFmtId="0" fontId="76" fillId="24" borderId="4" xfId="0" applyFont="1" applyFill="1" applyBorder="1" applyAlignment="1">
      <alignment horizontal="center" vertical="center"/>
    </xf>
    <xf numFmtId="0" fontId="15" fillId="20" borderId="0" xfId="0" applyFont="1" applyFill="1" applyAlignment="1">
      <alignment horizontal="center" vertical="center"/>
    </xf>
    <xf numFmtId="0" fontId="17" fillId="20" borderId="0" xfId="0" applyFont="1" applyFill="1" applyAlignment="1" applyProtection="1">
      <alignment vertical="top" wrapText="1"/>
      <protection locked="0"/>
    </xf>
    <xf numFmtId="0" fontId="3" fillId="20" borderId="0" xfId="0" applyFont="1" applyFill="1" applyAlignment="1">
      <alignment vertical="center" wrapText="1"/>
    </xf>
    <xf numFmtId="0" fontId="14" fillId="20" borderId="0" xfId="0" applyFont="1" applyFill="1" applyAlignment="1" applyProtection="1">
      <alignment horizontal="center" vertical="center" wrapText="1"/>
      <protection locked="0"/>
    </xf>
    <xf numFmtId="0" fontId="30" fillId="30" borderId="0" xfId="0" applyFont="1" applyFill="1" applyAlignment="1">
      <alignment horizontal="center" vertical="center"/>
    </xf>
    <xf numFmtId="0" fontId="14" fillId="30" borderId="0" xfId="0" applyFont="1" applyFill="1" applyAlignment="1">
      <alignment horizontal="center" vertical="center"/>
    </xf>
    <xf numFmtId="0" fontId="17" fillId="20" borderId="0" xfId="0" applyFont="1" applyFill="1" applyAlignment="1">
      <alignment vertical="top" wrapText="1"/>
    </xf>
    <xf numFmtId="0" fontId="14" fillId="20" borderId="0" xfId="0" applyFont="1" applyFill="1" applyAlignment="1">
      <alignment horizontal="center" vertical="center" wrapText="1"/>
    </xf>
    <xf numFmtId="0" fontId="15" fillId="20" borderId="0" xfId="0" applyFont="1" applyFill="1" applyAlignment="1">
      <alignment horizontal="center" vertical="center" wrapText="1"/>
    </xf>
    <xf numFmtId="0" fontId="37" fillId="20" borderId="0" xfId="0" applyFont="1" applyFill="1" applyAlignment="1">
      <alignment horizontal="center" vertical="center" wrapText="1"/>
    </xf>
    <xf numFmtId="0" fontId="26" fillId="20" borderId="0" xfId="0" applyFont="1" applyFill="1" applyAlignment="1">
      <alignment horizontal="center" vertical="center" wrapText="1"/>
    </xf>
    <xf numFmtId="0" fontId="38" fillId="20" borderId="0" xfId="0" quotePrefix="1" applyFont="1" applyFill="1" applyAlignment="1">
      <alignment horizontal="center" vertical="center"/>
    </xf>
    <xf numFmtId="0" fontId="85" fillId="0" borderId="0" xfId="0" applyFont="1" applyAlignment="1">
      <alignment vertical="center" wrapText="1"/>
    </xf>
    <xf numFmtId="0" fontId="3" fillId="20" borderId="0" xfId="0" applyFont="1" applyFill="1" applyAlignment="1">
      <alignment vertical="top" wrapText="1"/>
    </xf>
    <xf numFmtId="0" fontId="3" fillId="20" borderId="0" xfId="0" applyFont="1" applyFill="1" applyAlignment="1">
      <alignment horizontal="left" vertical="top" wrapText="1"/>
    </xf>
    <xf numFmtId="0" fontId="86" fillId="20" borderId="0" xfId="0" applyFont="1" applyFill="1" applyAlignment="1">
      <alignment horizontal="left" vertical="center"/>
    </xf>
    <xf numFmtId="0" fontId="3" fillId="20" borderId="0" xfId="0" applyFont="1" applyFill="1" applyAlignment="1">
      <alignment horizontal="left" vertical="center"/>
    </xf>
    <xf numFmtId="0" fontId="89" fillId="39" borderId="38" xfId="0" applyFont="1" applyFill="1" applyBorder="1" applyAlignment="1">
      <alignment horizontal="center" vertical="top"/>
    </xf>
    <xf numFmtId="0" fontId="89" fillId="39" borderId="4" xfId="0" applyFont="1" applyFill="1" applyBorder="1" applyAlignment="1">
      <alignment horizontal="center" vertical="top"/>
    </xf>
    <xf numFmtId="0" fontId="88" fillId="0" borderId="4" xfId="0" applyFont="1" applyBorder="1" applyAlignment="1" applyProtection="1">
      <alignment horizontal="left" vertical="top" wrapText="1"/>
      <protection locked="0"/>
    </xf>
    <xf numFmtId="0" fontId="3" fillId="11" borderId="38" xfId="0" applyFont="1" applyFill="1" applyBorder="1" applyAlignment="1">
      <alignment horizontal="left" vertical="top" wrapText="1"/>
    </xf>
    <xf numFmtId="0" fontId="3" fillId="11" borderId="4" xfId="0" applyFont="1" applyFill="1" applyBorder="1" applyAlignment="1">
      <alignment horizontal="left" vertical="top" wrapText="1"/>
    </xf>
    <xf numFmtId="0" fontId="11" fillId="37" borderId="0" xfId="0" applyFont="1" applyFill="1" applyAlignment="1">
      <alignment horizontal="center" vertical="center" wrapText="1"/>
    </xf>
    <xf numFmtId="0" fontId="26" fillId="8" borderId="4" xfId="0" applyFont="1" applyFill="1" applyBorder="1" applyAlignment="1">
      <alignment horizontal="center" vertical="center" wrapText="1"/>
    </xf>
    <xf numFmtId="0" fontId="15" fillId="0" borderId="10" xfId="0" applyFont="1" applyBorder="1" applyAlignment="1" applyProtection="1">
      <alignment horizontal="center" vertical="center" wrapText="1"/>
      <protection locked="0"/>
    </xf>
    <xf numFmtId="0" fontId="15" fillId="0" borderId="38" xfId="0" applyFont="1" applyBorder="1" applyAlignment="1" applyProtection="1">
      <alignment horizontal="center" vertical="center" wrapText="1"/>
      <protection locked="0"/>
    </xf>
    <xf numFmtId="0" fontId="78" fillId="8" borderId="4" xfId="0" applyFont="1" applyFill="1" applyBorder="1" applyAlignment="1">
      <alignment horizontal="center" vertical="center" wrapText="1"/>
    </xf>
    <xf numFmtId="0" fontId="15" fillId="0" borderId="4" xfId="0" applyFont="1" applyBorder="1" applyAlignment="1" applyProtection="1">
      <alignment horizontal="center" vertical="center" wrapText="1"/>
      <protection locked="0"/>
    </xf>
    <xf numFmtId="0" fontId="78" fillId="8" borderId="9" xfId="0" applyFont="1" applyFill="1" applyBorder="1" applyAlignment="1">
      <alignment horizontal="center" vertical="center" wrapText="1"/>
    </xf>
    <xf numFmtId="0" fontId="78" fillId="8" borderId="10" xfId="0" applyFont="1" applyFill="1" applyBorder="1" applyAlignment="1">
      <alignment horizontal="center" vertical="center" wrapText="1"/>
    </xf>
    <xf numFmtId="0" fontId="78" fillId="8" borderId="38" xfId="0" applyFont="1" applyFill="1" applyBorder="1" applyAlignment="1">
      <alignment horizontal="center" vertical="center" wrapText="1"/>
    </xf>
    <xf numFmtId="0" fontId="84" fillId="0" borderId="9"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5" fillId="11" borderId="9" xfId="0" applyFont="1" applyFill="1" applyBorder="1" applyAlignment="1" applyProtection="1">
      <alignment horizontal="center" vertical="center" wrapText="1"/>
      <protection locked="0"/>
    </xf>
    <xf numFmtId="0" fontId="15" fillId="11" borderId="10" xfId="0" applyFont="1" applyFill="1" applyBorder="1" applyAlignment="1" applyProtection="1">
      <alignment horizontal="center" vertical="center" wrapText="1"/>
      <protection locked="0"/>
    </xf>
    <xf numFmtId="0" fontId="15" fillId="11" borderId="38" xfId="0" applyFont="1" applyFill="1" applyBorder="1" applyAlignment="1" applyProtection="1">
      <alignment horizontal="center" vertical="center" wrapText="1"/>
      <protection locked="0"/>
    </xf>
    <xf numFmtId="0" fontId="26" fillId="8" borderId="54" xfId="0" applyFont="1" applyFill="1" applyBorder="1" applyAlignment="1">
      <alignment horizontal="center" vertical="center" wrapText="1"/>
    </xf>
    <xf numFmtId="0" fontId="26" fillId="8" borderId="56" xfId="0" applyFont="1" applyFill="1" applyBorder="1" applyAlignment="1">
      <alignment horizontal="center" vertical="center" wrapText="1"/>
    </xf>
    <xf numFmtId="0" fontId="3" fillId="38" borderId="4" xfId="0" applyFont="1" applyFill="1" applyBorder="1" applyAlignment="1" applyProtection="1">
      <alignment horizontal="center" vertical="center" wrapText="1"/>
      <protection locked="0"/>
    </xf>
    <xf numFmtId="0" fontId="15" fillId="36" borderId="9" xfId="0" applyFont="1" applyFill="1" applyBorder="1" applyAlignment="1" applyProtection="1">
      <alignment horizontal="center" vertical="center" wrapText="1"/>
      <protection locked="0"/>
    </xf>
    <xf numFmtId="0" fontId="15" fillId="36" borderId="10" xfId="0" applyFont="1" applyFill="1" applyBorder="1" applyAlignment="1" applyProtection="1">
      <alignment horizontal="center" vertical="center" wrapText="1"/>
      <protection locked="0"/>
    </xf>
    <xf numFmtId="0" fontId="15" fillId="36" borderId="38" xfId="0" applyFont="1" applyFill="1" applyBorder="1" applyAlignment="1" applyProtection="1">
      <alignment horizontal="center" vertical="center" wrapText="1"/>
      <protection locked="0"/>
    </xf>
    <xf numFmtId="0" fontId="15" fillId="38" borderId="9" xfId="0" applyFont="1" applyFill="1" applyBorder="1" applyAlignment="1" applyProtection="1">
      <alignment horizontal="center" vertical="center" wrapText="1"/>
      <protection locked="0"/>
    </xf>
    <xf numFmtId="0" fontId="15" fillId="38" borderId="10" xfId="0" applyFont="1" applyFill="1" applyBorder="1" applyAlignment="1" applyProtection="1">
      <alignment horizontal="center" vertical="center" wrapText="1"/>
      <protection locked="0"/>
    </xf>
    <xf numFmtId="0" fontId="15" fillId="38" borderId="38" xfId="0" applyFont="1" applyFill="1" applyBorder="1" applyAlignment="1" applyProtection="1">
      <alignment horizontal="center" vertical="center" wrapText="1"/>
      <protection locked="0"/>
    </xf>
    <xf numFmtId="0" fontId="3" fillId="20" borderId="37" xfId="0" applyFont="1" applyFill="1" applyBorder="1" applyAlignment="1">
      <alignment horizontal="center" vertical="center"/>
    </xf>
    <xf numFmtId="0" fontId="3" fillId="20" borderId="0" xfId="0" applyFont="1" applyFill="1" applyAlignment="1">
      <alignment horizontal="center" vertical="center"/>
    </xf>
    <xf numFmtId="0" fontId="86" fillId="11" borderId="4" xfId="0" applyFont="1" applyFill="1" applyBorder="1" applyAlignment="1" applyProtection="1">
      <alignment horizontal="center" vertical="center" wrapText="1" shrinkToFit="1"/>
      <protection locked="0"/>
    </xf>
    <xf numFmtId="0" fontId="3" fillId="11" borderId="4" xfId="0" applyFont="1" applyFill="1" applyBorder="1" applyAlignment="1" applyProtection="1">
      <alignment horizontal="center" vertical="center" shrinkToFit="1"/>
      <protection locked="0"/>
    </xf>
    <xf numFmtId="0" fontId="3" fillId="11" borderId="4" xfId="0" applyFont="1" applyFill="1" applyBorder="1" applyAlignment="1">
      <alignment horizontal="center" vertical="center" wrapText="1" shrinkToFit="1"/>
    </xf>
    <xf numFmtId="0" fontId="84" fillId="0" borderId="4" xfId="0" applyFont="1" applyBorder="1" applyAlignment="1" applyProtection="1">
      <alignment horizontal="center" vertical="center" wrapText="1"/>
      <protection locked="0"/>
    </xf>
    <xf numFmtId="0" fontId="11" fillId="29" borderId="0" xfId="0" applyFont="1" applyFill="1" applyAlignment="1">
      <alignment horizontal="center" vertical="center"/>
    </xf>
    <xf numFmtId="0" fontId="26" fillId="29" borderId="0" xfId="0" applyFont="1" applyFill="1" applyAlignment="1">
      <alignment horizontal="center" vertical="center"/>
    </xf>
    <xf numFmtId="0" fontId="30" fillId="20" borderId="48" xfId="0" applyFont="1" applyFill="1" applyBorder="1" applyAlignment="1">
      <alignment horizontal="center"/>
    </xf>
    <xf numFmtId="0" fontId="13" fillId="20" borderId="0" xfId="0" applyFont="1" applyFill="1" applyAlignment="1">
      <alignment horizontal="center"/>
    </xf>
    <xf numFmtId="0" fontId="30" fillId="20" borderId="0" xfId="0" applyFont="1" applyFill="1" applyAlignment="1">
      <alignment horizontal="center" vertical="top"/>
    </xf>
    <xf numFmtId="0" fontId="30" fillId="20" borderId="0" xfId="0" applyFont="1" applyFill="1" applyAlignment="1">
      <alignment horizontal="center" vertical="center"/>
    </xf>
    <xf numFmtId="0" fontId="15" fillId="24" borderId="9" xfId="0" applyFont="1" applyFill="1" applyBorder="1" applyAlignment="1">
      <alignment horizontal="center" vertical="center" wrapText="1"/>
    </xf>
    <xf numFmtId="0" fontId="15" fillId="24" borderId="10" xfId="0" applyFont="1" applyFill="1" applyBorder="1" applyAlignment="1">
      <alignment horizontal="center" vertical="center"/>
    </xf>
    <xf numFmtId="0" fontId="15" fillId="24" borderId="38" xfId="0" applyFont="1" applyFill="1" applyBorder="1" applyAlignment="1">
      <alignment horizontal="center" vertical="center"/>
    </xf>
    <xf numFmtId="0" fontId="15" fillId="24" borderId="4" xfId="0" applyFont="1" applyFill="1" applyBorder="1" applyAlignment="1" applyProtection="1">
      <alignment horizontal="center" vertical="center" wrapText="1"/>
      <protection locked="0"/>
    </xf>
    <xf numFmtId="0" fontId="26" fillId="8" borderId="4" xfId="0" applyFont="1" applyFill="1" applyBorder="1" applyAlignment="1">
      <alignment horizontal="center" vertical="center"/>
    </xf>
    <xf numFmtId="0" fontId="15" fillId="0" borderId="4" xfId="0" applyFont="1" applyBorder="1" applyAlignment="1">
      <alignment horizontal="center" vertical="center"/>
    </xf>
    <xf numFmtId="0" fontId="15" fillId="0" borderId="9" xfId="0" applyFont="1" applyBorder="1" applyAlignment="1" applyProtection="1">
      <alignment horizontal="center" vertical="center"/>
      <protection locked="0"/>
    </xf>
    <xf numFmtId="0" fontId="15" fillId="0" borderId="10" xfId="0" applyFont="1" applyBorder="1" applyAlignment="1" applyProtection="1">
      <alignment horizontal="center" vertical="center"/>
      <protection locked="0"/>
    </xf>
    <xf numFmtId="0" fontId="15" fillId="0" borderId="38" xfId="0" applyFont="1" applyBorder="1" applyAlignment="1" applyProtection="1">
      <alignment horizontal="center" vertical="center"/>
      <protection locked="0"/>
    </xf>
    <xf numFmtId="0" fontId="15" fillId="11" borderId="10" xfId="0" applyFont="1" applyFill="1" applyBorder="1" applyAlignment="1" applyProtection="1">
      <alignment horizontal="center" vertical="center"/>
      <protection locked="0"/>
    </xf>
    <xf numFmtId="0" fontId="15" fillId="11" borderId="38" xfId="0" applyFont="1" applyFill="1" applyBorder="1" applyAlignment="1" applyProtection="1">
      <alignment horizontal="center" vertical="center"/>
      <protection locked="0"/>
    </xf>
    <xf numFmtId="0" fontId="26" fillId="8" borderId="9" xfId="0" applyFont="1" applyFill="1" applyBorder="1" applyAlignment="1">
      <alignment horizontal="center" vertical="center" wrapText="1"/>
    </xf>
    <xf numFmtId="0" fontId="26" fillId="8" borderId="10" xfId="0" applyFont="1" applyFill="1" applyBorder="1" applyAlignment="1">
      <alignment horizontal="center" vertical="center" wrapText="1"/>
    </xf>
    <xf numFmtId="0" fontId="55" fillId="27" borderId="9" xfId="0" applyFont="1" applyFill="1" applyBorder="1" applyAlignment="1" applyProtection="1">
      <alignment horizontal="center" vertical="center"/>
      <protection locked="0"/>
    </xf>
    <xf numFmtId="0" fontId="55" fillId="27" borderId="38" xfId="0" applyFont="1" applyFill="1" applyBorder="1" applyAlignment="1" applyProtection="1">
      <alignment horizontal="center" vertical="center"/>
      <protection locked="0"/>
    </xf>
    <xf numFmtId="0" fontId="65" fillId="28" borderId="4" xfId="0" applyFont="1" applyFill="1" applyBorder="1" applyAlignment="1">
      <alignment horizontal="center" vertical="center"/>
    </xf>
    <xf numFmtId="0" fontId="84" fillId="24" borderId="4" xfId="0" applyFont="1" applyFill="1" applyBorder="1" applyAlignment="1" applyProtection="1">
      <alignment horizontal="center" vertical="center" wrapText="1"/>
      <protection locked="0"/>
    </xf>
    <xf numFmtId="0" fontId="41" fillId="20" borderId="56" xfId="0" applyFont="1" applyFill="1" applyBorder="1" applyAlignment="1">
      <alignment horizontal="center" vertical="center"/>
    </xf>
    <xf numFmtId="0" fontId="14" fillId="20" borderId="56" xfId="0" applyFont="1" applyFill="1" applyBorder="1" applyAlignment="1">
      <alignment horizontal="center" vertical="center"/>
    </xf>
    <xf numFmtId="0" fontId="84" fillId="24" borderId="9" xfId="0" applyFont="1" applyFill="1" applyBorder="1" applyAlignment="1" applyProtection="1">
      <alignment horizontal="center" vertical="center" wrapText="1"/>
      <protection locked="0"/>
    </xf>
    <xf numFmtId="0" fontId="15" fillId="24" borderId="10" xfId="0" applyFont="1" applyFill="1" applyBorder="1" applyAlignment="1" applyProtection="1">
      <alignment horizontal="center" vertical="center"/>
      <protection locked="0"/>
    </xf>
    <xf numFmtId="0" fontId="15" fillId="24" borderId="38" xfId="0" applyFont="1" applyFill="1" applyBorder="1" applyAlignment="1" applyProtection="1">
      <alignment horizontal="center" vertical="center"/>
      <protection locked="0"/>
    </xf>
    <xf numFmtId="0" fontId="31" fillId="29" borderId="0" xfId="0" applyFont="1" applyFill="1" applyAlignment="1">
      <alignment horizontal="center" vertical="center"/>
    </xf>
    <xf numFmtId="0" fontId="32" fillId="30" borderId="0" xfId="0" applyFont="1" applyFill="1" applyAlignment="1">
      <alignment horizontal="center"/>
    </xf>
    <xf numFmtId="0" fontId="32" fillId="20" borderId="0" xfId="0" applyFont="1" applyFill="1" applyAlignment="1">
      <alignment horizontal="center"/>
    </xf>
    <xf numFmtId="0" fontId="33" fillId="20" borderId="0" xfId="0" applyFont="1" applyFill="1" applyAlignment="1">
      <alignment horizontal="center" vertical="center"/>
    </xf>
    <xf numFmtId="0" fontId="15" fillId="0" borderId="12" xfId="0" applyFont="1" applyBorder="1" applyAlignment="1">
      <alignment horizontal="center" vertical="center" wrapText="1"/>
    </xf>
    <xf numFmtId="0" fontId="15" fillId="0" borderId="12" xfId="0" applyFont="1" applyBorder="1" applyAlignment="1">
      <alignment horizontal="center" vertical="center"/>
    </xf>
    <xf numFmtId="0" fontId="58" fillId="31" borderId="9" xfId="0" applyFont="1" applyFill="1" applyBorder="1" applyAlignment="1">
      <alignment horizontal="center" vertical="center" wrapText="1"/>
    </xf>
    <xf numFmtId="0" fontId="58" fillId="31" borderId="10" xfId="0" applyFont="1" applyFill="1" applyBorder="1" applyAlignment="1">
      <alignment horizontal="center" vertical="center" wrapText="1"/>
    </xf>
    <xf numFmtId="0" fontId="35" fillId="32" borderId="47" xfId="0" applyFont="1" applyFill="1" applyBorder="1" applyAlignment="1" applyProtection="1">
      <alignment horizontal="center" vertical="center"/>
      <protection locked="0"/>
    </xf>
    <xf numFmtId="0" fontId="35" fillId="32" borderId="48" xfId="0" applyFont="1" applyFill="1" applyBorder="1" applyAlignment="1" applyProtection="1">
      <alignment horizontal="center" vertical="center"/>
      <protection locked="0"/>
    </xf>
    <xf numFmtId="0" fontId="35" fillId="32" borderId="0" xfId="0" applyFont="1" applyFill="1" applyAlignment="1">
      <alignment horizontal="center" vertical="center"/>
    </xf>
    <xf numFmtId="0" fontId="35" fillId="32" borderId="57" xfId="0" applyFont="1" applyFill="1" applyBorder="1" applyAlignment="1">
      <alignment horizontal="center" vertical="center"/>
    </xf>
    <xf numFmtId="0" fontId="15" fillId="24" borderId="9" xfId="0" applyFont="1" applyFill="1" applyBorder="1" applyAlignment="1" applyProtection="1">
      <alignment horizontal="center" vertical="center"/>
      <protection locked="0"/>
    </xf>
    <xf numFmtId="0" fontId="58" fillId="31" borderId="4" xfId="0" applyFont="1" applyFill="1" applyBorder="1" applyAlignment="1">
      <alignment horizontal="center" vertical="center"/>
    </xf>
    <xf numFmtId="0" fontId="35" fillId="32" borderId="10" xfId="0" applyFont="1" applyFill="1" applyBorder="1" applyAlignment="1">
      <alignment horizontal="center" vertical="center"/>
    </xf>
    <xf numFmtId="0" fontId="29" fillId="36" borderId="9" xfId="0" applyFont="1" applyFill="1" applyBorder="1" applyAlignment="1" applyProtection="1">
      <alignment horizontal="center" vertical="center"/>
      <protection locked="0"/>
    </xf>
    <xf numFmtId="0" fontId="29" fillId="36" borderId="38" xfId="0" applyFont="1" applyFill="1" applyBorder="1" applyAlignment="1" applyProtection="1">
      <alignment horizontal="center" vertical="center"/>
      <protection locked="0"/>
    </xf>
    <xf numFmtId="0" fontId="14" fillId="20" borderId="0" xfId="0" applyFont="1" applyFill="1" applyAlignment="1" applyProtection="1">
      <alignment horizontal="center" vertical="center"/>
      <protection locked="0"/>
    </xf>
    <xf numFmtId="0" fontId="58" fillId="31" borderId="54" xfId="0" applyFont="1" applyFill="1" applyBorder="1" applyAlignment="1">
      <alignment horizontal="center" vertical="center" wrapText="1"/>
    </xf>
    <xf numFmtId="0" fontId="58" fillId="31" borderId="56" xfId="0" applyFont="1" applyFill="1" applyBorder="1" applyAlignment="1">
      <alignment horizontal="center" vertical="center" wrapText="1"/>
    </xf>
    <xf numFmtId="0" fontId="35" fillId="32" borderId="9" xfId="0" applyFont="1" applyFill="1" applyBorder="1" applyAlignment="1" applyProtection="1">
      <alignment horizontal="center" vertical="center"/>
      <protection locked="0"/>
    </xf>
    <xf numFmtId="0" fontId="35" fillId="32" borderId="10" xfId="0" applyFont="1" applyFill="1" applyBorder="1" applyAlignment="1" applyProtection="1">
      <alignment horizontal="center" vertical="center"/>
      <protection locked="0"/>
    </xf>
    <xf numFmtId="0" fontId="35" fillId="32" borderId="48" xfId="0" applyFont="1" applyFill="1" applyBorder="1" applyAlignment="1">
      <alignment horizontal="center" vertical="center"/>
    </xf>
    <xf numFmtId="0" fontId="35" fillId="32" borderId="39" xfId="0" applyFont="1" applyFill="1" applyBorder="1" applyAlignment="1">
      <alignment horizontal="center" vertical="center"/>
    </xf>
    <xf numFmtId="0" fontId="14" fillId="20" borderId="0" xfId="0" applyFont="1" applyFill="1" applyAlignment="1" applyProtection="1">
      <alignment horizontal="center" vertical="center" wrapText="1"/>
      <protection locked="0"/>
    </xf>
    <xf numFmtId="0" fontId="31" fillId="20" borderId="0" xfId="0" applyFont="1" applyFill="1" applyAlignment="1">
      <alignment horizontal="center" vertical="center"/>
    </xf>
    <xf numFmtId="0" fontId="15" fillId="20" borderId="0" xfId="0" applyFont="1" applyFill="1" applyAlignment="1" applyProtection="1">
      <alignment horizontal="center" vertical="center"/>
      <protection locked="0"/>
    </xf>
    <xf numFmtId="0" fontId="15" fillId="11" borderId="4" xfId="0" applyFont="1" applyFill="1" applyBorder="1" applyAlignment="1" applyProtection="1">
      <alignment horizontal="center" vertical="center" wrapText="1"/>
      <protection locked="0"/>
    </xf>
    <xf numFmtId="0" fontId="31" fillId="31" borderId="4" xfId="0" applyFont="1" applyFill="1" applyBorder="1" applyAlignment="1">
      <alignment horizontal="center" vertical="center"/>
    </xf>
    <xf numFmtId="0" fontId="17" fillId="34" borderId="4" xfId="0" applyFont="1" applyFill="1" applyBorder="1" applyAlignment="1" applyProtection="1">
      <alignment horizontal="center" vertical="center"/>
      <protection locked="0"/>
    </xf>
    <xf numFmtId="0" fontId="15" fillId="27" borderId="9" xfId="0" applyFont="1" applyFill="1" applyBorder="1" applyAlignment="1" applyProtection="1">
      <alignment horizontal="center" vertical="center"/>
      <protection locked="0"/>
    </xf>
    <xf numFmtId="0" fontId="15" fillId="27" borderId="38" xfId="0" applyFont="1" applyFill="1" applyBorder="1" applyAlignment="1" applyProtection="1">
      <alignment horizontal="center" vertical="center"/>
      <protection locked="0"/>
    </xf>
    <xf numFmtId="0" fontId="31" fillId="31" borderId="9" xfId="0" applyFont="1" applyFill="1" applyBorder="1" applyAlignment="1">
      <alignment horizontal="center" vertical="center"/>
    </xf>
    <xf numFmtId="0" fontId="31" fillId="31" borderId="10" xfId="0" applyFont="1" applyFill="1" applyBorder="1" applyAlignment="1">
      <alignment horizontal="center" vertical="center"/>
    </xf>
    <xf numFmtId="0" fontId="31" fillId="31" borderId="38" xfId="0" applyFont="1" applyFill="1" applyBorder="1" applyAlignment="1">
      <alignment horizontal="center" vertical="center"/>
    </xf>
    <xf numFmtId="0" fontId="15" fillId="32" borderId="9" xfId="0" applyFont="1" applyFill="1" applyBorder="1" applyAlignment="1" applyProtection="1">
      <alignment horizontal="center" vertical="center"/>
      <protection locked="0"/>
    </xf>
    <xf numFmtId="0" fontId="15" fillId="32" borderId="10" xfId="0" applyFont="1" applyFill="1" applyBorder="1" applyAlignment="1" applyProtection="1">
      <alignment horizontal="center" vertical="center"/>
      <protection locked="0"/>
    </xf>
    <xf numFmtId="0" fontId="62" fillId="30" borderId="0" xfId="0" applyFont="1" applyFill="1" applyAlignment="1">
      <alignment horizontal="center" vertical="center"/>
    </xf>
    <xf numFmtId="0" fontId="45" fillId="33" borderId="4" xfId="0" applyFont="1" applyFill="1" applyBorder="1" applyAlignment="1">
      <alignment horizontal="center" vertical="center"/>
    </xf>
    <xf numFmtId="0" fontId="84" fillId="32" borderId="4" xfId="0" applyFont="1" applyFill="1" applyBorder="1" applyAlignment="1" applyProtection="1">
      <alignment horizontal="center" vertical="center"/>
      <protection locked="0"/>
    </xf>
    <xf numFmtId="0" fontId="15" fillId="32" borderId="4" xfId="0" applyFont="1" applyFill="1" applyBorder="1" applyAlignment="1" applyProtection="1">
      <alignment horizontal="center" vertical="center"/>
      <protection locked="0"/>
    </xf>
    <xf numFmtId="0" fontId="63" fillId="11" borderId="4" xfId="0" applyFont="1" applyFill="1" applyBorder="1" applyAlignment="1" applyProtection="1">
      <alignment horizontal="center" vertical="center"/>
      <protection locked="0"/>
    </xf>
    <xf numFmtId="0" fontId="15" fillId="11" borderId="4" xfId="0" applyFont="1" applyFill="1" applyBorder="1" applyAlignment="1" applyProtection="1">
      <alignment horizontal="center" vertical="center"/>
      <protection locked="0"/>
    </xf>
    <xf numFmtId="0" fontId="36" fillId="33" borderId="9" xfId="0" applyFont="1" applyFill="1" applyBorder="1" applyAlignment="1">
      <alignment horizontal="center" vertical="center"/>
    </xf>
    <xf numFmtId="0" fontId="36" fillId="33" borderId="38" xfId="0" applyFont="1" applyFill="1" applyBorder="1" applyAlignment="1">
      <alignment horizontal="center" vertical="center"/>
    </xf>
    <xf numFmtId="0" fontId="14" fillId="27" borderId="4" xfId="0" applyFont="1" applyFill="1" applyBorder="1" applyAlignment="1" applyProtection="1">
      <alignment horizontal="center" vertical="center"/>
      <protection locked="0"/>
    </xf>
    <xf numFmtId="0" fontId="13" fillId="30" borderId="0" xfId="0" applyFont="1" applyFill="1" applyAlignment="1">
      <alignment horizontal="center"/>
    </xf>
    <xf numFmtId="0" fontId="14" fillId="11" borderId="4" xfId="0" applyFont="1" applyFill="1" applyBorder="1" applyAlignment="1" applyProtection="1">
      <alignment horizontal="left" vertical="center" wrapText="1" indent="1"/>
      <protection locked="0"/>
    </xf>
    <xf numFmtId="0" fontId="70" fillId="11" borderId="9" xfId="0" applyFont="1" applyFill="1" applyBorder="1" applyAlignment="1" applyProtection="1">
      <alignment horizontal="center" vertical="center"/>
      <protection locked="0"/>
    </xf>
    <xf numFmtId="0" fontId="70" fillId="11" borderId="38" xfId="0" applyFont="1" applyFill="1" applyBorder="1" applyAlignment="1" applyProtection="1">
      <alignment horizontal="center" vertical="center"/>
      <protection locked="0"/>
    </xf>
    <xf numFmtId="0" fontId="13" fillId="30" borderId="10" xfId="0" applyFont="1" applyFill="1" applyBorder="1" applyAlignment="1">
      <alignment horizontal="center"/>
    </xf>
    <xf numFmtId="0" fontId="14" fillId="27" borderId="4" xfId="0" applyFont="1" applyFill="1" applyBorder="1" applyAlignment="1">
      <alignment horizontal="center" vertical="center"/>
    </xf>
    <xf numFmtId="0" fontId="30" fillId="30" borderId="0" xfId="0" applyFont="1" applyFill="1" applyAlignment="1">
      <alignment horizontal="center" vertical="center"/>
    </xf>
    <xf numFmtId="0" fontId="7" fillId="35" borderId="56" xfId="0" applyFont="1" applyFill="1" applyBorder="1" applyAlignment="1" applyProtection="1">
      <alignment horizontal="center" vertical="center"/>
      <protection locked="0"/>
    </xf>
    <xf numFmtId="0" fontId="7" fillId="35" borderId="55" xfId="0" applyFont="1" applyFill="1" applyBorder="1" applyAlignment="1" applyProtection="1">
      <alignment horizontal="center" vertical="center"/>
      <protection locked="0"/>
    </xf>
    <xf numFmtId="0" fontId="15" fillId="7" borderId="4" xfId="0" applyFont="1" applyFill="1" applyBorder="1" applyAlignment="1" applyProtection="1">
      <alignment horizontal="center" vertical="center"/>
      <protection locked="0"/>
    </xf>
    <xf numFmtId="0" fontId="71" fillId="20" borderId="0" xfId="0" applyFont="1" applyFill="1" applyAlignment="1">
      <alignment horizontal="center" vertical="center"/>
    </xf>
    <xf numFmtId="0" fontId="15" fillId="24" borderId="4" xfId="0" applyFont="1" applyFill="1" applyBorder="1" applyAlignment="1" applyProtection="1">
      <alignment horizontal="center" vertical="center"/>
      <protection locked="0"/>
    </xf>
    <xf numFmtId="176" fontId="15" fillId="24" borderId="9" xfId="0" applyNumberFormat="1" applyFont="1" applyFill="1" applyBorder="1" applyAlignment="1" applyProtection="1">
      <alignment horizontal="center" vertical="center"/>
      <protection locked="0"/>
    </xf>
    <xf numFmtId="176" fontId="15" fillId="24" borderId="10" xfId="0" applyNumberFormat="1" applyFont="1" applyFill="1" applyBorder="1" applyAlignment="1" applyProtection="1">
      <alignment horizontal="center" vertical="center"/>
      <protection locked="0"/>
    </xf>
    <xf numFmtId="176" fontId="15" fillId="24" borderId="38" xfId="0" applyNumberFormat="1" applyFont="1" applyFill="1" applyBorder="1" applyAlignment="1" applyProtection="1">
      <alignment horizontal="center" vertical="center"/>
      <protection locked="0"/>
    </xf>
    <xf numFmtId="0" fontId="13" fillId="30" borderId="0" xfId="0" applyFont="1" applyFill="1" applyAlignment="1">
      <alignment horizontal="center" wrapText="1"/>
    </xf>
    <xf numFmtId="0" fontId="15" fillId="11" borderId="9" xfId="0" applyFont="1" applyFill="1" applyBorder="1" applyAlignment="1" applyProtection="1">
      <alignment horizontal="center" vertical="center"/>
      <protection locked="0"/>
    </xf>
    <xf numFmtId="0" fontId="7" fillId="11" borderId="56" xfId="0" applyFont="1" applyFill="1" applyBorder="1" applyAlignment="1" applyProtection="1">
      <alignment horizontal="center" vertical="center"/>
      <protection locked="0"/>
    </xf>
    <xf numFmtId="0" fontId="7" fillId="11" borderId="55" xfId="0" applyFont="1" applyFill="1" applyBorder="1" applyAlignment="1" applyProtection="1">
      <alignment horizontal="center" vertical="center"/>
      <protection locked="0"/>
    </xf>
    <xf numFmtId="0" fontId="15" fillId="0" borderId="4" xfId="0" applyFont="1" applyBorder="1" applyAlignment="1" applyProtection="1">
      <alignment horizontal="center" vertical="center"/>
      <protection locked="0"/>
    </xf>
    <xf numFmtId="0" fontId="7" fillId="7" borderId="56" xfId="0" applyFont="1" applyFill="1" applyBorder="1" applyAlignment="1" applyProtection="1">
      <alignment horizontal="center" vertical="center"/>
      <protection locked="0"/>
    </xf>
    <xf numFmtId="176" fontId="15" fillId="11" borderId="9" xfId="0" applyNumberFormat="1" applyFont="1" applyFill="1" applyBorder="1" applyAlignment="1" applyProtection="1">
      <alignment horizontal="center" vertical="center"/>
      <protection locked="0"/>
    </xf>
    <xf numFmtId="176" fontId="15" fillId="11" borderId="10" xfId="0" applyNumberFormat="1" applyFont="1" applyFill="1" applyBorder="1" applyAlignment="1" applyProtection="1">
      <alignment horizontal="center" vertical="center"/>
      <protection locked="0"/>
    </xf>
    <xf numFmtId="176" fontId="15" fillId="11" borderId="38" xfId="0" applyNumberFormat="1" applyFont="1" applyFill="1" applyBorder="1" applyAlignment="1" applyProtection="1">
      <alignment horizontal="center" vertical="center"/>
      <protection locked="0"/>
    </xf>
    <xf numFmtId="0" fontId="32" fillId="30" borderId="0" xfId="0" applyFont="1" applyFill="1" applyAlignment="1">
      <alignment horizontal="center" vertical="center"/>
    </xf>
    <xf numFmtId="0" fontId="7" fillId="7" borderId="38"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protection locked="0"/>
    </xf>
    <xf numFmtId="0" fontId="7" fillId="11" borderId="10" xfId="0" applyFont="1" applyFill="1" applyBorder="1" applyAlignment="1" applyProtection="1">
      <alignment horizontal="center" vertical="center"/>
      <protection locked="0"/>
    </xf>
    <xf numFmtId="0" fontId="26" fillId="20" borderId="0" xfId="0" applyFont="1" applyFill="1" applyAlignment="1">
      <alignment horizontal="center" vertical="center"/>
    </xf>
    <xf numFmtId="0" fontId="17" fillId="11" borderId="9" xfId="0" applyFont="1" applyFill="1" applyBorder="1" applyAlignment="1">
      <alignment horizontal="center" vertical="center" wrapText="1"/>
    </xf>
    <xf numFmtId="0" fontId="17" fillId="11" borderId="10" xfId="0" applyFont="1" applyFill="1" applyBorder="1" applyAlignment="1">
      <alignment horizontal="center" vertical="center" wrapText="1"/>
    </xf>
    <xf numFmtId="0" fontId="17" fillId="11" borderId="38" xfId="0" applyFont="1" applyFill="1" applyBorder="1" applyAlignment="1">
      <alignment horizontal="center" vertical="center" wrapText="1"/>
    </xf>
    <xf numFmtId="0" fontId="17" fillId="24" borderId="9" xfId="0" applyFont="1" applyFill="1" applyBorder="1" applyAlignment="1">
      <alignment horizontal="center" vertical="center" wrapText="1"/>
    </xf>
    <xf numFmtId="0" fontId="17" fillId="24" borderId="10" xfId="0" applyFont="1" applyFill="1" applyBorder="1" applyAlignment="1">
      <alignment horizontal="center" vertical="center" wrapText="1"/>
    </xf>
    <xf numFmtId="0" fontId="17" fillId="24" borderId="38" xfId="0" applyFont="1" applyFill="1" applyBorder="1" applyAlignment="1">
      <alignment horizontal="center" vertical="center" wrapText="1"/>
    </xf>
    <xf numFmtId="0" fontId="15" fillId="24" borderId="9" xfId="0" applyFont="1" applyFill="1" applyBorder="1" applyAlignment="1" applyProtection="1">
      <alignment horizontal="center" vertical="center" wrapText="1"/>
      <protection locked="0"/>
    </xf>
    <xf numFmtId="0" fontId="15" fillId="24" borderId="10" xfId="0" applyFont="1" applyFill="1" applyBorder="1" applyAlignment="1" applyProtection="1">
      <alignment horizontal="center" vertical="center" wrapText="1"/>
      <protection locked="0"/>
    </xf>
    <xf numFmtId="0" fontId="15" fillId="24" borderId="38" xfId="0" applyFont="1" applyFill="1" applyBorder="1" applyAlignment="1" applyProtection="1">
      <alignment horizontal="center" vertical="center" wrapText="1"/>
      <protection locked="0"/>
    </xf>
    <xf numFmtId="0" fontId="14" fillId="7" borderId="4" xfId="0" applyFont="1" applyFill="1" applyBorder="1" applyAlignment="1" applyProtection="1">
      <alignment horizontal="left" vertical="center" wrapText="1" indent="1"/>
      <protection locked="0"/>
    </xf>
    <xf numFmtId="0" fontId="17" fillId="20" borderId="0" xfId="0" applyFont="1" applyFill="1" applyAlignment="1" applyProtection="1">
      <alignment horizontal="center" vertical="center"/>
      <protection locked="0"/>
    </xf>
    <xf numFmtId="0" fontId="17" fillId="11" borderId="4" xfId="0" applyFont="1" applyFill="1" applyBorder="1" applyAlignment="1">
      <alignment horizontal="center" vertical="center" wrapText="1"/>
    </xf>
    <xf numFmtId="0" fontId="84" fillId="11" borderId="4" xfId="0" applyFont="1" applyFill="1" applyBorder="1" applyAlignment="1" applyProtection="1">
      <alignment horizontal="center" vertical="center" wrapText="1"/>
      <protection locked="0"/>
    </xf>
    <xf numFmtId="0" fontId="15" fillId="24" borderId="4" xfId="0" applyFont="1" applyFill="1" applyBorder="1" applyAlignment="1">
      <alignment horizontal="center" vertical="center"/>
    </xf>
    <xf numFmtId="0" fontId="17" fillId="27" borderId="4" xfId="0" applyFont="1" applyFill="1" applyBorder="1" applyAlignment="1">
      <alignment horizontal="center" vertical="center"/>
    </xf>
    <xf numFmtId="0" fontId="18" fillId="21" borderId="4" xfId="0" applyFont="1" applyFill="1" applyBorder="1" applyAlignment="1">
      <alignment horizontal="center" vertical="center"/>
    </xf>
    <xf numFmtId="0" fontId="20" fillId="11" borderId="10" xfId="0" applyFont="1" applyFill="1" applyBorder="1" applyAlignment="1">
      <alignment horizontal="center" vertical="center"/>
    </xf>
    <xf numFmtId="0" fontId="20" fillId="24" borderId="10" xfId="0" applyFont="1" applyFill="1" applyBorder="1" applyAlignment="1">
      <alignment horizontal="center" vertical="center"/>
    </xf>
    <xf numFmtId="0" fontId="20" fillId="24" borderId="38" xfId="0" applyFont="1" applyFill="1" applyBorder="1" applyAlignment="1">
      <alignment horizontal="center" vertical="center"/>
    </xf>
    <xf numFmtId="0" fontId="17" fillId="24" borderId="4" xfId="0" applyFont="1" applyFill="1" applyBorder="1" applyAlignment="1">
      <alignment horizontal="center" vertical="center" wrapText="1"/>
    </xf>
    <xf numFmtId="0" fontId="20" fillId="11" borderId="38" xfId="0" applyFont="1" applyFill="1" applyBorder="1" applyAlignment="1">
      <alignment horizontal="center" vertical="center"/>
    </xf>
    <xf numFmtId="0" fontId="17" fillId="11" borderId="47" xfId="0" applyFont="1" applyFill="1" applyBorder="1" applyAlignment="1" applyProtection="1">
      <alignment horizontal="center" vertical="center" wrapText="1"/>
      <protection locked="0"/>
    </xf>
    <xf numFmtId="0" fontId="17" fillId="11" borderId="48" xfId="0" applyFont="1" applyFill="1" applyBorder="1" applyAlignment="1" applyProtection="1">
      <alignment horizontal="center" vertical="center" wrapText="1"/>
      <protection locked="0"/>
    </xf>
    <xf numFmtId="0" fontId="17" fillId="11" borderId="0" xfId="0" applyFont="1" applyFill="1" applyAlignment="1">
      <alignment horizontal="center" vertical="center" wrapText="1"/>
    </xf>
    <xf numFmtId="0" fontId="17" fillId="11" borderId="57" xfId="0" applyFont="1" applyFill="1" applyBorder="1" applyAlignment="1">
      <alignment horizontal="center" vertical="center" wrapText="1"/>
    </xf>
    <xf numFmtId="0" fontId="17" fillId="24" borderId="9" xfId="0" applyFont="1" applyFill="1" applyBorder="1" applyAlignment="1" applyProtection="1">
      <alignment horizontal="center" vertical="center" wrapText="1"/>
      <protection locked="0"/>
    </xf>
    <xf numFmtId="0" fontId="17" fillId="24" borderId="10" xfId="0" applyFont="1" applyFill="1" applyBorder="1" applyAlignment="1" applyProtection="1">
      <alignment horizontal="center" vertical="center" wrapText="1"/>
      <protection locked="0"/>
    </xf>
    <xf numFmtId="0" fontId="15" fillId="11" borderId="12" xfId="0" applyFont="1" applyFill="1" applyBorder="1" applyAlignment="1" applyProtection="1">
      <alignment horizontal="center" vertical="center" wrapText="1"/>
      <protection locked="0"/>
    </xf>
    <xf numFmtId="0" fontId="15" fillId="11" borderId="36" xfId="0" applyFont="1" applyFill="1" applyBorder="1" applyAlignment="1" applyProtection="1">
      <alignment horizontal="center" vertical="center" wrapText="1"/>
      <protection locked="0"/>
    </xf>
    <xf numFmtId="0" fontId="72" fillId="31" borderId="4" xfId="0" applyFont="1" applyFill="1" applyBorder="1" applyAlignment="1">
      <alignment horizontal="center" vertical="center"/>
    </xf>
    <xf numFmtId="0" fontId="75" fillId="33" borderId="4" xfId="0" applyFont="1" applyFill="1" applyBorder="1" applyAlignment="1">
      <alignment horizontal="center" vertical="center"/>
    </xf>
    <xf numFmtId="0" fontId="26" fillId="8" borderId="9" xfId="0" applyFont="1" applyFill="1" applyBorder="1" applyAlignment="1">
      <alignment horizontal="center" vertical="center"/>
    </xf>
    <xf numFmtId="0" fontId="26" fillId="8" borderId="10" xfId="0" applyFont="1" applyFill="1" applyBorder="1" applyAlignment="1">
      <alignment horizontal="center" vertical="center"/>
    </xf>
    <xf numFmtId="0" fontId="26" fillId="8" borderId="38" xfId="0" applyFont="1" applyFill="1" applyBorder="1" applyAlignment="1">
      <alignment horizontal="center" vertical="center"/>
    </xf>
    <xf numFmtId="0" fontId="15" fillId="11" borderId="4" xfId="0" applyFont="1" applyFill="1" applyBorder="1" applyAlignment="1">
      <alignment horizontal="center" vertical="center" wrapText="1"/>
    </xf>
    <xf numFmtId="0" fontId="15" fillId="24" borderId="4" xfId="0" applyFont="1" applyFill="1" applyBorder="1" applyAlignment="1">
      <alignment horizontal="center" vertical="center" wrapText="1"/>
    </xf>
    <xf numFmtId="0" fontId="87" fillId="8" borderId="9" xfId="0" applyFont="1" applyFill="1" applyBorder="1" applyAlignment="1">
      <alignment horizontal="center" vertical="center"/>
    </xf>
    <xf numFmtId="0" fontId="14" fillId="24" borderId="9" xfId="0" applyFont="1" applyFill="1" applyBorder="1" applyAlignment="1">
      <alignment horizontal="center" vertical="center"/>
    </xf>
    <xf numFmtId="0" fontId="14" fillId="24" borderId="10" xfId="0" applyFont="1" applyFill="1" applyBorder="1" applyAlignment="1">
      <alignment horizontal="center" vertical="center"/>
    </xf>
    <xf numFmtId="0" fontId="14" fillId="24" borderId="38" xfId="0" applyFont="1" applyFill="1" applyBorder="1" applyAlignment="1">
      <alignment horizontal="center" vertical="center"/>
    </xf>
    <xf numFmtId="0" fontId="14" fillId="28" borderId="4" xfId="0" applyFont="1" applyFill="1" applyBorder="1" applyAlignment="1">
      <alignment horizontal="center" vertical="center"/>
    </xf>
    <xf numFmtId="0" fontId="14" fillId="24" borderId="4" xfId="0" applyFont="1" applyFill="1" applyBorder="1" applyAlignment="1">
      <alignment horizontal="center" vertical="center"/>
    </xf>
    <xf numFmtId="0" fontId="54" fillId="20" borderId="0" xfId="0" applyFont="1" applyFill="1" applyAlignment="1">
      <alignment horizontal="center" vertical="center"/>
    </xf>
    <xf numFmtId="0" fontId="77" fillId="20" borderId="0" xfId="0" applyFont="1" applyFill="1" applyAlignment="1" applyProtection="1">
      <alignment horizontal="center" vertical="center"/>
      <protection locked="0"/>
    </xf>
    <xf numFmtId="0" fontId="77" fillId="20" borderId="0" xfId="0" applyFont="1" applyFill="1" applyAlignment="1" applyProtection="1">
      <alignment horizontal="left" vertical="center"/>
      <protection locked="0"/>
    </xf>
    <xf numFmtId="0" fontId="63" fillId="28" borderId="4" xfId="0" applyFont="1" applyFill="1" applyBorder="1" applyAlignment="1">
      <alignment horizontal="center" vertical="center"/>
    </xf>
    <xf numFmtId="0" fontId="14" fillId="23" borderId="4" xfId="0" applyFont="1" applyFill="1" applyBorder="1" applyAlignment="1">
      <alignment horizontal="center" vertical="center"/>
    </xf>
    <xf numFmtId="0" fontId="14" fillId="23" borderId="9" xfId="0" applyFont="1" applyFill="1" applyBorder="1" applyAlignment="1">
      <alignment horizontal="center" vertical="center"/>
    </xf>
    <xf numFmtId="0" fontId="14" fillId="20" borderId="0" xfId="0" applyFont="1" applyFill="1" applyAlignment="1">
      <alignment horizontal="center" vertical="center"/>
    </xf>
    <xf numFmtId="0" fontId="17" fillId="27" borderId="4" xfId="0" applyFont="1" applyFill="1" applyBorder="1" applyAlignment="1" applyProtection="1">
      <alignment horizontal="center" vertical="center"/>
      <protection locked="0"/>
    </xf>
    <xf numFmtId="0" fontId="56" fillId="30" borderId="0" xfId="0" applyFont="1" applyFill="1" applyAlignment="1">
      <alignment horizontal="center" vertical="center"/>
    </xf>
    <xf numFmtId="0" fontId="34" fillId="31" borderId="54" xfId="0" applyFont="1" applyFill="1" applyBorder="1" applyAlignment="1">
      <alignment horizontal="center" vertical="center"/>
    </xf>
    <xf numFmtId="0" fontId="34" fillId="31" borderId="55" xfId="0" applyFont="1" applyFill="1" applyBorder="1" applyAlignment="1">
      <alignment horizontal="center" vertical="center"/>
    </xf>
    <xf numFmtId="0" fontId="34" fillId="31" borderId="47" xfId="0" applyFont="1" applyFill="1" applyBorder="1" applyAlignment="1">
      <alignment horizontal="center" vertical="center"/>
    </xf>
    <xf numFmtId="0" fontId="34" fillId="31" borderId="39" xfId="0" applyFont="1" applyFill="1" applyBorder="1" applyAlignment="1">
      <alignment horizontal="center" vertical="center"/>
    </xf>
    <xf numFmtId="0" fontId="35" fillId="32" borderId="54" xfId="0" applyFont="1" applyFill="1" applyBorder="1" applyAlignment="1" applyProtection="1">
      <alignment horizontal="center" vertical="center"/>
      <protection locked="0"/>
    </xf>
    <xf numFmtId="0" fontId="35" fillId="32" borderId="55" xfId="0" applyFont="1" applyFill="1" applyBorder="1" applyAlignment="1" applyProtection="1">
      <alignment horizontal="center" vertical="center"/>
      <protection locked="0"/>
    </xf>
    <xf numFmtId="0" fontId="35" fillId="32" borderId="39" xfId="0" applyFont="1" applyFill="1" applyBorder="1" applyAlignment="1" applyProtection="1">
      <alignment horizontal="center" vertical="center"/>
      <protection locked="0"/>
    </xf>
    <xf numFmtId="0" fontId="36" fillId="33" borderId="54" xfId="0" applyFont="1" applyFill="1" applyBorder="1" applyAlignment="1">
      <alignment horizontal="center" vertical="center"/>
    </xf>
    <xf numFmtId="0" fontId="36" fillId="33" borderId="55" xfId="0" applyFont="1" applyFill="1" applyBorder="1" applyAlignment="1">
      <alignment horizontal="center" vertical="center"/>
    </xf>
    <xf numFmtId="0" fontId="36" fillId="33" borderId="47" xfId="0" applyFont="1" applyFill="1" applyBorder="1" applyAlignment="1">
      <alignment horizontal="center" vertical="center"/>
    </xf>
    <xf numFmtId="0" fontId="36" fillId="33" borderId="39" xfId="0" applyFont="1" applyFill="1" applyBorder="1" applyAlignment="1">
      <alignment horizontal="center" vertical="center"/>
    </xf>
    <xf numFmtId="0" fontId="35" fillId="0" borderId="54" xfId="0" applyFont="1" applyBorder="1" applyAlignment="1" applyProtection="1">
      <alignment horizontal="center" vertical="center"/>
      <protection locked="0"/>
    </xf>
    <xf numFmtId="0" fontId="35" fillId="0" borderId="55" xfId="0" applyFont="1" applyBorder="1" applyAlignment="1" applyProtection="1">
      <alignment horizontal="center" vertical="center"/>
      <protection locked="0"/>
    </xf>
    <xf numFmtId="0" fontId="35" fillId="0" borderId="47" xfId="0" applyFont="1" applyBorder="1" applyAlignment="1" applyProtection="1">
      <alignment horizontal="center" vertical="center"/>
      <protection locked="0"/>
    </xf>
    <xf numFmtId="0" fontId="35" fillId="0" borderId="39" xfId="0" applyFont="1" applyBorder="1" applyAlignment="1" applyProtection="1">
      <alignment horizontal="center" vertical="center"/>
      <protection locked="0"/>
    </xf>
    <xf numFmtId="0" fontId="42" fillId="24" borderId="54" xfId="0" applyFont="1" applyFill="1" applyBorder="1" applyAlignment="1">
      <alignment horizontal="center" vertical="center"/>
    </xf>
    <xf numFmtId="0" fontId="42" fillId="24" borderId="55" xfId="0" applyFont="1" applyFill="1" applyBorder="1" applyAlignment="1">
      <alignment horizontal="center" vertical="center"/>
    </xf>
    <xf numFmtId="0" fontId="42" fillId="24" borderId="47" xfId="0" applyFont="1" applyFill="1" applyBorder="1" applyAlignment="1">
      <alignment horizontal="center" vertical="center"/>
    </xf>
    <xf numFmtId="0" fontId="42" fillId="24" borderId="39" xfId="0" applyFont="1" applyFill="1" applyBorder="1" applyAlignment="1">
      <alignment horizontal="center" vertical="center"/>
    </xf>
    <xf numFmtId="0" fontId="47" fillId="8" borderId="9" xfId="0" applyFont="1" applyFill="1" applyBorder="1" applyAlignment="1">
      <alignment horizontal="center" vertical="center"/>
    </xf>
    <xf numFmtId="0" fontId="47" fillId="8" borderId="10" xfId="0" applyFont="1" applyFill="1" applyBorder="1" applyAlignment="1">
      <alignment horizontal="center" vertical="center"/>
    </xf>
    <xf numFmtId="0" fontId="47" fillId="8" borderId="38" xfId="0" applyFont="1" applyFill="1" applyBorder="1" applyAlignment="1">
      <alignment horizontal="center" vertical="center"/>
    </xf>
    <xf numFmtId="0" fontId="35" fillId="32" borderId="4" xfId="0" applyFont="1" applyFill="1" applyBorder="1" applyAlignment="1" applyProtection="1">
      <alignment horizontal="center" vertical="center"/>
      <protection locked="0"/>
    </xf>
    <xf numFmtId="0" fontId="35" fillId="30" borderId="4" xfId="0" applyFont="1" applyFill="1" applyBorder="1" applyAlignment="1" applyProtection="1">
      <alignment horizontal="center" vertical="center"/>
      <protection locked="0"/>
    </xf>
    <xf numFmtId="0" fontId="36" fillId="23" borderId="54" xfId="0" applyFont="1" applyFill="1" applyBorder="1" applyAlignment="1">
      <alignment horizontal="center" vertical="center"/>
    </xf>
    <xf numFmtId="0" fontId="36" fillId="23" borderId="55" xfId="0" applyFont="1" applyFill="1" applyBorder="1" applyAlignment="1">
      <alignment horizontal="center" vertical="center"/>
    </xf>
    <xf numFmtId="0" fontId="36" fillId="23" borderId="47" xfId="0" applyFont="1" applyFill="1" applyBorder="1" applyAlignment="1">
      <alignment horizontal="center" vertical="center"/>
    </xf>
    <xf numFmtId="0" fontId="36" fillId="23" borderId="39" xfId="0" applyFont="1" applyFill="1" applyBorder="1" applyAlignment="1">
      <alignment horizontal="center" vertical="center"/>
    </xf>
    <xf numFmtId="0" fontId="49" fillId="31" borderId="4" xfId="0" applyFont="1" applyFill="1" applyBorder="1" applyAlignment="1">
      <alignment horizontal="center" vertical="center"/>
    </xf>
    <xf numFmtId="0" fontId="35" fillId="32" borderId="8" xfId="0" applyFont="1" applyFill="1" applyBorder="1" applyAlignment="1" applyProtection="1">
      <alignment horizontal="center" vertical="center"/>
      <protection locked="0"/>
    </xf>
    <xf numFmtId="0" fontId="44" fillId="31" borderId="4" xfId="0" applyFont="1" applyFill="1" applyBorder="1" applyAlignment="1">
      <alignment horizontal="center" vertical="center"/>
    </xf>
    <xf numFmtId="0" fontId="44" fillId="30" borderId="4" xfId="0" applyFont="1" applyFill="1" applyBorder="1" applyAlignment="1">
      <alignment horizontal="center" vertical="center"/>
    </xf>
    <xf numFmtId="0" fontId="45" fillId="30" borderId="4" xfId="0" applyFont="1" applyFill="1" applyBorder="1" applyAlignment="1">
      <alignment horizontal="center" vertical="center"/>
    </xf>
    <xf numFmtId="0" fontId="46" fillId="8" borderId="4" xfId="0" applyFont="1" applyFill="1" applyBorder="1" applyAlignment="1">
      <alignment horizontal="center" vertical="center"/>
    </xf>
    <xf numFmtId="0" fontId="46" fillId="8" borderId="12" xfId="0" applyFont="1" applyFill="1" applyBorder="1" applyAlignment="1">
      <alignment horizontal="center" vertical="center"/>
    </xf>
    <xf numFmtId="0" fontId="45" fillId="33" borderId="8" xfId="0" applyFont="1" applyFill="1" applyBorder="1" applyAlignment="1">
      <alignment horizontal="center" vertical="center" wrapText="1"/>
    </xf>
    <xf numFmtId="0" fontId="45" fillId="33" borderId="8" xfId="0" applyFont="1" applyFill="1" applyBorder="1" applyAlignment="1">
      <alignment horizontal="center" vertical="center"/>
    </xf>
    <xf numFmtId="0" fontId="45" fillId="33" borderId="12" xfId="0" applyFont="1" applyFill="1" applyBorder="1" applyAlignment="1">
      <alignment horizontal="center" vertical="center"/>
    </xf>
    <xf numFmtId="0" fontId="84" fillId="0" borderId="54" xfId="0" applyFont="1" applyBorder="1" applyAlignment="1" applyProtection="1">
      <alignment horizontal="center" vertical="center" wrapText="1"/>
      <protection locked="0"/>
    </xf>
    <xf numFmtId="0" fontId="15" fillId="0" borderId="56" xfId="0" applyFont="1" applyBorder="1" applyAlignment="1" applyProtection="1">
      <alignment horizontal="center" vertical="center" wrapText="1"/>
      <protection locked="0"/>
    </xf>
    <xf numFmtId="0" fontId="15" fillId="0" borderId="55" xfId="0" applyFont="1" applyBorder="1" applyAlignment="1" applyProtection="1">
      <alignment horizontal="center" vertical="center" wrapText="1"/>
      <protection locked="0"/>
    </xf>
    <xf numFmtId="0" fontId="15" fillId="0" borderId="37"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5" fillId="0" borderId="57" xfId="0" applyFont="1" applyBorder="1" applyAlignment="1" applyProtection="1">
      <alignment horizontal="center" vertical="center" wrapText="1"/>
      <protection locked="0"/>
    </xf>
    <xf numFmtId="0" fontId="15" fillId="0" borderId="47" xfId="0" applyFont="1" applyBorder="1" applyAlignment="1" applyProtection="1">
      <alignment horizontal="center" vertical="center" wrapText="1"/>
      <protection locked="0"/>
    </xf>
    <xf numFmtId="0" fontId="15" fillId="0" borderId="48" xfId="0" applyFont="1" applyBorder="1" applyAlignment="1" applyProtection="1">
      <alignment horizontal="center" vertical="center" wrapText="1"/>
      <protection locked="0"/>
    </xf>
    <xf numFmtId="0" fontId="15" fillId="0" borderId="39" xfId="0" applyFont="1" applyBorder="1" applyAlignment="1" applyProtection="1">
      <alignment horizontal="center" vertical="center" wrapText="1"/>
      <protection locked="0"/>
    </xf>
    <xf numFmtId="0" fontId="73" fillId="11" borderId="54" xfId="0" applyFont="1" applyFill="1" applyBorder="1" applyAlignment="1" applyProtection="1">
      <alignment horizontal="center" vertical="top"/>
      <protection locked="0"/>
    </xf>
    <xf numFmtId="0" fontId="73" fillId="11" borderId="56" xfId="0" applyFont="1" applyFill="1" applyBorder="1" applyAlignment="1" applyProtection="1">
      <alignment horizontal="center" vertical="top"/>
      <protection locked="0"/>
    </xf>
    <xf numFmtId="0" fontId="73" fillId="11" borderId="55" xfId="0" applyFont="1" applyFill="1" applyBorder="1" applyAlignment="1" applyProtection="1">
      <alignment horizontal="center" vertical="top"/>
      <protection locked="0"/>
    </xf>
    <xf numFmtId="0" fontId="73" fillId="11" borderId="37" xfId="0" applyFont="1" applyFill="1" applyBorder="1" applyAlignment="1" applyProtection="1">
      <alignment horizontal="center" vertical="top"/>
      <protection locked="0"/>
    </xf>
    <xf numFmtId="0" fontId="73" fillId="11" borderId="0" xfId="0" applyFont="1" applyFill="1" applyAlignment="1" applyProtection="1">
      <alignment horizontal="center" vertical="top"/>
      <protection locked="0"/>
    </xf>
    <xf numFmtId="0" fontId="73" fillId="11" borderId="57" xfId="0" applyFont="1" applyFill="1" applyBorder="1" applyAlignment="1" applyProtection="1">
      <alignment horizontal="center" vertical="top"/>
      <protection locked="0"/>
    </xf>
    <xf numFmtId="0" fontId="73" fillId="11" borderId="47" xfId="0" applyFont="1" applyFill="1" applyBorder="1" applyAlignment="1" applyProtection="1">
      <alignment horizontal="center" vertical="top"/>
      <protection locked="0"/>
    </xf>
    <xf numFmtId="0" fontId="73" fillId="11" borderId="48" xfId="0" applyFont="1" applyFill="1" applyBorder="1" applyAlignment="1" applyProtection="1">
      <alignment horizontal="center" vertical="top"/>
      <protection locked="0"/>
    </xf>
    <xf numFmtId="0" fontId="73" fillId="11" borderId="39" xfId="0" applyFont="1" applyFill="1" applyBorder="1" applyAlignment="1" applyProtection="1">
      <alignment horizontal="center" vertical="top"/>
      <protection locked="0"/>
    </xf>
    <xf numFmtId="0" fontId="57" fillId="31" borderId="4" xfId="0" applyFont="1" applyFill="1" applyBorder="1" applyAlignment="1">
      <alignment horizontal="center" vertical="center"/>
    </xf>
    <xf numFmtId="0" fontId="57" fillId="31" borderId="9" xfId="0" applyFont="1" applyFill="1" applyBorder="1" applyAlignment="1">
      <alignment horizontal="center" vertical="center"/>
    </xf>
    <xf numFmtId="0" fontId="57" fillId="30" borderId="4" xfId="0" applyFont="1" applyFill="1" applyBorder="1" applyAlignment="1">
      <alignment horizontal="center" vertical="center"/>
    </xf>
    <xf numFmtId="0" fontId="57" fillId="30" borderId="9" xfId="0" applyFont="1" applyFill="1" applyBorder="1" applyAlignment="1">
      <alignment horizontal="center" vertical="center"/>
    </xf>
    <xf numFmtId="0" fontId="67" fillId="32" borderId="54" xfId="0" applyFont="1" applyFill="1" applyBorder="1" applyAlignment="1" applyProtection="1">
      <alignment horizontal="center" vertical="center"/>
      <protection locked="0"/>
    </xf>
    <xf numFmtId="0" fontId="67" fillId="32" borderId="56" xfId="0" applyFont="1" applyFill="1" applyBorder="1" applyAlignment="1" applyProtection="1">
      <alignment horizontal="center" vertical="center"/>
      <protection locked="0"/>
    </xf>
    <xf numFmtId="0" fontId="67" fillId="30" borderId="47" xfId="0" applyFont="1" applyFill="1" applyBorder="1" applyAlignment="1" applyProtection="1">
      <alignment horizontal="center" vertical="center"/>
      <protection locked="0"/>
    </xf>
    <xf numFmtId="0" fontId="67" fillId="30" borderId="48" xfId="0" applyFont="1" applyFill="1" applyBorder="1" applyAlignment="1" applyProtection="1">
      <alignment horizontal="center" vertical="center"/>
      <protection locked="0"/>
    </xf>
    <xf numFmtId="0" fontId="31" fillId="31" borderId="54" xfId="0" applyFont="1" applyFill="1" applyBorder="1" applyAlignment="1">
      <alignment horizontal="center" vertical="center"/>
    </xf>
    <xf numFmtId="0" fontId="31" fillId="31" borderId="56" xfId="0" applyFont="1" applyFill="1" applyBorder="1" applyAlignment="1">
      <alignment horizontal="center" vertical="center"/>
    </xf>
    <xf numFmtId="0" fontId="31" fillId="31" borderId="55" xfId="0" applyFont="1" applyFill="1" applyBorder="1" applyAlignment="1">
      <alignment horizontal="center" vertical="center"/>
    </xf>
    <xf numFmtId="0" fontId="31" fillId="31" borderId="47" xfId="0" applyFont="1" applyFill="1" applyBorder="1" applyAlignment="1">
      <alignment horizontal="center" vertical="center"/>
    </xf>
    <xf numFmtId="0" fontId="31" fillId="31" borderId="48" xfId="0" applyFont="1" applyFill="1" applyBorder="1" applyAlignment="1">
      <alignment horizontal="center" vertical="center"/>
    </xf>
    <xf numFmtId="0" fontId="31" fillId="31" borderId="39" xfId="0" applyFont="1" applyFill="1" applyBorder="1" applyAlignment="1">
      <alignment horizontal="center" vertical="center"/>
    </xf>
    <xf numFmtId="0" fontId="61" fillId="32" borderId="54" xfId="0" applyFont="1" applyFill="1" applyBorder="1" applyAlignment="1" applyProtection="1">
      <alignment horizontal="center" vertical="center"/>
      <protection locked="0"/>
    </xf>
    <xf numFmtId="0" fontId="61" fillId="32" borderId="56" xfId="0" applyFont="1" applyFill="1" applyBorder="1" applyAlignment="1" applyProtection="1">
      <alignment horizontal="center" vertical="center"/>
      <protection locked="0"/>
    </xf>
    <xf numFmtId="0" fontId="61" fillId="32" borderId="55" xfId="0" applyFont="1" applyFill="1" applyBorder="1" applyAlignment="1" applyProtection="1">
      <alignment horizontal="center" vertical="center"/>
      <protection locked="0"/>
    </xf>
    <xf numFmtId="0" fontId="61" fillId="32" borderId="47" xfId="0" applyFont="1" applyFill="1" applyBorder="1" applyAlignment="1" applyProtection="1">
      <alignment horizontal="center" vertical="center"/>
      <protection locked="0"/>
    </xf>
    <xf numFmtId="0" fontId="61" fillId="32" borderId="48" xfId="0" applyFont="1" applyFill="1" applyBorder="1" applyAlignment="1" applyProtection="1">
      <alignment horizontal="center" vertical="center"/>
      <protection locked="0"/>
    </xf>
    <xf numFmtId="0" fontId="61" fillId="32" borderId="39" xfId="0" applyFont="1" applyFill="1" applyBorder="1" applyAlignment="1" applyProtection="1">
      <alignment horizontal="center" vertical="center"/>
      <protection locked="0"/>
    </xf>
    <xf numFmtId="0" fontId="67" fillId="32" borderId="56" xfId="0" applyFont="1" applyFill="1" applyBorder="1" applyAlignment="1">
      <alignment horizontal="center" vertical="center"/>
    </xf>
    <xf numFmtId="0" fontId="67" fillId="32" borderId="55" xfId="0" applyFont="1" applyFill="1" applyBorder="1" applyAlignment="1">
      <alignment horizontal="center" vertical="center"/>
    </xf>
    <xf numFmtId="0" fontId="67" fillId="32" borderId="48" xfId="0" applyFont="1" applyFill="1" applyBorder="1" applyAlignment="1">
      <alignment horizontal="center" vertical="center"/>
    </xf>
    <xf numFmtId="0" fontId="67" fillId="32" borderId="39" xfId="0" applyFont="1" applyFill="1" applyBorder="1" applyAlignment="1">
      <alignment horizontal="center" vertical="center"/>
    </xf>
    <xf numFmtId="0" fontId="68" fillId="32" borderId="56" xfId="0" applyFont="1" applyFill="1" applyBorder="1" applyAlignment="1">
      <alignment horizontal="center" vertical="center"/>
    </xf>
    <xf numFmtId="0" fontId="68" fillId="30" borderId="48" xfId="0" applyFont="1" applyFill="1" applyBorder="1" applyAlignment="1">
      <alignment horizontal="center" vertical="center"/>
    </xf>
    <xf numFmtId="0" fontId="31" fillId="31" borderId="54" xfId="0" applyFont="1" applyFill="1" applyBorder="1" applyAlignment="1" applyProtection="1">
      <alignment horizontal="center" vertical="center" wrapText="1"/>
      <protection locked="0"/>
    </xf>
    <xf numFmtId="0" fontId="31" fillId="31" borderId="55" xfId="0" applyFont="1" applyFill="1" applyBorder="1" applyAlignment="1" applyProtection="1">
      <alignment horizontal="center" vertical="center" wrapText="1"/>
      <protection locked="0"/>
    </xf>
    <xf numFmtId="0" fontId="31" fillId="31" borderId="47" xfId="0" applyFont="1" applyFill="1" applyBorder="1" applyAlignment="1" applyProtection="1">
      <alignment horizontal="center" vertical="center" wrapText="1"/>
      <protection locked="0"/>
    </xf>
    <xf numFmtId="0" fontId="31" fillId="31" borderId="39" xfId="0" applyFont="1" applyFill="1" applyBorder="1" applyAlignment="1" applyProtection="1">
      <alignment horizontal="center" vertical="center" wrapText="1"/>
      <protection locked="0"/>
    </xf>
    <xf numFmtId="0" fontId="11" fillId="25" borderId="0" xfId="0" applyFont="1" applyFill="1" applyAlignment="1">
      <alignment horizontal="center" vertical="center"/>
    </xf>
    <xf numFmtId="0" fontId="23" fillId="8" borderId="4" xfId="0" applyFont="1" applyFill="1" applyBorder="1" applyAlignment="1">
      <alignment horizontal="center" vertical="center"/>
    </xf>
    <xf numFmtId="0" fontId="27" fillId="26" borderId="4" xfId="0" applyFont="1" applyFill="1" applyBorder="1" applyAlignment="1">
      <alignment horizontal="center" vertical="center"/>
    </xf>
    <xf numFmtId="0" fontId="27" fillId="11" borderId="4" xfId="0" applyFont="1" applyFill="1" applyBorder="1" applyAlignment="1">
      <alignment horizontal="center" vertical="center"/>
    </xf>
    <xf numFmtId="0" fontId="84" fillId="11" borderId="4" xfId="0" applyFont="1" applyFill="1" applyBorder="1" applyAlignment="1" applyProtection="1">
      <alignment horizontal="center" vertical="center"/>
      <protection locked="0"/>
    </xf>
    <xf numFmtId="0" fontId="27" fillId="11" borderId="4" xfId="0" applyFont="1" applyFill="1" applyBorder="1" applyAlignment="1" applyProtection="1">
      <alignment horizontal="center" vertical="center"/>
      <protection locked="0"/>
    </xf>
    <xf numFmtId="0" fontId="84" fillId="24" borderId="4" xfId="0" applyFont="1" applyFill="1" applyBorder="1" applyAlignment="1" applyProtection="1">
      <alignment horizontal="center" vertical="center"/>
      <protection locked="0"/>
    </xf>
    <xf numFmtId="0" fontId="27" fillId="7" borderId="4" xfId="0" applyFont="1" applyFill="1" applyBorder="1" applyAlignment="1">
      <alignment horizontal="center" vertical="center"/>
    </xf>
    <xf numFmtId="0" fontId="27" fillId="24" borderId="4" xfId="0" applyFont="1" applyFill="1" applyBorder="1" applyAlignment="1" applyProtection="1">
      <alignment horizontal="center" vertical="center"/>
      <protection locked="0"/>
    </xf>
    <xf numFmtId="0" fontId="15" fillId="11" borderId="4" xfId="0" applyFont="1" applyFill="1" applyBorder="1" applyAlignment="1">
      <alignment horizontal="center" vertical="center"/>
    </xf>
    <xf numFmtId="0" fontId="23" fillId="8" borderId="4" xfId="0" applyFont="1" applyFill="1" applyBorder="1" applyAlignment="1">
      <alignment horizontal="center" vertical="center" wrapText="1"/>
    </xf>
    <xf numFmtId="0" fontId="27" fillId="27" borderId="4" xfId="0" applyFont="1" applyFill="1" applyBorder="1" applyAlignment="1" applyProtection="1">
      <alignment horizontal="center" vertical="center" wrapText="1"/>
      <protection locked="0"/>
    </xf>
    <xf numFmtId="0" fontId="26" fillId="8" borderId="38" xfId="0" applyFont="1" applyFill="1" applyBorder="1" applyAlignment="1">
      <alignment horizontal="center" vertical="center" wrapText="1"/>
    </xf>
    <xf numFmtId="0" fontId="7" fillId="28" borderId="9" xfId="0" applyFont="1" applyFill="1" applyBorder="1" applyAlignment="1">
      <alignment horizontal="center" vertical="center"/>
    </xf>
    <xf numFmtId="0" fontId="7" fillId="28" borderId="10" xfId="0" applyFont="1" applyFill="1" applyBorder="1" applyAlignment="1">
      <alignment horizontal="center" vertical="center"/>
    </xf>
    <xf numFmtId="0" fontId="7" fillId="28" borderId="38" xfId="0" applyFont="1" applyFill="1" applyBorder="1" applyAlignment="1">
      <alignment horizontal="center" vertical="center"/>
    </xf>
    <xf numFmtId="0" fontId="29" fillId="0" borderId="4" xfId="0" applyFont="1" applyBorder="1" applyAlignment="1" applyProtection="1">
      <alignment horizontal="center" vertical="center" wrapText="1"/>
      <protection locked="0"/>
    </xf>
    <xf numFmtId="0" fontId="11" fillId="21" borderId="0" xfId="0" applyFont="1" applyFill="1" applyAlignment="1">
      <alignment horizontal="center" vertical="center"/>
    </xf>
    <xf numFmtId="0" fontId="12" fillId="22" borderId="4" xfId="0" applyFont="1" applyFill="1" applyBorder="1" applyAlignment="1">
      <alignment horizontal="center" vertical="center"/>
    </xf>
    <xf numFmtId="0" fontId="3" fillId="23" borderId="4" xfId="0" applyFont="1" applyFill="1" applyBorder="1" applyAlignment="1">
      <alignment horizontal="center" vertical="center"/>
    </xf>
    <xf numFmtId="0" fontId="3" fillId="23" borderId="9" xfId="0" applyFont="1" applyFill="1" applyBorder="1" applyAlignment="1" applyProtection="1">
      <alignment horizontal="center" vertical="center"/>
      <protection locked="0"/>
    </xf>
    <xf numFmtId="0" fontId="3" fillId="23" borderId="38" xfId="0" applyFont="1" applyFill="1" applyBorder="1" applyAlignment="1" applyProtection="1">
      <alignment horizontal="center" vertical="center"/>
      <protection locked="0"/>
    </xf>
    <xf numFmtId="0" fontId="12" fillId="22" borderId="9" xfId="0" applyFont="1" applyFill="1" applyBorder="1" applyAlignment="1">
      <alignment horizontal="center" vertical="center"/>
    </xf>
    <xf numFmtId="0" fontId="12" fillId="22" borderId="10" xfId="0" applyFont="1" applyFill="1" applyBorder="1" applyAlignment="1">
      <alignment horizontal="center" vertical="center"/>
    </xf>
    <xf numFmtId="0" fontId="15" fillId="11" borderId="4" xfId="0" applyFont="1" applyFill="1" applyBorder="1" applyAlignment="1">
      <alignment horizontal="left" vertical="center"/>
    </xf>
    <xf numFmtId="0" fontId="15" fillId="11" borderId="9" xfId="0" applyFont="1" applyFill="1" applyBorder="1" applyAlignment="1">
      <alignment horizontal="left" vertical="center"/>
    </xf>
    <xf numFmtId="0" fontId="15" fillId="11" borderId="10" xfId="0" applyFont="1" applyFill="1" applyBorder="1" applyAlignment="1">
      <alignment horizontal="left" vertical="center"/>
    </xf>
    <xf numFmtId="0" fontId="15" fillId="11" borderId="38" xfId="0" applyFont="1" applyFill="1" applyBorder="1" applyAlignment="1">
      <alignment horizontal="left" vertical="center"/>
    </xf>
    <xf numFmtId="0" fontId="15"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5" fillId="11" borderId="38" xfId="0" applyFont="1" applyFill="1" applyBorder="1" applyAlignment="1">
      <alignment horizontal="center" vertical="center"/>
    </xf>
    <xf numFmtId="0" fontId="17" fillId="11" borderId="9" xfId="0" applyFont="1" applyFill="1" applyBorder="1" applyAlignment="1" applyProtection="1">
      <alignment horizontal="center" vertical="center" wrapText="1"/>
      <protection locked="0"/>
    </xf>
    <xf numFmtId="0" fontId="17" fillId="11" borderId="10" xfId="0" applyFont="1" applyFill="1" applyBorder="1" applyAlignment="1" applyProtection="1">
      <alignment horizontal="center" vertical="center"/>
      <protection locked="0"/>
    </xf>
    <xf numFmtId="0" fontId="17" fillId="11" borderId="38" xfId="0" applyFont="1" applyFill="1" applyBorder="1" applyAlignment="1" applyProtection="1">
      <alignment horizontal="center" vertical="center"/>
      <protection locked="0"/>
    </xf>
    <xf numFmtId="0" fontId="11" fillId="21" borderId="4" xfId="0" applyFont="1" applyFill="1" applyBorder="1" applyAlignment="1">
      <alignment horizontal="center" vertical="center"/>
    </xf>
    <xf numFmtId="0" fontId="20" fillId="11" borderId="9" xfId="0" applyFont="1" applyFill="1" applyBorder="1" applyAlignment="1">
      <alignment horizontal="right" vertical="center"/>
    </xf>
    <xf numFmtId="0" fontId="20" fillId="11" borderId="10" xfId="0" applyFont="1" applyFill="1" applyBorder="1" applyAlignment="1">
      <alignment horizontal="right" vertical="center"/>
    </xf>
    <xf numFmtId="0" fontId="20" fillId="11" borderId="10" xfId="0" applyFont="1" applyFill="1" applyBorder="1" applyAlignment="1">
      <alignment horizontal="left" vertical="center"/>
    </xf>
    <xf numFmtId="0" fontId="20" fillId="11" borderId="38" xfId="0" applyFont="1" applyFill="1" applyBorder="1" applyAlignment="1">
      <alignment horizontal="left" vertical="center"/>
    </xf>
    <xf numFmtId="0" fontId="2" fillId="11" borderId="38" xfId="0" applyFont="1" applyFill="1" applyBorder="1" applyAlignment="1">
      <alignment horizontal="center" vertical="center"/>
    </xf>
    <xf numFmtId="0" fontId="2" fillId="11"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4" xfId="0" applyFont="1" applyFill="1" applyBorder="1" applyAlignment="1">
      <alignment horizontal="left" vertical="center"/>
    </xf>
    <xf numFmtId="0" fontId="15" fillId="7" borderId="9" xfId="0" applyFont="1" applyFill="1" applyBorder="1" applyAlignment="1">
      <alignment horizontal="left" vertical="center"/>
    </xf>
    <xf numFmtId="0" fontId="15" fillId="7" borderId="10" xfId="0" applyFont="1" applyFill="1" applyBorder="1" applyAlignment="1">
      <alignment horizontal="left" vertical="center"/>
    </xf>
    <xf numFmtId="0" fontId="15" fillId="7" borderId="38" xfId="0" applyFont="1" applyFill="1" applyBorder="1" applyAlignment="1">
      <alignment horizontal="left" vertical="center"/>
    </xf>
    <xf numFmtId="0" fontId="15" fillId="7" borderId="9"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38" xfId="0" applyFont="1" applyFill="1" applyBorder="1" applyAlignment="1">
      <alignment horizontal="center" vertical="center"/>
    </xf>
    <xf numFmtId="0" fontId="17" fillId="7" borderId="9" xfId="0" applyFont="1" applyFill="1" applyBorder="1" applyAlignment="1" applyProtection="1">
      <alignment horizontal="center" vertical="center"/>
      <protection locked="0"/>
    </xf>
    <xf numFmtId="0" fontId="17" fillId="7" borderId="10" xfId="0" applyFont="1" applyFill="1" applyBorder="1" applyAlignment="1" applyProtection="1">
      <alignment horizontal="center" vertical="center"/>
      <protection locked="0"/>
    </xf>
    <xf numFmtId="0" fontId="17" fillId="7" borderId="38" xfId="0" applyFont="1" applyFill="1" applyBorder="1" applyAlignment="1" applyProtection="1">
      <alignment horizontal="center" vertical="center"/>
      <protection locked="0"/>
    </xf>
    <xf numFmtId="0" fontId="20" fillId="24" borderId="9" xfId="0" applyFont="1" applyFill="1" applyBorder="1" applyAlignment="1" applyProtection="1">
      <alignment horizontal="right" vertical="center"/>
      <protection locked="0"/>
    </xf>
    <xf numFmtId="0" fontId="20" fillId="24" borderId="10" xfId="0" applyFont="1" applyFill="1" applyBorder="1" applyAlignment="1" applyProtection="1">
      <alignment horizontal="right" vertical="center"/>
      <protection locked="0"/>
    </xf>
    <xf numFmtId="0" fontId="20" fillId="24" borderId="10" xfId="0" applyFont="1" applyFill="1" applyBorder="1" applyAlignment="1" applyProtection="1">
      <alignment horizontal="left" vertical="center"/>
      <protection locked="0"/>
    </xf>
    <xf numFmtId="0" fontId="20" fillId="24" borderId="38" xfId="0" applyFont="1" applyFill="1" applyBorder="1" applyAlignment="1" applyProtection="1">
      <alignment horizontal="left" vertical="center"/>
      <protection locked="0"/>
    </xf>
    <xf numFmtId="0" fontId="2" fillId="7" borderId="38" xfId="0" applyFont="1" applyFill="1" applyBorder="1" applyAlignment="1">
      <alignment horizontal="center" vertical="center"/>
    </xf>
    <xf numFmtId="0" fontId="2" fillId="7" borderId="4" xfId="0" applyFont="1" applyFill="1" applyBorder="1" applyAlignment="1">
      <alignment horizontal="center" vertical="center"/>
    </xf>
    <xf numFmtId="0" fontId="17" fillId="11" borderId="9" xfId="0" applyFont="1" applyFill="1" applyBorder="1" applyAlignment="1" applyProtection="1">
      <alignment horizontal="center" vertical="center"/>
      <protection locked="0"/>
    </xf>
    <xf numFmtId="0" fontId="20" fillId="11" borderId="9" xfId="0" applyFont="1" applyFill="1" applyBorder="1" applyAlignment="1" applyProtection="1">
      <alignment horizontal="right" vertical="center"/>
      <protection locked="0"/>
    </xf>
    <xf numFmtId="0" fontId="20" fillId="11" borderId="10" xfId="0" applyFont="1" applyFill="1" applyBorder="1" applyAlignment="1" applyProtection="1">
      <alignment horizontal="right" vertical="center"/>
      <protection locked="0"/>
    </xf>
    <xf numFmtId="0" fontId="20" fillId="11" borderId="10" xfId="0" applyFont="1" applyFill="1" applyBorder="1" applyAlignment="1" applyProtection="1">
      <alignment horizontal="left" vertical="center"/>
      <protection locked="0"/>
    </xf>
    <xf numFmtId="0" fontId="20" fillId="11" borderId="38" xfId="0" applyFont="1" applyFill="1" applyBorder="1" applyAlignment="1" applyProtection="1">
      <alignment horizontal="left" vertical="center"/>
      <protection locked="0"/>
    </xf>
    <xf numFmtId="0" fontId="2" fillId="7" borderId="10" xfId="0" applyFont="1" applyFill="1" applyBorder="1" applyAlignment="1" applyProtection="1">
      <alignment horizontal="left" vertical="center"/>
      <protection locked="0"/>
    </xf>
    <xf numFmtId="0" fontId="2" fillId="7" borderId="38" xfId="0" applyFont="1" applyFill="1" applyBorder="1" applyAlignment="1" applyProtection="1">
      <alignment horizontal="left" vertical="center"/>
      <protection locked="0"/>
    </xf>
    <xf numFmtId="0" fontId="20" fillId="7" borderId="10" xfId="0" applyFont="1" applyFill="1" applyBorder="1" applyAlignment="1" applyProtection="1">
      <alignment horizontal="left" vertical="center"/>
      <protection locked="0"/>
    </xf>
    <xf numFmtId="0" fontId="20" fillId="7" borderId="38" xfId="0" applyFont="1" applyFill="1" applyBorder="1" applyAlignment="1" applyProtection="1">
      <alignment horizontal="left" vertical="center"/>
      <protection locked="0"/>
    </xf>
    <xf numFmtId="0" fontId="13" fillId="20" borderId="0" xfId="0" applyFont="1" applyFill="1" applyAlignment="1">
      <alignment horizontal="left"/>
    </xf>
    <xf numFmtId="0" fontId="19" fillId="21" borderId="45" xfId="0" applyFont="1" applyFill="1" applyBorder="1" applyAlignment="1">
      <alignment horizontal="center" vertical="center"/>
    </xf>
    <xf numFmtId="0" fontId="19" fillId="21" borderId="46" xfId="0" applyFont="1" applyFill="1" applyBorder="1" applyAlignment="1">
      <alignment horizontal="center" vertical="center"/>
    </xf>
    <xf numFmtId="0" fontId="19" fillId="21" borderId="51" xfId="0" applyFont="1" applyFill="1" applyBorder="1" applyAlignment="1">
      <alignment horizontal="center" vertical="center"/>
    </xf>
    <xf numFmtId="0" fontId="12" fillId="21" borderId="7" xfId="0" applyFont="1" applyFill="1" applyBorder="1" applyAlignment="1">
      <alignment horizontal="center" vertical="center"/>
    </xf>
    <xf numFmtId="0" fontId="12" fillId="21" borderId="8" xfId="0" applyFont="1" applyFill="1" applyBorder="1" applyAlignment="1">
      <alignment horizontal="center" vertical="center"/>
    </xf>
    <xf numFmtId="0" fontId="21" fillId="11" borderId="47" xfId="0" applyFont="1" applyFill="1" applyBorder="1" applyAlignment="1">
      <alignment horizontal="center" vertical="center"/>
    </xf>
    <xf numFmtId="0" fontId="21" fillId="11" borderId="48" xfId="0" applyFont="1" applyFill="1" applyBorder="1" applyAlignment="1">
      <alignment horizontal="center" vertical="center"/>
    </xf>
    <xf numFmtId="0" fontId="21" fillId="11" borderId="52" xfId="0" applyFont="1" applyFill="1" applyBorder="1" applyAlignment="1">
      <alignment horizontal="center" vertical="center"/>
    </xf>
    <xf numFmtId="0" fontId="12" fillId="21" borderId="21" xfId="0" applyFont="1" applyFill="1" applyBorder="1" applyAlignment="1">
      <alignment horizontal="center" vertical="center"/>
    </xf>
    <xf numFmtId="0" fontId="12" fillId="21" borderId="22" xfId="0" applyFont="1" applyFill="1" applyBorder="1" applyAlignment="1">
      <alignment horizontal="center" vertical="center"/>
    </xf>
    <xf numFmtId="0" fontId="21" fillId="7" borderId="49" xfId="0" applyFont="1" applyFill="1" applyBorder="1" applyAlignment="1">
      <alignment horizontal="center" vertical="center"/>
    </xf>
    <xf numFmtId="0" fontId="21" fillId="7" borderId="50" xfId="0" applyFont="1" applyFill="1" applyBorder="1" applyAlignment="1">
      <alignment horizontal="center" vertical="center"/>
    </xf>
    <xf numFmtId="0" fontId="21" fillId="7" borderId="53"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5" xfId="0" applyFont="1" applyFill="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5"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28"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29"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30"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7"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31"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32"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6"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27"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33" xfId="0" applyFont="1" applyFill="1" applyBorder="1" applyAlignment="1">
      <alignment horizontal="center" vertical="center"/>
    </xf>
    <xf numFmtId="0" fontId="2" fillId="6" borderId="21" xfId="0" applyFont="1" applyFill="1" applyBorder="1" applyAlignment="1">
      <alignment horizontal="center" vertical="center"/>
    </xf>
    <xf numFmtId="0" fontId="2" fillId="6" borderId="22" xfId="0" applyFont="1" applyFill="1" applyBorder="1" applyAlignment="1">
      <alignment horizontal="center" vertical="center"/>
    </xf>
    <xf numFmtId="0" fontId="3" fillId="6" borderId="23" xfId="0" applyFont="1" applyFill="1" applyBorder="1" applyAlignment="1">
      <alignment horizontal="center" vertical="center"/>
    </xf>
    <xf numFmtId="0" fontId="3" fillId="6" borderId="24" xfId="0" applyFont="1" applyFill="1" applyBorder="1" applyAlignment="1">
      <alignment horizontal="center" vertical="center"/>
    </xf>
    <xf numFmtId="0" fontId="3" fillId="6" borderId="34" xfId="0" applyFont="1" applyFill="1" applyBorder="1" applyAlignment="1">
      <alignment horizontal="center" vertical="center"/>
    </xf>
    <xf numFmtId="0" fontId="0" fillId="7" borderId="0" xfId="0" applyFill="1" applyAlignment="1">
      <alignment horizontal="center" vertical="center"/>
    </xf>
    <xf numFmtId="0" fontId="15" fillId="0" borderId="4" xfId="0" applyFont="1" applyBorder="1" applyAlignment="1" applyProtection="1">
      <alignment horizontal="left" vertical="top" wrapText="1"/>
      <protection locked="0"/>
    </xf>
  </cellXfs>
  <cellStyles count="1">
    <cellStyle name="常规" xfId="0" builtinId="0"/>
  </cellStyles>
  <dxfs count="7">
    <dxf>
      <fill>
        <patternFill patternType="solid">
          <bgColor theme="6" tint="0.39991454817346722"/>
        </patternFill>
      </fill>
      <border>
        <left/>
        <right/>
        <top/>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tint="-0.499984740745262"/>
        </patternFill>
      </fill>
      <border>
        <left style="thin">
          <color auto="1"/>
        </left>
        <right style="thin">
          <color auto="1"/>
        </right>
        <top style="thin">
          <color auto="1"/>
        </top>
        <bottom style="thin">
          <color auto="1"/>
        </bottom>
      </border>
    </dxf>
    <dxf>
      <font>
        <color rgb="FFFFCC00"/>
      </font>
    </dxf>
    <dxf>
      <font>
        <color indexed="51"/>
      </font>
    </dxf>
    <dxf>
      <font>
        <color rgb="FFFFCC00"/>
      </font>
    </dxf>
  </dxfs>
  <tableStyles count="0" defaultTableStyle="TableStyleMedium2" defaultPivotStyle="PivotStyleLight16"/>
  <colors>
    <mruColors>
      <color rgb="FFF7F7EB"/>
      <color rgb="FFA66BD3"/>
      <color rgb="FFBD92DE"/>
      <color rgb="FF7030A0"/>
      <color rgb="FFC07162"/>
      <color rgb="FF169976"/>
      <color rgb="FFF6F5C5"/>
      <color rgb="FFB3FFB9"/>
      <color rgb="FF92CDD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fif"/></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60741</xdr:colOff>
      <xdr:row>38</xdr:row>
      <xdr:rowOff>22090</xdr:rowOff>
    </xdr:from>
    <xdr:to>
      <xdr:col>16</xdr:col>
      <xdr:colOff>44173</xdr:colOff>
      <xdr:row>54</xdr:row>
      <xdr:rowOff>10219</xdr:rowOff>
    </xdr:to>
    <xdr:pic>
      <xdr:nvPicPr>
        <xdr:cNvPr id="2" name="图片 1">
          <a:extLst>
            <a:ext uri="{FF2B5EF4-FFF2-40B4-BE49-F238E27FC236}">
              <a16:creationId xmlns:a16="http://schemas.microsoft.com/office/drawing/2014/main" id="{720C7D1F-5387-DA7D-08B2-1137114E465E}"/>
            </a:ext>
          </a:extLst>
        </xdr:cNvPr>
        <xdr:cNvPicPr>
          <a:picLocks noChangeAspect="1"/>
        </xdr:cNvPicPr>
      </xdr:nvPicPr>
      <xdr:blipFill>
        <a:blip xmlns:r="http://schemas.openxmlformats.org/officeDocument/2006/relationships" r:embed="rId1"/>
        <a:stretch>
          <a:fillRect/>
        </a:stretch>
      </xdr:blipFill>
      <xdr:spPr>
        <a:xfrm>
          <a:off x="231915" y="8205307"/>
          <a:ext cx="2551041" cy="3433695"/>
        </a:xfrm>
        <a:prstGeom prst="rect">
          <a:avLst/>
        </a:prstGeom>
      </xdr:spPr>
    </xdr:pic>
    <xdr:clientData/>
  </xdr:twoCellAnchor>
  <xdr:twoCellAnchor editAs="oneCell">
    <xdr:from>
      <xdr:col>3</xdr:col>
      <xdr:colOff>0</xdr:colOff>
      <xdr:row>41</xdr:row>
      <xdr:rowOff>0</xdr:rowOff>
    </xdr:from>
    <xdr:to>
      <xdr:col>4</xdr:col>
      <xdr:colOff>133350</xdr:colOff>
      <xdr:row>42</xdr:row>
      <xdr:rowOff>88900</xdr:rowOff>
    </xdr:to>
    <xdr:sp macro="" textlink="">
      <xdr:nvSpPr>
        <xdr:cNvPr id="13318" name="AutoShape 6">
          <a:extLst>
            <a:ext uri="{FF2B5EF4-FFF2-40B4-BE49-F238E27FC236}">
              <a16:creationId xmlns:a16="http://schemas.microsoft.com/office/drawing/2014/main" id="{DCDD50C6-B81A-1FE6-2304-E356D05B90D9}"/>
            </a:ext>
          </a:extLst>
        </xdr:cNvPr>
        <xdr:cNvSpPr>
          <a:spLocks noChangeAspect="1" noChangeArrowheads="1"/>
        </xdr:cNvSpPr>
      </xdr:nvSpPr>
      <xdr:spPr bwMode="auto">
        <a:xfrm>
          <a:off x="514350" y="885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50</xdr:row>
      <xdr:rowOff>0</xdr:rowOff>
    </xdr:from>
    <xdr:to>
      <xdr:col>23</xdr:col>
      <xdr:colOff>114300</xdr:colOff>
      <xdr:row>51</xdr:row>
      <xdr:rowOff>88900</xdr:rowOff>
    </xdr:to>
    <xdr:sp macro="" textlink="">
      <xdr:nvSpPr>
        <xdr:cNvPr id="13319" name="AutoShape 7">
          <a:extLst>
            <a:ext uri="{FF2B5EF4-FFF2-40B4-BE49-F238E27FC236}">
              <a16:creationId xmlns:a16="http://schemas.microsoft.com/office/drawing/2014/main" id="{5BD088E8-7407-50EA-7C99-4FB361E0BB6E}"/>
            </a:ext>
          </a:extLst>
        </xdr:cNvPr>
        <xdr:cNvSpPr>
          <a:spLocks noChangeAspect="1" noChangeArrowheads="1"/>
        </xdr:cNvSpPr>
      </xdr:nvSpPr>
      <xdr:spPr bwMode="auto">
        <a:xfrm>
          <a:off x="3981450" y="107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38651</xdr:colOff>
      <xdr:row>20</xdr:row>
      <xdr:rowOff>33130</xdr:rowOff>
    </xdr:from>
    <xdr:to>
      <xdr:col>15</xdr:col>
      <xdr:colOff>110829</xdr:colOff>
      <xdr:row>34</xdr:row>
      <xdr:rowOff>71782</xdr:rowOff>
    </xdr:to>
    <xdr:pic>
      <xdr:nvPicPr>
        <xdr:cNvPr id="4" name="图片 3">
          <a:extLst>
            <a:ext uri="{FF2B5EF4-FFF2-40B4-BE49-F238E27FC236}">
              <a16:creationId xmlns:a16="http://schemas.microsoft.com/office/drawing/2014/main" id="{622E65E3-3500-36EC-7313-0C08DF97DCEE}"/>
            </a:ext>
          </a:extLst>
        </xdr:cNvPr>
        <xdr:cNvPicPr>
          <a:picLocks noChangeAspect="1"/>
        </xdr:cNvPicPr>
      </xdr:nvPicPr>
      <xdr:blipFill>
        <a:blip xmlns:r="http://schemas.openxmlformats.org/officeDocument/2006/relationships" r:embed="rId2"/>
        <a:stretch>
          <a:fillRect/>
        </a:stretch>
      </xdr:blipFill>
      <xdr:spPr>
        <a:xfrm>
          <a:off x="209825" y="4340087"/>
          <a:ext cx="2468613" cy="3053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33</xdr:col>
      <xdr:colOff>76200</xdr:colOff>
      <xdr:row>4</xdr:row>
      <xdr:rowOff>171450</xdr:rowOff>
    </xdr:from>
    <xdr:to>
      <xdr:col>44</xdr:col>
      <xdr:colOff>133350</xdr:colOff>
      <xdr:row>16</xdr:row>
      <xdr:rowOff>6229</xdr:rowOff>
    </xdr:to>
    <xdr:pic>
      <xdr:nvPicPr>
        <xdr:cNvPr id="4" name="图片 3">
          <a:extLst>
            <a:ext uri="{FF2B5EF4-FFF2-40B4-BE49-F238E27FC236}">
              <a16:creationId xmlns:a16="http://schemas.microsoft.com/office/drawing/2014/main" id="{B549D4B8-BC11-1CEA-D87B-B26571271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86450" y="1009650"/>
          <a:ext cx="1838325" cy="23493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26670</xdr:colOff>
      <xdr:row>12</xdr:row>
      <xdr:rowOff>83820</xdr:rowOff>
    </xdr:from>
    <xdr:to>
      <xdr:col>16</xdr:col>
      <xdr:colOff>20320</xdr:colOff>
      <xdr:row>21</xdr:row>
      <xdr:rowOff>149225</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588895" y="2369820"/>
          <a:ext cx="5480050" cy="177990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76195562608724"/>
  </sheetPr>
  <dimension ref="A1:CC100"/>
  <sheetViews>
    <sheetView tabSelected="1" topLeftCell="A21" zoomScale="115" zoomScaleNormal="115" workbookViewId="0">
      <selection activeCell="BB15" sqref="BB15:CC15"/>
    </sheetView>
  </sheetViews>
  <sheetFormatPr defaultColWidth="9" defaultRowHeight="16.5"/>
  <cols>
    <col min="1" max="16" width="2.453125" style="102" customWidth="1"/>
    <col min="17" max="17" width="4.1796875" style="102" customWidth="1"/>
    <col min="18" max="21" width="2.453125" style="102" customWidth="1"/>
    <col min="22" max="22" width="3.7265625" style="102" customWidth="1"/>
    <col min="23" max="53" width="2.7265625" style="102" customWidth="1"/>
    <col min="54" max="104" width="2.453125" style="102" customWidth="1"/>
    <col min="105" max="16384" width="9" style="102"/>
  </cols>
  <sheetData>
    <row r="1" spans="1:81" ht="17.149999999999999" customHeight="1">
      <c r="A1" s="201" t="s">
        <v>0</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row>
    <row r="2" spans="1:81" ht="17.149999999999999" customHeight="1">
      <c r="A2" s="186"/>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row>
    <row r="3" spans="1:81" ht="17.149999999999999" customHeight="1">
      <c r="A3" s="186"/>
      <c r="B3" s="202" t="s">
        <v>1</v>
      </c>
      <c r="C3" s="202"/>
      <c r="D3" s="202"/>
      <c r="E3" s="203" t="s">
        <v>4085</v>
      </c>
      <c r="F3" s="203"/>
      <c r="G3" s="203"/>
      <c r="H3" s="203"/>
      <c r="I3" s="203"/>
      <c r="J3" s="203"/>
      <c r="K3" s="203"/>
      <c r="L3" s="203"/>
      <c r="M3" s="203"/>
      <c r="N3" s="203"/>
      <c r="O3" s="203"/>
      <c r="P3" s="204"/>
      <c r="Q3" s="187"/>
      <c r="R3" s="205" t="s">
        <v>2</v>
      </c>
      <c r="S3" s="205"/>
      <c r="T3" s="205"/>
      <c r="U3" s="205"/>
      <c r="V3" s="205"/>
      <c r="W3" s="206" t="s">
        <v>4081</v>
      </c>
      <c r="X3" s="206"/>
      <c r="Y3" s="206"/>
      <c r="Z3" s="206"/>
      <c r="AA3" s="206"/>
      <c r="AB3" s="206"/>
      <c r="AC3" s="206"/>
      <c r="AD3" s="206"/>
      <c r="AE3" s="206"/>
      <c r="AF3" s="206"/>
      <c r="AG3" s="206"/>
      <c r="AH3" s="206"/>
      <c r="AI3" s="206"/>
      <c r="AJ3" s="206"/>
      <c r="AK3" s="206"/>
      <c r="AL3" s="206"/>
      <c r="AM3" s="206"/>
      <c r="AN3" s="206"/>
      <c r="AO3" s="206"/>
      <c r="AP3" s="206"/>
      <c r="AQ3" s="206"/>
      <c r="AR3" s="206"/>
      <c r="AS3" s="206"/>
      <c r="AT3" s="206"/>
      <c r="AU3" s="206"/>
      <c r="AV3" s="206"/>
      <c r="AW3" s="206"/>
      <c r="AX3" s="206"/>
      <c r="AY3" s="206"/>
      <c r="AZ3" s="206"/>
      <c r="BA3" s="206"/>
    </row>
    <row r="4" spans="1:81" ht="17.149999999999999" customHeight="1">
      <c r="A4" s="186"/>
      <c r="B4" s="202" t="s">
        <v>3</v>
      </c>
      <c r="C4" s="202"/>
      <c r="D4" s="202"/>
      <c r="E4" s="203" t="s">
        <v>4070</v>
      </c>
      <c r="F4" s="203"/>
      <c r="G4" s="203"/>
      <c r="H4" s="203"/>
      <c r="I4" s="203"/>
      <c r="J4" s="203"/>
      <c r="K4" s="203"/>
      <c r="L4" s="203"/>
      <c r="M4" s="203"/>
      <c r="N4" s="203"/>
      <c r="O4" s="203"/>
      <c r="P4" s="204"/>
      <c r="Q4" s="187"/>
      <c r="R4" s="205" t="s">
        <v>4</v>
      </c>
      <c r="S4" s="205"/>
      <c r="T4" s="205"/>
      <c r="U4" s="205"/>
      <c r="V4" s="205"/>
      <c r="W4" s="206" t="s">
        <v>3717</v>
      </c>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c r="AW4" s="206"/>
      <c r="AX4" s="206"/>
      <c r="AY4" s="206"/>
      <c r="AZ4" s="206"/>
      <c r="BA4" s="206"/>
    </row>
    <row r="5" spans="1:81" ht="17.149999999999999" customHeight="1">
      <c r="A5" s="186"/>
      <c r="B5" s="187"/>
      <c r="C5" s="187"/>
      <c r="D5" s="187"/>
      <c r="E5" s="187"/>
      <c r="F5" s="187"/>
      <c r="G5" s="187"/>
      <c r="H5" s="187"/>
      <c r="I5" s="187"/>
      <c r="J5" s="187"/>
      <c r="K5" s="187"/>
      <c r="L5" s="187"/>
      <c r="M5" s="187"/>
      <c r="N5" s="187"/>
      <c r="O5" s="187"/>
      <c r="P5" s="187"/>
      <c r="Q5" s="187"/>
      <c r="R5" s="207" t="s">
        <v>5</v>
      </c>
      <c r="S5" s="208"/>
      <c r="T5" s="208"/>
      <c r="U5" s="208"/>
      <c r="V5" s="209"/>
      <c r="W5" s="211" t="s">
        <v>2924</v>
      </c>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4"/>
    </row>
    <row r="6" spans="1:81" ht="17.149999999999999" customHeight="1">
      <c r="A6" s="186"/>
      <c r="B6" s="202" t="s">
        <v>6</v>
      </c>
      <c r="C6" s="202"/>
      <c r="D6" s="202"/>
      <c r="E6" s="217" t="s">
        <v>2134</v>
      </c>
      <c r="F6" s="217"/>
      <c r="G6" s="217"/>
      <c r="H6" s="217"/>
      <c r="I6" s="188"/>
      <c r="J6" s="202" t="s">
        <v>7</v>
      </c>
      <c r="K6" s="202"/>
      <c r="L6" s="202"/>
      <c r="M6" s="218" t="s">
        <v>4072</v>
      </c>
      <c r="N6" s="219"/>
      <c r="O6" s="219"/>
      <c r="P6" s="220"/>
      <c r="Q6" s="187"/>
      <c r="R6" s="207" t="s">
        <v>8</v>
      </c>
      <c r="S6" s="208"/>
      <c r="T6" s="208"/>
      <c r="U6" s="208"/>
      <c r="V6" s="209"/>
      <c r="W6" s="211"/>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4"/>
    </row>
    <row r="7" spans="1:81" ht="17.149999999999999" customHeight="1">
      <c r="A7" s="186"/>
      <c r="B7" s="202" t="s">
        <v>9</v>
      </c>
      <c r="C7" s="202"/>
      <c r="D7" s="202"/>
      <c r="E7" s="212" t="s">
        <v>4071</v>
      </c>
      <c r="F7" s="213"/>
      <c r="G7" s="213"/>
      <c r="H7" s="214"/>
      <c r="I7" s="188"/>
      <c r="J7" s="215" t="s">
        <v>10</v>
      </c>
      <c r="K7" s="216"/>
      <c r="L7" s="216"/>
      <c r="M7" s="211">
        <v>12</v>
      </c>
      <c r="N7" s="203"/>
      <c r="O7" s="203"/>
      <c r="P7" s="204"/>
      <c r="Q7" s="187"/>
      <c r="R7" s="205" t="s">
        <v>11</v>
      </c>
      <c r="S7" s="205"/>
      <c r="T7" s="205"/>
      <c r="U7" s="205"/>
      <c r="V7" s="205"/>
      <c r="W7" s="226" t="s">
        <v>4096</v>
      </c>
      <c r="X7" s="227"/>
      <c r="Y7" s="227"/>
      <c r="Z7" s="227"/>
      <c r="AA7" s="227"/>
      <c r="AB7" s="227"/>
      <c r="AC7" s="227"/>
      <c r="AD7" s="227"/>
      <c r="AE7" s="227"/>
      <c r="AF7" s="227"/>
      <c r="AG7" s="227"/>
      <c r="AH7" s="227"/>
      <c r="AI7" s="227"/>
      <c r="AJ7" s="227"/>
      <c r="AK7" s="227"/>
      <c r="AL7" s="227"/>
      <c r="AM7" s="227"/>
      <c r="AN7" s="227"/>
      <c r="AO7" s="227"/>
      <c r="AP7" s="227"/>
      <c r="AQ7" s="227"/>
      <c r="AR7" s="227"/>
      <c r="AS7" s="227"/>
      <c r="AT7" s="227"/>
      <c r="AU7" s="227"/>
      <c r="AV7" s="227"/>
      <c r="AW7" s="227"/>
      <c r="AX7" s="227"/>
      <c r="AY7" s="227"/>
      <c r="AZ7" s="227"/>
      <c r="BA7" s="227"/>
    </row>
    <row r="8" spans="1:81" ht="17.149999999999999" customHeight="1">
      <c r="A8" s="186"/>
      <c r="B8" s="202" t="s">
        <v>12</v>
      </c>
      <c r="C8" s="202"/>
      <c r="D8" s="202"/>
      <c r="E8" s="211" t="s">
        <v>2134</v>
      </c>
      <c r="F8" s="203"/>
      <c r="G8" s="203"/>
      <c r="H8" s="204"/>
      <c r="I8" s="188"/>
      <c r="J8" s="202" t="s">
        <v>13</v>
      </c>
      <c r="K8" s="202"/>
      <c r="L8" s="202"/>
      <c r="M8" s="211" t="s">
        <v>2924</v>
      </c>
      <c r="N8" s="203"/>
      <c r="O8" s="203"/>
      <c r="P8" s="204"/>
      <c r="Q8" s="186"/>
      <c r="R8" s="205"/>
      <c r="S8" s="205"/>
      <c r="T8" s="205"/>
      <c r="U8" s="205"/>
      <c r="V8" s="205"/>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row>
    <row r="9" spans="1:81" ht="17.149999999999999" customHeight="1">
      <c r="A9" s="186"/>
      <c r="B9" s="188"/>
      <c r="C9" s="188"/>
      <c r="D9" s="188"/>
      <c r="E9" s="188"/>
      <c r="F9" s="188"/>
      <c r="G9" s="188"/>
      <c r="H9" s="188"/>
      <c r="I9" s="188"/>
      <c r="J9" s="188"/>
      <c r="K9" s="188"/>
      <c r="L9" s="188"/>
      <c r="M9" s="188"/>
      <c r="N9" s="188"/>
      <c r="O9" s="188"/>
      <c r="P9" s="188"/>
      <c r="Q9" s="187"/>
      <c r="R9" s="205" t="s">
        <v>14</v>
      </c>
      <c r="S9" s="205"/>
      <c r="T9" s="205"/>
      <c r="U9" s="205"/>
      <c r="V9" s="205"/>
      <c r="W9" s="228" t="s">
        <v>4097</v>
      </c>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row>
    <row r="10" spans="1:81" ht="17.149999999999999" customHeight="1">
      <c r="A10" s="186"/>
      <c r="B10" s="202" t="s">
        <v>15</v>
      </c>
      <c r="C10" s="202"/>
      <c r="D10" s="202"/>
      <c r="E10" s="221" t="s">
        <v>2306</v>
      </c>
      <c r="F10" s="222"/>
      <c r="G10" s="222"/>
      <c r="H10" s="223"/>
      <c r="I10" s="188"/>
      <c r="J10" s="215" t="s">
        <v>16</v>
      </c>
      <c r="K10" s="216"/>
      <c r="L10" s="216"/>
      <c r="M10" s="221" t="s">
        <v>4095</v>
      </c>
      <c r="N10" s="222"/>
      <c r="O10" s="222"/>
      <c r="P10" s="223"/>
      <c r="Q10" s="187"/>
      <c r="R10" s="205"/>
      <c r="S10" s="205"/>
      <c r="T10" s="205"/>
      <c r="U10" s="205"/>
      <c r="V10" s="205"/>
      <c r="W10" s="228"/>
      <c r="X10" s="228"/>
      <c r="Y10" s="228"/>
      <c r="Z10" s="228"/>
      <c r="AA10" s="228"/>
      <c r="AB10" s="228"/>
      <c r="AC10" s="228"/>
      <c r="AD10" s="228"/>
      <c r="AE10" s="228"/>
      <c r="AF10" s="228"/>
      <c r="AG10" s="228"/>
      <c r="AH10" s="228"/>
      <c r="AI10" s="228"/>
      <c r="AJ10" s="228"/>
      <c r="AK10" s="228"/>
      <c r="AL10" s="228"/>
      <c r="AM10" s="228"/>
      <c r="AN10" s="228"/>
      <c r="AO10" s="228"/>
      <c r="AP10" s="228"/>
      <c r="AQ10" s="228"/>
      <c r="AR10" s="228"/>
      <c r="AS10" s="228"/>
      <c r="AT10" s="228"/>
      <c r="AU10" s="228"/>
      <c r="AV10" s="228"/>
      <c r="AW10" s="228"/>
      <c r="AX10" s="228"/>
      <c r="AY10" s="228"/>
      <c r="AZ10" s="228"/>
      <c r="BA10" s="228"/>
    </row>
    <row r="11" spans="1:81" ht="17.149999999999999" customHeight="1">
      <c r="A11" s="186"/>
      <c r="B11" s="202" t="s">
        <v>17</v>
      </c>
      <c r="C11" s="202"/>
      <c r="D11" s="202"/>
      <c r="E11" s="211" t="s">
        <v>4082</v>
      </c>
      <c r="F11" s="203"/>
      <c r="G11" s="203"/>
      <c r="H11" s="204"/>
      <c r="I11" s="188"/>
      <c r="J11" s="215" t="s">
        <v>18</v>
      </c>
      <c r="K11" s="216"/>
      <c r="L11" s="216"/>
      <c r="M11" s="211" t="s">
        <v>4093</v>
      </c>
      <c r="N11" s="203"/>
      <c r="O11" s="203"/>
      <c r="P11" s="204"/>
      <c r="Q11" s="187"/>
      <c r="R11" s="205"/>
      <c r="S11" s="205"/>
      <c r="T11" s="205"/>
      <c r="U11" s="205"/>
      <c r="V11" s="205"/>
      <c r="W11" s="228"/>
      <c r="X11" s="228"/>
      <c r="Y11" s="228"/>
      <c r="Z11" s="228"/>
      <c r="AA11" s="228"/>
      <c r="AB11" s="228"/>
      <c r="AC11" s="228"/>
      <c r="AD11" s="228"/>
      <c r="AE11" s="228"/>
      <c r="AF11" s="228"/>
      <c r="AG11" s="228"/>
      <c r="AH11" s="228"/>
      <c r="AI11" s="228"/>
      <c r="AJ11" s="228"/>
      <c r="AK11" s="228"/>
      <c r="AL11" s="228"/>
      <c r="AM11" s="228"/>
      <c r="AN11" s="228"/>
      <c r="AO11" s="228"/>
      <c r="AP11" s="228"/>
      <c r="AQ11" s="228"/>
      <c r="AR11" s="228"/>
      <c r="AS11" s="228"/>
      <c r="AT11" s="228"/>
      <c r="AU11" s="228"/>
      <c r="AV11" s="228"/>
      <c r="AW11" s="228"/>
      <c r="AX11" s="228"/>
      <c r="AY11" s="228"/>
      <c r="AZ11" s="228"/>
      <c r="BA11" s="228"/>
    </row>
    <row r="12" spans="1:81" ht="17.149999999999999" customHeight="1">
      <c r="A12" s="186"/>
      <c r="B12" s="202" t="s">
        <v>19</v>
      </c>
      <c r="C12" s="202"/>
      <c r="D12" s="202"/>
      <c r="E12" s="210" t="s">
        <v>4092</v>
      </c>
      <c r="F12" s="203"/>
      <c r="G12" s="203"/>
      <c r="H12" s="204"/>
      <c r="I12" s="188"/>
      <c r="J12" s="202" t="s">
        <v>20</v>
      </c>
      <c r="K12" s="202"/>
      <c r="L12" s="202"/>
      <c r="M12" s="211" t="s">
        <v>4094</v>
      </c>
      <c r="N12" s="203"/>
      <c r="O12" s="203"/>
      <c r="P12" s="204"/>
      <c r="Q12" s="186"/>
      <c r="R12" s="205"/>
      <c r="S12" s="205"/>
      <c r="T12" s="205"/>
      <c r="U12" s="205"/>
      <c r="V12" s="205"/>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8"/>
      <c r="AX12" s="228"/>
      <c r="AY12" s="228"/>
      <c r="AZ12" s="228"/>
      <c r="BA12" s="228"/>
    </row>
    <row r="13" spans="1:81" ht="17.149999999999999" customHeight="1">
      <c r="A13" s="186"/>
      <c r="B13" s="189" t="s">
        <v>21</v>
      </c>
      <c r="C13" s="189"/>
      <c r="D13" s="189"/>
      <c r="E13" s="187"/>
      <c r="F13" s="187"/>
      <c r="G13" s="187"/>
      <c r="H13" s="187"/>
      <c r="I13" s="187"/>
      <c r="J13" s="187"/>
      <c r="K13" s="187"/>
      <c r="L13" s="187"/>
      <c r="M13" s="187"/>
      <c r="N13" s="187"/>
      <c r="O13" s="187"/>
      <c r="P13" s="187"/>
      <c r="Q13" s="187"/>
      <c r="R13" s="205"/>
      <c r="S13" s="205"/>
      <c r="T13" s="205"/>
      <c r="U13" s="205"/>
      <c r="V13" s="205"/>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228"/>
      <c r="AZ13" s="228"/>
      <c r="BA13" s="228"/>
    </row>
    <row r="14" spans="1:81" ht="17.149999999999999" customHeight="1">
      <c r="A14" s="186"/>
      <c r="B14" s="202" t="s">
        <v>22</v>
      </c>
      <c r="C14" s="202"/>
      <c r="D14" s="202"/>
      <c r="E14" s="202"/>
      <c r="F14" s="202"/>
      <c r="G14" s="202"/>
      <c r="H14" s="202"/>
      <c r="I14" s="202"/>
      <c r="J14" s="202"/>
      <c r="K14" s="202"/>
      <c r="L14" s="202"/>
      <c r="M14" s="202"/>
      <c r="N14" s="202"/>
      <c r="O14" s="202"/>
      <c r="P14" s="202"/>
      <c r="R14" s="205"/>
      <c r="S14" s="205"/>
      <c r="T14" s="205"/>
      <c r="U14" s="205"/>
      <c r="V14" s="205"/>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H14" s="119"/>
    </row>
    <row r="15" spans="1:81" ht="17.149999999999999" customHeight="1">
      <c r="A15" s="186"/>
      <c r="B15" s="206" t="s">
        <v>4091</v>
      </c>
      <c r="C15" s="206"/>
      <c r="D15" s="206"/>
      <c r="E15" s="206"/>
      <c r="F15" s="206"/>
      <c r="G15" s="206"/>
      <c r="H15" s="206"/>
      <c r="I15" s="206"/>
      <c r="J15" s="206"/>
      <c r="K15" s="206"/>
      <c r="L15" s="206"/>
      <c r="M15" s="206"/>
      <c r="N15" s="206"/>
      <c r="O15" s="206"/>
      <c r="P15" s="206"/>
      <c r="Q15" s="187"/>
      <c r="R15" s="205" t="s">
        <v>23</v>
      </c>
      <c r="S15" s="205"/>
      <c r="T15" s="205"/>
      <c r="U15" s="205"/>
      <c r="V15" s="205"/>
      <c r="W15" s="206" t="s">
        <v>4099</v>
      </c>
      <c r="X15" s="206"/>
      <c r="Y15" s="206"/>
      <c r="Z15" s="206"/>
      <c r="AA15" s="206"/>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24"/>
      <c r="BC15" s="225"/>
      <c r="BD15" s="225"/>
      <c r="BE15" s="225"/>
      <c r="BF15" s="225"/>
      <c r="BG15" s="225"/>
      <c r="BH15" s="225"/>
      <c r="BI15" s="225"/>
      <c r="BJ15" s="225"/>
      <c r="BK15" s="225"/>
      <c r="BL15" s="225"/>
      <c r="BM15" s="225"/>
      <c r="BN15" s="225"/>
      <c r="BO15" s="225"/>
      <c r="BP15" s="225"/>
      <c r="BQ15" s="225"/>
      <c r="BR15" s="225"/>
      <c r="BS15" s="225"/>
      <c r="BT15" s="225"/>
      <c r="BU15" s="225"/>
      <c r="BV15" s="225"/>
      <c r="BW15" s="225"/>
      <c r="BX15" s="225"/>
      <c r="BY15" s="225"/>
      <c r="BZ15" s="225"/>
      <c r="CA15" s="225"/>
      <c r="CB15" s="225"/>
      <c r="CC15" s="225"/>
    </row>
    <row r="16" spans="1:81" ht="17.149999999999999" customHeight="1">
      <c r="A16" s="186"/>
      <c r="B16" s="206"/>
      <c r="C16" s="206"/>
      <c r="D16" s="206"/>
      <c r="E16" s="206"/>
      <c r="F16" s="206"/>
      <c r="G16" s="206"/>
      <c r="H16" s="206"/>
      <c r="I16" s="206"/>
      <c r="J16" s="206"/>
      <c r="K16" s="206"/>
      <c r="L16" s="206"/>
      <c r="M16" s="206"/>
      <c r="N16" s="206"/>
      <c r="O16" s="206"/>
      <c r="P16" s="206"/>
      <c r="Q16" s="187"/>
      <c r="R16" s="205" t="s">
        <v>24</v>
      </c>
      <c r="S16" s="205"/>
      <c r="T16" s="205"/>
      <c r="U16" s="205"/>
      <c r="V16" s="205"/>
      <c r="W16" s="211" t="s">
        <v>4100</v>
      </c>
      <c r="X16" s="203"/>
      <c r="Y16" s="203"/>
      <c r="Z16" s="203"/>
      <c r="AA16" s="203"/>
      <c r="AB16" s="203"/>
      <c r="AC16" s="203"/>
      <c r="AD16" s="203"/>
      <c r="AE16" s="203"/>
      <c r="AF16" s="203"/>
      <c r="AG16" s="203"/>
      <c r="AH16" s="203"/>
      <c r="AI16" s="203"/>
      <c r="AJ16" s="203"/>
      <c r="AK16" s="203"/>
      <c r="AL16" s="203"/>
      <c r="AM16" s="203"/>
      <c r="AN16" s="203"/>
      <c r="AO16" s="203"/>
      <c r="AP16" s="203"/>
      <c r="AQ16" s="203"/>
      <c r="AR16" s="203"/>
      <c r="AS16" s="203"/>
      <c r="AT16" s="203"/>
      <c r="AU16" s="203"/>
      <c r="AV16" s="203"/>
      <c r="AW16" s="203"/>
      <c r="AX16" s="203"/>
      <c r="AY16" s="203"/>
      <c r="AZ16" s="203"/>
      <c r="BA16" s="204"/>
    </row>
    <row r="17" spans="1:74" ht="17.149999999999999" customHeight="1">
      <c r="A17" s="186"/>
      <c r="B17" s="206"/>
      <c r="C17" s="206"/>
      <c r="D17" s="206"/>
      <c r="E17" s="206"/>
      <c r="F17" s="206"/>
      <c r="G17" s="206"/>
      <c r="H17" s="206"/>
      <c r="I17" s="206"/>
      <c r="J17" s="206"/>
      <c r="K17" s="206"/>
      <c r="L17" s="206"/>
      <c r="M17" s="206"/>
      <c r="N17" s="206"/>
      <c r="O17" s="206"/>
      <c r="P17" s="206"/>
      <c r="Q17" s="186"/>
      <c r="R17" s="205" t="s">
        <v>25</v>
      </c>
      <c r="S17" s="205"/>
      <c r="T17" s="205"/>
      <c r="U17" s="205"/>
      <c r="V17" s="205"/>
      <c r="W17" s="206" t="s">
        <v>4101</v>
      </c>
      <c r="X17" s="206"/>
      <c r="Y17" s="206"/>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row>
    <row r="18" spans="1:74" ht="17.149999999999999" customHeight="1">
      <c r="A18" s="186"/>
      <c r="B18" s="206"/>
      <c r="C18" s="206"/>
      <c r="D18" s="206"/>
      <c r="E18" s="206"/>
      <c r="F18" s="206"/>
      <c r="G18" s="206"/>
      <c r="H18" s="206"/>
      <c r="I18" s="206"/>
      <c r="J18" s="206"/>
      <c r="K18" s="206"/>
      <c r="L18" s="206"/>
      <c r="M18" s="206"/>
      <c r="N18" s="206"/>
      <c r="O18" s="206"/>
      <c r="P18" s="206"/>
      <c r="Q18" s="186"/>
      <c r="R18" s="205" t="s">
        <v>26</v>
      </c>
      <c r="S18" s="205"/>
      <c r="T18" s="205"/>
      <c r="U18" s="205"/>
      <c r="V18" s="205"/>
      <c r="W18" s="206" t="s">
        <v>4098</v>
      </c>
      <c r="X18" s="206"/>
      <c r="Y18" s="206"/>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206"/>
    </row>
    <row r="19" spans="1:74" ht="17.149999999999999" customHeight="1">
      <c r="A19" s="186"/>
      <c r="B19" s="202" t="s">
        <v>27</v>
      </c>
      <c r="C19" s="202"/>
      <c r="D19" s="202"/>
      <c r="E19" s="202"/>
      <c r="F19" s="202"/>
      <c r="G19" s="202"/>
      <c r="H19" s="202"/>
      <c r="I19" s="202"/>
      <c r="J19" s="202"/>
      <c r="K19" s="202"/>
      <c r="L19" s="202"/>
      <c r="M19" s="202"/>
      <c r="N19" s="202"/>
      <c r="O19" s="202"/>
      <c r="P19" s="202"/>
      <c r="Q19" s="186"/>
      <c r="R19" s="202" t="s">
        <v>28</v>
      </c>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196" t="s">
        <v>4088</v>
      </c>
      <c r="BC19" s="197"/>
      <c r="BD19" s="197"/>
      <c r="BE19" s="197"/>
      <c r="BF19" s="197"/>
      <c r="BG19" s="197"/>
      <c r="BH19" s="197"/>
      <c r="BI19" s="197"/>
      <c r="BJ19" s="197"/>
      <c r="BK19" s="197"/>
      <c r="BL19" s="197"/>
      <c r="BM19" s="197"/>
      <c r="BN19" s="197"/>
      <c r="BO19" s="197"/>
      <c r="BP19" s="197"/>
      <c r="BQ19" s="197"/>
      <c r="BR19" s="197"/>
      <c r="BS19" s="197"/>
      <c r="BT19" s="197"/>
      <c r="BU19" s="197"/>
      <c r="BV19" s="197"/>
    </row>
    <row r="20" spans="1:74" ht="17.149999999999999" customHeight="1">
      <c r="A20" s="186"/>
      <c r="B20" s="206"/>
      <c r="C20" s="206"/>
      <c r="D20" s="206"/>
      <c r="E20" s="206"/>
      <c r="F20" s="206"/>
      <c r="G20" s="206"/>
      <c r="H20" s="206"/>
      <c r="I20" s="206"/>
      <c r="J20" s="206"/>
      <c r="K20" s="206"/>
      <c r="L20" s="206"/>
      <c r="M20" s="206"/>
      <c r="N20" s="206"/>
      <c r="O20" s="206"/>
      <c r="P20" s="206"/>
      <c r="Q20" s="186"/>
      <c r="R20" s="600" t="s">
        <v>4102</v>
      </c>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9" t="s">
        <v>4087</v>
      </c>
      <c r="BC20" s="200"/>
      <c r="BD20" s="200"/>
      <c r="BE20" s="200"/>
      <c r="BF20" s="200"/>
      <c r="BG20" s="200"/>
      <c r="BH20" s="200"/>
      <c r="BI20" s="200"/>
      <c r="BJ20" s="200"/>
      <c r="BK20" s="200"/>
      <c r="BL20" s="200"/>
      <c r="BM20" s="200"/>
      <c r="BN20" s="200"/>
      <c r="BO20" s="200"/>
      <c r="BP20" s="200"/>
      <c r="BQ20" s="200"/>
      <c r="BR20" s="200"/>
      <c r="BS20" s="200"/>
      <c r="BT20" s="200"/>
      <c r="BU20" s="200"/>
      <c r="BV20" s="200"/>
    </row>
    <row r="21" spans="1:74" ht="17.149999999999999" customHeight="1">
      <c r="A21" s="186"/>
      <c r="B21" s="206"/>
      <c r="C21" s="206"/>
      <c r="D21" s="206"/>
      <c r="E21" s="206"/>
      <c r="F21" s="206"/>
      <c r="G21" s="206"/>
      <c r="H21" s="206"/>
      <c r="I21" s="206"/>
      <c r="J21" s="206"/>
      <c r="K21" s="206"/>
      <c r="L21" s="206"/>
      <c r="M21" s="206"/>
      <c r="N21" s="206"/>
      <c r="O21" s="206"/>
      <c r="P21" s="206"/>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9"/>
      <c r="BC21" s="200"/>
      <c r="BD21" s="200"/>
      <c r="BE21" s="200"/>
      <c r="BF21" s="200"/>
      <c r="BG21" s="200"/>
      <c r="BH21" s="200"/>
      <c r="BI21" s="200"/>
      <c r="BJ21" s="200"/>
      <c r="BK21" s="200"/>
      <c r="BL21" s="200"/>
      <c r="BM21" s="200"/>
      <c r="BN21" s="200"/>
      <c r="BO21" s="200"/>
      <c r="BP21" s="200"/>
      <c r="BQ21" s="200"/>
      <c r="BR21" s="200"/>
      <c r="BS21" s="200"/>
      <c r="BT21" s="200"/>
      <c r="BU21" s="200"/>
      <c r="BV21" s="200"/>
    </row>
    <row r="22" spans="1:74" ht="17.149999999999999" customHeight="1">
      <c r="A22" s="186"/>
      <c r="B22" s="206"/>
      <c r="C22" s="206"/>
      <c r="D22" s="206"/>
      <c r="E22" s="206"/>
      <c r="F22" s="206"/>
      <c r="G22" s="206"/>
      <c r="H22" s="206"/>
      <c r="I22" s="206"/>
      <c r="J22" s="206"/>
      <c r="K22" s="206"/>
      <c r="L22" s="206"/>
      <c r="M22" s="206"/>
      <c r="N22" s="206"/>
      <c r="O22" s="206"/>
      <c r="P22" s="206"/>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9"/>
      <c r="BC22" s="200"/>
      <c r="BD22" s="200"/>
      <c r="BE22" s="200"/>
      <c r="BF22" s="200"/>
      <c r="BG22" s="200"/>
      <c r="BH22" s="200"/>
      <c r="BI22" s="200"/>
      <c r="BJ22" s="200"/>
      <c r="BK22" s="200"/>
      <c r="BL22" s="200"/>
      <c r="BM22" s="200"/>
      <c r="BN22" s="200"/>
      <c r="BO22" s="200"/>
      <c r="BP22" s="200"/>
      <c r="BQ22" s="200"/>
      <c r="BR22" s="200"/>
      <c r="BS22" s="200"/>
      <c r="BT22" s="200"/>
      <c r="BU22" s="200"/>
      <c r="BV22" s="200"/>
    </row>
    <row r="23" spans="1:74" ht="17.149999999999999" customHeight="1">
      <c r="A23" s="186"/>
      <c r="B23" s="206"/>
      <c r="C23" s="206"/>
      <c r="D23" s="206"/>
      <c r="E23" s="206"/>
      <c r="F23" s="206"/>
      <c r="G23" s="206"/>
      <c r="H23" s="206"/>
      <c r="I23" s="206"/>
      <c r="J23" s="206"/>
      <c r="K23" s="206"/>
      <c r="L23" s="206"/>
      <c r="M23" s="206"/>
      <c r="N23" s="206"/>
      <c r="O23" s="206"/>
      <c r="P23" s="206"/>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9" t="s">
        <v>4090</v>
      </c>
      <c r="BC23" s="200"/>
      <c r="BD23" s="200"/>
      <c r="BE23" s="200"/>
      <c r="BF23" s="200"/>
      <c r="BG23" s="200"/>
      <c r="BH23" s="200"/>
      <c r="BI23" s="200"/>
      <c r="BJ23" s="200"/>
      <c r="BK23" s="200"/>
      <c r="BL23" s="200"/>
      <c r="BM23" s="200"/>
      <c r="BN23" s="200"/>
      <c r="BO23" s="200"/>
      <c r="BP23" s="200"/>
      <c r="BQ23" s="200"/>
      <c r="BR23" s="200"/>
      <c r="BS23" s="200"/>
      <c r="BT23" s="200"/>
      <c r="BU23" s="200"/>
      <c r="BV23" s="200"/>
    </row>
    <row r="24" spans="1:74" ht="17.149999999999999" customHeight="1">
      <c r="A24" s="186"/>
      <c r="B24" s="206"/>
      <c r="C24" s="206"/>
      <c r="D24" s="206"/>
      <c r="E24" s="206"/>
      <c r="F24" s="206"/>
      <c r="G24" s="206"/>
      <c r="H24" s="206"/>
      <c r="I24" s="206"/>
      <c r="J24" s="206"/>
      <c r="K24" s="206"/>
      <c r="L24" s="206"/>
      <c r="M24" s="206"/>
      <c r="N24" s="206"/>
      <c r="O24" s="206"/>
      <c r="P24" s="206"/>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9"/>
      <c r="BC24" s="200"/>
      <c r="BD24" s="200"/>
      <c r="BE24" s="200"/>
      <c r="BF24" s="200"/>
      <c r="BG24" s="200"/>
      <c r="BH24" s="200"/>
      <c r="BI24" s="200"/>
      <c r="BJ24" s="200"/>
      <c r="BK24" s="200"/>
      <c r="BL24" s="200"/>
      <c r="BM24" s="200"/>
      <c r="BN24" s="200"/>
      <c r="BO24" s="200"/>
      <c r="BP24" s="200"/>
      <c r="BQ24" s="200"/>
      <c r="BR24" s="200"/>
      <c r="BS24" s="200"/>
      <c r="BT24" s="200"/>
      <c r="BU24" s="200"/>
      <c r="BV24" s="200"/>
    </row>
    <row r="25" spans="1:74" ht="17.149999999999999" customHeight="1">
      <c r="A25" s="186"/>
      <c r="B25" s="206"/>
      <c r="C25" s="206"/>
      <c r="D25" s="206"/>
      <c r="E25" s="206"/>
      <c r="F25" s="206"/>
      <c r="G25" s="206"/>
      <c r="H25" s="206"/>
      <c r="I25" s="206"/>
      <c r="J25" s="206"/>
      <c r="K25" s="206"/>
      <c r="L25" s="206"/>
      <c r="M25" s="206"/>
      <c r="N25" s="206"/>
      <c r="O25" s="206"/>
      <c r="P25" s="206"/>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9"/>
      <c r="BC25" s="200"/>
      <c r="BD25" s="200"/>
      <c r="BE25" s="200"/>
      <c r="BF25" s="200"/>
      <c r="BG25" s="200"/>
      <c r="BH25" s="200"/>
      <c r="BI25" s="200"/>
      <c r="BJ25" s="200"/>
      <c r="BK25" s="200"/>
      <c r="BL25" s="200"/>
      <c r="BM25" s="200"/>
      <c r="BN25" s="200"/>
      <c r="BO25" s="200"/>
      <c r="BP25" s="200"/>
      <c r="BQ25" s="200"/>
      <c r="BR25" s="200"/>
      <c r="BS25" s="200"/>
      <c r="BT25" s="200"/>
      <c r="BU25" s="200"/>
      <c r="BV25" s="200"/>
    </row>
    <row r="26" spans="1:74" ht="17.149999999999999" customHeight="1">
      <c r="A26" s="186"/>
      <c r="B26" s="206"/>
      <c r="C26" s="206"/>
      <c r="D26" s="206"/>
      <c r="E26" s="206"/>
      <c r="F26" s="206"/>
      <c r="G26" s="206"/>
      <c r="H26" s="206"/>
      <c r="I26" s="206"/>
      <c r="J26" s="206"/>
      <c r="K26" s="206"/>
      <c r="L26" s="206"/>
      <c r="M26" s="206"/>
      <c r="N26" s="206"/>
      <c r="O26" s="206"/>
      <c r="P26" s="206"/>
      <c r="Q26" s="182"/>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9" t="s">
        <v>4089</v>
      </c>
      <c r="BC26" s="200"/>
      <c r="BD26" s="200"/>
      <c r="BE26" s="200"/>
      <c r="BF26" s="200"/>
      <c r="BG26" s="200"/>
      <c r="BH26" s="200"/>
      <c r="BI26" s="200"/>
      <c r="BJ26" s="200"/>
      <c r="BK26" s="200"/>
      <c r="BL26" s="200"/>
      <c r="BM26" s="200"/>
      <c r="BN26" s="200"/>
      <c r="BO26" s="200"/>
      <c r="BP26" s="200"/>
      <c r="BQ26" s="200"/>
      <c r="BR26" s="200"/>
      <c r="BS26" s="200"/>
      <c r="BT26" s="200"/>
      <c r="BU26" s="200"/>
      <c r="BV26" s="200"/>
    </row>
    <row r="27" spans="1:74" ht="17.149999999999999" customHeight="1">
      <c r="A27" s="186"/>
      <c r="B27" s="206"/>
      <c r="C27" s="206"/>
      <c r="D27" s="206"/>
      <c r="E27" s="206"/>
      <c r="F27" s="206"/>
      <c r="G27" s="206"/>
      <c r="H27" s="206"/>
      <c r="I27" s="206"/>
      <c r="J27" s="206"/>
      <c r="K27" s="206"/>
      <c r="L27" s="206"/>
      <c r="M27" s="206"/>
      <c r="N27" s="206"/>
      <c r="O27" s="206"/>
      <c r="P27" s="206"/>
      <c r="Q27" s="182"/>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9" t="s">
        <v>4086</v>
      </c>
      <c r="BC27" s="200"/>
      <c r="BD27" s="200"/>
      <c r="BE27" s="200"/>
      <c r="BF27" s="200"/>
      <c r="BG27" s="200"/>
      <c r="BH27" s="200"/>
      <c r="BI27" s="200"/>
      <c r="BJ27" s="200"/>
      <c r="BK27" s="200"/>
      <c r="BL27" s="200"/>
      <c r="BM27" s="200"/>
      <c r="BN27" s="200"/>
      <c r="BO27" s="200"/>
      <c r="BP27" s="200"/>
      <c r="BQ27" s="200"/>
      <c r="BR27" s="200"/>
      <c r="BS27" s="200"/>
      <c r="BT27" s="200"/>
      <c r="BU27" s="200"/>
      <c r="BV27" s="200"/>
    </row>
    <row r="28" spans="1:74" ht="17.149999999999999" customHeight="1">
      <c r="A28" s="186"/>
      <c r="B28" s="206"/>
      <c r="C28" s="206"/>
      <c r="D28" s="206"/>
      <c r="E28" s="206"/>
      <c r="F28" s="206"/>
      <c r="G28" s="206"/>
      <c r="H28" s="206"/>
      <c r="I28" s="206"/>
      <c r="J28" s="206"/>
      <c r="K28" s="206"/>
      <c r="L28" s="206"/>
      <c r="M28" s="206"/>
      <c r="N28" s="206"/>
      <c r="O28" s="206"/>
      <c r="P28" s="206"/>
      <c r="Q28" s="182"/>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9"/>
      <c r="BC28" s="200"/>
      <c r="BD28" s="200"/>
      <c r="BE28" s="200"/>
      <c r="BF28" s="200"/>
      <c r="BG28" s="200"/>
      <c r="BH28" s="200"/>
      <c r="BI28" s="200"/>
      <c r="BJ28" s="200"/>
      <c r="BK28" s="200"/>
      <c r="BL28" s="200"/>
      <c r="BM28" s="200"/>
      <c r="BN28" s="200"/>
      <c r="BO28" s="200"/>
      <c r="BP28" s="200"/>
      <c r="BQ28" s="200"/>
      <c r="BR28" s="200"/>
      <c r="BS28" s="200"/>
      <c r="BT28" s="200"/>
      <c r="BU28" s="200"/>
      <c r="BV28" s="200"/>
    </row>
    <row r="29" spans="1:74" ht="17.149999999999999" customHeight="1">
      <c r="A29" s="186"/>
      <c r="B29" s="206"/>
      <c r="C29" s="206"/>
      <c r="D29" s="206"/>
      <c r="E29" s="206"/>
      <c r="F29" s="206"/>
      <c r="G29" s="206"/>
      <c r="H29" s="206"/>
      <c r="I29" s="206"/>
      <c r="J29" s="206"/>
      <c r="K29" s="206"/>
      <c r="L29" s="206"/>
      <c r="M29" s="206"/>
      <c r="N29" s="206"/>
      <c r="O29" s="206"/>
      <c r="P29" s="206"/>
      <c r="Q29" s="182"/>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C29" s="192"/>
      <c r="BD29" s="192"/>
      <c r="BE29" s="192"/>
      <c r="BF29" s="192"/>
      <c r="BG29" s="192"/>
      <c r="BH29" s="192"/>
      <c r="BI29" s="192"/>
      <c r="BJ29" s="192"/>
      <c r="BK29" s="192"/>
      <c r="BL29" s="192"/>
      <c r="BM29" s="192"/>
      <c r="BN29" s="192"/>
      <c r="BO29" s="192"/>
      <c r="BP29" s="192"/>
      <c r="BQ29" s="192"/>
      <c r="BR29" s="192"/>
      <c r="BS29" s="192"/>
      <c r="BT29" s="192"/>
      <c r="BU29" s="192"/>
      <c r="BV29" s="192"/>
    </row>
    <row r="30" spans="1:74" ht="17.149999999999999" customHeight="1">
      <c r="A30" s="186"/>
      <c r="B30" s="206"/>
      <c r="C30" s="206"/>
      <c r="D30" s="206"/>
      <c r="E30" s="206"/>
      <c r="F30" s="206"/>
      <c r="G30" s="206"/>
      <c r="H30" s="206"/>
      <c r="I30" s="206"/>
      <c r="J30" s="206"/>
      <c r="K30" s="206"/>
      <c r="L30" s="206"/>
      <c r="M30" s="206"/>
      <c r="N30" s="206"/>
      <c r="O30" s="206"/>
      <c r="P30" s="206"/>
      <c r="Q30" s="182"/>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2"/>
      <c r="BC30" s="192"/>
      <c r="BD30" s="192"/>
      <c r="BE30" s="192"/>
      <c r="BF30" s="192"/>
      <c r="BG30" s="192"/>
      <c r="BH30" s="192"/>
      <c r="BI30" s="192"/>
      <c r="BJ30" s="192"/>
      <c r="BK30" s="192"/>
      <c r="BL30" s="192"/>
      <c r="BM30" s="192"/>
      <c r="BN30" s="192"/>
      <c r="BO30" s="192"/>
      <c r="BP30" s="192"/>
      <c r="BQ30" s="192"/>
      <c r="BR30" s="192"/>
      <c r="BS30" s="192"/>
      <c r="BT30" s="192"/>
      <c r="BU30" s="192"/>
      <c r="BV30" s="192"/>
    </row>
    <row r="31" spans="1:74" ht="17.149999999999999" customHeight="1">
      <c r="A31" s="186"/>
      <c r="B31" s="206"/>
      <c r="C31" s="206"/>
      <c r="D31" s="206"/>
      <c r="E31" s="206"/>
      <c r="F31" s="206"/>
      <c r="G31" s="206"/>
      <c r="H31" s="206"/>
      <c r="I31" s="206"/>
      <c r="J31" s="206"/>
      <c r="K31" s="206"/>
      <c r="L31" s="206"/>
      <c r="M31" s="206"/>
      <c r="N31" s="206"/>
      <c r="O31" s="206"/>
      <c r="P31" s="206"/>
      <c r="Q31" s="182"/>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2"/>
      <c r="BC31" s="192"/>
      <c r="BD31" s="192"/>
      <c r="BE31" s="192"/>
      <c r="BF31" s="192"/>
      <c r="BG31" s="192"/>
      <c r="BH31" s="192"/>
      <c r="BI31" s="192"/>
      <c r="BJ31" s="192"/>
      <c r="BK31" s="192"/>
      <c r="BL31" s="192"/>
      <c r="BM31" s="192"/>
      <c r="BN31" s="192"/>
      <c r="BO31" s="192"/>
      <c r="BP31" s="192"/>
      <c r="BQ31" s="192"/>
      <c r="BR31" s="192"/>
      <c r="BS31" s="192"/>
      <c r="BT31" s="192"/>
      <c r="BU31" s="192"/>
      <c r="BV31" s="192"/>
    </row>
    <row r="32" spans="1:74" ht="17.149999999999999" customHeight="1">
      <c r="A32" s="186"/>
      <c r="B32" s="206"/>
      <c r="C32" s="206"/>
      <c r="D32" s="206"/>
      <c r="E32" s="206"/>
      <c r="F32" s="206"/>
      <c r="G32" s="206"/>
      <c r="H32" s="206"/>
      <c r="I32" s="206"/>
      <c r="J32" s="206"/>
      <c r="K32" s="206"/>
      <c r="L32" s="206"/>
      <c r="M32" s="206"/>
      <c r="N32" s="206"/>
      <c r="O32" s="206"/>
      <c r="P32" s="206"/>
      <c r="Q32" s="182"/>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2"/>
      <c r="BC32" s="192"/>
      <c r="BD32" s="192"/>
      <c r="BE32" s="192"/>
      <c r="BF32" s="192"/>
      <c r="BG32" s="192"/>
      <c r="BH32" s="192"/>
      <c r="BI32" s="192"/>
      <c r="BJ32" s="192"/>
      <c r="BK32" s="192"/>
      <c r="BL32" s="192"/>
      <c r="BM32" s="192"/>
      <c r="BN32" s="192"/>
      <c r="BO32" s="192"/>
      <c r="BP32" s="192"/>
      <c r="BQ32" s="192"/>
      <c r="BR32" s="192"/>
      <c r="BS32" s="192"/>
      <c r="BT32" s="192"/>
      <c r="BU32" s="192"/>
      <c r="BV32" s="192"/>
    </row>
    <row r="33" spans="1:74" ht="17.149999999999999" customHeight="1">
      <c r="A33" s="186"/>
      <c r="B33" s="206"/>
      <c r="C33" s="206"/>
      <c r="D33" s="206"/>
      <c r="E33" s="206"/>
      <c r="F33" s="206"/>
      <c r="G33" s="206"/>
      <c r="H33" s="206"/>
      <c r="I33" s="206"/>
      <c r="J33" s="206"/>
      <c r="K33" s="206"/>
      <c r="L33" s="206"/>
      <c r="M33" s="206"/>
      <c r="N33" s="206"/>
      <c r="O33" s="206"/>
      <c r="P33" s="206"/>
      <c r="Q33" s="182"/>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2"/>
      <c r="BC33" s="192"/>
      <c r="BD33" s="192"/>
      <c r="BE33" s="192"/>
      <c r="BF33" s="192"/>
      <c r="BG33" s="192"/>
      <c r="BH33" s="192"/>
      <c r="BI33" s="192"/>
      <c r="BJ33" s="192"/>
      <c r="BK33" s="192"/>
      <c r="BL33" s="192"/>
      <c r="BM33" s="192"/>
      <c r="BN33" s="192"/>
      <c r="BO33" s="192"/>
      <c r="BP33" s="192"/>
      <c r="BQ33" s="192"/>
      <c r="BR33" s="192"/>
      <c r="BS33" s="192"/>
      <c r="BT33" s="192"/>
      <c r="BU33" s="192"/>
      <c r="BV33" s="192"/>
    </row>
    <row r="34" spans="1:74" ht="17.149999999999999" customHeight="1">
      <c r="A34" s="186"/>
      <c r="B34" s="206"/>
      <c r="C34" s="206"/>
      <c r="D34" s="206"/>
      <c r="E34" s="206"/>
      <c r="F34" s="206"/>
      <c r="G34" s="206"/>
      <c r="H34" s="206"/>
      <c r="I34" s="206"/>
      <c r="J34" s="206"/>
      <c r="K34" s="206"/>
      <c r="L34" s="206"/>
      <c r="M34" s="206"/>
      <c r="N34" s="206"/>
      <c r="O34" s="206"/>
      <c r="P34" s="206"/>
      <c r="Q34" s="186"/>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2"/>
      <c r="BC34" s="192"/>
      <c r="BD34" s="192"/>
      <c r="BE34" s="192"/>
      <c r="BF34" s="192"/>
      <c r="BG34" s="192"/>
      <c r="BH34" s="192"/>
      <c r="BI34" s="192"/>
      <c r="BJ34" s="192"/>
      <c r="BK34" s="192"/>
      <c r="BL34" s="192"/>
      <c r="BM34" s="192"/>
      <c r="BN34" s="192"/>
      <c r="BO34" s="192"/>
      <c r="BP34" s="192"/>
      <c r="BQ34" s="192"/>
      <c r="BR34" s="192"/>
      <c r="BS34" s="192"/>
      <c r="BT34" s="192"/>
      <c r="BU34" s="192"/>
      <c r="BV34" s="192"/>
    </row>
    <row r="35" spans="1:74" ht="17.149999999999999" customHeight="1">
      <c r="A35" s="186"/>
      <c r="B35" s="206"/>
      <c r="C35" s="206"/>
      <c r="D35" s="206"/>
      <c r="E35" s="206"/>
      <c r="F35" s="206"/>
      <c r="G35" s="206"/>
      <c r="H35" s="206"/>
      <c r="I35" s="206"/>
      <c r="J35" s="206"/>
      <c r="K35" s="206"/>
      <c r="L35" s="206"/>
      <c r="M35" s="206"/>
      <c r="N35" s="206"/>
      <c r="O35" s="206"/>
      <c r="P35" s="206"/>
      <c r="Q35" s="186"/>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2"/>
      <c r="BC35" s="192"/>
      <c r="BD35" s="192"/>
      <c r="BE35" s="192"/>
      <c r="BF35" s="192"/>
      <c r="BG35" s="192"/>
      <c r="BH35" s="192"/>
      <c r="BI35" s="192"/>
      <c r="BJ35" s="192"/>
      <c r="BK35" s="192"/>
      <c r="BL35" s="192"/>
      <c r="BM35" s="192"/>
      <c r="BN35" s="192"/>
      <c r="BO35" s="192"/>
      <c r="BP35" s="192"/>
      <c r="BQ35" s="192"/>
      <c r="BR35" s="192"/>
      <c r="BS35" s="192"/>
      <c r="BT35" s="192"/>
      <c r="BU35" s="192"/>
      <c r="BV35" s="192"/>
    </row>
    <row r="36" spans="1:74" ht="17.149999999999999" customHeight="1">
      <c r="A36" s="186"/>
      <c r="B36" s="206"/>
      <c r="C36" s="206"/>
      <c r="D36" s="206"/>
      <c r="E36" s="206"/>
      <c r="F36" s="206"/>
      <c r="G36" s="206"/>
      <c r="H36" s="206"/>
      <c r="I36" s="206"/>
      <c r="J36" s="206"/>
      <c r="K36" s="206"/>
      <c r="L36" s="206"/>
      <c r="M36" s="206"/>
      <c r="N36" s="206"/>
      <c r="O36" s="206"/>
      <c r="P36" s="206"/>
      <c r="Q36" s="186"/>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2"/>
      <c r="BC36" s="192"/>
      <c r="BD36" s="192"/>
      <c r="BE36" s="192"/>
      <c r="BF36" s="192"/>
      <c r="BG36" s="192"/>
      <c r="BH36" s="192"/>
      <c r="BI36" s="192"/>
      <c r="BJ36" s="192"/>
      <c r="BK36" s="192"/>
      <c r="BL36" s="192"/>
      <c r="BM36" s="192"/>
      <c r="BN36" s="192"/>
      <c r="BO36" s="192"/>
      <c r="BP36" s="192"/>
      <c r="BQ36" s="192"/>
      <c r="BR36" s="192"/>
      <c r="BS36" s="192"/>
      <c r="BT36" s="192"/>
      <c r="BU36" s="192"/>
      <c r="BV36" s="192"/>
    </row>
    <row r="37" spans="1:74" ht="17.149999999999999" customHeight="1">
      <c r="A37" s="186"/>
      <c r="B37" s="206"/>
      <c r="C37" s="206"/>
      <c r="D37" s="206"/>
      <c r="E37" s="206"/>
      <c r="F37" s="206"/>
      <c r="G37" s="206"/>
      <c r="H37" s="206"/>
      <c r="I37" s="206"/>
      <c r="J37" s="206"/>
      <c r="K37" s="206"/>
      <c r="L37" s="206"/>
      <c r="M37" s="206"/>
      <c r="N37" s="206"/>
      <c r="O37" s="206"/>
      <c r="P37" s="206"/>
      <c r="Q37" s="186"/>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2"/>
      <c r="BC37" s="192"/>
      <c r="BD37" s="192"/>
      <c r="BE37" s="192"/>
      <c r="BF37" s="192"/>
      <c r="BG37" s="192"/>
      <c r="BH37" s="192"/>
      <c r="BI37" s="192"/>
      <c r="BJ37" s="192"/>
      <c r="BK37" s="192"/>
      <c r="BL37" s="192"/>
      <c r="BM37" s="192"/>
      <c r="BN37" s="192"/>
      <c r="BO37" s="192"/>
      <c r="BP37" s="192"/>
      <c r="BQ37" s="192"/>
      <c r="BR37" s="192"/>
      <c r="BS37" s="192"/>
      <c r="BT37" s="192"/>
      <c r="BU37" s="192"/>
      <c r="BV37" s="192"/>
    </row>
    <row r="38" spans="1:74" ht="17.149999999999999" customHeight="1">
      <c r="B38" s="206"/>
      <c r="C38" s="206"/>
      <c r="D38" s="206"/>
      <c r="E38" s="206"/>
      <c r="F38" s="206"/>
      <c r="G38" s="206"/>
      <c r="H38" s="206"/>
      <c r="I38" s="206"/>
      <c r="J38" s="206"/>
      <c r="K38" s="206"/>
      <c r="L38" s="206"/>
      <c r="M38" s="206"/>
      <c r="N38" s="206"/>
      <c r="O38" s="206"/>
      <c r="P38" s="206"/>
      <c r="Q38" s="186"/>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2"/>
      <c r="BC38" s="192"/>
      <c r="BD38" s="192"/>
      <c r="BE38" s="192"/>
      <c r="BF38" s="192"/>
      <c r="BG38" s="192"/>
      <c r="BH38" s="192"/>
      <c r="BI38" s="192"/>
      <c r="BJ38" s="192"/>
      <c r="BK38" s="192"/>
      <c r="BL38" s="192"/>
      <c r="BM38" s="192"/>
      <c r="BN38" s="192"/>
      <c r="BO38" s="192"/>
      <c r="BP38" s="192"/>
      <c r="BQ38" s="192"/>
      <c r="BR38" s="192"/>
      <c r="BS38" s="192"/>
      <c r="BT38" s="192"/>
      <c r="BU38" s="192"/>
      <c r="BV38" s="192"/>
    </row>
    <row r="39" spans="1:74" ht="17.149999999999999" customHeight="1">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2"/>
      <c r="BC39" s="192"/>
      <c r="BD39" s="192"/>
      <c r="BE39" s="192"/>
      <c r="BF39" s="192"/>
      <c r="BG39" s="192"/>
      <c r="BH39" s="192"/>
      <c r="BI39" s="192"/>
      <c r="BJ39" s="192"/>
      <c r="BK39" s="192"/>
      <c r="BL39" s="192"/>
      <c r="BM39" s="192"/>
      <c r="BN39" s="192"/>
      <c r="BO39" s="192"/>
      <c r="BP39" s="192"/>
      <c r="BQ39" s="192"/>
      <c r="BR39" s="192"/>
      <c r="BS39" s="192"/>
      <c r="BT39" s="192"/>
      <c r="BU39" s="192"/>
      <c r="BV39" s="192"/>
    </row>
    <row r="40" spans="1:74" ht="17.149999999999999" customHeight="1">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2"/>
      <c r="BC40" s="192"/>
      <c r="BD40" s="192"/>
      <c r="BE40" s="192"/>
      <c r="BF40" s="192"/>
      <c r="BG40" s="192"/>
      <c r="BH40" s="192"/>
      <c r="BI40" s="192"/>
      <c r="BJ40" s="192"/>
      <c r="BK40" s="192"/>
      <c r="BL40" s="192"/>
      <c r="BM40" s="192"/>
      <c r="BN40" s="192"/>
      <c r="BO40" s="192"/>
      <c r="BP40" s="192"/>
      <c r="BQ40" s="192"/>
      <c r="BR40" s="192"/>
      <c r="BS40" s="192"/>
      <c r="BT40" s="192"/>
      <c r="BU40" s="192"/>
      <c r="BV40" s="192"/>
    </row>
    <row r="41" spans="1:74" ht="17.149999999999999" customHeight="1">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2"/>
      <c r="BC41" s="192"/>
      <c r="BD41" s="192"/>
      <c r="BE41" s="192"/>
      <c r="BF41" s="192"/>
      <c r="BG41" s="192"/>
      <c r="BH41" s="192"/>
      <c r="BI41" s="192"/>
      <c r="BJ41" s="192"/>
      <c r="BK41" s="192"/>
      <c r="BL41" s="192"/>
      <c r="BM41" s="192"/>
      <c r="BN41" s="192"/>
      <c r="BO41" s="192"/>
      <c r="BP41" s="192"/>
      <c r="BQ41" s="192"/>
      <c r="BR41" s="192"/>
      <c r="BS41" s="192"/>
      <c r="BT41" s="192"/>
      <c r="BU41" s="192"/>
      <c r="BV41" s="192"/>
    </row>
    <row r="42" spans="1:74" ht="17.149999999999999" customHeight="1">
      <c r="D42"/>
      <c r="BB42" s="193"/>
      <c r="BC42" s="193"/>
      <c r="BD42" s="193"/>
      <c r="BE42" s="193"/>
      <c r="BF42" s="193"/>
      <c r="BG42" s="193"/>
      <c r="BH42" s="193"/>
      <c r="BI42" s="193"/>
      <c r="BJ42" s="193"/>
      <c r="BK42" s="193"/>
      <c r="BL42" s="193"/>
      <c r="BM42" s="193"/>
      <c r="BN42" s="193"/>
      <c r="BO42" s="193"/>
      <c r="BP42" s="193"/>
      <c r="BQ42" s="193"/>
      <c r="BR42" s="193"/>
      <c r="BS42" s="193"/>
      <c r="BT42" s="193"/>
      <c r="BU42" s="193"/>
      <c r="BV42" s="193"/>
    </row>
    <row r="43" spans="1:74" ht="17.149999999999999" customHeight="1">
      <c r="BB43" s="193"/>
      <c r="BC43" s="193"/>
      <c r="BD43" s="193"/>
      <c r="BE43" s="193"/>
      <c r="BF43" s="193"/>
      <c r="BG43" s="193"/>
      <c r="BH43" s="193"/>
      <c r="BI43" s="193"/>
      <c r="BJ43" s="193"/>
      <c r="BK43" s="193"/>
      <c r="BL43" s="193"/>
      <c r="BM43" s="193"/>
      <c r="BN43" s="193"/>
      <c r="BO43" s="193"/>
      <c r="BP43" s="193"/>
      <c r="BQ43" s="193"/>
      <c r="BR43" s="193"/>
      <c r="BS43" s="193"/>
      <c r="BT43" s="193"/>
      <c r="BU43" s="193"/>
      <c r="BV43" s="193"/>
    </row>
    <row r="44" spans="1:74" ht="17.149999999999999" customHeight="1">
      <c r="BB44" s="194"/>
      <c r="BC44" s="195"/>
      <c r="BD44" s="195"/>
      <c r="BE44" s="195"/>
      <c r="BF44" s="195"/>
      <c r="BG44" s="195"/>
      <c r="BH44" s="195"/>
      <c r="BI44" s="195"/>
      <c r="BJ44" s="195"/>
      <c r="BK44" s="195"/>
      <c r="BL44" s="195"/>
      <c r="BM44" s="195"/>
      <c r="BN44" s="195"/>
      <c r="BO44" s="195"/>
      <c r="BP44" s="195"/>
      <c r="BQ44" s="195"/>
      <c r="BR44" s="195"/>
      <c r="BS44" s="195"/>
      <c r="BT44" s="195"/>
      <c r="BU44" s="195"/>
      <c r="BV44" s="195"/>
    </row>
    <row r="45" spans="1:74" ht="17.149999999999999" customHeight="1"/>
    <row r="46" spans="1:74" ht="17.149999999999999" customHeight="1"/>
    <row r="47" spans="1:74" ht="17.149999999999999" customHeight="1"/>
    <row r="48" spans="1:74" ht="17.149999999999999" customHeight="1"/>
    <row r="49" spans="23:23" ht="17.149999999999999" customHeight="1"/>
    <row r="50" spans="23:23" ht="17.149999999999999" customHeight="1"/>
    <row r="51" spans="23:23" ht="17.149999999999999" customHeight="1">
      <c r="W51"/>
    </row>
    <row r="52" spans="23:23" ht="17.149999999999999" customHeight="1"/>
    <row r="53" spans="23:23" ht="17.149999999999999" customHeight="1"/>
    <row r="54" spans="23:23" ht="17.149999999999999" customHeight="1"/>
    <row r="55" spans="23:23" ht="17.149999999999999" customHeight="1"/>
    <row r="56" spans="23:23" ht="17.149999999999999" customHeight="1"/>
    <row r="57" spans="23:23" ht="17.149999999999999" customHeight="1"/>
    <row r="58" spans="23:23" ht="17.149999999999999" customHeight="1"/>
    <row r="59" spans="23:23" ht="17.149999999999999" customHeight="1"/>
    <row r="60" spans="23:23" ht="17.149999999999999" customHeight="1"/>
    <row r="61" spans="23:23" ht="17.149999999999999" customHeight="1"/>
    <row r="62" spans="23:23" ht="17.149999999999999" customHeight="1"/>
    <row r="63" spans="23:23" ht="17.149999999999999" customHeight="1"/>
    <row r="64" spans="23:23"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63">
    <mergeCell ref="BB15:CC15"/>
    <mergeCell ref="B20:P38"/>
    <mergeCell ref="B15:P18"/>
    <mergeCell ref="R7:V8"/>
    <mergeCell ref="W7:BA8"/>
    <mergeCell ref="R9:V14"/>
    <mergeCell ref="W9:BA14"/>
    <mergeCell ref="R17:V17"/>
    <mergeCell ref="W17:BA17"/>
    <mergeCell ref="R18:V18"/>
    <mergeCell ref="W18:BA18"/>
    <mergeCell ref="B19:P19"/>
    <mergeCell ref="R19:BA19"/>
    <mergeCell ref="B14:P14"/>
    <mergeCell ref="R15:V15"/>
    <mergeCell ref="W15:BA15"/>
    <mergeCell ref="R16:V16"/>
    <mergeCell ref="W16:BA16"/>
    <mergeCell ref="B11:D11"/>
    <mergeCell ref="E11:H11"/>
    <mergeCell ref="J11:L11"/>
    <mergeCell ref="M11:P11"/>
    <mergeCell ref="B12:D12"/>
    <mergeCell ref="E12:H12"/>
    <mergeCell ref="J12:L12"/>
    <mergeCell ref="M12:P12"/>
    <mergeCell ref="B8:D8"/>
    <mergeCell ref="E8:H8"/>
    <mergeCell ref="J8:L8"/>
    <mergeCell ref="M8:P8"/>
    <mergeCell ref="B10:D10"/>
    <mergeCell ref="E10:H10"/>
    <mergeCell ref="J10:L10"/>
    <mergeCell ref="M10:P10"/>
    <mergeCell ref="W6:BA6"/>
    <mergeCell ref="B7:D7"/>
    <mergeCell ref="E7:H7"/>
    <mergeCell ref="J7:L7"/>
    <mergeCell ref="M7:P7"/>
    <mergeCell ref="B6:D6"/>
    <mergeCell ref="E6:H6"/>
    <mergeCell ref="J6:L6"/>
    <mergeCell ref="M6:P6"/>
    <mergeCell ref="R6:V6"/>
    <mergeCell ref="B4:D4"/>
    <mergeCell ref="E4:P4"/>
    <mergeCell ref="R4:V4"/>
    <mergeCell ref="W4:BA4"/>
    <mergeCell ref="R5:V5"/>
    <mergeCell ref="W5:BA5"/>
    <mergeCell ref="A1:BB1"/>
    <mergeCell ref="B3:D3"/>
    <mergeCell ref="E3:P3"/>
    <mergeCell ref="R3:V3"/>
    <mergeCell ref="W3:BA3"/>
    <mergeCell ref="BB42:BV43"/>
    <mergeCell ref="BB44:BV44"/>
    <mergeCell ref="BB19:BV19"/>
    <mergeCell ref="R20:BA41"/>
    <mergeCell ref="BB20:BV22"/>
    <mergeCell ref="BB23:BV25"/>
    <mergeCell ref="BB26:BV26"/>
    <mergeCell ref="BB27:BV28"/>
  </mergeCells>
  <phoneticPr fontId="90" type="noConversion"/>
  <dataValidations count="4">
    <dataValidation type="list" allowBlank="1" showInputMessage="1" sqref="E8:H8" xr:uid="{00000000-0002-0000-0000-000005000000}">
      <formula1>INDIRECT($E$6)</formula1>
    </dataValidation>
    <dataValidation type="list" allowBlank="1" showInputMessage="1" sqref="M6:P6" xr:uid="{00000000-0002-0000-0000-000006000000}">
      <formula1>"守序善良,守序中立,守序邪恶,中立善良,绝对中立,中立邪恶,混乱善良,混乱中立,混乱邪恶,无阵营"</formula1>
    </dataValidation>
    <dataValidation type="list" allowBlank="1" showInputMessage="1" sqref="E7:H7" xr:uid="{00000000-0002-0000-0000-000008000000}">
      <formula1>"男,女,无性,双性"</formula1>
    </dataValidation>
    <dataValidation allowBlank="1" showInputMessage="1" showErrorMessage="1" sqref="E11:H11" xr:uid="{00000000-0002-0000-0000-00000B000000}"/>
  </dataValidations>
  <pageMargins left="0.69930555555555596" right="0.69930555555555596" top="0.75" bottom="0.75" header="0.3" footer="0.3"/>
  <pageSetup paperSize="9"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InputMessage="1" xr:uid="{00000000-0002-0000-0000-000000000000}">
          <x14:formula1>
            <xm:f>INDIRECT(图表!$AM$34)</xm:f>
          </x14:formula1>
          <xm:sqref>W3:BA3</xm:sqref>
        </x14:dataValidation>
        <x14:dataValidation type="list" allowBlank="1" showInputMessage="1" xr:uid="{00000000-0002-0000-0000-000001000000}">
          <x14:formula1>
            <xm:f>INDIRECT(图表!$AP$34)</xm:f>
          </x14:formula1>
          <xm:sqref>W6:BA6</xm:sqref>
        </x14:dataValidation>
        <x14:dataValidation type="list" allowBlank="1" showInputMessage="1" xr:uid="{00000000-0002-0000-0000-000002000000}">
          <x14:formula1>
            <xm:f>INDIRECT(图表!$AO$34)</xm:f>
          </x14:formula1>
          <xm:sqref>W5:BA5</xm:sqref>
        </x14:dataValidation>
        <x14:dataValidation type="list" allowBlank="1" showInputMessage="1" xr:uid="{00000000-0002-0000-0000-000003000000}">
          <x14:formula1>
            <xm:f>INDIRECT(图表!$AN$34)</xm:f>
          </x14:formula1>
          <xm:sqref>W4:BA4</xm:sqref>
        </x14:dataValidation>
        <x14:dataValidation type="list" allowBlank="1" showInputMessage="1" xr:uid="{00000000-0002-0000-0000-000004000000}">
          <x14:formula1>
            <xm:f>图表!$BR$35:$BR$69</xm:f>
          </x14:formula1>
          <xm:sqref>E6:H6</xm:sqref>
        </x14:dataValidation>
        <x14:dataValidation type="list" allowBlank="1" showInputMessage="1" xr:uid="{00000000-0002-0000-0000-000007000000}">
          <x14:formula1>
            <xm:f>INDIRECT(图表!$AK$34)</xm:f>
          </x14:formula1>
          <xm:sqref>W18:BA18</xm:sqref>
        </x14:dataValidation>
        <x14:dataValidation type="list" allowBlank="1" showInputMessage="1" xr:uid="{00000000-0002-0000-0000-000009000000}">
          <x14:formula1>
            <xm:f>图表!$AG$1:$AG$32</xm:f>
          </x14:formula1>
          <xm:sqref>E10:H10</xm:sqref>
        </x14:dataValidation>
        <x14:dataValidation type="list" allowBlank="1" showInputMessage="1" xr:uid="{5D1E1868-C2EE-4133-8D67-2F53A7226992}">
          <x14:formula1>
            <xm:f>INDIRECT(图表!$AI$34)</xm:f>
          </x14:formula1>
          <xm:sqref>W16:BA16</xm:sqref>
        </x14:dataValidation>
        <x14:dataValidation type="list" allowBlank="1" showInputMessage="1" xr:uid="{00000000-0002-0000-0000-00000C000000}">
          <x14:formula1>
            <xm:f>INDIRECT(图表!$AL$34)</xm:f>
          </x14:formula1>
          <xm:sqref>W15:BA15</xm:sqref>
        </x14:dataValidation>
        <x14:dataValidation type="list" allowBlank="1" showInputMessage="1" xr:uid="{00000000-0002-0000-0000-00000D000000}">
          <x14:formula1>
            <xm:f>INDIRECT(图表!$AJ$34)</xm:f>
          </x14:formula1>
          <xm:sqref>W17:BA17</xm:sqref>
        </x14:dataValidation>
        <x14:dataValidation type="list" allowBlank="1" showInputMessage="1" xr:uid="{00000000-0002-0000-0000-00000E000000}">
          <x14:formula1>
            <xm:f>INDIRECT(图表!$AQ$34)</xm:f>
          </x14:formula1>
          <xm:sqref>W7:BA8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CB100"/>
  <sheetViews>
    <sheetView workbookViewId="0">
      <selection activeCell="K16" sqref="K16:L17"/>
    </sheetView>
  </sheetViews>
  <sheetFormatPr defaultColWidth="9" defaultRowHeight="16.5"/>
  <cols>
    <col min="1" max="1" width="1.453125" style="102" customWidth="1"/>
    <col min="2" max="2" width="3.7265625" style="102" customWidth="1"/>
    <col min="3" max="4" width="2.453125" style="102" customWidth="1"/>
    <col min="5" max="5" width="2.26953125" style="102" customWidth="1"/>
    <col min="6" max="6" width="2.81640625" style="102" customWidth="1"/>
    <col min="7" max="7" width="2.26953125" style="102" customWidth="1"/>
    <col min="8" max="8" width="2.7265625" style="102" customWidth="1"/>
    <col min="9" max="12" width="2.26953125" style="102" customWidth="1"/>
    <col min="13" max="20" width="2.453125" style="102" customWidth="1"/>
    <col min="21" max="21" width="3" style="102" customWidth="1"/>
    <col min="22" max="22" width="4.54296875" style="102" customWidth="1"/>
    <col min="23" max="23" width="4.453125" style="102" customWidth="1"/>
    <col min="24" max="24" width="4" style="102" customWidth="1"/>
    <col min="25" max="25" width="2.81640625" style="102" customWidth="1"/>
    <col min="26" max="27" width="2.453125" style="102" customWidth="1"/>
    <col min="28" max="28" width="3.7265625" style="102" customWidth="1"/>
    <col min="29" max="29" width="1.26953125" style="102" customWidth="1"/>
    <col min="30" max="45" width="2.453125" style="102" customWidth="1"/>
    <col min="46" max="47" width="0.81640625" style="102" customWidth="1"/>
    <col min="48" max="48" width="3" style="102" customWidth="1"/>
    <col min="49" max="52" width="2.453125" style="102" customWidth="1"/>
    <col min="53" max="53" width="3.453125" style="102" customWidth="1"/>
    <col min="54" max="54" width="7.26953125" style="102" customWidth="1"/>
    <col min="55" max="63" width="2.453125" style="102" customWidth="1"/>
    <col min="64" max="64" width="1.1796875" style="102" customWidth="1"/>
    <col min="65" max="65" width="3" style="102" customWidth="1"/>
    <col min="66" max="104" width="2.453125" style="102" customWidth="1"/>
    <col min="105" max="16384" width="9" style="102"/>
  </cols>
  <sheetData>
    <row r="1" spans="1:80" ht="17.149999999999999" customHeight="1">
      <c r="A1" s="230" t="s">
        <v>29</v>
      </c>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157"/>
      <c r="AU1" s="157"/>
      <c r="AV1" s="231" t="s">
        <v>30</v>
      </c>
      <c r="AW1" s="231"/>
      <c r="AX1" s="231"/>
      <c r="AY1" s="231"/>
      <c r="AZ1" s="231"/>
      <c r="BA1" s="231"/>
      <c r="BB1" s="231"/>
      <c r="BC1" s="231"/>
      <c r="BD1" s="231"/>
      <c r="BE1" s="231"/>
      <c r="BF1" s="231"/>
      <c r="BG1" s="231"/>
      <c r="BH1" s="231"/>
      <c r="BI1" s="231"/>
      <c r="BJ1" s="231"/>
      <c r="BK1" s="231"/>
      <c r="BL1" s="106"/>
      <c r="BM1" s="231" t="s">
        <v>31</v>
      </c>
      <c r="BN1" s="231"/>
      <c r="BO1" s="231"/>
      <c r="BP1" s="231"/>
      <c r="BQ1" s="231"/>
      <c r="BR1" s="231"/>
      <c r="BS1" s="231"/>
      <c r="BT1" s="231"/>
      <c r="BU1" s="231"/>
      <c r="BV1" s="231"/>
      <c r="BW1" s="231"/>
      <c r="BX1" s="231"/>
      <c r="BY1" s="231"/>
      <c r="BZ1" s="231"/>
      <c r="CA1" s="231"/>
      <c r="CB1" s="231"/>
    </row>
    <row r="2" spans="1:80" ht="17.149999999999999" customHeight="1">
      <c r="A2" s="131"/>
      <c r="B2" s="131"/>
      <c r="C2" s="131"/>
      <c r="D2" s="131"/>
      <c r="E2" s="131"/>
      <c r="F2" s="131"/>
      <c r="G2" s="131"/>
      <c r="H2" s="131"/>
      <c r="I2" s="131"/>
      <c r="J2" s="131"/>
      <c r="K2" s="131"/>
      <c r="L2" s="131"/>
      <c r="M2" s="131"/>
      <c r="N2" s="131"/>
      <c r="O2" s="131"/>
      <c r="P2" s="131"/>
      <c r="Q2" s="131"/>
      <c r="R2" s="131"/>
      <c r="S2" s="131"/>
      <c r="T2" s="131"/>
      <c r="U2" s="131"/>
      <c r="V2" s="131"/>
      <c r="W2" s="232" t="s">
        <v>32</v>
      </c>
      <c r="X2" s="232"/>
      <c r="Y2" s="233"/>
      <c r="Z2" s="233"/>
      <c r="AA2" s="131"/>
      <c r="AB2" s="131"/>
      <c r="AC2" s="131"/>
      <c r="AD2" s="131"/>
      <c r="AE2" s="131"/>
      <c r="AF2" s="131"/>
      <c r="AG2" s="131"/>
      <c r="AH2" s="234" t="s">
        <v>27</v>
      </c>
      <c r="AI2" s="234"/>
      <c r="AJ2" s="234"/>
      <c r="AK2" s="234"/>
      <c r="AL2" s="234"/>
      <c r="AM2" s="234"/>
      <c r="AN2" s="234"/>
      <c r="AO2" s="234"/>
      <c r="AP2" s="234"/>
      <c r="AQ2" s="234"/>
      <c r="AR2" s="234"/>
      <c r="AS2" s="234"/>
      <c r="AT2" s="131"/>
      <c r="AU2" s="131"/>
      <c r="AV2" s="131" t="s">
        <v>33</v>
      </c>
      <c r="AW2" s="235" t="s">
        <v>34</v>
      </c>
      <c r="AX2" s="235"/>
      <c r="AY2" s="235"/>
      <c r="AZ2" s="235"/>
      <c r="BA2" s="235"/>
      <c r="BB2" s="235" t="s">
        <v>35</v>
      </c>
      <c r="BC2" s="235"/>
      <c r="BD2" s="235"/>
      <c r="BE2" s="235"/>
      <c r="BF2" s="235"/>
      <c r="BG2" s="235"/>
      <c r="BH2" s="235"/>
      <c r="BI2" s="235"/>
      <c r="BJ2" s="235"/>
      <c r="BK2" s="235"/>
      <c r="BL2" s="131"/>
      <c r="BM2" s="235" t="s">
        <v>34</v>
      </c>
      <c r="BN2" s="235"/>
      <c r="BO2" s="235"/>
      <c r="BP2" s="235"/>
      <c r="BQ2" s="235"/>
      <c r="BR2" s="235"/>
      <c r="BS2" s="235" t="s">
        <v>35</v>
      </c>
      <c r="BT2" s="235"/>
      <c r="BU2" s="235"/>
      <c r="BV2" s="235"/>
      <c r="BW2" s="235"/>
      <c r="BX2" s="235"/>
      <c r="BY2" s="235"/>
      <c r="BZ2" s="235"/>
      <c r="CA2" s="235"/>
      <c r="CB2" s="235"/>
    </row>
    <row r="3" spans="1:80" ht="17.149999999999999" customHeight="1">
      <c r="A3" s="106"/>
      <c r="B3" s="240" t="s">
        <v>1</v>
      </c>
      <c r="C3" s="240"/>
      <c r="D3" s="240"/>
      <c r="E3" s="241" t="str">
        <f>IF(角色!E3="","",角色!E3)</f>
        <v>瑞克斯·埃恩德（Reix·End）</v>
      </c>
      <c r="F3" s="241"/>
      <c r="G3" s="241"/>
      <c r="H3" s="241"/>
      <c r="I3" s="241"/>
      <c r="J3" s="241"/>
      <c r="K3" s="241"/>
      <c r="L3" s="241"/>
      <c r="M3" s="241"/>
      <c r="N3" s="241"/>
      <c r="O3" s="106"/>
      <c r="P3" s="240" t="s">
        <v>36</v>
      </c>
      <c r="Q3" s="240"/>
      <c r="R3" s="240"/>
      <c r="S3" s="242" t="s">
        <v>236</v>
      </c>
      <c r="T3" s="243"/>
      <c r="U3" s="243"/>
      <c r="V3" s="244"/>
      <c r="W3" s="249">
        <v>3</v>
      </c>
      <c r="X3" s="250"/>
      <c r="Y3" s="118"/>
      <c r="Z3" s="247" t="s">
        <v>38</v>
      </c>
      <c r="AA3" s="248"/>
      <c r="AB3" s="248"/>
      <c r="AC3" s="251">
        <f>IF(图表!F6&lt;5,2,IF(图表!F6&lt;9,3,IF(图表!F6&lt;13,4,IF(图表!F6&lt;17,5,6))))</f>
        <v>2</v>
      </c>
      <c r="AD3" s="251"/>
      <c r="AE3" s="251"/>
      <c r="AF3" s="251"/>
      <c r="AG3" s="106"/>
      <c r="AH3" s="431"/>
      <c r="AI3" s="432"/>
      <c r="AJ3" s="432"/>
      <c r="AK3" s="432"/>
      <c r="AL3" s="432"/>
      <c r="AM3" s="432"/>
      <c r="AN3" s="432"/>
      <c r="AO3" s="432"/>
      <c r="AP3" s="432"/>
      <c r="AQ3" s="432"/>
      <c r="AR3" s="432"/>
      <c r="AS3" s="433"/>
      <c r="AT3" s="106"/>
      <c r="AU3" s="106"/>
      <c r="AV3" s="124">
        <v>1</v>
      </c>
      <c r="AW3" s="252" t="s">
        <v>2186</v>
      </c>
      <c r="AX3" s="239"/>
      <c r="AY3" s="239"/>
      <c r="AZ3" s="239"/>
      <c r="BA3" s="239"/>
      <c r="BB3" s="252" t="s">
        <v>2187</v>
      </c>
      <c r="BC3" s="239"/>
      <c r="BD3" s="239"/>
      <c r="BE3" s="239"/>
      <c r="BF3" s="239"/>
      <c r="BG3" s="239"/>
      <c r="BH3" s="239"/>
      <c r="BI3" s="239"/>
      <c r="BJ3" s="239"/>
      <c r="BK3" s="239"/>
      <c r="BL3" s="106"/>
      <c r="BM3" s="236" t="s">
        <v>39</v>
      </c>
      <c r="BN3" s="237"/>
      <c r="BO3" s="237"/>
      <c r="BP3" s="237"/>
      <c r="BQ3" s="237"/>
      <c r="BR3" s="238"/>
      <c r="BS3" s="239" t="s">
        <v>4083</v>
      </c>
      <c r="BT3" s="239"/>
      <c r="BU3" s="239"/>
      <c r="BV3" s="239"/>
      <c r="BW3" s="239"/>
      <c r="BX3" s="239"/>
      <c r="BY3" s="239"/>
      <c r="BZ3" s="239"/>
      <c r="CA3" s="239"/>
      <c r="CB3" s="239"/>
    </row>
    <row r="4" spans="1:80" ht="17.149999999999999" customHeight="1">
      <c r="A4" s="106"/>
      <c r="B4" s="240" t="s">
        <v>3</v>
      </c>
      <c r="C4" s="240"/>
      <c r="D4" s="240"/>
      <c r="E4" s="241" t="str">
        <f>角色!E4</f>
        <v>懒骨头</v>
      </c>
      <c r="F4" s="241"/>
      <c r="G4" s="241"/>
      <c r="H4" s="241"/>
      <c r="I4" s="241"/>
      <c r="J4" s="241"/>
      <c r="K4" s="241"/>
      <c r="L4" s="241"/>
      <c r="M4" s="241"/>
      <c r="N4" s="241"/>
      <c r="O4" s="106"/>
      <c r="P4" s="240" t="s">
        <v>40</v>
      </c>
      <c r="Q4" s="240"/>
      <c r="R4" s="240"/>
      <c r="S4" s="242"/>
      <c r="T4" s="243"/>
      <c r="U4" s="243"/>
      <c r="V4" s="244"/>
      <c r="W4" s="245"/>
      <c r="X4" s="246"/>
      <c r="Y4" s="118"/>
      <c r="Z4" s="247" t="s">
        <v>41</v>
      </c>
      <c r="AA4" s="248"/>
      <c r="AB4" s="248"/>
      <c r="AC4" s="241"/>
      <c r="AD4" s="241"/>
      <c r="AE4" s="241"/>
      <c r="AF4" s="241"/>
      <c r="AG4" s="106"/>
      <c r="AH4" s="434"/>
      <c r="AI4" s="435"/>
      <c r="AJ4" s="435"/>
      <c r="AK4" s="435"/>
      <c r="AL4" s="435"/>
      <c r="AM4" s="435"/>
      <c r="AN4" s="435"/>
      <c r="AO4" s="435"/>
      <c r="AP4" s="435"/>
      <c r="AQ4" s="435"/>
      <c r="AR4" s="435"/>
      <c r="AS4" s="436"/>
      <c r="AT4" s="106"/>
      <c r="AU4" s="106"/>
      <c r="AV4" s="112"/>
      <c r="AW4" s="206" t="s">
        <v>2233</v>
      </c>
      <c r="AX4" s="206"/>
      <c r="AY4" s="206"/>
      <c r="AZ4" s="206"/>
      <c r="BA4" s="206"/>
      <c r="BB4" s="206" t="s">
        <v>2234</v>
      </c>
      <c r="BC4" s="206"/>
      <c r="BD4" s="206"/>
      <c r="BE4" s="206"/>
      <c r="BF4" s="206"/>
      <c r="BG4" s="206"/>
      <c r="BH4" s="206"/>
      <c r="BI4" s="206"/>
      <c r="BJ4" s="206"/>
      <c r="BK4" s="206"/>
      <c r="BL4" s="106"/>
      <c r="BM4" s="210" t="s">
        <v>4074</v>
      </c>
      <c r="BN4" s="243"/>
      <c r="BO4" s="243"/>
      <c r="BP4" s="243"/>
      <c r="BQ4" s="243"/>
      <c r="BR4" s="244"/>
      <c r="BS4" s="229" t="s">
        <v>4084</v>
      </c>
      <c r="BT4" s="206"/>
      <c r="BU4" s="206"/>
      <c r="BV4" s="206"/>
      <c r="BW4" s="206"/>
      <c r="BX4" s="206"/>
      <c r="BY4" s="206"/>
      <c r="BZ4" s="206"/>
      <c r="CA4" s="206"/>
      <c r="CB4" s="206"/>
    </row>
    <row r="5" spans="1:80" ht="17.149999999999999" customHeight="1">
      <c r="A5" s="106"/>
      <c r="B5" s="106"/>
      <c r="C5" s="106"/>
      <c r="D5" s="106"/>
      <c r="E5" s="106"/>
      <c r="F5" s="106"/>
      <c r="G5" s="106"/>
      <c r="H5" s="106"/>
      <c r="I5" s="106"/>
      <c r="J5" s="106"/>
      <c r="K5" s="106"/>
      <c r="L5" s="106"/>
      <c r="M5" s="106"/>
      <c r="N5" s="106"/>
      <c r="O5" s="106"/>
      <c r="P5" s="253" t="s">
        <v>42</v>
      </c>
      <c r="Q5" s="253"/>
      <c r="R5" s="253"/>
      <c r="S5" s="254"/>
      <c r="T5" s="254"/>
      <c r="U5" s="254"/>
      <c r="V5" s="254"/>
      <c r="W5" s="254"/>
      <c r="X5" s="254"/>
      <c r="Y5" s="106"/>
      <c r="Z5" s="106"/>
      <c r="AA5" s="106"/>
      <c r="AB5" s="106"/>
      <c r="AC5" s="106"/>
      <c r="AD5" s="106"/>
      <c r="AE5" s="106"/>
      <c r="AF5" s="106"/>
      <c r="AG5" s="106"/>
      <c r="AH5" s="434"/>
      <c r="AI5" s="435"/>
      <c r="AJ5" s="435"/>
      <c r="AK5" s="435"/>
      <c r="AL5" s="435"/>
      <c r="AM5" s="435"/>
      <c r="AN5" s="435"/>
      <c r="AO5" s="435"/>
      <c r="AP5" s="435"/>
      <c r="AQ5" s="435"/>
      <c r="AR5" s="435"/>
      <c r="AS5" s="436"/>
      <c r="AT5" s="106"/>
      <c r="AU5" s="106"/>
      <c r="AV5" s="124">
        <v>2</v>
      </c>
      <c r="AW5" s="239" t="s">
        <v>2278</v>
      </c>
      <c r="AX5" s="239"/>
      <c r="AY5" s="239"/>
      <c r="AZ5" s="239"/>
      <c r="BA5" s="239"/>
      <c r="BB5" s="239" t="s">
        <v>2279</v>
      </c>
      <c r="BC5" s="239"/>
      <c r="BD5" s="239"/>
      <c r="BE5" s="239"/>
      <c r="BF5" s="239"/>
      <c r="BG5" s="239"/>
      <c r="BH5" s="239"/>
      <c r="BI5" s="239"/>
      <c r="BJ5" s="239"/>
      <c r="BK5" s="239"/>
      <c r="BL5" s="106"/>
      <c r="BM5" s="255" t="s">
        <v>765</v>
      </c>
      <c r="BN5" s="256"/>
      <c r="BO5" s="256"/>
      <c r="BP5" s="256"/>
      <c r="BQ5" s="256"/>
      <c r="BR5" s="257"/>
      <c r="BS5" s="252"/>
      <c r="BT5" s="239"/>
      <c r="BU5" s="239"/>
      <c r="BV5" s="239"/>
      <c r="BW5" s="239"/>
      <c r="BX5" s="239"/>
      <c r="BY5" s="239"/>
      <c r="BZ5" s="239"/>
      <c r="CA5" s="239"/>
      <c r="CB5" s="239"/>
    </row>
    <row r="6" spans="1:80" ht="17.149999999999999" customHeight="1">
      <c r="A6" s="106"/>
      <c r="B6" s="258" t="s">
        <v>43</v>
      </c>
      <c r="C6" s="258"/>
      <c r="D6" s="258"/>
      <c r="E6" s="258"/>
      <c r="F6" s="258"/>
      <c r="G6" s="258"/>
      <c r="H6" s="258"/>
      <c r="I6" s="258"/>
      <c r="J6" s="258"/>
      <c r="K6" s="258"/>
      <c r="L6" s="258"/>
      <c r="M6" s="118"/>
      <c r="N6" s="258" t="s">
        <v>44</v>
      </c>
      <c r="O6" s="258"/>
      <c r="P6" s="258"/>
      <c r="Q6" s="258"/>
      <c r="R6" s="258"/>
      <c r="S6" s="258"/>
      <c r="T6" s="258"/>
      <c r="U6" s="258"/>
      <c r="V6" s="258"/>
      <c r="W6" s="258"/>
      <c r="X6" s="258"/>
      <c r="Y6" s="258"/>
      <c r="Z6" s="258"/>
      <c r="AA6" s="258"/>
      <c r="AB6" s="258"/>
      <c r="AC6" s="258"/>
      <c r="AD6" s="258"/>
      <c r="AE6" s="258"/>
      <c r="AF6" s="258"/>
      <c r="AG6" s="106"/>
      <c r="AH6" s="434"/>
      <c r="AI6" s="435"/>
      <c r="AJ6" s="435"/>
      <c r="AK6" s="435"/>
      <c r="AL6" s="435"/>
      <c r="AM6" s="435"/>
      <c r="AN6" s="435"/>
      <c r="AO6" s="435"/>
      <c r="AP6" s="435"/>
      <c r="AQ6" s="435"/>
      <c r="AR6" s="435"/>
      <c r="AS6" s="436"/>
      <c r="AT6" s="157"/>
      <c r="AU6" s="106"/>
      <c r="AV6" s="112">
        <v>3</v>
      </c>
      <c r="AW6" s="206" t="s">
        <v>2321</v>
      </c>
      <c r="AX6" s="206"/>
      <c r="AY6" s="206"/>
      <c r="AZ6" s="206"/>
      <c r="BA6" s="206"/>
      <c r="BB6" s="206" t="s">
        <v>4077</v>
      </c>
      <c r="BC6" s="206"/>
      <c r="BD6" s="206"/>
      <c r="BE6" s="206"/>
      <c r="BF6" s="206"/>
      <c r="BG6" s="206"/>
      <c r="BH6" s="206"/>
      <c r="BI6" s="206"/>
      <c r="BJ6" s="206"/>
      <c r="BK6" s="206"/>
      <c r="BL6" s="106"/>
      <c r="BM6" s="242"/>
      <c r="BN6" s="243"/>
      <c r="BO6" s="243"/>
      <c r="BP6" s="243"/>
      <c r="BQ6" s="243"/>
      <c r="BR6" s="244"/>
      <c r="BS6" s="206"/>
      <c r="BT6" s="206"/>
      <c r="BU6" s="206"/>
      <c r="BV6" s="206"/>
      <c r="BW6" s="206"/>
      <c r="BX6" s="206"/>
      <c r="BY6" s="206"/>
      <c r="BZ6" s="206"/>
      <c r="CA6" s="206"/>
      <c r="CB6" s="206"/>
    </row>
    <row r="7" spans="1:80" ht="17.149999999999999" customHeight="1">
      <c r="A7" s="106"/>
      <c r="B7" s="133" t="s">
        <v>45</v>
      </c>
      <c r="C7" s="133"/>
      <c r="D7" s="134"/>
      <c r="E7" s="259" t="s">
        <v>46</v>
      </c>
      <c r="F7" s="259"/>
      <c r="G7" s="259" t="s">
        <v>47</v>
      </c>
      <c r="H7" s="259"/>
      <c r="I7" s="259" t="s">
        <v>48</v>
      </c>
      <c r="J7" s="259"/>
      <c r="K7" s="259" t="s">
        <v>49</v>
      </c>
      <c r="L7" s="259"/>
      <c r="M7" s="133"/>
      <c r="N7" s="106"/>
      <c r="O7" s="106"/>
      <c r="P7" s="106"/>
      <c r="Q7" s="106"/>
      <c r="R7" s="158"/>
      <c r="S7" s="260" t="s">
        <v>50</v>
      </c>
      <c r="T7" s="260"/>
      <c r="U7" s="158"/>
      <c r="V7" s="261"/>
      <c r="W7" s="261"/>
      <c r="X7" s="261"/>
      <c r="Y7" s="260" t="s">
        <v>51</v>
      </c>
      <c r="Z7" s="260"/>
      <c r="AA7" s="260"/>
      <c r="AB7" s="159"/>
      <c r="AC7" s="260" t="s">
        <v>52</v>
      </c>
      <c r="AD7" s="260"/>
      <c r="AE7" s="260"/>
      <c r="AF7" s="166"/>
      <c r="AG7" s="106"/>
      <c r="AH7" s="434"/>
      <c r="AI7" s="435"/>
      <c r="AJ7" s="435"/>
      <c r="AK7" s="435"/>
      <c r="AL7" s="435"/>
      <c r="AM7" s="435"/>
      <c r="AN7" s="435"/>
      <c r="AO7" s="435"/>
      <c r="AP7" s="435"/>
      <c r="AQ7" s="435"/>
      <c r="AR7" s="435"/>
      <c r="AS7" s="436"/>
      <c r="AT7" s="157"/>
      <c r="AU7" s="106"/>
      <c r="AV7" s="124"/>
      <c r="AW7" s="239"/>
      <c r="AX7" s="239"/>
      <c r="AY7" s="239"/>
      <c r="AZ7" s="239"/>
      <c r="BA7" s="239"/>
      <c r="BB7" s="239"/>
      <c r="BC7" s="239"/>
      <c r="BD7" s="239"/>
      <c r="BE7" s="239"/>
      <c r="BF7" s="239"/>
      <c r="BG7" s="239"/>
      <c r="BH7" s="239"/>
      <c r="BI7" s="239"/>
      <c r="BJ7" s="239"/>
      <c r="BK7" s="239"/>
      <c r="BL7" s="106"/>
      <c r="BM7" s="270"/>
      <c r="BN7" s="256"/>
      <c r="BO7" s="256"/>
      <c r="BP7" s="256"/>
      <c r="BQ7" s="256"/>
      <c r="BR7" s="257"/>
      <c r="BS7" s="239"/>
      <c r="BT7" s="239"/>
      <c r="BU7" s="239"/>
      <c r="BV7" s="239"/>
      <c r="BW7" s="239"/>
      <c r="BX7" s="239"/>
      <c r="BY7" s="239"/>
      <c r="BZ7" s="239"/>
      <c r="CA7" s="239"/>
      <c r="CB7" s="239"/>
    </row>
    <row r="8" spans="1:80" ht="17.149999999999999" customHeight="1">
      <c r="A8" s="106"/>
      <c r="B8" s="382" t="str">
        <f>IF(OR($S$3="战士",$S$3="武僧",$S$3="游侠",$S$3="野蛮人"),"O","X")</f>
        <v>X</v>
      </c>
      <c r="C8" s="384" t="s">
        <v>53</v>
      </c>
      <c r="D8" s="385"/>
      <c r="E8" s="388">
        <v>12</v>
      </c>
      <c r="F8" s="389"/>
      <c r="G8" s="391">
        <f>INT(E8/2-5)</f>
        <v>1</v>
      </c>
      <c r="H8" s="392"/>
      <c r="I8" s="395"/>
      <c r="J8" s="396"/>
      <c r="K8" s="399">
        <f>G8+IF(B8="O",$AC$3,0)+I8</f>
        <v>1</v>
      </c>
      <c r="L8" s="400"/>
      <c r="M8" s="145"/>
      <c r="N8" s="414" t="s">
        <v>54</v>
      </c>
      <c r="O8" s="414"/>
      <c r="P8" s="296">
        <f>G10+S8+IF(COUNTIF(BN15:BR21,"警觉"),5,)+IF(OR(AND($S$3="吟游诗人",$W$3&gt;=2),AND($S$4="吟游诗人",$W$4&gt;=2)),INT(AC3/2),)</f>
        <v>1</v>
      </c>
      <c r="Q8" s="296"/>
      <c r="R8" s="383" t="s">
        <v>55</v>
      </c>
      <c r="S8" s="406"/>
      <c r="T8" s="406"/>
      <c r="U8" s="106"/>
      <c r="V8" s="440" t="s">
        <v>56</v>
      </c>
      <c r="W8" s="440"/>
      <c r="X8" s="441"/>
      <c r="Y8" s="444">
        <v>24</v>
      </c>
      <c r="Z8" s="445"/>
      <c r="AA8" s="445"/>
      <c r="AB8" s="464" t="s">
        <v>57</v>
      </c>
      <c r="AC8" s="460">
        <f>图表!J5+W3*(AC12+图表!G5+AE12)+图表!F8+图表!F10</f>
        <v>24</v>
      </c>
      <c r="AD8" s="460"/>
      <c r="AE8" s="460"/>
      <c r="AF8" s="461"/>
      <c r="AG8" s="106"/>
      <c r="AH8" s="434"/>
      <c r="AI8" s="435"/>
      <c r="AJ8" s="435"/>
      <c r="AK8" s="435"/>
      <c r="AL8" s="435"/>
      <c r="AM8" s="435"/>
      <c r="AN8" s="435"/>
      <c r="AO8" s="435"/>
      <c r="AP8" s="435"/>
      <c r="AQ8" s="435"/>
      <c r="AR8" s="435"/>
      <c r="AS8" s="436"/>
      <c r="AT8" s="106"/>
      <c r="AU8" s="106"/>
      <c r="AV8" s="112"/>
      <c r="AW8" s="206"/>
      <c r="AX8" s="206"/>
      <c r="AY8" s="206"/>
      <c r="AZ8" s="206"/>
      <c r="BA8" s="206"/>
      <c r="BB8" s="206"/>
      <c r="BC8" s="206"/>
      <c r="BD8" s="206"/>
      <c r="BE8" s="206"/>
      <c r="BF8" s="206"/>
      <c r="BG8" s="206"/>
      <c r="BH8" s="206"/>
      <c r="BI8" s="206"/>
      <c r="BJ8" s="206"/>
      <c r="BK8" s="206"/>
      <c r="BL8" s="106"/>
      <c r="BM8" s="242"/>
      <c r="BN8" s="243"/>
      <c r="BO8" s="243"/>
      <c r="BP8" s="243"/>
      <c r="BQ8" s="243"/>
      <c r="BR8" s="244"/>
      <c r="BS8" s="206"/>
      <c r="BT8" s="206"/>
      <c r="BU8" s="206"/>
      <c r="BV8" s="206"/>
      <c r="BW8" s="206"/>
      <c r="BX8" s="206"/>
      <c r="BY8" s="206"/>
      <c r="BZ8" s="206"/>
      <c r="CA8" s="206"/>
      <c r="CB8" s="206"/>
    </row>
    <row r="9" spans="1:80" ht="17.149999999999999" customHeight="1">
      <c r="A9" s="107"/>
      <c r="B9" s="382"/>
      <c r="C9" s="386"/>
      <c r="D9" s="387"/>
      <c r="E9" s="266"/>
      <c r="F9" s="390"/>
      <c r="G9" s="393"/>
      <c r="H9" s="394"/>
      <c r="I9" s="397"/>
      <c r="J9" s="398"/>
      <c r="K9" s="401"/>
      <c r="L9" s="402"/>
      <c r="M9" s="145"/>
      <c r="N9" s="415"/>
      <c r="O9" s="415"/>
      <c r="P9" s="416"/>
      <c r="Q9" s="416"/>
      <c r="R9" s="383"/>
      <c r="S9" s="407"/>
      <c r="T9" s="407"/>
      <c r="U9" s="106"/>
      <c r="V9" s="442"/>
      <c r="W9" s="442"/>
      <c r="X9" s="443"/>
      <c r="Y9" s="446"/>
      <c r="Z9" s="447"/>
      <c r="AA9" s="447"/>
      <c r="AB9" s="465"/>
      <c r="AC9" s="462"/>
      <c r="AD9" s="462"/>
      <c r="AE9" s="462"/>
      <c r="AF9" s="463"/>
      <c r="AG9" s="107"/>
      <c r="AH9" s="434"/>
      <c r="AI9" s="435"/>
      <c r="AJ9" s="435"/>
      <c r="AK9" s="435"/>
      <c r="AL9" s="435"/>
      <c r="AM9" s="435"/>
      <c r="AN9" s="435"/>
      <c r="AO9" s="435"/>
      <c r="AP9" s="435"/>
      <c r="AQ9" s="435"/>
      <c r="AR9" s="435"/>
      <c r="AS9" s="436"/>
      <c r="AT9" s="106"/>
      <c r="AU9" s="106"/>
      <c r="AV9" s="124"/>
      <c r="AW9" s="239"/>
      <c r="AX9" s="239"/>
      <c r="AY9" s="239"/>
      <c r="AZ9" s="239"/>
      <c r="BA9" s="239"/>
      <c r="BB9" s="239"/>
      <c r="BC9" s="239"/>
      <c r="BD9" s="239"/>
      <c r="BE9" s="239"/>
      <c r="BF9" s="239"/>
      <c r="BG9" s="239"/>
      <c r="BH9" s="239"/>
      <c r="BI9" s="239"/>
      <c r="BJ9" s="239"/>
      <c r="BK9" s="239"/>
      <c r="BL9" s="106"/>
      <c r="BM9" s="270"/>
      <c r="BN9" s="256"/>
      <c r="BO9" s="256"/>
      <c r="BP9" s="256"/>
      <c r="BQ9" s="256"/>
      <c r="BR9" s="257"/>
      <c r="BS9" s="239"/>
      <c r="BT9" s="239"/>
      <c r="BU9" s="239"/>
      <c r="BV9" s="239"/>
      <c r="BW9" s="239"/>
      <c r="BX9" s="239"/>
      <c r="BY9" s="239"/>
      <c r="BZ9" s="239"/>
      <c r="CA9" s="239"/>
      <c r="CB9" s="239"/>
    </row>
    <row r="10" spans="1:80" ht="17.149999999999999" customHeight="1">
      <c r="A10" s="106"/>
      <c r="B10" s="382" t="s">
        <v>95</v>
      </c>
      <c r="C10" s="384" t="s">
        <v>58</v>
      </c>
      <c r="D10" s="385"/>
      <c r="E10" s="388">
        <v>10</v>
      </c>
      <c r="F10" s="389"/>
      <c r="G10" s="391">
        <f>INT(E10/2-5)</f>
        <v>0</v>
      </c>
      <c r="H10" s="392"/>
      <c r="I10" s="395"/>
      <c r="J10" s="396"/>
      <c r="K10" s="399">
        <f>G10+IF(B10="O",$AC$3,0)+I10</f>
        <v>0</v>
      </c>
      <c r="L10" s="400"/>
      <c r="M10" s="133"/>
      <c r="N10" s="417" t="s">
        <v>59</v>
      </c>
      <c r="O10" s="417"/>
      <c r="P10" s="419">
        <f>IF(OR(L23="重甲",L23="无甲"),AD23,SUM(AD23,IF(AG23&gt;0,IF(AG23&gt;G10,G10,AG23),G10)))+S10+IF(S12="是",AP23,0)</f>
        <v>13</v>
      </c>
      <c r="Q10" s="420"/>
      <c r="R10" s="383" t="s">
        <v>55</v>
      </c>
      <c r="S10" s="413"/>
      <c r="T10" s="413"/>
      <c r="U10" s="160"/>
      <c r="V10" s="276" t="s">
        <v>60</v>
      </c>
      <c r="W10" s="277"/>
      <c r="X10" s="277"/>
      <c r="Y10" s="278">
        <v>3</v>
      </c>
      <c r="Z10" s="279"/>
      <c r="AA10" s="279"/>
      <c r="AB10" s="167" t="s">
        <v>57</v>
      </c>
      <c r="AC10" s="280">
        <f>W3+W4+W5</f>
        <v>3</v>
      </c>
      <c r="AD10" s="280"/>
      <c r="AE10" s="280"/>
      <c r="AF10" s="281"/>
      <c r="AG10" s="106"/>
      <c r="AH10" s="434"/>
      <c r="AI10" s="435"/>
      <c r="AJ10" s="435"/>
      <c r="AK10" s="435"/>
      <c r="AL10" s="435"/>
      <c r="AM10" s="435"/>
      <c r="AN10" s="435"/>
      <c r="AO10" s="435"/>
      <c r="AP10" s="435"/>
      <c r="AQ10" s="435"/>
      <c r="AR10" s="435"/>
      <c r="AS10" s="436"/>
      <c r="AT10" s="106"/>
      <c r="AU10" s="106"/>
      <c r="AV10" s="112"/>
      <c r="AW10" s="206"/>
      <c r="AX10" s="206"/>
      <c r="AY10" s="206"/>
      <c r="AZ10" s="206"/>
      <c r="BA10" s="206"/>
      <c r="BB10" s="206"/>
      <c r="BC10" s="206"/>
      <c r="BD10" s="206"/>
      <c r="BE10" s="206"/>
      <c r="BF10" s="206"/>
      <c r="BG10" s="206"/>
      <c r="BH10" s="206"/>
      <c r="BI10" s="206"/>
      <c r="BJ10" s="206"/>
      <c r="BK10" s="206"/>
      <c r="BL10" s="106"/>
      <c r="BM10" s="263"/>
      <c r="BN10" s="263"/>
      <c r="BO10" s="263"/>
      <c r="BP10" s="263"/>
      <c r="BQ10" s="263"/>
      <c r="BR10" s="263"/>
      <c r="BS10" s="262"/>
      <c r="BT10" s="263"/>
      <c r="BU10" s="263"/>
      <c r="BV10" s="263"/>
      <c r="BW10" s="263"/>
      <c r="BX10" s="263"/>
      <c r="BY10" s="263"/>
      <c r="BZ10" s="263"/>
      <c r="CA10" s="263"/>
      <c r="CB10" s="263"/>
    </row>
    <row r="11" spans="1:80" ht="17.149999999999999" customHeight="1">
      <c r="A11" s="106"/>
      <c r="B11" s="382"/>
      <c r="C11" s="386"/>
      <c r="D11" s="387"/>
      <c r="E11" s="266"/>
      <c r="F11" s="390"/>
      <c r="G11" s="393"/>
      <c r="H11" s="394"/>
      <c r="I11" s="397"/>
      <c r="J11" s="398"/>
      <c r="K11" s="401"/>
      <c r="L11" s="402"/>
      <c r="M11" s="145"/>
      <c r="N11" s="418"/>
      <c r="O11" s="418"/>
      <c r="P11" s="421"/>
      <c r="Q11" s="421"/>
      <c r="R11" s="383"/>
      <c r="S11" s="406"/>
      <c r="T11" s="406"/>
      <c r="U11" s="150"/>
      <c r="V11" s="264" t="str">
        <f>图表!P14</f>
        <v>激励骰</v>
      </c>
      <c r="W11" s="265"/>
      <c r="X11" s="265"/>
      <c r="Y11" s="266">
        <v>3</v>
      </c>
      <c r="Z11" s="267"/>
      <c r="AA11" s="267"/>
      <c r="AB11" s="167" t="s">
        <v>57</v>
      </c>
      <c r="AC11" s="268" t="str">
        <f>图表!S14</f>
        <v>1d6</v>
      </c>
      <c r="AD11" s="268"/>
      <c r="AE11" s="268"/>
      <c r="AF11" s="269"/>
      <c r="AG11" s="174"/>
      <c r="AH11" s="434"/>
      <c r="AI11" s="435"/>
      <c r="AJ11" s="435"/>
      <c r="AK11" s="435"/>
      <c r="AL11" s="435"/>
      <c r="AM11" s="435"/>
      <c r="AN11" s="435"/>
      <c r="AO11" s="435"/>
      <c r="AP11" s="435"/>
      <c r="AQ11" s="435"/>
      <c r="AR11" s="435"/>
      <c r="AS11" s="436"/>
      <c r="AT11" s="106"/>
      <c r="AU11" s="106"/>
      <c r="AV11" s="124"/>
      <c r="AW11" s="239"/>
      <c r="AX11" s="239"/>
      <c r="AY11" s="239"/>
      <c r="AZ11" s="239"/>
      <c r="BA11" s="239"/>
      <c r="BB11" s="239"/>
      <c r="BC11" s="239"/>
      <c r="BD11" s="239"/>
      <c r="BE11" s="239"/>
      <c r="BF11" s="239"/>
      <c r="BG11" s="239"/>
      <c r="BH11" s="239"/>
      <c r="BI11" s="239"/>
      <c r="BJ11" s="239"/>
      <c r="BK11" s="239"/>
      <c r="BL11" s="106"/>
      <c r="BM11" s="270"/>
      <c r="BN11" s="256"/>
      <c r="BO11" s="256"/>
      <c r="BP11" s="256"/>
      <c r="BQ11" s="256"/>
      <c r="BR11" s="257"/>
      <c r="BS11" s="239"/>
      <c r="BT11" s="239"/>
      <c r="BU11" s="239"/>
      <c r="BV11" s="239"/>
      <c r="BW11" s="239"/>
      <c r="BX11" s="239"/>
      <c r="BY11" s="239"/>
      <c r="BZ11" s="239"/>
      <c r="CA11" s="239"/>
      <c r="CB11" s="239"/>
    </row>
    <row r="12" spans="1:80" ht="17.149999999999999" customHeight="1">
      <c r="A12" s="106"/>
      <c r="B12" s="382" t="s">
        <v>3799</v>
      </c>
      <c r="C12" s="384" t="s">
        <v>61</v>
      </c>
      <c r="D12" s="385"/>
      <c r="E12" s="388">
        <v>14</v>
      </c>
      <c r="F12" s="389"/>
      <c r="G12" s="408">
        <f>INT(E12/2-5)</f>
        <v>2</v>
      </c>
      <c r="H12" s="409"/>
      <c r="I12" s="395"/>
      <c r="J12" s="396"/>
      <c r="K12" s="399">
        <f>G12+IF(B12="O",$AC$3,0)+I12</f>
        <v>4</v>
      </c>
      <c r="L12" s="400"/>
      <c r="M12" s="145"/>
      <c r="N12" s="403" t="s">
        <v>62</v>
      </c>
      <c r="O12" s="404"/>
      <c r="P12" s="404"/>
      <c r="Q12" s="405"/>
      <c r="R12" s="161"/>
      <c r="S12" s="382" t="s">
        <v>63</v>
      </c>
      <c r="T12" s="382"/>
      <c r="U12" s="150"/>
      <c r="V12" s="271" t="s">
        <v>64</v>
      </c>
      <c r="W12" s="271"/>
      <c r="X12" s="271"/>
      <c r="Y12" s="272" t="str">
        <f>图表!D14</f>
        <v>1d8</v>
      </c>
      <c r="Z12" s="272"/>
      <c r="AA12" s="272"/>
      <c r="AB12" s="168" t="s">
        <v>65</v>
      </c>
      <c r="AC12" s="272">
        <f>G12</f>
        <v>2</v>
      </c>
      <c r="AD12" s="272"/>
      <c r="AE12" s="273">
        <f>IF(角色!E8="丘陵矮人",1,)+IF(COUNTIF(主要情况!BN15:BR21,"健壮"),2,)</f>
        <v>0</v>
      </c>
      <c r="AF12" s="274"/>
      <c r="AG12" s="174"/>
      <c r="AH12" s="434"/>
      <c r="AI12" s="435"/>
      <c r="AJ12" s="435"/>
      <c r="AK12" s="435"/>
      <c r="AL12" s="435"/>
      <c r="AM12" s="435"/>
      <c r="AN12" s="435"/>
      <c r="AO12" s="435"/>
      <c r="AP12" s="435"/>
      <c r="AQ12" s="435"/>
      <c r="AR12" s="435"/>
      <c r="AS12" s="436"/>
      <c r="AT12" s="106"/>
      <c r="AU12" s="106"/>
      <c r="AV12" s="112"/>
      <c r="AW12" s="206"/>
      <c r="AX12" s="206"/>
      <c r="AY12" s="206"/>
      <c r="AZ12" s="206"/>
      <c r="BA12" s="206"/>
      <c r="BB12" s="206"/>
      <c r="BC12" s="206"/>
      <c r="BD12" s="206"/>
      <c r="BE12" s="206"/>
      <c r="BF12" s="206"/>
      <c r="BG12" s="206"/>
      <c r="BH12" s="206"/>
      <c r="BI12" s="206"/>
      <c r="BJ12" s="206"/>
      <c r="BK12" s="206"/>
      <c r="BL12" s="106"/>
      <c r="BM12" s="275"/>
      <c r="BN12" s="275"/>
      <c r="BO12" s="275"/>
      <c r="BP12" s="275"/>
      <c r="BQ12" s="275"/>
      <c r="BR12" s="275"/>
      <c r="BS12" s="282"/>
      <c r="BT12" s="282"/>
      <c r="BU12" s="282"/>
      <c r="BV12" s="282"/>
      <c r="BW12" s="282"/>
      <c r="BX12" s="282"/>
      <c r="BY12" s="282"/>
      <c r="BZ12" s="282"/>
      <c r="CA12" s="282"/>
      <c r="CB12" s="282"/>
    </row>
    <row r="13" spans="1:80" ht="17.149999999999999" customHeight="1">
      <c r="A13" s="106"/>
      <c r="B13" s="382"/>
      <c r="C13" s="386"/>
      <c r="D13" s="387"/>
      <c r="E13" s="266"/>
      <c r="F13" s="390"/>
      <c r="G13" s="410"/>
      <c r="H13" s="411"/>
      <c r="I13" s="397"/>
      <c r="J13" s="398"/>
      <c r="K13" s="401"/>
      <c r="L13" s="402"/>
      <c r="M13" s="145"/>
      <c r="N13" s="146"/>
      <c r="O13" s="146"/>
      <c r="P13" s="147"/>
      <c r="Q13" s="147"/>
      <c r="R13" s="162"/>
      <c r="S13" s="163"/>
      <c r="T13" s="163"/>
      <c r="U13" s="150"/>
      <c r="V13" s="164" t="s">
        <v>66</v>
      </c>
      <c r="W13" s="164"/>
      <c r="X13" s="164"/>
      <c r="Y13" s="164"/>
      <c r="Z13" s="164"/>
      <c r="AA13" s="164"/>
      <c r="AB13" s="164"/>
      <c r="AC13" s="164"/>
      <c r="AD13" s="164"/>
      <c r="AE13" s="164"/>
      <c r="AF13" s="169"/>
      <c r="AG13" s="106"/>
      <c r="AH13" s="434"/>
      <c r="AI13" s="435"/>
      <c r="AJ13" s="435"/>
      <c r="AK13" s="435"/>
      <c r="AL13" s="435"/>
      <c r="AM13" s="435"/>
      <c r="AN13" s="435"/>
      <c r="AO13" s="435"/>
      <c r="AP13" s="435"/>
      <c r="AQ13" s="435"/>
      <c r="AR13" s="435"/>
      <c r="AS13" s="436"/>
      <c r="AT13" s="106"/>
      <c r="AU13" s="106"/>
      <c r="AV13" s="124"/>
      <c r="AW13" s="239"/>
      <c r="AX13" s="239"/>
      <c r="AY13" s="239"/>
      <c r="AZ13" s="239"/>
      <c r="BA13" s="239"/>
      <c r="BB13" s="239"/>
      <c r="BC13" s="239"/>
      <c r="BD13" s="239"/>
      <c r="BE13" s="239"/>
      <c r="BF13" s="239"/>
      <c r="BG13" s="239"/>
      <c r="BH13" s="239"/>
      <c r="BI13" s="239"/>
      <c r="BJ13" s="239"/>
      <c r="BK13" s="239"/>
      <c r="BL13" s="106"/>
      <c r="BM13" s="231" t="s">
        <v>67</v>
      </c>
      <c r="BN13" s="231"/>
      <c r="BO13" s="231"/>
      <c r="BP13" s="231"/>
      <c r="BQ13" s="231"/>
      <c r="BR13" s="231"/>
      <c r="BS13" s="231"/>
      <c r="BT13" s="231"/>
      <c r="BU13" s="231"/>
      <c r="BV13" s="231"/>
      <c r="BW13" s="231"/>
      <c r="BX13" s="231"/>
      <c r="BY13" s="231"/>
      <c r="BZ13" s="231"/>
      <c r="CA13" s="231"/>
      <c r="CB13" s="231"/>
    </row>
    <row r="14" spans="1:80" ht="17.149999999999999" customHeight="1">
      <c r="A14" s="106"/>
      <c r="B14" s="382" t="str">
        <f>IF(OR($S$3="德鲁伊",$S$3="法师",$S$3="游荡者",$S$3="奇械师"),"O","X")</f>
        <v>X</v>
      </c>
      <c r="C14" s="384" t="s">
        <v>68</v>
      </c>
      <c r="D14" s="385"/>
      <c r="E14" s="388">
        <v>10</v>
      </c>
      <c r="F14" s="389"/>
      <c r="G14" s="391">
        <f>INT(E14/2-5)</f>
        <v>0</v>
      </c>
      <c r="H14" s="392"/>
      <c r="I14" s="395"/>
      <c r="J14" s="396"/>
      <c r="K14" s="399">
        <f>G14+IF(B14="O",$AC$3,0)+I14</f>
        <v>0</v>
      </c>
      <c r="L14" s="400"/>
      <c r="M14" s="145"/>
      <c r="N14" s="412" t="s">
        <v>69</v>
      </c>
      <c r="O14" s="412"/>
      <c r="P14" s="296">
        <f>SUM(8+AC3+IF(R17="力量",G8,IF(R17="敏捷",G10,IF(R17="体质",G12,IF(R17="智力",G14,IF(R17="感知",G16,IF(R17="魅力",G18,0)))))))+S14</f>
        <v>13</v>
      </c>
      <c r="Q14" s="296"/>
      <c r="R14" s="383" t="s">
        <v>55</v>
      </c>
      <c r="S14" s="406"/>
      <c r="T14" s="406"/>
      <c r="U14" s="150"/>
      <c r="V14" s="466" t="s">
        <v>66</v>
      </c>
      <c r="W14" s="467"/>
      <c r="X14" s="454"/>
      <c r="Y14" s="456"/>
      <c r="AA14" s="448" t="s">
        <v>70</v>
      </c>
      <c r="AB14" s="449"/>
      <c r="AC14" s="450"/>
      <c r="AD14" s="454"/>
      <c r="AE14" s="455"/>
      <c r="AF14" s="456"/>
      <c r="AG14" s="106"/>
      <c r="AH14" s="434"/>
      <c r="AI14" s="435"/>
      <c r="AJ14" s="435"/>
      <c r="AK14" s="435"/>
      <c r="AL14" s="435"/>
      <c r="AM14" s="435"/>
      <c r="AN14" s="435"/>
      <c r="AO14" s="435"/>
      <c r="AP14" s="435"/>
      <c r="AQ14" s="435"/>
      <c r="AR14" s="435"/>
      <c r="AS14" s="436"/>
      <c r="AT14" s="106"/>
      <c r="AU14" s="106"/>
      <c r="AV14" s="112"/>
      <c r="AW14" s="206"/>
      <c r="AX14" s="206"/>
      <c r="AY14" s="206"/>
      <c r="AZ14" s="206"/>
      <c r="BA14" s="206"/>
      <c r="BB14" s="206"/>
      <c r="BC14" s="206"/>
      <c r="BD14" s="206"/>
      <c r="BE14" s="206"/>
      <c r="BF14" s="206"/>
      <c r="BG14" s="206"/>
      <c r="BH14" s="206"/>
      <c r="BI14" s="206"/>
      <c r="BJ14" s="206"/>
      <c r="BK14" s="206"/>
      <c r="BL14" s="106"/>
      <c r="BM14" s="131" t="s">
        <v>33</v>
      </c>
      <c r="BN14" s="235" t="s">
        <v>34</v>
      </c>
      <c r="BO14" s="235"/>
      <c r="BP14" s="235"/>
      <c r="BQ14" s="235"/>
      <c r="BR14" s="235"/>
      <c r="BS14" s="235" t="s">
        <v>35</v>
      </c>
      <c r="BT14" s="235"/>
      <c r="BU14" s="235"/>
      <c r="BV14" s="235"/>
      <c r="BW14" s="235"/>
      <c r="BX14" s="235"/>
      <c r="BY14" s="235"/>
      <c r="BZ14" s="235"/>
      <c r="CA14" s="235"/>
      <c r="CB14" s="235"/>
    </row>
    <row r="15" spans="1:80" ht="17.149999999999999" customHeight="1">
      <c r="A15" s="106"/>
      <c r="B15" s="382"/>
      <c r="C15" s="386"/>
      <c r="D15" s="387"/>
      <c r="E15" s="266"/>
      <c r="F15" s="390"/>
      <c r="G15" s="393"/>
      <c r="H15" s="394"/>
      <c r="I15" s="397"/>
      <c r="J15" s="398"/>
      <c r="K15" s="401"/>
      <c r="L15" s="402"/>
      <c r="M15" s="145"/>
      <c r="N15" s="412"/>
      <c r="O15" s="412"/>
      <c r="P15" s="296"/>
      <c r="Q15" s="296"/>
      <c r="R15" s="383"/>
      <c r="S15" s="406"/>
      <c r="T15" s="406"/>
      <c r="U15" s="150"/>
      <c r="V15" s="468"/>
      <c r="W15" s="469"/>
      <c r="X15" s="457"/>
      <c r="Y15" s="459"/>
      <c r="AA15" s="451"/>
      <c r="AB15" s="452"/>
      <c r="AC15" s="453"/>
      <c r="AD15" s="457"/>
      <c r="AE15" s="458"/>
      <c r="AF15" s="459"/>
      <c r="AG15" s="106"/>
      <c r="AH15" s="434"/>
      <c r="AI15" s="435"/>
      <c r="AJ15" s="435"/>
      <c r="AK15" s="435"/>
      <c r="AL15" s="435"/>
      <c r="AM15" s="435"/>
      <c r="AN15" s="435"/>
      <c r="AO15" s="435"/>
      <c r="AP15" s="435"/>
      <c r="AQ15" s="435"/>
      <c r="AR15" s="435"/>
      <c r="AS15" s="436"/>
      <c r="AT15" s="106"/>
      <c r="AU15" s="106"/>
      <c r="AV15" s="124"/>
      <c r="AW15" s="239"/>
      <c r="AX15" s="239"/>
      <c r="AY15" s="239"/>
      <c r="AZ15" s="239"/>
      <c r="BA15" s="239"/>
      <c r="BB15" s="239"/>
      <c r="BC15" s="239"/>
      <c r="BD15" s="239"/>
      <c r="BE15" s="239"/>
      <c r="BF15" s="239"/>
      <c r="BG15" s="239"/>
      <c r="BH15" s="239"/>
      <c r="BI15" s="239"/>
      <c r="BJ15" s="239"/>
      <c r="BK15" s="239"/>
      <c r="BL15" s="106"/>
      <c r="BM15" s="176">
        <v>4</v>
      </c>
      <c r="BN15" s="239"/>
      <c r="BO15" s="239"/>
      <c r="BP15" s="239"/>
      <c r="BQ15" s="239"/>
      <c r="BR15" s="239"/>
      <c r="BS15" s="239"/>
      <c r="BT15" s="239"/>
      <c r="BU15" s="239"/>
      <c r="BV15" s="239"/>
      <c r="BW15" s="239"/>
      <c r="BX15" s="239"/>
      <c r="BY15" s="239"/>
      <c r="BZ15" s="239"/>
      <c r="CA15" s="239"/>
      <c r="CB15" s="239"/>
    </row>
    <row r="16" spans="1:80" ht="17.149999999999999" customHeight="1">
      <c r="A16" s="106"/>
      <c r="B16" s="382" t="str">
        <f>IF(OR($S$3="邪术师",$S$3="德鲁伊",$S$3="法师",$S$3="牧师",$S$3="圣武士"),"O","X")</f>
        <v>X</v>
      </c>
      <c r="C16" s="384" t="s">
        <v>71</v>
      </c>
      <c r="D16" s="385"/>
      <c r="E16" s="388">
        <v>13</v>
      </c>
      <c r="F16" s="389"/>
      <c r="G16" s="391">
        <f>INT(E16/2-5)</f>
        <v>1</v>
      </c>
      <c r="H16" s="392"/>
      <c r="I16" s="395"/>
      <c r="J16" s="396"/>
      <c r="K16" s="399">
        <f>G16+IF(B16="O",$AC$3,0)+I16</f>
        <v>1</v>
      </c>
      <c r="L16" s="400"/>
      <c r="M16" s="145"/>
      <c r="N16" s="148"/>
      <c r="O16" s="148"/>
      <c r="P16" s="148"/>
      <c r="Q16" s="148"/>
      <c r="R16" s="136"/>
      <c r="S16" s="136"/>
      <c r="T16" s="136"/>
      <c r="U16" s="295"/>
      <c r="V16" s="283"/>
      <c r="W16" s="283"/>
      <c r="X16" s="138"/>
      <c r="Y16" s="138"/>
      <c r="Z16" s="138"/>
      <c r="AA16" s="169"/>
      <c r="AB16" s="283"/>
      <c r="AC16" s="283"/>
      <c r="AD16" s="284"/>
      <c r="AE16" s="284"/>
      <c r="AF16" s="284"/>
      <c r="AG16" s="106"/>
      <c r="AH16" s="434"/>
      <c r="AI16" s="435"/>
      <c r="AJ16" s="435"/>
      <c r="AK16" s="435"/>
      <c r="AL16" s="435"/>
      <c r="AM16" s="435"/>
      <c r="AN16" s="435"/>
      <c r="AO16" s="435"/>
      <c r="AP16" s="435"/>
      <c r="AQ16" s="435"/>
      <c r="AR16" s="435"/>
      <c r="AS16" s="436"/>
      <c r="AT16" s="106"/>
      <c r="AU16" s="106"/>
      <c r="AV16" s="112"/>
      <c r="AW16" s="206"/>
      <c r="AX16" s="206"/>
      <c r="AY16" s="206"/>
      <c r="AZ16" s="206"/>
      <c r="BA16" s="206"/>
      <c r="BB16" s="206"/>
      <c r="BC16" s="206"/>
      <c r="BD16" s="206"/>
      <c r="BE16" s="206"/>
      <c r="BF16" s="206"/>
      <c r="BG16" s="206"/>
      <c r="BH16" s="206"/>
      <c r="BI16" s="206"/>
      <c r="BJ16" s="206"/>
      <c r="BK16" s="206"/>
      <c r="BL16" s="106"/>
      <c r="BM16" s="108">
        <v>8</v>
      </c>
      <c r="BN16" s="285"/>
      <c r="BO16" s="285"/>
      <c r="BP16" s="285"/>
      <c r="BQ16" s="285"/>
      <c r="BR16" s="285"/>
      <c r="BS16" s="285"/>
      <c r="BT16" s="285"/>
      <c r="BU16" s="285"/>
      <c r="BV16" s="285"/>
      <c r="BW16" s="285"/>
      <c r="BX16" s="285"/>
      <c r="BY16" s="285"/>
      <c r="BZ16" s="285"/>
      <c r="CA16" s="285"/>
      <c r="CB16" s="285"/>
    </row>
    <row r="17" spans="1:80" ht="17.149999999999999" customHeight="1">
      <c r="A17" s="106"/>
      <c r="B17" s="382"/>
      <c r="C17" s="386"/>
      <c r="D17" s="387"/>
      <c r="E17" s="266"/>
      <c r="F17" s="390"/>
      <c r="G17" s="393"/>
      <c r="H17" s="394"/>
      <c r="I17" s="397"/>
      <c r="J17" s="398"/>
      <c r="K17" s="401"/>
      <c r="L17" s="402"/>
      <c r="M17" s="145"/>
      <c r="N17" s="286" t="s">
        <v>72</v>
      </c>
      <c r="O17" s="286"/>
      <c r="P17" s="286"/>
      <c r="Q17" s="286"/>
      <c r="R17" s="287" t="str">
        <f>图表!D28</f>
        <v>魅力</v>
      </c>
      <c r="S17" s="287"/>
      <c r="T17" s="287"/>
      <c r="U17" s="295"/>
      <c r="V17" s="286" t="s">
        <v>73</v>
      </c>
      <c r="W17" s="286"/>
      <c r="X17" s="288" t="s">
        <v>74</v>
      </c>
      <c r="Y17" s="289"/>
      <c r="Z17" s="138"/>
      <c r="AA17" s="290" t="s">
        <v>75</v>
      </c>
      <c r="AB17" s="291"/>
      <c r="AC17" s="292"/>
      <c r="AD17" s="293">
        <v>30</v>
      </c>
      <c r="AE17" s="294"/>
      <c r="AF17" s="170" t="s">
        <v>76</v>
      </c>
      <c r="AG17" s="106"/>
      <c r="AH17" s="434"/>
      <c r="AI17" s="435"/>
      <c r="AJ17" s="435"/>
      <c r="AK17" s="435"/>
      <c r="AL17" s="435"/>
      <c r="AM17" s="435"/>
      <c r="AN17" s="435"/>
      <c r="AO17" s="435"/>
      <c r="AP17" s="435"/>
      <c r="AQ17" s="435"/>
      <c r="AR17" s="435"/>
      <c r="AS17" s="436"/>
      <c r="AT17" s="106"/>
      <c r="AU17" s="106"/>
      <c r="AV17" s="124"/>
      <c r="AW17" s="239"/>
      <c r="AX17" s="239"/>
      <c r="AY17" s="239"/>
      <c r="AZ17" s="239"/>
      <c r="BA17" s="239"/>
      <c r="BB17" s="239"/>
      <c r="BC17" s="239"/>
      <c r="BD17" s="239"/>
      <c r="BE17" s="239"/>
      <c r="BF17" s="239"/>
      <c r="BG17" s="239"/>
      <c r="BH17" s="239"/>
      <c r="BI17" s="239"/>
      <c r="BJ17" s="239"/>
      <c r="BK17" s="239"/>
      <c r="BL17" s="106"/>
      <c r="BM17" s="176">
        <v>12</v>
      </c>
      <c r="BN17" s="239"/>
      <c r="BO17" s="239"/>
      <c r="BP17" s="239"/>
      <c r="BQ17" s="239"/>
      <c r="BR17" s="239"/>
      <c r="BS17" s="239"/>
      <c r="BT17" s="239"/>
      <c r="BU17" s="239"/>
      <c r="BV17" s="239"/>
      <c r="BW17" s="239"/>
      <c r="BX17" s="239"/>
      <c r="BY17" s="239"/>
      <c r="BZ17" s="239"/>
      <c r="CA17" s="239"/>
      <c r="CB17" s="239"/>
    </row>
    <row r="18" spans="1:80" ht="17.149999999999999" customHeight="1">
      <c r="A18" s="106"/>
      <c r="B18" s="382" t="str">
        <f>IF(OR($S$3="吟游诗人",$S$3="邪术师",$S$3="牧师",$S$3="圣武士",$S$3="术士"),"O","X")</f>
        <v>O</v>
      </c>
      <c r="C18" s="384" t="s">
        <v>77</v>
      </c>
      <c r="D18" s="385"/>
      <c r="E18" s="388">
        <v>16</v>
      </c>
      <c r="F18" s="389"/>
      <c r="G18" s="391">
        <f>INT(E18/2-5)</f>
        <v>3</v>
      </c>
      <c r="H18" s="392"/>
      <c r="I18" s="395"/>
      <c r="J18" s="396"/>
      <c r="K18" s="399">
        <f>G18+IF(B18="O",$AC$3,0)+I18</f>
        <v>5</v>
      </c>
      <c r="L18" s="400"/>
      <c r="M18" s="145"/>
      <c r="N18" s="149"/>
      <c r="O18" s="149"/>
      <c r="P18" s="149"/>
      <c r="Q18" s="149"/>
      <c r="R18" s="147"/>
      <c r="S18" s="147"/>
      <c r="T18" s="147"/>
      <c r="U18" s="150"/>
      <c r="V18" s="149"/>
      <c r="W18" s="149"/>
      <c r="X18" s="110"/>
      <c r="Y18" s="110"/>
      <c r="Z18" s="110"/>
      <c r="AA18" s="110"/>
      <c r="AB18" s="110"/>
      <c r="AC18" s="110"/>
      <c r="AD18" s="110"/>
      <c r="AE18" s="110"/>
      <c r="AF18" s="110"/>
      <c r="AG18" s="106"/>
      <c r="AH18" s="434"/>
      <c r="AI18" s="435"/>
      <c r="AJ18" s="435"/>
      <c r="AK18" s="435"/>
      <c r="AL18" s="435"/>
      <c r="AM18" s="435"/>
      <c r="AN18" s="435"/>
      <c r="AO18" s="435"/>
      <c r="AP18" s="435"/>
      <c r="AQ18" s="435"/>
      <c r="AR18" s="435"/>
      <c r="AS18" s="436"/>
      <c r="AT18" s="106"/>
      <c r="AU18" s="106"/>
      <c r="AV18" s="112"/>
      <c r="AW18" s="206"/>
      <c r="AX18" s="206"/>
      <c r="AY18" s="206"/>
      <c r="AZ18" s="206"/>
      <c r="BA18" s="206"/>
      <c r="BB18" s="206"/>
      <c r="BC18" s="206"/>
      <c r="BD18" s="206"/>
      <c r="BE18" s="206"/>
      <c r="BF18" s="206"/>
      <c r="BG18" s="206"/>
      <c r="BH18" s="206"/>
      <c r="BI18" s="206"/>
      <c r="BJ18" s="206"/>
      <c r="BK18" s="206"/>
      <c r="BL18" s="106"/>
      <c r="BM18" s="132">
        <v>16</v>
      </c>
      <c r="BN18" s="285"/>
      <c r="BO18" s="285"/>
      <c r="BP18" s="285"/>
      <c r="BQ18" s="285"/>
      <c r="BR18" s="285"/>
      <c r="BS18" s="285"/>
      <c r="BT18" s="285"/>
      <c r="BU18" s="285"/>
      <c r="BV18" s="285"/>
      <c r="BW18" s="285"/>
      <c r="BX18" s="285"/>
      <c r="BY18" s="285"/>
      <c r="BZ18" s="285"/>
      <c r="CA18" s="285"/>
      <c r="CB18" s="285"/>
    </row>
    <row r="19" spans="1:80" ht="17.149999999999999" customHeight="1">
      <c r="A19" s="106"/>
      <c r="B19" s="382"/>
      <c r="C19" s="386"/>
      <c r="D19" s="387"/>
      <c r="E19" s="266"/>
      <c r="F19" s="390"/>
      <c r="G19" s="393"/>
      <c r="H19" s="394"/>
      <c r="I19" s="397"/>
      <c r="J19" s="398"/>
      <c r="K19" s="401"/>
      <c r="L19" s="402"/>
      <c r="M19" s="145"/>
      <c r="N19" s="286" t="s">
        <v>78</v>
      </c>
      <c r="O19" s="286"/>
      <c r="P19" s="286"/>
      <c r="Q19" s="286"/>
      <c r="R19" s="296">
        <f>10+I35+IF(COUNTIF(BN15:BR21,"观察力"),5,)</f>
        <v>12</v>
      </c>
      <c r="S19" s="296"/>
      <c r="T19" s="296"/>
      <c r="U19" s="150"/>
      <c r="V19" s="286" t="s">
        <v>79</v>
      </c>
      <c r="W19" s="286"/>
      <c r="X19" s="297" t="s">
        <v>4076</v>
      </c>
      <c r="Y19" s="298"/>
      <c r="Z19" s="298"/>
      <c r="AA19" s="298"/>
      <c r="AB19" s="298"/>
      <c r="AC19" s="298"/>
      <c r="AD19" s="298"/>
      <c r="AE19" s="298"/>
      <c r="AF19" s="298"/>
      <c r="AG19" s="106"/>
      <c r="AH19" s="437"/>
      <c r="AI19" s="438"/>
      <c r="AJ19" s="438"/>
      <c r="AK19" s="438"/>
      <c r="AL19" s="438"/>
      <c r="AM19" s="438"/>
      <c r="AN19" s="438"/>
      <c r="AO19" s="438"/>
      <c r="AP19" s="438"/>
      <c r="AQ19" s="438"/>
      <c r="AR19" s="438"/>
      <c r="AS19" s="439"/>
      <c r="AT19" s="106"/>
      <c r="AU19" s="106"/>
      <c r="AV19" s="124"/>
      <c r="AW19" s="239"/>
      <c r="AX19" s="239"/>
      <c r="AY19" s="239"/>
      <c r="AZ19" s="239"/>
      <c r="BA19" s="239"/>
      <c r="BB19" s="239"/>
      <c r="BC19" s="239"/>
      <c r="BD19" s="239"/>
      <c r="BE19" s="239"/>
      <c r="BF19" s="239"/>
      <c r="BG19" s="239"/>
      <c r="BH19" s="239"/>
      <c r="BI19" s="239"/>
      <c r="BJ19" s="239"/>
      <c r="BK19" s="239"/>
      <c r="BL19" s="106"/>
      <c r="BM19" s="176">
        <v>19</v>
      </c>
      <c r="BN19" s="239"/>
      <c r="BO19" s="239"/>
      <c r="BP19" s="239"/>
      <c r="BQ19" s="239"/>
      <c r="BR19" s="239"/>
      <c r="BS19" s="239"/>
      <c r="BT19" s="239"/>
      <c r="BU19" s="239"/>
      <c r="BV19" s="239"/>
      <c r="BW19" s="239"/>
      <c r="BX19" s="239"/>
      <c r="BY19" s="239"/>
      <c r="BZ19" s="239"/>
      <c r="CA19" s="239"/>
      <c r="CB19" s="239"/>
    </row>
    <row r="20" spans="1:80" ht="17.149999999999999" customHeight="1">
      <c r="A20" s="106"/>
      <c r="B20" s="136"/>
      <c r="C20" s="137"/>
      <c r="D20" s="137"/>
      <c r="E20" s="137">
        <v>0</v>
      </c>
      <c r="F20" s="138"/>
      <c r="G20" s="138"/>
      <c r="H20" s="139"/>
      <c r="I20" s="139"/>
      <c r="J20" s="138"/>
      <c r="K20" s="138"/>
      <c r="L20" s="145"/>
      <c r="M20" s="145"/>
      <c r="N20" s="150"/>
      <c r="O20" s="150"/>
      <c r="P20" s="150"/>
      <c r="Q20" s="150"/>
      <c r="R20" s="150"/>
      <c r="S20" s="150"/>
      <c r="T20" s="150"/>
      <c r="U20" s="150"/>
      <c r="V20" s="150"/>
      <c r="W20" s="150"/>
      <c r="X20" s="150"/>
      <c r="Y20" s="150"/>
      <c r="Z20" s="150"/>
      <c r="AA20" s="150"/>
      <c r="AB20" s="150"/>
      <c r="AC20" s="150"/>
      <c r="AD20" s="150"/>
      <c r="AE20" s="150"/>
      <c r="AF20" s="150"/>
      <c r="AG20" s="106"/>
      <c r="AH20" s="175"/>
      <c r="AI20" s="175"/>
      <c r="AJ20" s="175"/>
      <c r="AK20" s="175"/>
      <c r="AL20" s="175"/>
      <c r="AM20" s="175"/>
      <c r="AN20" s="175"/>
      <c r="AO20" s="175"/>
      <c r="AP20" s="175"/>
      <c r="AQ20" s="175"/>
      <c r="AR20" s="175"/>
      <c r="AS20" s="175"/>
      <c r="AT20" s="106"/>
      <c r="AU20" s="106"/>
      <c r="AV20" s="112"/>
      <c r="AW20" s="206"/>
      <c r="AX20" s="206"/>
      <c r="AY20" s="206"/>
      <c r="AZ20" s="206"/>
      <c r="BA20" s="206"/>
      <c r="BB20" s="206"/>
      <c r="BC20" s="206"/>
      <c r="BD20" s="206"/>
      <c r="BE20" s="206"/>
      <c r="BF20" s="206"/>
      <c r="BG20" s="206"/>
      <c r="BH20" s="206"/>
      <c r="BI20" s="206"/>
      <c r="BJ20" s="206"/>
      <c r="BK20" s="206"/>
      <c r="BL20" s="106"/>
      <c r="BM20" s="171">
        <v>6</v>
      </c>
      <c r="BN20" s="285"/>
      <c r="BO20" s="285"/>
      <c r="BP20" s="285"/>
      <c r="BQ20" s="285"/>
      <c r="BR20" s="285"/>
      <c r="BS20" s="206"/>
      <c r="BT20" s="206"/>
      <c r="BU20" s="206"/>
      <c r="BV20" s="206"/>
      <c r="BW20" s="206"/>
      <c r="BX20" s="206"/>
      <c r="BY20" s="206"/>
      <c r="BZ20" s="206"/>
      <c r="CA20" s="206"/>
      <c r="CB20" s="206"/>
    </row>
    <row r="21" spans="1:80" ht="17.149999999999999" customHeight="1">
      <c r="A21" s="106"/>
      <c r="B21" s="258" t="s">
        <v>80</v>
      </c>
      <c r="C21" s="258"/>
      <c r="D21" s="258"/>
      <c r="E21" s="258"/>
      <c r="F21" s="258"/>
      <c r="G21" s="258"/>
      <c r="H21" s="258"/>
      <c r="I21" s="258"/>
      <c r="J21" s="258"/>
      <c r="K21" s="106"/>
      <c r="L21" s="231" t="s">
        <v>81</v>
      </c>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c r="AK21" s="231"/>
      <c r="AL21" s="175"/>
      <c r="AM21" s="231" t="s">
        <v>82</v>
      </c>
      <c r="AN21" s="231"/>
      <c r="AO21" s="231"/>
      <c r="AP21" s="231"/>
      <c r="AQ21" s="231"/>
      <c r="AR21" s="231"/>
      <c r="AS21" s="231"/>
      <c r="AT21" s="106"/>
      <c r="AU21" s="106"/>
      <c r="AV21" s="124"/>
      <c r="AW21" s="239"/>
      <c r="AX21" s="239"/>
      <c r="AY21" s="239"/>
      <c r="AZ21" s="239"/>
      <c r="BA21" s="239"/>
      <c r="BB21" s="239"/>
      <c r="BC21" s="239"/>
      <c r="BD21" s="239"/>
      <c r="BE21" s="239"/>
      <c r="BF21" s="239"/>
      <c r="BG21" s="239"/>
      <c r="BH21" s="239"/>
      <c r="BI21" s="239"/>
      <c r="BJ21" s="239"/>
      <c r="BK21" s="239"/>
      <c r="BL21" s="106"/>
      <c r="BM21" s="124">
        <v>10</v>
      </c>
      <c r="BN21" s="239"/>
      <c r="BO21" s="239"/>
      <c r="BP21" s="239"/>
      <c r="BQ21" s="239"/>
      <c r="BR21" s="239"/>
      <c r="BS21" s="239"/>
      <c r="BT21" s="239"/>
      <c r="BU21" s="239"/>
      <c r="BV21" s="239"/>
      <c r="BW21" s="239"/>
      <c r="BX21" s="239"/>
      <c r="BY21" s="239"/>
      <c r="BZ21" s="239"/>
      <c r="CA21" s="239"/>
      <c r="CB21" s="239"/>
    </row>
    <row r="22" spans="1:80" ht="17.149999999999999" customHeight="1">
      <c r="A22" s="106"/>
      <c r="B22" s="133" t="s">
        <v>45</v>
      </c>
      <c r="C22" s="259" t="s">
        <v>83</v>
      </c>
      <c r="D22" s="259"/>
      <c r="E22" s="259"/>
      <c r="F22" s="259" t="s">
        <v>50</v>
      </c>
      <c r="G22" s="259"/>
      <c r="H22" s="133"/>
      <c r="I22" s="259" t="s">
        <v>84</v>
      </c>
      <c r="J22" s="259"/>
      <c r="K22" s="110"/>
      <c r="L22" s="304" t="s">
        <v>85</v>
      </c>
      <c r="M22" s="304"/>
      <c r="N22" s="151"/>
      <c r="O22" s="304" t="s">
        <v>34</v>
      </c>
      <c r="P22" s="304"/>
      <c r="Q22" s="304"/>
      <c r="R22" s="304"/>
      <c r="S22" s="304" t="s">
        <v>86</v>
      </c>
      <c r="T22" s="304"/>
      <c r="U22" s="304"/>
      <c r="V22" s="304" t="s">
        <v>87</v>
      </c>
      <c r="W22" s="304"/>
      <c r="X22" s="304"/>
      <c r="Y22" s="304"/>
      <c r="Z22" s="304"/>
      <c r="AA22" s="304" t="s">
        <v>88</v>
      </c>
      <c r="AB22" s="304"/>
      <c r="AC22" s="151"/>
      <c r="AD22" s="304" t="s">
        <v>59</v>
      </c>
      <c r="AE22" s="304"/>
      <c r="AF22" s="304" t="s">
        <v>89</v>
      </c>
      <c r="AG22" s="304"/>
      <c r="AH22" s="304"/>
      <c r="AI22" s="304"/>
      <c r="AJ22" s="304" t="s">
        <v>90</v>
      </c>
      <c r="AK22" s="304"/>
      <c r="AL22" s="304"/>
      <c r="AM22" s="304" t="s">
        <v>91</v>
      </c>
      <c r="AN22" s="304"/>
      <c r="AO22" s="304"/>
      <c r="AP22" s="304" t="s">
        <v>59</v>
      </c>
      <c r="AQ22" s="304"/>
      <c r="AR22" s="304" t="s">
        <v>88</v>
      </c>
      <c r="AS22" s="304"/>
      <c r="AT22" s="106"/>
      <c r="AU22" s="106"/>
      <c r="AV22" s="112"/>
      <c r="AW22" s="206"/>
      <c r="AX22" s="206"/>
      <c r="AY22" s="206"/>
      <c r="AZ22" s="206"/>
      <c r="BA22" s="206"/>
      <c r="BB22" s="206"/>
      <c r="BC22" s="206"/>
      <c r="BD22" s="206"/>
      <c r="BE22" s="206"/>
      <c r="BF22" s="206"/>
      <c r="BG22" s="206"/>
      <c r="BH22" s="206"/>
      <c r="BI22" s="206"/>
      <c r="BJ22" s="206"/>
      <c r="BK22" s="206"/>
      <c r="BL22" s="106"/>
      <c r="BM22" s="177"/>
      <c r="BN22" s="177"/>
      <c r="BO22" s="177"/>
      <c r="BP22" s="177"/>
      <c r="BQ22" s="177"/>
      <c r="BR22" s="177"/>
      <c r="BS22" s="182"/>
      <c r="BT22" s="182"/>
      <c r="BU22" s="182"/>
      <c r="BV22" s="182"/>
      <c r="BW22" s="182"/>
      <c r="BX22" s="182"/>
      <c r="BY22" s="182"/>
      <c r="BZ22" s="182"/>
      <c r="CA22" s="182"/>
      <c r="CB22" s="182"/>
    </row>
    <row r="23" spans="1:80" ht="17.149999999999999" customHeight="1">
      <c r="A23" s="106"/>
      <c r="B23" s="140" t="str">
        <f>IF(OR(AND($S$3="吟游诗人",$W$3&gt;=2),AND($S$4="吟游诗人",$W$4&gt;=2)),"〄","X")</f>
        <v>〄</v>
      </c>
      <c r="C23" s="286" t="s">
        <v>92</v>
      </c>
      <c r="D23" s="286"/>
      <c r="E23" s="286"/>
      <c r="F23" s="298"/>
      <c r="G23" s="298"/>
      <c r="H23" s="141" t="s">
        <v>93</v>
      </c>
      <c r="I23" s="301">
        <f>$G$8+IF(B23="O",$AC$3,(IF(B23="❂",$AC$3*2,IF(B23="〄",INT($AC$3/2),0)+F23)))</f>
        <v>2</v>
      </c>
      <c r="J23" s="302"/>
      <c r="K23" s="106"/>
      <c r="L23" s="303" t="s">
        <v>94</v>
      </c>
      <c r="M23" s="303"/>
      <c r="N23" s="152" t="s">
        <v>93</v>
      </c>
      <c r="O23" s="242" t="s">
        <v>620</v>
      </c>
      <c r="P23" s="243"/>
      <c r="Q23" s="243"/>
      <c r="R23" s="243"/>
      <c r="S23" s="244"/>
      <c r="T23" s="135" t="s">
        <v>95</v>
      </c>
      <c r="U23" s="305"/>
      <c r="V23" s="305"/>
      <c r="W23" s="305"/>
      <c r="X23" s="305"/>
      <c r="Y23" s="305"/>
      <c r="Z23" s="305"/>
      <c r="AA23" s="300">
        <f>IFERROR(VLOOKUP(O23,图表!U45:X59,4,0),"")</f>
        <v>0</v>
      </c>
      <c r="AB23" s="300"/>
      <c r="AC23" s="152" t="s">
        <v>93</v>
      </c>
      <c r="AD23" s="306">
        <f>IFERROR(VLOOKUP(O23,图表!U45:V59,2,0),IF(L23="无甲",10+G10,10))</f>
        <v>13</v>
      </c>
      <c r="AE23" s="307"/>
      <c r="AF23" s="190" t="s">
        <v>65</v>
      </c>
      <c r="AG23" s="299" t="str">
        <f>IF(AND(COUNTIF(BN15:BR21,"中甲大师"),L23="中甲"),3,IF(L23="中甲",2,""))</f>
        <v/>
      </c>
      <c r="AH23" s="299"/>
      <c r="AI23" s="106"/>
      <c r="AJ23" s="309" t="s">
        <v>63</v>
      </c>
      <c r="AK23" s="309"/>
      <c r="AL23" s="106"/>
      <c r="AM23" s="300"/>
      <c r="AN23" s="300"/>
      <c r="AO23" s="300"/>
      <c r="AP23" s="299">
        <v>2</v>
      </c>
      <c r="AQ23" s="299"/>
      <c r="AR23" s="300">
        <v>6</v>
      </c>
      <c r="AS23" s="300"/>
      <c r="AT23" s="106"/>
      <c r="AU23" s="106"/>
      <c r="AV23" s="124"/>
      <c r="AW23" s="239"/>
      <c r="AX23" s="239"/>
      <c r="AY23" s="239"/>
      <c r="AZ23" s="239"/>
      <c r="BA23" s="239"/>
      <c r="BB23" s="239"/>
      <c r="BC23" s="239"/>
      <c r="BD23" s="239"/>
      <c r="BE23" s="239"/>
      <c r="BF23" s="239"/>
      <c r="BG23" s="239"/>
      <c r="BH23" s="239"/>
      <c r="BI23" s="239"/>
      <c r="BJ23" s="239"/>
      <c r="BK23" s="239"/>
      <c r="BL23" s="106"/>
      <c r="BM23" s="231" t="s">
        <v>96</v>
      </c>
      <c r="BN23" s="231"/>
      <c r="BO23" s="231"/>
      <c r="BP23" s="231"/>
      <c r="BQ23" s="231"/>
      <c r="BR23" s="231"/>
      <c r="BS23" s="231"/>
      <c r="BT23" s="231"/>
      <c r="BU23" s="231"/>
      <c r="BV23" s="231"/>
      <c r="BW23" s="231"/>
      <c r="BX23" s="231"/>
      <c r="BY23" s="231"/>
      <c r="BZ23" s="231"/>
      <c r="CA23" s="231"/>
      <c r="CB23" s="231"/>
    </row>
    <row r="24" spans="1:80" ht="17.149999999999999" customHeight="1">
      <c r="A24" s="106"/>
      <c r="B24" s="259" t="s">
        <v>97</v>
      </c>
      <c r="C24" s="259"/>
      <c r="D24" s="259"/>
      <c r="E24" s="259"/>
      <c r="F24" s="259"/>
      <c r="G24" s="259"/>
      <c r="H24" s="142"/>
      <c r="I24" s="153"/>
      <c r="J24" s="153"/>
      <c r="K24" s="106"/>
      <c r="L24" s="304" t="s">
        <v>98</v>
      </c>
      <c r="M24" s="304"/>
      <c r="N24" s="142"/>
      <c r="O24" s="304" t="s">
        <v>34</v>
      </c>
      <c r="P24" s="304"/>
      <c r="Q24" s="304"/>
      <c r="R24" s="304"/>
      <c r="S24" s="304" t="s">
        <v>86</v>
      </c>
      <c r="T24" s="304"/>
      <c r="U24" s="304"/>
      <c r="V24" s="304" t="s">
        <v>87</v>
      </c>
      <c r="W24" s="304"/>
      <c r="X24" s="304"/>
      <c r="Y24" s="304"/>
      <c r="Z24" s="304"/>
      <c r="AA24" s="308" t="s">
        <v>99</v>
      </c>
      <c r="AB24" s="308"/>
      <c r="AC24" s="142"/>
      <c r="AD24" s="304" t="s">
        <v>100</v>
      </c>
      <c r="AE24" s="304"/>
      <c r="AF24" s="304"/>
      <c r="AG24" s="304"/>
      <c r="AI24" s="304" t="s">
        <v>101</v>
      </c>
      <c r="AJ24" s="304"/>
      <c r="AK24" s="304"/>
      <c r="AL24" s="304"/>
      <c r="AM24" s="304" t="s">
        <v>102</v>
      </c>
      <c r="AN24" s="304"/>
      <c r="AO24" s="304"/>
      <c r="AP24" s="319" t="s">
        <v>88</v>
      </c>
      <c r="AQ24" s="319"/>
      <c r="AR24" s="304" t="s">
        <v>103</v>
      </c>
      <c r="AS24" s="304"/>
      <c r="AT24" s="304"/>
      <c r="AV24" s="112"/>
      <c r="AW24" s="206"/>
      <c r="AX24" s="206"/>
      <c r="AY24" s="206"/>
      <c r="AZ24" s="206"/>
      <c r="BA24" s="206"/>
      <c r="BB24" s="206"/>
      <c r="BC24" s="206"/>
      <c r="BD24" s="206"/>
      <c r="BE24" s="206"/>
      <c r="BF24" s="206"/>
      <c r="BG24" s="206"/>
      <c r="BH24" s="206"/>
      <c r="BI24" s="206"/>
      <c r="BJ24" s="206"/>
      <c r="BK24" s="206"/>
      <c r="BL24" s="106"/>
      <c r="BM24" s="131" t="s">
        <v>33</v>
      </c>
      <c r="BN24" s="310" t="s">
        <v>34</v>
      </c>
      <c r="BO24" s="310"/>
      <c r="BP24" s="310"/>
      <c r="BQ24" s="310"/>
      <c r="BR24" s="310"/>
      <c r="BS24" s="310" t="s">
        <v>35</v>
      </c>
      <c r="BT24" s="310"/>
      <c r="BU24" s="310"/>
      <c r="BV24" s="310"/>
      <c r="BW24" s="310"/>
      <c r="BX24" s="310"/>
      <c r="BY24" s="310"/>
      <c r="BZ24" s="310"/>
      <c r="CA24" s="310"/>
      <c r="CB24" s="310"/>
    </row>
    <row r="25" spans="1:80" ht="17.149999999999999" customHeight="1">
      <c r="A25" s="129"/>
      <c r="B25" s="140" t="str">
        <f t="shared" ref="B25:B27" si="0">IF(OR(AND($S$3="吟游诗人",$W$3&gt;=2),AND($S$4="吟游诗人",$W$4&gt;=2)),"〄","X")</f>
        <v>〄</v>
      </c>
      <c r="C25" s="286" t="s">
        <v>104</v>
      </c>
      <c r="D25" s="286"/>
      <c r="E25" s="286"/>
      <c r="F25" s="298"/>
      <c r="G25" s="298"/>
      <c r="H25" s="141" t="s">
        <v>93</v>
      </c>
      <c r="I25" s="301">
        <f>$G$10+IF(B25="O",$AC$3,(IF(B25="❂",$AC$3*2,IF(B25="〄",INT($AC$3/2),0)+F25)))</f>
        <v>1</v>
      </c>
      <c r="J25" s="302"/>
      <c r="K25" s="151"/>
      <c r="L25" s="303" t="s">
        <v>105</v>
      </c>
      <c r="M25" s="303"/>
      <c r="N25" s="152" t="s">
        <v>93</v>
      </c>
      <c r="O25" s="270" t="s">
        <v>2163</v>
      </c>
      <c r="P25" s="256"/>
      <c r="Q25" s="256"/>
      <c r="R25" s="256"/>
      <c r="S25" s="257"/>
      <c r="T25" s="135" t="s">
        <v>95</v>
      </c>
      <c r="U25" s="311" t="str">
        <f>图表!Y66</f>
        <v>灵巧 轻型 投掷(射程20/60)</v>
      </c>
      <c r="V25" s="311"/>
      <c r="W25" s="311"/>
      <c r="X25" s="311"/>
      <c r="Y25" s="311"/>
      <c r="Z25" s="312"/>
      <c r="AA25" s="313" t="s">
        <v>58</v>
      </c>
      <c r="AB25" s="313"/>
      <c r="AC25" s="152" t="s">
        <v>93</v>
      </c>
      <c r="AD25" s="314" t="s">
        <v>106</v>
      </c>
      <c r="AE25" s="314"/>
      <c r="AF25" s="315">
        <f>IFERROR(VLOOKUP(AA25,C8:H19,5,0)+IF('BUY点计算器&amp;武器调整栏'!A16="是",AC3,)+'BUY点计算器&amp;武器调整栏'!B16,"-")</f>
        <v>2</v>
      </c>
      <c r="AG25" s="315"/>
      <c r="AH25" s="152" t="s">
        <v>93</v>
      </c>
      <c r="AI25" s="316" t="str">
        <f>IFERROR(图表!V66,"-")</f>
        <v>1d4+0</v>
      </c>
      <c r="AJ25" s="317"/>
      <c r="AK25" s="317"/>
      <c r="AL25" s="318"/>
      <c r="AM25" s="315" t="str">
        <f>图表!W66</f>
        <v>穿刺</v>
      </c>
      <c r="AN25" s="315"/>
      <c r="AO25" s="315"/>
      <c r="AP25" s="315">
        <f>图表!Z66</f>
        <v>1</v>
      </c>
      <c r="AQ25" s="315"/>
      <c r="AR25" s="178" t="s">
        <v>107</v>
      </c>
      <c r="AS25" s="242">
        <v>0</v>
      </c>
      <c r="AT25" s="244"/>
      <c r="AV25" s="124"/>
      <c r="AW25" s="239"/>
      <c r="AX25" s="239"/>
      <c r="AY25" s="239"/>
      <c r="AZ25" s="239"/>
      <c r="BA25" s="239"/>
      <c r="BB25" s="239"/>
      <c r="BC25" s="239"/>
      <c r="BD25" s="239"/>
      <c r="BE25" s="239"/>
      <c r="BF25" s="239"/>
      <c r="BG25" s="239"/>
      <c r="BH25" s="239"/>
      <c r="BI25" s="239"/>
      <c r="BJ25" s="239"/>
      <c r="BK25" s="239"/>
      <c r="BL25" s="183"/>
      <c r="BM25" s="124"/>
      <c r="BN25" s="239"/>
      <c r="BO25" s="239"/>
      <c r="BP25" s="239"/>
      <c r="BQ25" s="239"/>
      <c r="BR25" s="239"/>
      <c r="BS25" s="239"/>
      <c r="BT25" s="239"/>
      <c r="BU25" s="239"/>
      <c r="BV25" s="239"/>
      <c r="BW25" s="239"/>
      <c r="BX25" s="239"/>
      <c r="BY25" s="239"/>
      <c r="BZ25" s="239"/>
      <c r="CA25" s="239"/>
      <c r="CB25" s="239"/>
    </row>
    <row r="26" spans="1:80" ht="17.149999999999999" customHeight="1">
      <c r="A26" s="106"/>
      <c r="B26" s="140" t="str">
        <f t="shared" si="0"/>
        <v>〄</v>
      </c>
      <c r="C26" s="286" t="s">
        <v>108</v>
      </c>
      <c r="D26" s="286"/>
      <c r="E26" s="286"/>
      <c r="F26" s="298"/>
      <c r="G26" s="298"/>
      <c r="H26" s="141" t="s">
        <v>93</v>
      </c>
      <c r="I26" s="301">
        <f>$G$10+IF(B26="O",$AC$3,(IF(B26="❂",$AC$3*2,IF(B26="〄",INT($AC$3/2),0)+F26)))</f>
        <v>1</v>
      </c>
      <c r="J26" s="302"/>
      <c r="K26" s="106"/>
      <c r="L26" s="303" t="s">
        <v>109</v>
      </c>
      <c r="M26" s="303"/>
      <c r="N26" s="152" t="s">
        <v>93</v>
      </c>
      <c r="O26" s="320" t="s">
        <v>2163</v>
      </c>
      <c r="P26" s="245"/>
      <c r="Q26" s="245"/>
      <c r="R26" s="245"/>
      <c r="S26" s="246"/>
      <c r="T26" s="135" t="s">
        <v>95</v>
      </c>
      <c r="U26" s="321" t="str">
        <f>图表!Y67</f>
        <v>灵巧 轻型 投掷(射程20/60)</v>
      </c>
      <c r="V26" s="321"/>
      <c r="W26" s="321"/>
      <c r="X26" s="321"/>
      <c r="Y26" s="321"/>
      <c r="Z26" s="322"/>
      <c r="AA26" s="300" t="s">
        <v>58</v>
      </c>
      <c r="AB26" s="300"/>
      <c r="AC26" s="152" t="s">
        <v>93</v>
      </c>
      <c r="AD26" s="314" t="s">
        <v>106</v>
      </c>
      <c r="AE26" s="314"/>
      <c r="AF26" s="323">
        <f>IFERROR(VLOOKUP(AA26,C8:H19,5,0)+IF('BUY点计算器&amp;武器调整栏'!A19="是",AC3,)+'BUY点计算器&amp;武器调整栏'!B19,"-")</f>
        <v>2</v>
      </c>
      <c r="AG26" s="323"/>
      <c r="AH26" s="152" t="s">
        <v>93</v>
      </c>
      <c r="AI26" s="325" t="str">
        <f>IFERROR(图表!V67,"-")</f>
        <v>1d4+0</v>
      </c>
      <c r="AJ26" s="326"/>
      <c r="AK26" s="326"/>
      <c r="AL26" s="327"/>
      <c r="AM26" s="300" t="str">
        <f>图表!W67</f>
        <v>穿刺</v>
      </c>
      <c r="AN26" s="300"/>
      <c r="AO26" s="300"/>
      <c r="AP26" s="323">
        <f>图表!Z67</f>
        <v>1</v>
      </c>
      <c r="AQ26" s="323"/>
      <c r="AR26" s="178" t="s">
        <v>110</v>
      </c>
      <c r="AS26" s="242">
        <v>20</v>
      </c>
      <c r="AT26" s="244"/>
      <c r="AV26" s="112"/>
      <c r="AW26" s="206"/>
      <c r="AX26" s="206"/>
      <c r="AY26" s="206"/>
      <c r="AZ26" s="206"/>
      <c r="BA26" s="206"/>
      <c r="BB26" s="206"/>
      <c r="BC26" s="206"/>
      <c r="BD26" s="206"/>
      <c r="BE26" s="206"/>
      <c r="BF26" s="206"/>
      <c r="BG26" s="206"/>
      <c r="BH26" s="206"/>
      <c r="BI26" s="206"/>
      <c r="BJ26" s="206"/>
      <c r="BK26" s="206"/>
      <c r="BL26" s="106"/>
      <c r="BM26" s="112"/>
      <c r="BN26" s="206"/>
      <c r="BO26" s="206"/>
      <c r="BP26" s="206"/>
      <c r="BQ26" s="206"/>
      <c r="BR26" s="206"/>
      <c r="BS26" s="206"/>
      <c r="BT26" s="206"/>
      <c r="BU26" s="206"/>
      <c r="BV26" s="206"/>
      <c r="BW26" s="206"/>
      <c r="BX26" s="206"/>
      <c r="BY26" s="206"/>
      <c r="BZ26" s="206"/>
      <c r="CA26" s="206"/>
      <c r="CB26" s="206"/>
    </row>
    <row r="27" spans="1:80" ht="17.149999999999999" customHeight="1">
      <c r="A27" s="106"/>
      <c r="B27" s="140" t="str">
        <f t="shared" si="0"/>
        <v>〄</v>
      </c>
      <c r="C27" s="286" t="s">
        <v>111</v>
      </c>
      <c r="D27" s="286"/>
      <c r="E27" s="286"/>
      <c r="F27" s="298"/>
      <c r="G27" s="298"/>
      <c r="H27" s="141" t="s">
        <v>93</v>
      </c>
      <c r="I27" s="301">
        <f>$G$10+IF(B27="O",$AC$3,(IF(B27="❂",$AC$3*2,IF(B27="〄",INT($AC$3/2),0)+F27)))</f>
        <v>1</v>
      </c>
      <c r="J27" s="302"/>
      <c r="K27" s="154"/>
      <c r="L27" s="303" t="s">
        <v>112</v>
      </c>
      <c r="M27" s="303"/>
      <c r="N27" s="152" t="s">
        <v>93</v>
      </c>
      <c r="O27" s="270" t="s">
        <v>2995</v>
      </c>
      <c r="P27" s="256"/>
      <c r="Q27" s="256"/>
      <c r="R27" s="256"/>
      <c r="S27" s="257"/>
      <c r="T27" s="135" t="s">
        <v>95</v>
      </c>
      <c r="U27" s="324" t="str">
        <f>图表!Y68</f>
        <v>弹药(射程30/120) 轻型 装填</v>
      </c>
      <c r="V27" s="324"/>
      <c r="W27" s="324"/>
      <c r="X27" s="324"/>
      <c r="Y27" s="324"/>
      <c r="Z27" s="324"/>
      <c r="AA27" s="313" t="s">
        <v>58</v>
      </c>
      <c r="AB27" s="313"/>
      <c r="AC27" s="152" t="s">
        <v>93</v>
      </c>
      <c r="AD27" s="314" t="s">
        <v>106</v>
      </c>
      <c r="AE27" s="314"/>
      <c r="AF27" s="315">
        <f>IFERROR(VLOOKUP(AA27,C8:H19,5,0)+IF('BUY点计算器&amp;武器调整栏'!A22="是",AC3,)+'BUY点计算器&amp;武器调整栏'!B22,"-")</f>
        <v>2</v>
      </c>
      <c r="AG27" s="315"/>
      <c r="AH27" s="152" t="s">
        <v>93</v>
      </c>
      <c r="AI27" s="316" t="str">
        <f>IFERROR(图表!V68,"-")</f>
        <v>1d6+0</v>
      </c>
      <c r="AJ27" s="317"/>
      <c r="AK27" s="317"/>
      <c r="AL27" s="318"/>
      <c r="AM27" s="315" t="str">
        <f>图表!W68</f>
        <v>穿刺</v>
      </c>
      <c r="AN27" s="315"/>
      <c r="AO27" s="315"/>
      <c r="AP27" s="315">
        <f>图表!Z68</f>
        <v>3</v>
      </c>
      <c r="AQ27" s="315"/>
      <c r="AR27" s="178" t="s">
        <v>113</v>
      </c>
      <c r="AS27" s="242">
        <v>0</v>
      </c>
      <c r="AT27" s="244"/>
      <c r="AV27" s="124"/>
      <c r="AW27" s="239"/>
      <c r="AX27" s="239"/>
      <c r="AY27" s="239"/>
      <c r="AZ27" s="239"/>
      <c r="BA27" s="239"/>
      <c r="BB27" s="239"/>
      <c r="BC27" s="239"/>
      <c r="BD27" s="239"/>
      <c r="BE27" s="239"/>
      <c r="BF27" s="239"/>
      <c r="BG27" s="239"/>
      <c r="BH27" s="239"/>
      <c r="BI27" s="239"/>
      <c r="BJ27" s="239"/>
      <c r="BK27" s="239"/>
      <c r="BL27" s="184"/>
      <c r="BM27" s="124"/>
      <c r="BN27" s="239"/>
      <c r="BO27" s="239"/>
      <c r="BP27" s="239"/>
      <c r="BQ27" s="239"/>
      <c r="BR27" s="239"/>
      <c r="BS27" s="239"/>
      <c r="BT27" s="239"/>
      <c r="BU27" s="239"/>
      <c r="BV27" s="239"/>
      <c r="BW27" s="239"/>
      <c r="BX27" s="239"/>
      <c r="BY27" s="239"/>
      <c r="BZ27" s="239"/>
      <c r="CA27" s="239"/>
      <c r="CB27" s="239"/>
    </row>
    <row r="28" spans="1:80" ht="17.149999999999999" customHeight="1">
      <c r="A28" s="106"/>
      <c r="B28" s="328" t="s">
        <v>114</v>
      </c>
      <c r="C28" s="328"/>
      <c r="D28" s="328"/>
      <c r="E28" s="328"/>
      <c r="F28" s="328"/>
      <c r="G28" s="328"/>
      <c r="H28" s="141"/>
      <c r="I28" s="155"/>
      <c r="J28" s="155"/>
      <c r="K28" s="106"/>
      <c r="L28" s="303" t="s">
        <v>95</v>
      </c>
      <c r="M28" s="303"/>
      <c r="N28" s="152" t="s">
        <v>93</v>
      </c>
      <c r="O28" s="242"/>
      <c r="P28" s="243"/>
      <c r="Q28" s="243"/>
      <c r="R28" s="243"/>
      <c r="S28" s="244"/>
      <c r="T28" s="135" t="s">
        <v>95</v>
      </c>
      <c r="U28" s="331" t="s">
        <v>115</v>
      </c>
      <c r="V28" s="331"/>
      <c r="W28" s="331"/>
      <c r="X28" s="331"/>
      <c r="Y28" s="331"/>
      <c r="Z28" s="331"/>
      <c r="AA28" s="300"/>
      <c r="AB28" s="300"/>
      <c r="AC28" s="152" t="s">
        <v>93</v>
      </c>
      <c r="AD28" s="314" t="s">
        <v>106</v>
      </c>
      <c r="AE28" s="314"/>
      <c r="AF28" s="323" t="s">
        <v>115</v>
      </c>
      <c r="AG28" s="323"/>
      <c r="AH28" s="152" t="s">
        <v>93</v>
      </c>
      <c r="AI28" s="323" t="s">
        <v>115</v>
      </c>
      <c r="AJ28" s="323"/>
      <c r="AK28" s="323"/>
      <c r="AL28" s="323"/>
      <c r="AM28" s="323" t="s">
        <v>115</v>
      </c>
      <c r="AN28" s="323"/>
      <c r="AO28" s="323"/>
      <c r="AP28" s="323" t="s">
        <v>115</v>
      </c>
      <c r="AQ28" s="323"/>
      <c r="AR28" s="178" t="s">
        <v>116</v>
      </c>
      <c r="AS28" s="242">
        <v>0</v>
      </c>
      <c r="AT28" s="244"/>
      <c r="AV28" s="112"/>
      <c r="AW28" s="206"/>
      <c r="AX28" s="206"/>
      <c r="AY28" s="206"/>
      <c r="AZ28" s="206"/>
      <c r="BA28" s="206"/>
      <c r="BB28" s="206"/>
      <c r="BC28" s="206"/>
      <c r="BD28" s="206"/>
      <c r="BE28" s="206"/>
      <c r="BF28" s="206"/>
      <c r="BG28" s="206"/>
      <c r="BH28" s="206"/>
      <c r="BI28" s="206"/>
      <c r="BJ28" s="206"/>
      <c r="BK28" s="206"/>
      <c r="BL28" s="106"/>
      <c r="BM28" s="112"/>
      <c r="BN28" s="206"/>
      <c r="BO28" s="206"/>
      <c r="BP28" s="206"/>
      <c r="BQ28" s="206"/>
      <c r="BR28" s="206"/>
      <c r="BS28" s="206"/>
      <c r="BT28" s="206"/>
      <c r="BU28" s="206"/>
      <c r="BV28" s="206"/>
      <c r="BW28" s="206"/>
      <c r="BX28" s="206"/>
      <c r="BY28" s="206"/>
      <c r="BZ28" s="206"/>
      <c r="CA28" s="206"/>
      <c r="CB28" s="206"/>
    </row>
    <row r="29" spans="1:80" ht="17.149999999999999" customHeight="1">
      <c r="A29" s="106"/>
      <c r="B29" s="140" t="str">
        <f t="shared" ref="B29:B33" si="1">IF(OR(AND($S$3="吟游诗人",$W$3&gt;=2),AND($S$4="吟游诗人",$W$4&gt;=2)),"〄","X")</f>
        <v>〄</v>
      </c>
      <c r="C29" s="286" t="s">
        <v>117</v>
      </c>
      <c r="D29" s="286"/>
      <c r="E29" s="286"/>
      <c r="F29" s="298"/>
      <c r="G29" s="298"/>
      <c r="H29" s="141" t="s">
        <v>93</v>
      </c>
      <c r="I29" s="301">
        <f>$G$14+IF(B29="O",$AC$3,(IF(B29="❂",$AC$3*2,IF(B29="〄",INT($AC$3/2),0)+F29)))</f>
        <v>1</v>
      </c>
      <c r="J29" s="302"/>
      <c r="K29" s="106"/>
      <c r="L29" s="303" t="s">
        <v>95</v>
      </c>
      <c r="M29" s="303"/>
      <c r="N29" s="152" t="s">
        <v>93</v>
      </c>
      <c r="O29" s="270"/>
      <c r="P29" s="256"/>
      <c r="Q29" s="256"/>
      <c r="R29" s="256"/>
      <c r="S29" s="257"/>
      <c r="T29" s="135" t="s">
        <v>95</v>
      </c>
      <c r="U29" s="329" t="s">
        <v>115</v>
      </c>
      <c r="V29" s="330"/>
      <c r="W29" s="330"/>
      <c r="X29" s="330"/>
      <c r="Y29" s="330"/>
      <c r="Z29" s="330"/>
      <c r="AA29" s="313"/>
      <c r="AB29" s="313"/>
      <c r="AC29" s="152" t="s">
        <v>93</v>
      </c>
      <c r="AD29" s="314" t="s">
        <v>106</v>
      </c>
      <c r="AE29" s="314"/>
      <c r="AF29" s="315" t="s">
        <v>115</v>
      </c>
      <c r="AG29" s="315"/>
      <c r="AH29" s="152" t="s">
        <v>93</v>
      </c>
      <c r="AI29" s="316" t="s">
        <v>115</v>
      </c>
      <c r="AJ29" s="317"/>
      <c r="AK29" s="317"/>
      <c r="AL29" s="318"/>
      <c r="AM29" s="315" t="s">
        <v>115</v>
      </c>
      <c r="AN29" s="315"/>
      <c r="AO29" s="315"/>
      <c r="AP29" s="315" t="s">
        <v>115</v>
      </c>
      <c r="AQ29" s="315"/>
      <c r="AR29" s="178" t="s">
        <v>118</v>
      </c>
      <c r="AS29" s="323">
        <v>0</v>
      </c>
      <c r="AT29" s="323"/>
      <c r="AV29" s="124"/>
      <c r="AW29" s="239"/>
      <c r="AX29" s="239"/>
      <c r="AY29" s="239"/>
      <c r="AZ29" s="239"/>
      <c r="BA29" s="239"/>
      <c r="BB29" s="239"/>
      <c r="BC29" s="239"/>
      <c r="BD29" s="239"/>
      <c r="BE29" s="239"/>
      <c r="BF29" s="239"/>
      <c r="BG29" s="239"/>
      <c r="BH29" s="239"/>
      <c r="BI29" s="239"/>
      <c r="BJ29" s="239"/>
      <c r="BK29" s="239"/>
      <c r="BL29" s="106"/>
      <c r="BM29" s="124"/>
      <c r="BN29" s="239"/>
      <c r="BO29" s="239"/>
      <c r="BP29" s="239"/>
      <c r="BQ29" s="239"/>
      <c r="BR29" s="239"/>
      <c r="BS29" s="239"/>
      <c r="BT29" s="239"/>
      <c r="BU29" s="239"/>
      <c r="BV29" s="239"/>
      <c r="BW29" s="239"/>
      <c r="BX29" s="239"/>
      <c r="BY29" s="239"/>
      <c r="BZ29" s="239"/>
      <c r="CA29" s="239"/>
      <c r="CB29" s="239"/>
    </row>
    <row r="30" spans="1:80" ht="17.149999999999999" customHeight="1">
      <c r="A30" s="106"/>
      <c r="B30" s="140" t="str">
        <f t="shared" si="1"/>
        <v>〄</v>
      </c>
      <c r="C30" s="286" t="s">
        <v>119</v>
      </c>
      <c r="D30" s="286"/>
      <c r="E30" s="286"/>
      <c r="F30" s="298"/>
      <c r="G30" s="298"/>
      <c r="H30" s="141" t="s">
        <v>93</v>
      </c>
      <c r="I30" s="301">
        <f>$G$14+IF(B30="O",$AC$3,(IF(B30="❂",$AC$3*2,IF(B30="〄",INT($AC$3/2),0)+F30)))</f>
        <v>1</v>
      </c>
      <c r="J30" s="302"/>
      <c r="K30" s="106"/>
      <c r="L30" s="233" t="s">
        <v>120</v>
      </c>
      <c r="M30" s="233"/>
      <c r="N30" s="156"/>
      <c r="O30" s="304" t="s">
        <v>34</v>
      </c>
      <c r="P30" s="304"/>
      <c r="Q30" s="304"/>
      <c r="R30" s="304"/>
      <c r="S30" s="304" t="s">
        <v>86</v>
      </c>
      <c r="T30" s="304"/>
      <c r="U30" s="304"/>
      <c r="V30" s="304" t="s">
        <v>87</v>
      </c>
      <c r="W30" s="304"/>
      <c r="X30" s="304"/>
      <c r="Y30" s="304"/>
      <c r="Z30" s="304"/>
      <c r="AA30" s="304" t="s">
        <v>88</v>
      </c>
      <c r="AB30" s="304"/>
      <c r="AC30" s="172"/>
      <c r="AD30" s="332"/>
      <c r="AE30" s="332"/>
      <c r="AF30" s="332"/>
      <c r="AG30" s="332"/>
      <c r="AH30" s="332"/>
      <c r="AI30" s="332"/>
      <c r="AJ30" s="332"/>
      <c r="AK30" s="332"/>
      <c r="AL30" s="332"/>
      <c r="AM30" s="332"/>
      <c r="AN30" s="332"/>
      <c r="AO30" s="332"/>
      <c r="AP30" s="332"/>
      <c r="AQ30" s="332"/>
      <c r="AR30" s="332"/>
      <c r="AS30" s="332"/>
      <c r="AT30" s="106"/>
      <c r="AU30" s="106"/>
      <c r="AV30" s="177"/>
      <c r="AW30" s="182"/>
      <c r="AX30" s="182"/>
      <c r="AY30" s="182"/>
      <c r="AZ30" s="182"/>
      <c r="BA30" s="182"/>
      <c r="BB30" s="182"/>
      <c r="BC30" s="182"/>
      <c r="BD30" s="182"/>
      <c r="BE30" s="182"/>
      <c r="BF30" s="182"/>
      <c r="BG30" s="182"/>
      <c r="BH30" s="182"/>
      <c r="BI30" s="182"/>
      <c r="BJ30" s="182"/>
      <c r="BK30" s="182"/>
      <c r="BL30" s="106"/>
      <c r="BM30" s="112"/>
      <c r="BN30" s="206"/>
      <c r="BO30" s="206"/>
      <c r="BP30" s="206"/>
      <c r="BQ30" s="206"/>
      <c r="BR30" s="206"/>
      <c r="BS30" s="206"/>
      <c r="BT30" s="206"/>
      <c r="BU30" s="206"/>
      <c r="BV30" s="206"/>
      <c r="BW30" s="206"/>
      <c r="BX30" s="206"/>
      <c r="BY30" s="206"/>
      <c r="BZ30" s="206"/>
      <c r="CA30" s="206"/>
      <c r="CB30" s="206"/>
    </row>
    <row r="31" spans="1:80" ht="17.149999999999999" customHeight="1">
      <c r="A31" s="106"/>
      <c r="B31" s="140" t="str">
        <f t="shared" si="1"/>
        <v>〄</v>
      </c>
      <c r="C31" s="286" t="s">
        <v>121</v>
      </c>
      <c r="D31" s="286"/>
      <c r="E31" s="286"/>
      <c r="F31" s="298"/>
      <c r="G31" s="298"/>
      <c r="H31" s="141" t="s">
        <v>93</v>
      </c>
      <c r="I31" s="301">
        <f>$G$14+IF(B31="O",$AC$3,(IF(B31="❂",$AC$3*2,IF(B31="〄",INT($AC$3/2),0)+F31)))</f>
        <v>1</v>
      </c>
      <c r="J31" s="302"/>
      <c r="K31" s="106"/>
      <c r="L31" s="303" t="s">
        <v>122</v>
      </c>
      <c r="M31" s="303"/>
      <c r="N31" s="152" t="s">
        <v>93</v>
      </c>
      <c r="O31" s="242"/>
      <c r="P31" s="243"/>
      <c r="Q31" s="243"/>
      <c r="R31" s="243"/>
      <c r="S31" s="244"/>
      <c r="T31" s="135" t="s">
        <v>95</v>
      </c>
      <c r="U31" s="305"/>
      <c r="V31" s="305"/>
      <c r="W31" s="305"/>
      <c r="X31" s="305"/>
      <c r="Y31" s="305"/>
      <c r="Z31" s="305"/>
      <c r="AA31" s="300"/>
      <c r="AB31" s="300"/>
      <c r="AC31" s="172"/>
      <c r="AD31" s="231" t="s">
        <v>123</v>
      </c>
      <c r="AE31" s="231"/>
      <c r="AF31" s="231"/>
      <c r="AG31" s="231"/>
      <c r="AH31" s="231"/>
      <c r="AI31" s="231"/>
      <c r="AJ31" s="231"/>
      <c r="AK31" s="231"/>
      <c r="AL31" s="231"/>
      <c r="AM31" s="231"/>
      <c r="AN31" s="231"/>
      <c r="AO31" s="231"/>
      <c r="AP31" s="231"/>
      <c r="AQ31" s="231"/>
      <c r="AR31" s="231"/>
      <c r="AS31" s="231"/>
      <c r="AT31" s="106"/>
      <c r="AU31" s="106"/>
      <c r="AV31" s="231" t="s">
        <v>124</v>
      </c>
      <c r="AW31" s="231"/>
      <c r="AX31" s="231"/>
      <c r="AY31" s="231"/>
      <c r="AZ31" s="231"/>
      <c r="BA31" s="231"/>
      <c r="BB31" s="231"/>
      <c r="BC31" s="231"/>
      <c r="BD31" s="231"/>
      <c r="BE31" s="231"/>
      <c r="BF31" s="231"/>
      <c r="BG31" s="231"/>
      <c r="BH31" s="231"/>
      <c r="BI31" s="231"/>
      <c r="BJ31" s="231"/>
      <c r="BK31" s="231"/>
      <c r="BL31" s="106"/>
      <c r="BM31" s="124"/>
      <c r="BN31" s="239"/>
      <c r="BO31" s="239"/>
      <c r="BP31" s="239"/>
      <c r="BQ31" s="239"/>
      <c r="BR31" s="239"/>
      <c r="BS31" s="239"/>
      <c r="BT31" s="239"/>
      <c r="BU31" s="239"/>
      <c r="BV31" s="239"/>
      <c r="BW31" s="239"/>
      <c r="BX31" s="239"/>
      <c r="BY31" s="239"/>
      <c r="BZ31" s="239"/>
      <c r="CA31" s="239"/>
      <c r="CB31" s="239"/>
    </row>
    <row r="32" spans="1:80" ht="17.149999999999999" customHeight="1">
      <c r="A32" s="106"/>
      <c r="B32" s="140" t="str">
        <f t="shared" si="1"/>
        <v>〄</v>
      </c>
      <c r="C32" s="286" t="s">
        <v>125</v>
      </c>
      <c r="D32" s="286"/>
      <c r="E32" s="286"/>
      <c r="F32" s="298"/>
      <c r="G32" s="298"/>
      <c r="H32" s="141" t="s">
        <v>93</v>
      </c>
      <c r="I32" s="301">
        <f>$G$14+IF(B32="O",$AC$3,(IF(B32="❂",$AC$3*2,IF(B32="〄",INT($AC$3/2),0)+F32)))</f>
        <v>1</v>
      </c>
      <c r="J32" s="302"/>
      <c r="K32" s="106"/>
      <c r="L32" s="303" t="s">
        <v>126</v>
      </c>
      <c r="M32" s="303"/>
      <c r="N32" s="152" t="s">
        <v>93</v>
      </c>
      <c r="O32" s="270"/>
      <c r="P32" s="256"/>
      <c r="Q32" s="256"/>
      <c r="R32" s="256"/>
      <c r="S32" s="257"/>
      <c r="T32" s="135" t="s">
        <v>95</v>
      </c>
      <c r="U32" s="342"/>
      <c r="V32" s="342"/>
      <c r="W32" s="342"/>
      <c r="X32" s="342"/>
      <c r="Y32" s="342"/>
      <c r="Z32" s="342"/>
      <c r="AA32" s="313"/>
      <c r="AB32" s="313"/>
      <c r="AC32" s="172"/>
      <c r="AD32" s="233" t="s">
        <v>127</v>
      </c>
      <c r="AE32" s="233"/>
      <c r="AF32" s="233"/>
      <c r="AG32" s="233"/>
      <c r="AH32" s="233"/>
      <c r="AI32" s="111" t="s">
        <v>128</v>
      </c>
      <c r="AJ32" s="111"/>
      <c r="AK32" s="111"/>
      <c r="AL32" s="111"/>
      <c r="AM32" s="111"/>
      <c r="AN32" s="111" t="s">
        <v>129</v>
      </c>
      <c r="AO32" s="111"/>
      <c r="AP32" s="111"/>
      <c r="AQ32" s="304" t="s">
        <v>102</v>
      </c>
      <c r="AR32" s="304"/>
      <c r="AS32" s="304"/>
      <c r="AT32" s="106"/>
      <c r="AU32" s="106"/>
      <c r="AV32" s="333" t="s">
        <v>98</v>
      </c>
      <c r="AW32" s="334"/>
      <c r="AX32" s="334"/>
      <c r="AY32" s="335"/>
      <c r="AZ32" s="212" t="s">
        <v>2923</v>
      </c>
      <c r="BA32" s="213"/>
      <c r="BB32" s="213"/>
      <c r="BC32" s="213"/>
      <c r="BD32" s="213"/>
      <c r="BE32" s="213"/>
      <c r="BF32" s="213"/>
      <c r="BG32" s="213"/>
      <c r="BH32" s="213"/>
      <c r="BI32" s="213"/>
      <c r="BJ32" s="213"/>
      <c r="BK32" s="214"/>
      <c r="BL32" s="106"/>
      <c r="BM32" s="112"/>
      <c r="BN32" s="206"/>
      <c r="BO32" s="206"/>
      <c r="BP32" s="206"/>
      <c r="BQ32" s="206"/>
      <c r="BR32" s="206"/>
      <c r="BS32" s="206"/>
      <c r="BT32" s="206"/>
      <c r="BU32" s="206"/>
      <c r="BV32" s="206"/>
      <c r="BW32" s="206"/>
      <c r="BX32" s="206"/>
      <c r="BY32" s="206"/>
      <c r="BZ32" s="206"/>
      <c r="CA32" s="206"/>
      <c r="CB32" s="206"/>
    </row>
    <row r="33" spans="1:80" ht="17.149999999999999" customHeight="1">
      <c r="A33" s="106"/>
      <c r="B33" s="140" t="str">
        <f t="shared" si="1"/>
        <v>〄</v>
      </c>
      <c r="C33" s="286" t="s">
        <v>130</v>
      </c>
      <c r="D33" s="286"/>
      <c r="E33" s="286"/>
      <c r="F33" s="298"/>
      <c r="G33" s="298"/>
      <c r="H33" s="141" t="s">
        <v>93</v>
      </c>
      <c r="I33" s="301">
        <f>$G$14+IF(B33="O",$AC$3,(IF(B33="❂",$AC$3*2,IF(B33="〄",INT($AC$3/2),0)+F33)))</f>
        <v>1</v>
      </c>
      <c r="J33" s="302"/>
      <c r="K33" s="106"/>
      <c r="L33" s="303" t="s">
        <v>131</v>
      </c>
      <c r="M33" s="303"/>
      <c r="N33" s="152" t="s">
        <v>93</v>
      </c>
      <c r="O33" s="242"/>
      <c r="P33" s="243"/>
      <c r="Q33" s="243"/>
      <c r="R33" s="243"/>
      <c r="S33" s="244"/>
      <c r="T33" s="135" t="s">
        <v>95</v>
      </c>
      <c r="U33" s="305"/>
      <c r="V33" s="305"/>
      <c r="W33" s="305"/>
      <c r="X33" s="305"/>
      <c r="Y33" s="305"/>
      <c r="Z33" s="305"/>
      <c r="AA33" s="300"/>
      <c r="AB33" s="300"/>
      <c r="AC33" s="127"/>
      <c r="AD33" s="323"/>
      <c r="AE33" s="323"/>
      <c r="AF33" s="323"/>
      <c r="AG33" s="323"/>
      <c r="AH33" s="323"/>
      <c r="AI33" s="152" t="s">
        <v>93</v>
      </c>
      <c r="AJ33" s="241">
        <f>施法!V2</f>
        <v>5</v>
      </c>
      <c r="AK33" s="241"/>
      <c r="AL33" s="152" t="s">
        <v>93</v>
      </c>
      <c r="AM33" s="323"/>
      <c r="AN33" s="323"/>
      <c r="AO33" s="323"/>
      <c r="AP33" s="323"/>
      <c r="AQ33" s="323"/>
      <c r="AR33" s="323"/>
      <c r="AS33" s="323"/>
      <c r="AT33" s="106"/>
      <c r="AU33" s="106"/>
      <c r="AV33" s="336" t="s">
        <v>85</v>
      </c>
      <c r="AW33" s="337"/>
      <c r="AX33" s="337"/>
      <c r="AY33" s="338"/>
      <c r="AZ33" s="339" t="s">
        <v>2924</v>
      </c>
      <c r="BA33" s="340"/>
      <c r="BB33" s="340"/>
      <c r="BC33" s="340"/>
      <c r="BD33" s="340"/>
      <c r="BE33" s="340"/>
      <c r="BF33" s="340"/>
      <c r="BG33" s="340"/>
      <c r="BH33" s="340"/>
      <c r="BI33" s="340"/>
      <c r="BJ33" s="340"/>
      <c r="BK33" s="341"/>
      <c r="BL33" s="106"/>
    </row>
    <row r="34" spans="1:80" ht="17.149999999999999" customHeight="1">
      <c r="A34" s="106"/>
      <c r="B34" s="259" t="s">
        <v>132</v>
      </c>
      <c r="C34" s="259"/>
      <c r="D34" s="259"/>
      <c r="E34" s="259"/>
      <c r="F34" s="259"/>
      <c r="G34" s="259"/>
      <c r="H34" s="141"/>
      <c r="I34" s="155"/>
      <c r="J34" s="155"/>
      <c r="K34" s="106"/>
      <c r="L34" s="303" t="s">
        <v>133</v>
      </c>
      <c r="M34" s="303"/>
      <c r="N34" s="152" t="s">
        <v>93</v>
      </c>
      <c r="O34" s="270"/>
      <c r="P34" s="256"/>
      <c r="Q34" s="256"/>
      <c r="R34" s="256"/>
      <c r="S34" s="257"/>
      <c r="T34" s="135" t="s">
        <v>95</v>
      </c>
      <c r="U34" s="342"/>
      <c r="V34" s="342"/>
      <c r="W34" s="342"/>
      <c r="X34" s="342"/>
      <c r="Y34" s="342"/>
      <c r="Z34" s="342"/>
      <c r="AA34" s="313"/>
      <c r="AB34" s="313"/>
      <c r="AC34" s="106"/>
      <c r="AD34" s="315"/>
      <c r="AE34" s="315"/>
      <c r="AF34" s="315"/>
      <c r="AG34" s="315"/>
      <c r="AH34" s="315"/>
      <c r="AI34" s="152" t="s">
        <v>93</v>
      </c>
      <c r="AJ34" s="346">
        <f>施法!V2</f>
        <v>5</v>
      </c>
      <c r="AK34" s="346"/>
      <c r="AL34" s="152" t="s">
        <v>93</v>
      </c>
      <c r="AM34" s="315"/>
      <c r="AN34" s="315"/>
      <c r="AO34" s="315"/>
      <c r="AP34" s="315"/>
      <c r="AQ34" s="315"/>
      <c r="AR34" s="315"/>
      <c r="AS34" s="315"/>
      <c r="AT34" s="106"/>
      <c r="AU34" s="106"/>
      <c r="AV34" s="231" t="s">
        <v>134</v>
      </c>
      <c r="AW34" s="231"/>
      <c r="AX34" s="231"/>
      <c r="AY34" s="231"/>
      <c r="AZ34" s="231"/>
      <c r="BA34" s="231"/>
      <c r="BB34" s="231"/>
      <c r="BC34" s="231"/>
      <c r="BD34" s="231"/>
      <c r="BE34" s="231"/>
      <c r="BF34" s="231"/>
      <c r="BG34" s="231"/>
      <c r="BH34" s="231"/>
      <c r="BI34" s="231"/>
      <c r="BJ34" s="231"/>
      <c r="BK34" s="231"/>
      <c r="BL34" s="106"/>
      <c r="BM34" s="231" t="s">
        <v>135</v>
      </c>
      <c r="BN34" s="231"/>
      <c r="BO34" s="231"/>
      <c r="BP34" s="231"/>
      <c r="BQ34" s="231"/>
      <c r="BR34" s="231"/>
      <c r="BS34" s="231"/>
      <c r="BT34" s="231"/>
      <c r="BU34" s="231"/>
      <c r="BV34" s="231"/>
      <c r="BW34" s="231"/>
      <c r="BX34" s="231"/>
      <c r="BY34" s="231"/>
      <c r="BZ34" s="231"/>
      <c r="CA34" s="231"/>
      <c r="CB34" s="231"/>
    </row>
    <row r="35" spans="1:80" ht="17.149999999999999" customHeight="1">
      <c r="A35" s="106"/>
      <c r="B35" s="140" t="str">
        <f t="shared" ref="B35:B39" si="2">IF(OR(AND($S$3="吟游诗人",$W$3&gt;=2),AND($S$4="吟游诗人",$W$4&gt;=2)),"〄","X")</f>
        <v>〄</v>
      </c>
      <c r="C35" s="286" t="s">
        <v>136</v>
      </c>
      <c r="D35" s="286"/>
      <c r="E35" s="286"/>
      <c r="F35" s="298"/>
      <c r="G35" s="298"/>
      <c r="H35" s="141" t="s">
        <v>93</v>
      </c>
      <c r="I35" s="301">
        <f>$G$16+IF(B35="O",$AC$3,(IF(B35="❂",$AC$3*2,IF(B35="〄",INT($AC$3/2),0)+F35)))</f>
        <v>2</v>
      </c>
      <c r="J35" s="302"/>
      <c r="K35" s="106"/>
      <c r="L35" s="303" t="s">
        <v>137</v>
      </c>
      <c r="M35" s="303"/>
      <c r="N35" s="152" t="s">
        <v>93</v>
      </c>
      <c r="O35" s="242"/>
      <c r="P35" s="243"/>
      <c r="Q35" s="243"/>
      <c r="R35" s="243"/>
      <c r="S35" s="244"/>
      <c r="T35" s="135" t="s">
        <v>95</v>
      </c>
      <c r="U35" s="305"/>
      <c r="V35" s="305"/>
      <c r="W35" s="305"/>
      <c r="X35" s="305"/>
      <c r="Y35" s="305"/>
      <c r="Z35" s="305"/>
      <c r="AA35" s="300"/>
      <c r="AB35" s="300"/>
      <c r="AC35" s="173"/>
      <c r="AD35" s="283"/>
      <c r="AE35" s="283"/>
      <c r="AF35" s="283"/>
      <c r="AG35" s="283"/>
      <c r="AH35" s="283"/>
      <c r="AI35" s="343"/>
      <c r="AJ35" s="343"/>
      <c r="AK35" s="343"/>
      <c r="AL35" s="111"/>
      <c r="AM35" s="233" t="s">
        <v>138</v>
      </c>
      <c r="AN35" s="233"/>
      <c r="AO35" s="233" t="s">
        <v>139</v>
      </c>
      <c r="AP35" s="233"/>
      <c r="AQ35" s="233"/>
      <c r="AR35" s="233"/>
      <c r="AS35" s="233"/>
      <c r="AT35" s="107"/>
      <c r="AU35" s="106"/>
      <c r="AV35" s="344" t="s">
        <v>140</v>
      </c>
      <c r="AW35" s="344"/>
      <c r="AX35" s="344"/>
      <c r="AY35" s="344"/>
      <c r="AZ35" s="345" t="s">
        <v>4073</v>
      </c>
      <c r="BA35" s="285"/>
      <c r="BB35" s="285"/>
      <c r="BC35" s="285"/>
      <c r="BD35" s="285"/>
      <c r="BE35" s="285"/>
      <c r="BF35" s="285"/>
      <c r="BG35" s="285"/>
      <c r="BH35" s="285"/>
      <c r="BI35" s="285"/>
      <c r="BJ35" s="285"/>
      <c r="BK35" s="285"/>
      <c r="BL35" s="106"/>
      <c r="BM35" s="422" t="str">
        <f>图表!E16</f>
        <v>豁免：体质、魅力
技能：从奥秘、欺瞒、洞悉、威吓、游说、宗教中选择两项
•（a）一把轻弩与 20 支弩矢或（b）任意一件简易武器
•（a）一个材料包或（b）一件奥术法器
•（a）一个地城套装或（b）一个探索套装
• 两把匕首</v>
      </c>
      <c r="BN35" s="423"/>
      <c r="BO35" s="423"/>
      <c r="BP35" s="423"/>
      <c r="BQ35" s="423"/>
      <c r="BR35" s="423"/>
      <c r="BS35" s="423"/>
      <c r="BT35" s="423"/>
      <c r="BU35" s="423"/>
      <c r="BV35" s="423"/>
      <c r="BW35" s="423"/>
      <c r="BX35" s="423"/>
      <c r="BY35" s="423"/>
      <c r="BZ35" s="423"/>
      <c r="CA35" s="423"/>
      <c r="CB35" s="424"/>
    </row>
    <row r="36" spans="1:80" ht="17.149999999999999" customHeight="1">
      <c r="A36" s="106"/>
      <c r="B36" s="140" t="str">
        <f t="shared" si="2"/>
        <v>〄</v>
      </c>
      <c r="C36" s="286" t="s">
        <v>141</v>
      </c>
      <c r="D36" s="286"/>
      <c r="E36" s="286"/>
      <c r="F36" s="298">
        <v>2</v>
      </c>
      <c r="G36" s="298"/>
      <c r="H36" s="141" t="s">
        <v>93</v>
      </c>
      <c r="I36" s="301">
        <f>$G$16+IF(B36="O",$AC$3,(IF(B36="❂",$AC$3*2,IF(B36="〄",INT($AC$3/2),0)+F36)))</f>
        <v>4</v>
      </c>
      <c r="J36" s="302"/>
      <c r="K36" s="106"/>
      <c r="L36" s="303" t="s">
        <v>142</v>
      </c>
      <c r="M36" s="303"/>
      <c r="N36" s="152" t="s">
        <v>93</v>
      </c>
      <c r="O36" s="270"/>
      <c r="P36" s="256"/>
      <c r="Q36" s="256"/>
      <c r="R36" s="256"/>
      <c r="S36" s="257"/>
      <c r="T36" s="135" t="s">
        <v>95</v>
      </c>
      <c r="U36" s="342"/>
      <c r="V36" s="342"/>
      <c r="W36" s="342"/>
      <c r="X36" s="342"/>
      <c r="Y36" s="342"/>
      <c r="Z36" s="342"/>
      <c r="AA36" s="313"/>
      <c r="AB36" s="313"/>
      <c r="AC36" s="173"/>
      <c r="AD36" s="286" t="s">
        <v>72</v>
      </c>
      <c r="AE36" s="286"/>
      <c r="AF36" s="286"/>
      <c r="AG36" s="286"/>
      <c r="AH36" s="286"/>
      <c r="AI36" s="347" t="str">
        <f>施法!H2</f>
        <v>魅力</v>
      </c>
      <c r="AJ36" s="347"/>
      <c r="AK36" s="347"/>
      <c r="AL36" s="121"/>
      <c r="AM36" s="348">
        <v>1</v>
      </c>
      <c r="AN36" s="348"/>
      <c r="AO36" s="350">
        <f>施法!AX5</f>
        <v>0</v>
      </c>
      <c r="AP36" s="350"/>
      <c r="AQ36" s="120" t="s">
        <v>57</v>
      </c>
      <c r="AR36" s="350">
        <f>施法!BA5</f>
        <v>0</v>
      </c>
      <c r="AS36" s="351"/>
      <c r="AT36" s="107"/>
      <c r="AU36" s="106"/>
      <c r="AV36" s="352" t="s">
        <v>143</v>
      </c>
      <c r="AW36" s="352"/>
      <c r="AX36" s="352"/>
      <c r="AY36" s="352"/>
      <c r="AZ36" s="239"/>
      <c r="BA36" s="239"/>
      <c r="BB36" s="239"/>
      <c r="BC36" s="239"/>
      <c r="BD36" s="239"/>
      <c r="BE36" s="239"/>
      <c r="BF36" s="239"/>
      <c r="BG36" s="239"/>
      <c r="BH36" s="239"/>
      <c r="BI36" s="239"/>
      <c r="BJ36" s="239"/>
      <c r="BK36" s="239"/>
      <c r="BL36" s="106"/>
      <c r="BM36" s="425"/>
      <c r="BN36" s="426"/>
      <c r="BO36" s="426"/>
      <c r="BP36" s="426"/>
      <c r="BQ36" s="426"/>
      <c r="BR36" s="426"/>
      <c r="BS36" s="426"/>
      <c r="BT36" s="426"/>
      <c r="BU36" s="426"/>
      <c r="BV36" s="426"/>
      <c r="BW36" s="426"/>
      <c r="BX36" s="426"/>
      <c r="BY36" s="426"/>
      <c r="BZ36" s="426"/>
      <c r="CA36" s="426"/>
      <c r="CB36" s="427"/>
    </row>
    <row r="37" spans="1:80" ht="17.149999999999999" customHeight="1">
      <c r="A37" s="106"/>
      <c r="B37" s="140" t="str">
        <f t="shared" si="2"/>
        <v>〄</v>
      </c>
      <c r="C37" s="286" t="s">
        <v>144</v>
      </c>
      <c r="D37" s="286"/>
      <c r="E37" s="286"/>
      <c r="F37" s="298"/>
      <c r="G37" s="298"/>
      <c r="H37" s="141" t="s">
        <v>93</v>
      </c>
      <c r="I37" s="301">
        <f>$G$16+IF(B37="O",$AC$3,(IF(B37="❂",$AC$3*2,IF(B37="〄",INT($AC$3/2),0)+F37)))</f>
        <v>2</v>
      </c>
      <c r="J37" s="302"/>
      <c r="K37" s="106"/>
      <c r="L37" s="303" t="s">
        <v>145</v>
      </c>
      <c r="M37" s="303"/>
      <c r="N37" s="152" t="s">
        <v>93</v>
      </c>
      <c r="O37" s="242"/>
      <c r="P37" s="243"/>
      <c r="Q37" s="243"/>
      <c r="R37" s="243"/>
      <c r="S37" s="244"/>
      <c r="T37" s="135" t="s">
        <v>95</v>
      </c>
      <c r="U37" s="305"/>
      <c r="V37" s="305"/>
      <c r="W37" s="305"/>
      <c r="X37" s="305"/>
      <c r="Y37" s="305"/>
      <c r="Z37" s="305"/>
      <c r="AA37" s="300"/>
      <c r="AB37" s="300"/>
      <c r="AC37" s="173"/>
      <c r="AD37" s="362" t="s">
        <v>146</v>
      </c>
      <c r="AE37" s="362"/>
      <c r="AF37" s="362"/>
      <c r="AG37" s="362"/>
      <c r="AH37" s="362"/>
      <c r="AI37" s="363">
        <f>施法!O2</f>
        <v>13</v>
      </c>
      <c r="AJ37" s="363"/>
      <c r="AK37" s="363"/>
      <c r="AL37" s="121"/>
      <c r="AM37" s="348">
        <v>2</v>
      </c>
      <c r="AN37" s="348"/>
      <c r="AO37" s="349">
        <f>施法!AX6</f>
        <v>0</v>
      </c>
      <c r="AP37" s="349"/>
      <c r="AQ37" s="115" t="s">
        <v>57</v>
      </c>
      <c r="AR37" s="349">
        <f>施法!BA6</f>
        <v>0</v>
      </c>
      <c r="AS37" s="353"/>
      <c r="AT37" s="107"/>
      <c r="AU37" s="106"/>
      <c r="AV37" s="333" t="s">
        <v>147</v>
      </c>
      <c r="AW37" s="334"/>
      <c r="AX37" s="334"/>
      <c r="AY37" s="335"/>
      <c r="AZ37" s="354">
        <v>0</v>
      </c>
      <c r="BA37" s="355"/>
      <c r="BB37" s="355"/>
      <c r="BC37" s="355" t="s">
        <v>57</v>
      </c>
      <c r="BD37" s="355"/>
      <c r="BE37" s="356">
        <v>3</v>
      </c>
      <c r="BF37" s="356"/>
      <c r="BG37" s="356"/>
      <c r="BH37" s="356"/>
      <c r="BI37" s="356"/>
      <c r="BJ37" s="356"/>
      <c r="BK37" s="357"/>
      <c r="BL37" s="106"/>
      <c r="BM37" s="425"/>
      <c r="BN37" s="426"/>
      <c r="BO37" s="426"/>
      <c r="BP37" s="426"/>
      <c r="BQ37" s="426"/>
      <c r="BR37" s="426"/>
      <c r="BS37" s="426"/>
      <c r="BT37" s="426"/>
      <c r="BU37" s="426"/>
      <c r="BV37" s="426"/>
      <c r="BW37" s="426"/>
      <c r="BX37" s="426"/>
      <c r="BY37" s="426"/>
      <c r="BZ37" s="426"/>
      <c r="CA37" s="426"/>
      <c r="CB37" s="427"/>
    </row>
    <row r="38" spans="1:80" ht="17.149999999999999" customHeight="1">
      <c r="A38" s="106"/>
      <c r="B38" s="140" t="str">
        <f t="shared" si="2"/>
        <v>〄</v>
      </c>
      <c r="C38" s="286" t="s">
        <v>148</v>
      </c>
      <c r="D38" s="286"/>
      <c r="E38" s="286"/>
      <c r="F38" s="298"/>
      <c r="G38" s="298"/>
      <c r="H38" s="141" t="s">
        <v>93</v>
      </c>
      <c r="I38" s="301">
        <f>$G$16+IF(B38="O",$AC$3,(IF(B38="❂",$AC$3*2,IF(B38="〄",INT($AC$3/2),0)+F38)))</f>
        <v>2</v>
      </c>
      <c r="J38" s="302"/>
      <c r="K38" s="106"/>
      <c r="L38" s="303" t="s">
        <v>149</v>
      </c>
      <c r="M38" s="303"/>
      <c r="N38" s="152" t="s">
        <v>93</v>
      </c>
      <c r="O38" s="270"/>
      <c r="P38" s="256"/>
      <c r="Q38" s="256"/>
      <c r="R38" s="256"/>
      <c r="S38" s="257"/>
      <c r="T38" s="135" t="s">
        <v>95</v>
      </c>
      <c r="U38" s="342"/>
      <c r="V38" s="342"/>
      <c r="W38" s="342"/>
      <c r="X38" s="342"/>
      <c r="Y38" s="342"/>
      <c r="Z38" s="342"/>
      <c r="AA38" s="313"/>
      <c r="AB38" s="313"/>
      <c r="AC38" s="173"/>
      <c r="AD38" s="362"/>
      <c r="AE38" s="362"/>
      <c r="AF38" s="362"/>
      <c r="AG38" s="362"/>
      <c r="AH38" s="362"/>
      <c r="AI38" s="363"/>
      <c r="AJ38" s="363"/>
      <c r="AK38" s="363"/>
      <c r="AL38" s="106"/>
      <c r="AM38" s="348">
        <v>3</v>
      </c>
      <c r="AN38" s="348"/>
      <c r="AO38" s="350">
        <f>施法!AX7</f>
        <v>0</v>
      </c>
      <c r="AP38" s="350"/>
      <c r="AQ38" s="120" t="s">
        <v>57</v>
      </c>
      <c r="AR38" s="350">
        <f>施法!BA7</f>
        <v>0</v>
      </c>
      <c r="AS38" s="351"/>
      <c r="AT38" s="106"/>
      <c r="AU38" s="106"/>
      <c r="AV38" s="352" t="s">
        <v>150</v>
      </c>
      <c r="AW38" s="352"/>
      <c r="AX38" s="352"/>
      <c r="AY38" s="336"/>
      <c r="AZ38" s="358">
        <v>0</v>
      </c>
      <c r="BA38" s="359"/>
      <c r="BB38" s="359"/>
      <c r="BC38" s="359" t="s">
        <v>57</v>
      </c>
      <c r="BD38" s="359"/>
      <c r="BE38" s="337">
        <v>1</v>
      </c>
      <c r="BF38" s="337"/>
      <c r="BG38" s="337"/>
      <c r="BH38" s="337"/>
      <c r="BI38" s="337"/>
      <c r="BJ38" s="337"/>
      <c r="BK38" s="338"/>
      <c r="BL38" s="106"/>
      <c r="BM38" s="425"/>
      <c r="BN38" s="426"/>
      <c r="BO38" s="426"/>
      <c r="BP38" s="426"/>
      <c r="BQ38" s="426"/>
      <c r="BR38" s="426"/>
      <c r="BS38" s="426"/>
      <c r="BT38" s="426"/>
      <c r="BU38" s="426"/>
      <c r="BV38" s="426"/>
      <c r="BW38" s="426"/>
      <c r="BX38" s="426"/>
      <c r="BY38" s="426"/>
      <c r="BZ38" s="426"/>
      <c r="CA38" s="426"/>
      <c r="CB38" s="427"/>
    </row>
    <row r="39" spans="1:80" ht="17.149999999999999" customHeight="1">
      <c r="A39" s="106"/>
      <c r="B39" s="140" t="str">
        <f t="shared" si="2"/>
        <v>〄</v>
      </c>
      <c r="C39" s="286" t="s">
        <v>151</v>
      </c>
      <c r="D39" s="286"/>
      <c r="E39" s="286"/>
      <c r="F39" s="298"/>
      <c r="G39" s="298"/>
      <c r="H39" s="141" t="s">
        <v>93</v>
      </c>
      <c r="I39" s="301">
        <f>$G$16+IF(B39="O",$AC$3,(IF(B39="❂",$AC$3*2,IF(B39="〄",INT($AC$3/2),0)+F39)))</f>
        <v>2</v>
      </c>
      <c r="J39" s="302"/>
      <c r="K39" s="106"/>
      <c r="L39" s="303" t="s">
        <v>152</v>
      </c>
      <c r="M39" s="303"/>
      <c r="N39" s="152" t="s">
        <v>93</v>
      </c>
      <c r="O39" s="242"/>
      <c r="P39" s="243"/>
      <c r="Q39" s="243"/>
      <c r="R39" s="243"/>
      <c r="S39" s="244"/>
      <c r="T39" s="135" t="s">
        <v>95</v>
      </c>
      <c r="U39" s="305"/>
      <c r="V39" s="305"/>
      <c r="W39" s="305"/>
      <c r="X39" s="305"/>
      <c r="Y39" s="305"/>
      <c r="Z39" s="305"/>
      <c r="AA39" s="300"/>
      <c r="AB39" s="300"/>
      <c r="AC39" s="173"/>
      <c r="AD39" s="283"/>
      <c r="AE39" s="283"/>
      <c r="AF39" s="283"/>
      <c r="AG39" s="283"/>
      <c r="AH39" s="283"/>
      <c r="AI39" s="343"/>
      <c r="AJ39" s="343"/>
      <c r="AK39" s="343"/>
      <c r="AL39" s="106"/>
      <c r="AM39" s="348">
        <v>4</v>
      </c>
      <c r="AN39" s="348"/>
      <c r="AO39" s="349">
        <f>施法!AX8</f>
        <v>0</v>
      </c>
      <c r="AP39" s="349"/>
      <c r="AQ39" s="115" t="s">
        <v>57</v>
      </c>
      <c r="AR39" s="349">
        <f>施法!BA8</f>
        <v>0</v>
      </c>
      <c r="AS39" s="353"/>
      <c r="AT39" s="106"/>
      <c r="AU39" s="106"/>
      <c r="AV39" s="344" t="s">
        <v>153</v>
      </c>
      <c r="AW39" s="344"/>
      <c r="AX39" s="344"/>
      <c r="AY39" s="344"/>
      <c r="AZ39" s="360"/>
      <c r="BA39" s="360"/>
      <c r="BB39" s="360"/>
      <c r="BC39" s="360"/>
      <c r="BD39" s="360"/>
      <c r="BE39" s="361"/>
      <c r="BF39" s="361"/>
      <c r="BG39" s="361"/>
      <c r="BH39" s="361"/>
      <c r="BI39" s="361"/>
      <c r="BJ39" s="361"/>
      <c r="BK39" s="361"/>
      <c r="BL39" s="106"/>
      <c r="BM39" s="425"/>
      <c r="BN39" s="426"/>
      <c r="BO39" s="426"/>
      <c r="BP39" s="426"/>
      <c r="BQ39" s="426"/>
      <c r="BR39" s="426"/>
      <c r="BS39" s="426"/>
      <c r="BT39" s="426"/>
      <c r="BU39" s="426"/>
      <c r="BV39" s="426"/>
      <c r="BW39" s="426"/>
      <c r="BX39" s="426"/>
      <c r="BY39" s="426"/>
      <c r="BZ39" s="426"/>
      <c r="CA39" s="426"/>
      <c r="CB39" s="427"/>
    </row>
    <row r="40" spans="1:80" ht="17.149999999999999" customHeight="1">
      <c r="A40" s="106"/>
      <c r="B40" s="259" t="s">
        <v>154</v>
      </c>
      <c r="C40" s="259"/>
      <c r="D40" s="259"/>
      <c r="E40" s="259"/>
      <c r="F40" s="259"/>
      <c r="G40" s="259"/>
      <c r="H40" s="141"/>
      <c r="I40" s="155"/>
      <c r="J40" s="155"/>
      <c r="K40" s="106"/>
      <c r="L40" s="303" t="s">
        <v>155</v>
      </c>
      <c r="M40" s="303"/>
      <c r="N40" s="152" t="s">
        <v>93</v>
      </c>
      <c r="O40" s="270"/>
      <c r="P40" s="256"/>
      <c r="Q40" s="256"/>
      <c r="R40" s="256"/>
      <c r="S40" s="257"/>
      <c r="T40" s="135" t="s">
        <v>95</v>
      </c>
      <c r="U40" s="239"/>
      <c r="V40" s="239"/>
      <c r="W40" s="239"/>
      <c r="X40" s="239"/>
      <c r="Y40" s="239"/>
      <c r="Z40" s="239"/>
      <c r="AA40" s="315"/>
      <c r="AB40" s="315"/>
      <c r="AC40" s="111"/>
      <c r="AD40" s="240" t="s">
        <v>156</v>
      </c>
      <c r="AE40" s="240"/>
      <c r="AF40" s="240"/>
      <c r="AG40" s="315"/>
      <c r="AH40" s="315"/>
      <c r="AI40" s="315"/>
      <c r="AJ40" s="315"/>
      <c r="AK40" s="315"/>
      <c r="AL40" s="106"/>
      <c r="AM40" s="348">
        <v>5</v>
      </c>
      <c r="AN40" s="348"/>
      <c r="AO40" s="350">
        <f>施法!AX9</f>
        <v>0</v>
      </c>
      <c r="AP40" s="350"/>
      <c r="AQ40" s="120" t="s">
        <v>57</v>
      </c>
      <c r="AR40" s="350">
        <f>施法!BA9</f>
        <v>0</v>
      </c>
      <c r="AS40" s="351"/>
      <c r="AT40" s="106"/>
      <c r="AU40" s="106"/>
      <c r="AV40" s="368" t="s">
        <v>157</v>
      </c>
      <c r="AW40" s="368"/>
      <c r="AX40" s="368"/>
      <c r="AY40" s="368"/>
      <c r="AZ40" s="239"/>
      <c r="BA40" s="239"/>
      <c r="BB40" s="239"/>
      <c r="BC40" s="239"/>
      <c r="BD40" s="239"/>
      <c r="BE40" s="239"/>
      <c r="BF40" s="239"/>
      <c r="BG40" s="239"/>
      <c r="BH40" s="239"/>
      <c r="BI40" s="239"/>
      <c r="BJ40" s="239"/>
      <c r="BK40" s="239"/>
      <c r="BL40" s="106"/>
      <c r="BM40" s="425"/>
      <c r="BN40" s="426"/>
      <c r="BO40" s="426"/>
      <c r="BP40" s="426"/>
      <c r="BQ40" s="426"/>
      <c r="BR40" s="426"/>
      <c r="BS40" s="426"/>
      <c r="BT40" s="426"/>
      <c r="BU40" s="426"/>
      <c r="BV40" s="426"/>
      <c r="BW40" s="426"/>
      <c r="BX40" s="426"/>
      <c r="BY40" s="426"/>
      <c r="BZ40" s="426"/>
      <c r="CA40" s="426"/>
      <c r="CB40" s="427"/>
    </row>
    <row r="41" spans="1:80" ht="17.149999999999999" customHeight="1">
      <c r="A41" s="106"/>
      <c r="B41" s="140" t="str">
        <f t="shared" ref="B41:B44" si="3">IF(OR(AND($S$3="吟游诗人",$W$3&gt;=2),AND($S$4="吟游诗人",$W$4&gt;=2)),"〄","X")</f>
        <v>〄</v>
      </c>
      <c r="C41" s="286" t="s">
        <v>158</v>
      </c>
      <c r="D41" s="286"/>
      <c r="E41" s="286"/>
      <c r="F41" s="298">
        <v>2</v>
      </c>
      <c r="G41" s="298"/>
      <c r="H41" s="141" t="s">
        <v>93</v>
      </c>
      <c r="I41" s="301">
        <f>$G$18+IF(B41="O",$AC$3,(IF(B41="❂",$AC$3*2,IF(B41="〄",INT($AC$3/2),0)+F41)))</f>
        <v>6</v>
      </c>
      <c r="J41" s="302"/>
      <c r="K41" s="106"/>
      <c r="L41" s="364" t="s">
        <v>159</v>
      </c>
      <c r="M41" s="365"/>
      <c r="N41" s="366"/>
      <c r="O41" s="364" t="str">
        <f>背包!B3</f>
        <v>速查</v>
      </c>
      <c r="P41" s="365"/>
      <c r="Q41" s="366"/>
      <c r="R41" s="364" t="str">
        <f>背包!Y3</f>
        <v>自述</v>
      </c>
      <c r="S41" s="365"/>
      <c r="T41" s="366"/>
      <c r="U41" s="240" t="s">
        <v>160</v>
      </c>
      <c r="V41" s="240"/>
      <c r="W41" s="240" t="s">
        <v>161</v>
      </c>
      <c r="X41" s="240"/>
      <c r="Y41" s="364"/>
      <c r="Z41" s="364" t="s">
        <v>162</v>
      </c>
      <c r="AA41" s="365"/>
      <c r="AB41" s="366"/>
      <c r="AC41" s="173"/>
      <c r="AD41" s="240" t="s">
        <v>163</v>
      </c>
      <c r="AE41" s="240"/>
      <c r="AF41" s="240"/>
      <c r="AG41" s="323"/>
      <c r="AH41" s="323"/>
      <c r="AI41" s="323"/>
      <c r="AJ41" s="323"/>
      <c r="AK41" s="323"/>
      <c r="AL41" s="106"/>
      <c r="AM41" s="348">
        <v>6</v>
      </c>
      <c r="AN41" s="348"/>
      <c r="AO41" s="349">
        <f>施法!AX10</f>
        <v>0</v>
      </c>
      <c r="AP41" s="349"/>
      <c r="AQ41" s="115" t="s">
        <v>57</v>
      </c>
      <c r="AR41" s="349">
        <f>施法!BA10</f>
        <v>0</v>
      </c>
      <c r="AS41" s="353"/>
      <c r="AT41" s="106"/>
      <c r="AU41" s="106"/>
      <c r="AV41" s="367" t="s">
        <v>164</v>
      </c>
      <c r="AW41" s="367"/>
      <c r="AX41" s="367"/>
      <c r="AY41" s="367"/>
      <c r="AZ41" s="285"/>
      <c r="BA41" s="285"/>
      <c r="BB41" s="285"/>
      <c r="BC41" s="285"/>
      <c r="BD41" s="285"/>
      <c r="BE41" s="285"/>
      <c r="BF41" s="285"/>
      <c r="BG41" s="285"/>
      <c r="BH41" s="285"/>
      <c r="BI41" s="285"/>
      <c r="BJ41" s="285"/>
      <c r="BK41" s="285"/>
      <c r="BL41" s="106"/>
      <c r="BM41" s="425"/>
      <c r="BN41" s="426"/>
      <c r="BO41" s="426"/>
      <c r="BP41" s="426"/>
      <c r="BQ41" s="426"/>
      <c r="BR41" s="426"/>
      <c r="BS41" s="426"/>
      <c r="BT41" s="426"/>
      <c r="BU41" s="426"/>
      <c r="BV41" s="426"/>
      <c r="BW41" s="426"/>
      <c r="BX41" s="426"/>
      <c r="BY41" s="426"/>
      <c r="BZ41" s="426"/>
      <c r="CA41" s="426"/>
      <c r="CB41" s="427"/>
    </row>
    <row r="42" spans="1:80" ht="17.149999999999999" customHeight="1">
      <c r="A42" s="106"/>
      <c r="B42" s="140" t="str">
        <f t="shared" si="3"/>
        <v>〄</v>
      </c>
      <c r="C42" s="286" t="s">
        <v>165</v>
      </c>
      <c r="D42" s="286"/>
      <c r="E42" s="286"/>
      <c r="F42" s="298">
        <v>2</v>
      </c>
      <c r="G42" s="298"/>
      <c r="H42" s="141" t="s">
        <v>93</v>
      </c>
      <c r="I42" s="301">
        <f>$G$18+IF(B42="O",$AC$3,(IF(B42="❂",$AC$3*2,IF(B42="〄",INT($AC$3/2),0)+F42)))</f>
        <v>6</v>
      </c>
      <c r="J42" s="302"/>
      <c r="K42" s="106"/>
      <c r="L42" s="370">
        <f>SUM(AA31:AB40,AA25:AB29,AA23,IF(S12="是",AR23,))</f>
        <v>0</v>
      </c>
      <c r="M42" s="371"/>
      <c r="N42" s="372"/>
      <c r="O42" s="370">
        <f>背包!V3</f>
        <v>76.5</v>
      </c>
      <c r="P42" s="371"/>
      <c r="Q42" s="372"/>
      <c r="R42" s="370">
        <f>背包!AS3</f>
        <v>0</v>
      </c>
      <c r="S42" s="371"/>
      <c r="T42" s="372"/>
      <c r="U42" s="373">
        <f>SUM(L42:T42)+Z42+Z44</f>
        <v>77.36</v>
      </c>
      <c r="V42" s="373"/>
      <c r="W42" s="379">
        <f>AG40*10+AG41*0.5+AG42+AG43*0.1+AG44*0.01</f>
        <v>43</v>
      </c>
      <c r="X42" s="379"/>
      <c r="Y42" s="380"/>
      <c r="Z42" s="374">
        <f>SUM(AG40:AK44)/50</f>
        <v>0.86</v>
      </c>
      <c r="AA42" s="374"/>
      <c r="AB42" s="374"/>
      <c r="AC42" s="173"/>
      <c r="AD42" s="240" t="s">
        <v>166</v>
      </c>
      <c r="AE42" s="240"/>
      <c r="AF42" s="240"/>
      <c r="AG42" s="315">
        <v>43</v>
      </c>
      <c r="AH42" s="315"/>
      <c r="AI42" s="315"/>
      <c r="AJ42" s="315"/>
      <c r="AK42" s="315"/>
      <c r="AL42" s="106"/>
      <c r="AM42" s="348">
        <v>7</v>
      </c>
      <c r="AN42" s="348"/>
      <c r="AO42" s="350">
        <f>施法!AX11</f>
        <v>0</v>
      </c>
      <c r="AP42" s="350"/>
      <c r="AQ42" s="120" t="s">
        <v>57</v>
      </c>
      <c r="AR42" s="350">
        <f>施法!BA11</f>
        <v>0</v>
      </c>
      <c r="AS42" s="351"/>
      <c r="AT42" s="106"/>
      <c r="AU42" s="106"/>
      <c r="AV42" s="368" t="s">
        <v>167</v>
      </c>
      <c r="AW42" s="368"/>
      <c r="AX42" s="368"/>
      <c r="AY42" s="368"/>
      <c r="AZ42" s="239"/>
      <c r="BA42" s="239"/>
      <c r="BB42" s="239"/>
      <c r="BC42" s="239"/>
      <c r="BD42" s="239"/>
      <c r="BE42" s="239"/>
      <c r="BF42" s="239"/>
      <c r="BG42" s="239"/>
      <c r="BH42" s="239"/>
      <c r="BI42" s="239"/>
      <c r="BJ42" s="239"/>
      <c r="BK42" s="239"/>
      <c r="BL42" s="106"/>
      <c r="BM42" s="425"/>
      <c r="BN42" s="426"/>
      <c r="BO42" s="426"/>
      <c r="BP42" s="426"/>
      <c r="BQ42" s="426"/>
      <c r="BR42" s="426"/>
      <c r="BS42" s="426"/>
      <c r="BT42" s="426"/>
      <c r="BU42" s="426"/>
      <c r="BV42" s="426"/>
      <c r="BW42" s="426"/>
      <c r="BX42" s="426"/>
      <c r="BY42" s="426"/>
      <c r="BZ42" s="426"/>
      <c r="CA42" s="426"/>
      <c r="CB42" s="427"/>
    </row>
    <row r="43" spans="1:80" ht="17.149999999999999" customHeight="1">
      <c r="A43" s="106"/>
      <c r="B43" s="140" t="str">
        <f t="shared" si="3"/>
        <v>〄</v>
      </c>
      <c r="C43" s="286" t="s">
        <v>168</v>
      </c>
      <c r="D43" s="286"/>
      <c r="E43" s="286"/>
      <c r="F43" s="298">
        <v>2</v>
      </c>
      <c r="G43" s="298"/>
      <c r="H43" s="141" t="s">
        <v>93</v>
      </c>
      <c r="I43" s="301">
        <f>$G$18+IF(B43="O",$AC$3,(IF(B43="❂",$AC$3*2,IF(B43="〄",INT($AC$3/2),0)+F43)))</f>
        <v>6</v>
      </c>
      <c r="J43" s="302"/>
      <c r="K43" s="106"/>
      <c r="L43" s="364" t="s">
        <v>169</v>
      </c>
      <c r="M43" s="365"/>
      <c r="N43" s="366"/>
      <c r="O43" s="369" t="s">
        <v>170</v>
      </c>
      <c r="P43" s="365"/>
      <c r="Q43" s="366"/>
      <c r="R43" s="364" t="s">
        <v>171</v>
      </c>
      <c r="S43" s="365"/>
      <c r="T43" s="366"/>
      <c r="U43" s="364" t="s">
        <v>172</v>
      </c>
      <c r="V43" s="366"/>
      <c r="W43" s="379"/>
      <c r="X43" s="379"/>
      <c r="Y43" s="380"/>
      <c r="Z43" s="364" t="s">
        <v>173</v>
      </c>
      <c r="AA43" s="365"/>
      <c r="AB43" s="366"/>
      <c r="AC43" s="111"/>
      <c r="AD43" s="240" t="s">
        <v>174</v>
      </c>
      <c r="AE43" s="240"/>
      <c r="AF43" s="240"/>
      <c r="AG43" s="323"/>
      <c r="AH43" s="323"/>
      <c r="AI43" s="323"/>
      <c r="AJ43" s="323"/>
      <c r="AK43" s="323"/>
      <c r="AL43" s="106"/>
      <c r="AM43" s="348">
        <v>8</v>
      </c>
      <c r="AN43" s="348"/>
      <c r="AO43" s="349">
        <f>施法!AX12</f>
        <v>0</v>
      </c>
      <c r="AP43" s="349"/>
      <c r="AQ43" s="115" t="s">
        <v>57</v>
      </c>
      <c r="AR43" s="349">
        <f>施法!BA12</f>
        <v>0</v>
      </c>
      <c r="AS43" s="353"/>
      <c r="AT43" s="106"/>
      <c r="AU43" s="106"/>
      <c r="AV43" s="367" t="s">
        <v>175</v>
      </c>
      <c r="AW43" s="367"/>
      <c r="AX43" s="367"/>
      <c r="AY43" s="367"/>
      <c r="AZ43" s="285"/>
      <c r="BA43" s="285"/>
      <c r="BB43" s="285"/>
      <c r="BC43" s="285"/>
      <c r="BD43" s="285"/>
      <c r="BE43" s="285"/>
      <c r="BF43" s="285"/>
      <c r="BG43" s="285"/>
      <c r="BH43" s="285"/>
      <c r="BI43" s="285"/>
      <c r="BJ43" s="285"/>
      <c r="BK43" s="285"/>
      <c r="BL43" s="106"/>
      <c r="BM43" s="425"/>
      <c r="BN43" s="426"/>
      <c r="BO43" s="426"/>
      <c r="BP43" s="426"/>
      <c r="BQ43" s="426"/>
      <c r="BR43" s="426"/>
      <c r="BS43" s="426"/>
      <c r="BT43" s="426"/>
      <c r="BU43" s="426"/>
      <c r="BV43" s="426"/>
      <c r="BW43" s="426"/>
      <c r="BX43" s="426"/>
      <c r="BY43" s="426"/>
      <c r="BZ43" s="426"/>
      <c r="CA43" s="426"/>
      <c r="CB43" s="427"/>
    </row>
    <row r="44" spans="1:80" ht="17.149999999999999" customHeight="1">
      <c r="A44" s="106"/>
      <c r="B44" s="140" t="str">
        <f t="shared" si="3"/>
        <v>〄</v>
      </c>
      <c r="C44" s="286" t="s">
        <v>176</v>
      </c>
      <c r="D44" s="286"/>
      <c r="E44" s="286"/>
      <c r="F44" s="298"/>
      <c r="G44" s="298"/>
      <c r="H44" s="141" t="s">
        <v>93</v>
      </c>
      <c r="I44" s="301">
        <f>$G$18+IF(B44="O",$AC$3,(IF(B44="❂",$AC$3*2,IF(B44="〄",INT($AC$3/2),0)+F44)))</f>
        <v>4</v>
      </c>
      <c r="J44" s="302"/>
      <c r="K44" s="106"/>
      <c r="L44" s="374">
        <v>0</v>
      </c>
      <c r="M44" s="374"/>
      <c r="N44" s="374"/>
      <c r="O44" s="374">
        <f>E8*5</f>
        <v>60</v>
      </c>
      <c r="P44" s="374"/>
      <c r="Q44" s="374"/>
      <c r="R44" s="374">
        <f>E8*10</f>
        <v>120</v>
      </c>
      <c r="S44" s="374"/>
      <c r="T44" s="374"/>
      <c r="U44" s="378">
        <f>IF(U43="最大载重",E8*15,_xlfn.IFS(U42&lt;=O44,"轻载",U42&lt;=R44,"重载",U42&gt;R44,"超载",TRUE,))</f>
        <v>180</v>
      </c>
      <c r="V44" s="378"/>
      <c r="W44" s="379"/>
      <c r="X44" s="379"/>
      <c r="Y44" s="380"/>
      <c r="Z44" s="374">
        <f>IF(背包!V27="无",0,背包!J51)</f>
        <v>0</v>
      </c>
      <c r="AA44" s="374"/>
      <c r="AB44" s="374"/>
      <c r="AC44" s="157"/>
      <c r="AD44" s="240" t="s">
        <v>177</v>
      </c>
      <c r="AE44" s="240"/>
      <c r="AF44" s="240"/>
      <c r="AG44" s="315"/>
      <c r="AH44" s="315"/>
      <c r="AI44" s="315"/>
      <c r="AJ44" s="315"/>
      <c r="AK44" s="315"/>
      <c r="AL44" s="106"/>
      <c r="AM44" s="348">
        <v>9</v>
      </c>
      <c r="AN44" s="348"/>
      <c r="AO44" s="350">
        <f>施法!AX13</f>
        <v>0</v>
      </c>
      <c r="AP44" s="350"/>
      <c r="AQ44" s="120" t="s">
        <v>57</v>
      </c>
      <c r="AR44" s="350">
        <f>施法!BA13</f>
        <v>0</v>
      </c>
      <c r="AS44" s="351"/>
      <c r="AT44" s="106"/>
      <c r="AU44" s="106"/>
      <c r="AV44" s="368" t="s">
        <v>178</v>
      </c>
      <c r="AW44" s="368"/>
      <c r="AX44" s="368"/>
      <c r="AY44" s="368"/>
      <c r="AZ44" s="239"/>
      <c r="BA44" s="239"/>
      <c r="BB44" s="239"/>
      <c r="BC44" s="239"/>
      <c r="BD44" s="239"/>
      <c r="BE44" s="239"/>
      <c r="BF44" s="239"/>
      <c r="BG44" s="239"/>
      <c r="BH44" s="239"/>
      <c r="BI44" s="239"/>
      <c r="BJ44" s="239"/>
      <c r="BK44" s="239"/>
      <c r="BL44" s="106"/>
      <c r="BM44" s="428"/>
      <c r="BN44" s="429"/>
      <c r="BO44" s="429"/>
      <c r="BP44" s="429"/>
      <c r="BQ44" s="429"/>
      <c r="BR44" s="429"/>
      <c r="BS44" s="429"/>
      <c r="BT44" s="429"/>
      <c r="BU44" s="429"/>
      <c r="BV44" s="429"/>
      <c r="BW44" s="429"/>
      <c r="BX44" s="429"/>
      <c r="BY44" s="429"/>
      <c r="BZ44" s="429"/>
      <c r="CA44" s="429"/>
      <c r="CB44" s="430"/>
    </row>
    <row r="45" spans="1:80" ht="17.149999999999999" customHeight="1">
      <c r="A45" s="106"/>
      <c r="B45" s="143"/>
      <c r="C45" s="283"/>
      <c r="D45" s="283"/>
      <c r="E45" s="283"/>
      <c r="F45" s="343"/>
      <c r="G45" s="343"/>
      <c r="H45" s="144"/>
      <c r="I45" s="375"/>
      <c r="J45" s="375"/>
      <c r="K45" s="106"/>
      <c r="L45" s="107"/>
      <c r="M45" s="107"/>
      <c r="N45" s="107"/>
      <c r="O45" s="107"/>
      <c r="P45" s="107"/>
      <c r="Q45" s="107"/>
      <c r="R45" s="107"/>
      <c r="S45" s="107"/>
      <c r="T45" s="107"/>
      <c r="U45" s="121"/>
      <c r="V45" s="165"/>
      <c r="W45" s="165"/>
      <c r="X45" s="165"/>
      <c r="Y45" s="165"/>
      <c r="Z45" s="121"/>
      <c r="AA45" s="107"/>
      <c r="AB45" s="107"/>
      <c r="AC45" s="107"/>
      <c r="AD45" s="121"/>
      <c r="AE45" s="157"/>
      <c r="AF45" s="157"/>
      <c r="AG45" s="118"/>
      <c r="AH45" s="118"/>
      <c r="AI45" s="118"/>
      <c r="AJ45" s="118"/>
      <c r="AK45" s="118"/>
      <c r="AL45" s="106"/>
      <c r="AM45" s="332"/>
      <c r="AN45" s="332"/>
      <c r="AO45" s="376"/>
      <c r="AP45" s="376"/>
      <c r="AQ45" s="179"/>
      <c r="AR45" s="377"/>
      <c r="AS45" s="377"/>
      <c r="AT45" s="106"/>
      <c r="AU45" s="106"/>
      <c r="AV45" s="180"/>
      <c r="AW45" s="180"/>
      <c r="AX45" s="180"/>
      <c r="AY45" s="180"/>
      <c r="AZ45" s="180"/>
      <c r="BA45" s="180"/>
      <c r="BB45" s="180"/>
      <c r="BC45" s="180"/>
      <c r="BD45" s="180"/>
      <c r="BE45" s="180"/>
      <c r="BF45" s="185"/>
      <c r="BG45" s="185"/>
      <c r="BH45" s="185"/>
      <c r="BI45" s="185"/>
      <c r="BJ45" s="185"/>
      <c r="BK45" s="185"/>
      <c r="BL45" s="106"/>
    </row>
    <row r="46" spans="1:80" ht="17.149999999999999" customHeight="1">
      <c r="A46" s="106"/>
      <c r="B46" s="143"/>
      <c r="C46" s="283"/>
      <c r="D46" s="283"/>
      <c r="E46" s="283"/>
      <c r="F46" s="343"/>
      <c r="G46" s="343"/>
      <c r="H46" s="144"/>
      <c r="I46" s="375"/>
      <c r="J46" s="375"/>
      <c r="K46" s="106"/>
      <c r="L46" s="157"/>
      <c r="M46" s="157"/>
      <c r="N46" s="157"/>
      <c r="O46" s="157"/>
      <c r="P46" s="157"/>
      <c r="Q46" s="157"/>
      <c r="R46" s="157"/>
      <c r="S46" s="157"/>
      <c r="T46" s="157"/>
      <c r="U46" s="107"/>
      <c r="V46" s="157"/>
      <c r="W46" s="157"/>
      <c r="X46" s="157"/>
      <c r="Y46" s="157"/>
      <c r="Z46" s="107"/>
      <c r="AA46" s="157"/>
      <c r="AB46" s="157"/>
      <c r="AC46" s="157"/>
      <c r="AD46" s="106"/>
      <c r="AE46" s="332"/>
      <c r="AF46" s="332"/>
      <c r="AG46" s="275"/>
      <c r="AH46" s="275"/>
      <c r="AI46" s="275"/>
      <c r="AJ46" s="275"/>
      <c r="AK46" s="275"/>
      <c r="AL46" s="106"/>
      <c r="AM46" s="332"/>
      <c r="AN46" s="332"/>
      <c r="AO46" s="376"/>
      <c r="AP46" s="376"/>
      <c r="AQ46" s="179"/>
      <c r="AR46" s="377"/>
      <c r="AS46" s="377"/>
      <c r="AT46" s="106"/>
      <c r="AU46" s="106"/>
      <c r="AV46" s="180"/>
      <c r="AW46" s="180"/>
      <c r="AX46" s="180"/>
      <c r="AY46" s="180"/>
      <c r="AZ46" s="180"/>
      <c r="BA46" s="180"/>
      <c r="BB46" s="180"/>
      <c r="BC46" s="180"/>
      <c r="BD46" s="180"/>
      <c r="BE46" s="185"/>
      <c r="BF46" s="185"/>
      <c r="BG46" s="185"/>
      <c r="BH46" s="185"/>
      <c r="BI46" s="185"/>
      <c r="BJ46" s="185"/>
      <c r="BK46" s="185"/>
      <c r="BL46" s="106"/>
    </row>
    <row r="47" spans="1:80" ht="17.149999999999999" customHeight="1">
      <c r="A47" s="106"/>
      <c r="B47" s="143"/>
      <c r="C47" s="283"/>
      <c r="D47" s="283"/>
      <c r="E47" s="283"/>
      <c r="F47" s="343"/>
      <c r="G47" s="343"/>
      <c r="H47" s="144"/>
      <c r="I47" s="375"/>
      <c r="J47" s="375"/>
      <c r="K47" s="106"/>
      <c r="L47" s="107"/>
      <c r="M47" s="107"/>
      <c r="N47" s="107"/>
      <c r="O47" s="107"/>
      <c r="P47" s="107"/>
      <c r="Q47" s="107"/>
      <c r="R47" s="107"/>
      <c r="S47" s="107"/>
      <c r="T47" s="107"/>
      <c r="U47" s="107"/>
      <c r="V47" s="165"/>
      <c r="W47" s="165"/>
      <c r="X47" s="165"/>
      <c r="Y47" s="165"/>
      <c r="Z47" s="106"/>
      <c r="AA47" s="381"/>
      <c r="AB47" s="381"/>
      <c r="AC47" s="381"/>
      <c r="AD47" s="106"/>
      <c r="AE47" s="332"/>
      <c r="AF47" s="332"/>
      <c r="AG47" s="275"/>
      <c r="AH47" s="275"/>
      <c r="AI47" s="275"/>
      <c r="AJ47" s="275"/>
      <c r="AK47" s="275"/>
      <c r="AL47" s="106"/>
      <c r="AM47" s="332"/>
      <c r="AN47" s="332"/>
      <c r="AO47" s="376"/>
      <c r="AP47" s="376"/>
      <c r="AQ47" s="179"/>
      <c r="AR47" s="377"/>
      <c r="AS47" s="377"/>
      <c r="AT47" s="106"/>
      <c r="AU47" s="106"/>
      <c r="AV47" s="180"/>
      <c r="AW47" s="180"/>
      <c r="AX47" s="180"/>
      <c r="AY47" s="180"/>
      <c r="AZ47" s="180"/>
      <c r="BA47" s="180"/>
      <c r="BB47" s="180"/>
      <c r="BC47" s="180"/>
      <c r="BD47" s="180"/>
      <c r="BE47" s="180"/>
      <c r="BF47" s="185"/>
      <c r="BG47" s="185"/>
      <c r="BH47" s="185"/>
      <c r="BI47" s="185"/>
      <c r="BJ47" s="185"/>
      <c r="BK47" s="185"/>
      <c r="BL47" s="106"/>
    </row>
    <row r="48" spans="1:80" ht="17.149999999999999" customHeight="1">
      <c r="AV48" s="181"/>
      <c r="AW48" s="181"/>
      <c r="AX48" s="181"/>
      <c r="AY48" s="181"/>
      <c r="AZ48" s="181"/>
      <c r="BA48" s="181"/>
      <c r="BB48" s="181"/>
      <c r="BC48" s="181"/>
      <c r="BD48" s="181"/>
      <c r="BE48" s="181"/>
      <c r="BF48" s="181"/>
      <c r="BG48" s="181"/>
      <c r="BH48" s="181"/>
      <c r="BI48" s="181"/>
      <c r="BJ48" s="181"/>
      <c r="BK48" s="181"/>
    </row>
    <row r="49" ht="17.149999999999999" customHeight="1"/>
    <row r="50" ht="17.149999999999999" customHeight="1"/>
    <row r="51" ht="17.149999999999999" customHeight="1"/>
    <row r="52" ht="17.149999999999999" customHeight="1"/>
    <row r="53" ht="17.149999999999999" customHeight="1"/>
    <row r="54" ht="17.149999999999999" customHeight="1"/>
    <row r="55" ht="17.149999999999999" customHeight="1"/>
    <row r="56" ht="17.149999999999999" customHeight="1"/>
    <row r="57" ht="17.149999999999999" customHeight="1"/>
    <row r="58" ht="17.149999999999999" customHeight="1"/>
    <row r="59" ht="17.149999999999999" customHeight="1"/>
    <row r="60" ht="17.149999999999999" customHeight="1"/>
    <row r="61" ht="17.149999999999999" customHeight="1"/>
    <row r="62" ht="17.149999999999999" customHeight="1"/>
    <row r="63" ht="17.149999999999999" customHeight="1"/>
    <row r="64"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556">
    <mergeCell ref="N10:O11"/>
    <mergeCell ref="P10:Q11"/>
    <mergeCell ref="AG44:AK44"/>
    <mergeCell ref="AM44:AN44"/>
    <mergeCell ref="AO44:AP44"/>
    <mergeCell ref="AR44:AS44"/>
    <mergeCell ref="AV44:AY44"/>
    <mergeCell ref="AZ44:BK44"/>
    <mergeCell ref="BM35:CB44"/>
    <mergeCell ref="AH3:AS19"/>
    <mergeCell ref="V8:X9"/>
    <mergeCell ref="Y8:AA9"/>
    <mergeCell ref="AA14:AC15"/>
    <mergeCell ref="AD14:AF15"/>
    <mergeCell ref="AC8:AF9"/>
    <mergeCell ref="AB8:AB9"/>
    <mergeCell ref="V14:W15"/>
    <mergeCell ref="X14:Y15"/>
    <mergeCell ref="AV43:AY43"/>
    <mergeCell ref="AZ43:BK43"/>
    <mergeCell ref="AR40:AS40"/>
    <mergeCell ref="AV40:AY40"/>
    <mergeCell ref="AZ40:BK40"/>
    <mergeCell ref="AD41:AF41"/>
    <mergeCell ref="G8:H9"/>
    <mergeCell ref="I8:J9"/>
    <mergeCell ref="K8:L9"/>
    <mergeCell ref="S8:T9"/>
    <mergeCell ref="B8:B9"/>
    <mergeCell ref="B10:B11"/>
    <mergeCell ref="B12:B13"/>
    <mergeCell ref="S12:T12"/>
    <mergeCell ref="C14:D15"/>
    <mergeCell ref="E14:F15"/>
    <mergeCell ref="G14:H15"/>
    <mergeCell ref="I14:J15"/>
    <mergeCell ref="K14:L15"/>
    <mergeCell ref="S14:T15"/>
    <mergeCell ref="C12:D13"/>
    <mergeCell ref="E12:F13"/>
    <mergeCell ref="G12:H13"/>
    <mergeCell ref="I12:J13"/>
    <mergeCell ref="K12:L13"/>
    <mergeCell ref="N14:O15"/>
    <mergeCell ref="P14:Q15"/>
    <mergeCell ref="S10:T11"/>
    <mergeCell ref="N8:O9"/>
    <mergeCell ref="P8:Q9"/>
    <mergeCell ref="B14:B15"/>
    <mergeCell ref="B16:B17"/>
    <mergeCell ref="B18:B19"/>
    <mergeCell ref="R8:R9"/>
    <mergeCell ref="R10:R11"/>
    <mergeCell ref="R14:R15"/>
    <mergeCell ref="C18:D19"/>
    <mergeCell ref="E18:F19"/>
    <mergeCell ref="G18:H19"/>
    <mergeCell ref="I18:J19"/>
    <mergeCell ref="K18:L19"/>
    <mergeCell ref="C16:D17"/>
    <mergeCell ref="E16:F17"/>
    <mergeCell ref="G16:H17"/>
    <mergeCell ref="I16:J17"/>
    <mergeCell ref="K16:L17"/>
    <mergeCell ref="C10:D11"/>
    <mergeCell ref="E10:F11"/>
    <mergeCell ref="G10:H11"/>
    <mergeCell ref="I10:J11"/>
    <mergeCell ref="K10:L11"/>
    <mergeCell ref="N12:Q12"/>
    <mergeCell ref="C8:D9"/>
    <mergeCell ref="E8:F9"/>
    <mergeCell ref="C46:E46"/>
    <mergeCell ref="F46:G46"/>
    <mergeCell ref="I46:J46"/>
    <mergeCell ref="AE46:AF46"/>
    <mergeCell ref="AG46:AK46"/>
    <mergeCell ref="AM46:AN46"/>
    <mergeCell ref="AO46:AP46"/>
    <mergeCell ref="AR46:AS46"/>
    <mergeCell ref="C47:E47"/>
    <mergeCell ref="F47:G47"/>
    <mergeCell ref="I47:J47"/>
    <mergeCell ref="AA47:AC47"/>
    <mergeCell ref="AE47:AF47"/>
    <mergeCell ref="AG47:AK47"/>
    <mergeCell ref="AM47:AN47"/>
    <mergeCell ref="AO47:AP47"/>
    <mergeCell ref="AR47:AS47"/>
    <mergeCell ref="C45:E45"/>
    <mergeCell ref="F45:G45"/>
    <mergeCell ref="I45:J45"/>
    <mergeCell ref="AM45:AN45"/>
    <mergeCell ref="AO45:AP45"/>
    <mergeCell ref="AR45:AS45"/>
    <mergeCell ref="C44:E44"/>
    <mergeCell ref="F44:G44"/>
    <mergeCell ref="I44:J44"/>
    <mergeCell ref="L44:N44"/>
    <mergeCell ref="O44:Q44"/>
    <mergeCell ref="R44:T44"/>
    <mergeCell ref="U44:V44"/>
    <mergeCell ref="Z44:AB44"/>
    <mergeCell ref="AD44:AF44"/>
    <mergeCell ref="W42:Y44"/>
    <mergeCell ref="AG43:AK43"/>
    <mergeCell ref="AM43:AN43"/>
    <mergeCell ref="AO43:AP43"/>
    <mergeCell ref="AR43:AS43"/>
    <mergeCell ref="C42:E42"/>
    <mergeCell ref="F42:G42"/>
    <mergeCell ref="I42:J42"/>
    <mergeCell ref="C43:E43"/>
    <mergeCell ref="F43:G43"/>
    <mergeCell ref="I43:J43"/>
    <mergeCell ref="L43:N43"/>
    <mergeCell ref="O43:Q43"/>
    <mergeCell ref="R43:T43"/>
    <mergeCell ref="U43:V43"/>
    <mergeCell ref="Z43:AB43"/>
    <mergeCell ref="AD43:AF43"/>
    <mergeCell ref="L42:N42"/>
    <mergeCell ref="O42:Q42"/>
    <mergeCell ref="R42:T42"/>
    <mergeCell ref="U42:V42"/>
    <mergeCell ref="Z42:AB42"/>
    <mergeCell ref="AD42:AF42"/>
    <mergeCell ref="AG41:AK41"/>
    <mergeCell ref="AM41:AN41"/>
    <mergeCell ref="AO41:AP41"/>
    <mergeCell ref="AR41:AS41"/>
    <mergeCell ref="AV41:AY41"/>
    <mergeCell ref="AZ41:BK41"/>
    <mergeCell ref="AG42:AK42"/>
    <mergeCell ref="AM42:AN42"/>
    <mergeCell ref="AO42:AP42"/>
    <mergeCell ref="AR42:AS42"/>
    <mergeCell ref="AV42:AY42"/>
    <mergeCell ref="AZ42:BK42"/>
    <mergeCell ref="C41:E41"/>
    <mergeCell ref="F41:G41"/>
    <mergeCell ref="I41:J41"/>
    <mergeCell ref="L41:N41"/>
    <mergeCell ref="O41:Q41"/>
    <mergeCell ref="R41:T41"/>
    <mergeCell ref="U41:V41"/>
    <mergeCell ref="W41:Y41"/>
    <mergeCell ref="Z41:AB41"/>
    <mergeCell ref="B40:G40"/>
    <mergeCell ref="L40:M40"/>
    <mergeCell ref="O40:S40"/>
    <mergeCell ref="U40:Z40"/>
    <mergeCell ref="AA40:AB40"/>
    <mergeCell ref="AD40:AF40"/>
    <mergeCell ref="AG40:AK40"/>
    <mergeCell ref="AM40:AN40"/>
    <mergeCell ref="AO40:AP40"/>
    <mergeCell ref="AM39:AN39"/>
    <mergeCell ref="AO39:AP39"/>
    <mergeCell ref="AR39:AS39"/>
    <mergeCell ref="AV39:AY39"/>
    <mergeCell ref="AZ39:BK39"/>
    <mergeCell ref="C38:E38"/>
    <mergeCell ref="F38:G38"/>
    <mergeCell ref="I38:J38"/>
    <mergeCell ref="L38:M38"/>
    <mergeCell ref="O38:S38"/>
    <mergeCell ref="AD37:AH38"/>
    <mergeCell ref="AI37:AK38"/>
    <mergeCell ref="C39:E39"/>
    <mergeCell ref="F39:G39"/>
    <mergeCell ref="I39:J39"/>
    <mergeCell ref="L39:M39"/>
    <mergeCell ref="O39:S39"/>
    <mergeCell ref="U39:Z39"/>
    <mergeCell ref="AA39:AB39"/>
    <mergeCell ref="AD39:AH39"/>
    <mergeCell ref="AI39:AK39"/>
    <mergeCell ref="U38:Z38"/>
    <mergeCell ref="AA38:AB38"/>
    <mergeCell ref="AM38:AN38"/>
    <mergeCell ref="AO38:AP38"/>
    <mergeCell ref="AM36:AN36"/>
    <mergeCell ref="AO36:AP36"/>
    <mergeCell ref="AR36:AS36"/>
    <mergeCell ref="AV36:AY36"/>
    <mergeCell ref="AZ36:BK36"/>
    <mergeCell ref="AR37:AS37"/>
    <mergeCell ref="AV37:AY37"/>
    <mergeCell ref="AZ37:BB37"/>
    <mergeCell ref="BC37:BD37"/>
    <mergeCell ref="BE37:BK37"/>
    <mergeCell ref="AR38:AS38"/>
    <mergeCell ref="AV38:AY38"/>
    <mergeCell ref="AZ38:BB38"/>
    <mergeCell ref="BC38:BD38"/>
    <mergeCell ref="BE38:BK38"/>
    <mergeCell ref="C37:E37"/>
    <mergeCell ref="F37:G37"/>
    <mergeCell ref="I37:J37"/>
    <mergeCell ref="L37:M37"/>
    <mergeCell ref="O37:S37"/>
    <mergeCell ref="U37:Z37"/>
    <mergeCell ref="AA37:AB37"/>
    <mergeCell ref="AM37:AN37"/>
    <mergeCell ref="AO37:AP37"/>
    <mergeCell ref="C36:E36"/>
    <mergeCell ref="F36:G36"/>
    <mergeCell ref="I36:J36"/>
    <mergeCell ref="L36:M36"/>
    <mergeCell ref="O36:S36"/>
    <mergeCell ref="U36:Z36"/>
    <mergeCell ref="AA36:AB36"/>
    <mergeCell ref="AD36:AH36"/>
    <mergeCell ref="AI36:AK36"/>
    <mergeCell ref="AV34:BK34"/>
    <mergeCell ref="BM34:CB34"/>
    <mergeCell ref="C35:E35"/>
    <mergeCell ref="F35:G35"/>
    <mergeCell ref="I35:J35"/>
    <mergeCell ref="L35:M35"/>
    <mergeCell ref="O35:S35"/>
    <mergeCell ref="U35:Z35"/>
    <mergeCell ref="AA35:AB35"/>
    <mergeCell ref="AD35:AH35"/>
    <mergeCell ref="AI35:AK35"/>
    <mergeCell ref="AM35:AN35"/>
    <mergeCell ref="AO35:AS35"/>
    <mergeCell ref="AV35:AY35"/>
    <mergeCell ref="AZ35:BK35"/>
    <mergeCell ref="B34:G34"/>
    <mergeCell ref="L34:M34"/>
    <mergeCell ref="O34:S34"/>
    <mergeCell ref="U34:Z34"/>
    <mergeCell ref="AA34:AB34"/>
    <mergeCell ref="AD34:AH34"/>
    <mergeCell ref="AJ34:AK34"/>
    <mergeCell ref="AM34:AP34"/>
    <mergeCell ref="AQ34:AS34"/>
    <mergeCell ref="AV32:AY32"/>
    <mergeCell ref="AZ32:BK32"/>
    <mergeCell ref="BN32:BR32"/>
    <mergeCell ref="BS32:CB32"/>
    <mergeCell ref="C33:E33"/>
    <mergeCell ref="F33:G33"/>
    <mergeCell ref="I33:J33"/>
    <mergeCell ref="L33:M33"/>
    <mergeCell ref="O33:S33"/>
    <mergeCell ref="U33:Z33"/>
    <mergeCell ref="AA33:AB33"/>
    <mergeCell ref="AD33:AH33"/>
    <mergeCell ref="AJ33:AK33"/>
    <mergeCell ref="AM33:AP33"/>
    <mergeCell ref="AQ33:AS33"/>
    <mergeCell ref="AV33:AY33"/>
    <mergeCell ref="AZ33:BK33"/>
    <mergeCell ref="C32:E32"/>
    <mergeCell ref="F32:G32"/>
    <mergeCell ref="I32:J32"/>
    <mergeCell ref="L32:M32"/>
    <mergeCell ref="O32:S32"/>
    <mergeCell ref="U32:Z32"/>
    <mergeCell ref="AA32:AB32"/>
    <mergeCell ref="AD32:AH32"/>
    <mergeCell ref="AQ32:AS32"/>
    <mergeCell ref="BN30:BR30"/>
    <mergeCell ref="BS30:CB30"/>
    <mergeCell ref="C31:E31"/>
    <mergeCell ref="F31:G31"/>
    <mergeCell ref="I31:J31"/>
    <mergeCell ref="L31:M31"/>
    <mergeCell ref="O31:S31"/>
    <mergeCell ref="U31:Z31"/>
    <mergeCell ref="AA31:AB31"/>
    <mergeCell ref="AD31:AS31"/>
    <mergeCell ref="AV31:BK31"/>
    <mergeCell ref="BN31:BR31"/>
    <mergeCell ref="BS31:CB31"/>
    <mergeCell ref="C30:E30"/>
    <mergeCell ref="F30:G30"/>
    <mergeCell ref="I30:J30"/>
    <mergeCell ref="L30:M30"/>
    <mergeCell ref="O30:R30"/>
    <mergeCell ref="S30:U30"/>
    <mergeCell ref="V30:Z30"/>
    <mergeCell ref="AA30:AB30"/>
    <mergeCell ref="AD30:AS30"/>
    <mergeCell ref="AI29:AL29"/>
    <mergeCell ref="AM29:AO29"/>
    <mergeCell ref="AP29:AQ29"/>
    <mergeCell ref="AS29:AT29"/>
    <mergeCell ref="AW29:BA29"/>
    <mergeCell ref="BB29:BK29"/>
    <mergeCell ref="BN29:BR29"/>
    <mergeCell ref="BS29:CB29"/>
    <mergeCell ref="B28:G28"/>
    <mergeCell ref="C29:E29"/>
    <mergeCell ref="F29:G29"/>
    <mergeCell ref="I29:J29"/>
    <mergeCell ref="L29:M29"/>
    <mergeCell ref="O29:S29"/>
    <mergeCell ref="U29:Z29"/>
    <mergeCell ref="AA29:AB29"/>
    <mergeCell ref="AD29:AE29"/>
    <mergeCell ref="AF29:AG29"/>
    <mergeCell ref="L28:M28"/>
    <mergeCell ref="O28:S28"/>
    <mergeCell ref="U28:Z28"/>
    <mergeCell ref="AA28:AB28"/>
    <mergeCell ref="AD28:AE28"/>
    <mergeCell ref="AF28:AG28"/>
    <mergeCell ref="AI28:AL28"/>
    <mergeCell ref="AM28:AO28"/>
    <mergeCell ref="BS26:CB26"/>
    <mergeCell ref="AI27:AL27"/>
    <mergeCell ref="AM27:AO27"/>
    <mergeCell ref="AP27:AQ27"/>
    <mergeCell ref="AS27:AT27"/>
    <mergeCell ref="AW27:BA27"/>
    <mergeCell ref="BB27:BK27"/>
    <mergeCell ref="BN27:BR27"/>
    <mergeCell ref="BS27:CB27"/>
    <mergeCell ref="AP28:AQ28"/>
    <mergeCell ref="AS28:AT28"/>
    <mergeCell ref="AW28:BA28"/>
    <mergeCell ref="BB28:BK28"/>
    <mergeCell ref="BN28:BR28"/>
    <mergeCell ref="BS28:CB28"/>
    <mergeCell ref="AI26:AL26"/>
    <mergeCell ref="AM26:AO26"/>
    <mergeCell ref="AP26:AQ26"/>
    <mergeCell ref="AS26:AT26"/>
    <mergeCell ref="AW26:BA26"/>
    <mergeCell ref="BB26:BK26"/>
    <mergeCell ref="BN26:BR26"/>
    <mergeCell ref="C27:E27"/>
    <mergeCell ref="F27:G27"/>
    <mergeCell ref="I27:J27"/>
    <mergeCell ref="L27:M27"/>
    <mergeCell ref="O27:S27"/>
    <mergeCell ref="U27:Z27"/>
    <mergeCell ref="AA27:AB27"/>
    <mergeCell ref="AD27:AE27"/>
    <mergeCell ref="AF27:AG27"/>
    <mergeCell ref="C26:E26"/>
    <mergeCell ref="F26:G26"/>
    <mergeCell ref="I26:J26"/>
    <mergeCell ref="L26:M26"/>
    <mergeCell ref="O26:S26"/>
    <mergeCell ref="U26:Z26"/>
    <mergeCell ref="AA26:AB26"/>
    <mergeCell ref="AD26:AE26"/>
    <mergeCell ref="AF26:AG26"/>
    <mergeCell ref="BN24:BR24"/>
    <mergeCell ref="BS24:CB24"/>
    <mergeCell ref="C25:E25"/>
    <mergeCell ref="F25:G25"/>
    <mergeCell ref="I25:J25"/>
    <mergeCell ref="L25:M25"/>
    <mergeCell ref="O25:S25"/>
    <mergeCell ref="U25:Z25"/>
    <mergeCell ref="AA25:AB25"/>
    <mergeCell ref="AD25:AE25"/>
    <mergeCell ref="AF25:AG25"/>
    <mergeCell ref="AI25:AL25"/>
    <mergeCell ref="AM25:AO25"/>
    <mergeCell ref="AP25:AQ25"/>
    <mergeCell ref="AS25:AT25"/>
    <mergeCell ref="AW25:BA25"/>
    <mergeCell ref="BB25:BK25"/>
    <mergeCell ref="BN25:BR25"/>
    <mergeCell ref="BS25:CB25"/>
    <mergeCell ref="B24:G24"/>
    <mergeCell ref="AP24:AQ24"/>
    <mergeCell ref="AR24:AT24"/>
    <mergeCell ref="O23:S23"/>
    <mergeCell ref="U23:Z23"/>
    <mergeCell ref="AA23:AB23"/>
    <mergeCell ref="AD23:AE23"/>
    <mergeCell ref="AG23:AH23"/>
    <mergeCell ref="AW24:BA24"/>
    <mergeCell ref="BB24:BK24"/>
    <mergeCell ref="L24:M24"/>
    <mergeCell ref="O24:R24"/>
    <mergeCell ref="S24:U24"/>
    <mergeCell ref="V24:Z24"/>
    <mergeCell ref="AA24:AB24"/>
    <mergeCell ref="AD24:AG24"/>
    <mergeCell ref="AI24:AL24"/>
    <mergeCell ref="AM24:AO24"/>
    <mergeCell ref="AJ23:AK23"/>
    <mergeCell ref="AM23:AO23"/>
    <mergeCell ref="L22:M22"/>
    <mergeCell ref="O22:R22"/>
    <mergeCell ref="S22:U22"/>
    <mergeCell ref="V22:Z22"/>
    <mergeCell ref="AA22:AB22"/>
    <mergeCell ref="AD22:AE22"/>
    <mergeCell ref="AF22:AI22"/>
    <mergeCell ref="AW22:BA22"/>
    <mergeCell ref="AJ22:AL22"/>
    <mergeCell ref="AM22:AO22"/>
    <mergeCell ref="AP22:AQ22"/>
    <mergeCell ref="AR22:AS22"/>
    <mergeCell ref="BB22:BK22"/>
    <mergeCell ref="AP23:AQ23"/>
    <mergeCell ref="AR23:AS23"/>
    <mergeCell ref="AW23:BA23"/>
    <mergeCell ref="BB23:BK23"/>
    <mergeCell ref="BN20:BR20"/>
    <mergeCell ref="BS20:CB20"/>
    <mergeCell ref="B21:J21"/>
    <mergeCell ref="L21:AK21"/>
    <mergeCell ref="AM21:AS21"/>
    <mergeCell ref="AW21:BA21"/>
    <mergeCell ref="BB21:BK21"/>
    <mergeCell ref="BN21:BR21"/>
    <mergeCell ref="BS21:CB21"/>
    <mergeCell ref="AW20:BA20"/>
    <mergeCell ref="BB20:BK20"/>
    <mergeCell ref="C22:E22"/>
    <mergeCell ref="F22:G22"/>
    <mergeCell ref="BM23:CB23"/>
    <mergeCell ref="C23:E23"/>
    <mergeCell ref="F23:G23"/>
    <mergeCell ref="I23:J23"/>
    <mergeCell ref="L23:M23"/>
    <mergeCell ref="I22:J22"/>
    <mergeCell ref="AW18:BA18"/>
    <mergeCell ref="BB18:BK18"/>
    <mergeCell ref="BN18:BR18"/>
    <mergeCell ref="BS18:CB18"/>
    <mergeCell ref="N19:Q19"/>
    <mergeCell ref="R19:T19"/>
    <mergeCell ref="V19:W19"/>
    <mergeCell ref="X19:AF19"/>
    <mergeCell ref="AW19:BA19"/>
    <mergeCell ref="BB19:BK19"/>
    <mergeCell ref="BN19:BR19"/>
    <mergeCell ref="BS19:CB19"/>
    <mergeCell ref="V16:W16"/>
    <mergeCell ref="AB16:AC16"/>
    <mergeCell ref="AD16:AF16"/>
    <mergeCell ref="AW16:BA16"/>
    <mergeCell ref="BB16:BK16"/>
    <mergeCell ref="BN16:BR16"/>
    <mergeCell ref="BS16:CB16"/>
    <mergeCell ref="N17:Q17"/>
    <mergeCell ref="R17:T17"/>
    <mergeCell ref="V17:W17"/>
    <mergeCell ref="X17:Y17"/>
    <mergeCell ref="AA17:AC17"/>
    <mergeCell ref="AD17:AE17"/>
    <mergeCell ref="AW17:BA17"/>
    <mergeCell ref="BB17:BK17"/>
    <mergeCell ref="BN17:BR17"/>
    <mergeCell ref="BS17:CB17"/>
    <mergeCell ref="U16:U17"/>
    <mergeCell ref="BS12:CB12"/>
    <mergeCell ref="AW13:BA13"/>
    <mergeCell ref="BB13:BK13"/>
    <mergeCell ref="BM13:CB13"/>
    <mergeCell ref="AW14:BA14"/>
    <mergeCell ref="BB14:BK14"/>
    <mergeCell ref="BN14:BR14"/>
    <mergeCell ref="BS14:CB14"/>
    <mergeCell ref="AW15:BA15"/>
    <mergeCell ref="BB15:BK15"/>
    <mergeCell ref="BN15:BR15"/>
    <mergeCell ref="BS15:CB15"/>
    <mergeCell ref="V12:X12"/>
    <mergeCell ref="Y12:AA12"/>
    <mergeCell ref="AC12:AD12"/>
    <mergeCell ref="AE12:AF12"/>
    <mergeCell ref="AW12:BA12"/>
    <mergeCell ref="BB12:BK12"/>
    <mergeCell ref="BM12:BR12"/>
    <mergeCell ref="V10:X10"/>
    <mergeCell ref="Y10:AA10"/>
    <mergeCell ref="AC10:AF10"/>
    <mergeCell ref="AW10:BA10"/>
    <mergeCell ref="BB10:BK10"/>
    <mergeCell ref="BM10:BR10"/>
    <mergeCell ref="BS10:CB10"/>
    <mergeCell ref="V11:X11"/>
    <mergeCell ref="Y11:AA11"/>
    <mergeCell ref="AC11:AF11"/>
    <mergeCell ref="AW11:BA11"/>
    <mergeCell ref="BB11:BK11"/>
    <mergeCell ref="BM11:BR11"/>
    <mergeCell ref="BS11:CB11"/>
    <mergeCell ref="BB7:BK7"/>
    <mergeCell ref="BM7:BR7"/>
    <mergeCell ref="BS7:CB7"/>
    <mergeCell ref="AW8:BA8"/>
    <mergeCell ref="BB8:BK8"/>
    <mergeCell ref="BM8:BR8"/>
    <mergeCell ref="BS8:CB8"/>
    <mergeCell ref="AW9:BA9"/>
    <mergeCell ref="BB9:BK9"/>
    <mergeCell ref="BM9:BR9"/>
    <mergeCell ref="BS9:CB9"/>
    <mergeCell ref="E7:F7"/>
    <mergeCell ref="G7:H7"/>
    <mergeCell ref="I7:J7"/>
    <mergeCell ref="K7:L7"/>
    <mergeCell ref="S7:T7"/>
    <mergeCell ref="V7:X7"/>
    <mergeCell ref="Y7:AA7"/>
    <mergeCell ref="AC7:AE7"/>
    <mergeCell ref="AW7:BA7"/>
    <mergeCell ref="P5:R5"/>
    <mergeCell ref="S5:V5"/>
    <mergeCell ref="W5:X5"/>
    <mergeCell ref="AW5:BA5"/>
    <mergeCell ref="BB5:BK5"/>
    <mergeCell ref="BM5:BR5"/>
    <mergeCell ref="BS5:CB5"/>
    <mergeCell ref="B6:L6"/>
    <mergeCell ref="N6:AF6"/>
    <mergeCell ref="AW6:BA6"/>
    <mergeCell ref="BB6:BK6"/>
    <mergeCell ref="BM6:BR6"/>
    <mergeCell ref="BS6:CB6"/>
    <mergeCell ref="BM3:BR3"/>
    <mergeCell ref="BS3:CB3"/>
    <mergeCell ref="B4:D4"/>
    <mergeCell ref="E4:N4"/>
    <mergeCell ref="P4:R4"/>
    <mergeCell ref="S4:V4"/>
    <mergeCell ref="W4:X4"/>
    <mergeCell ref="Z4:AB4"/>
    <mergeCell ref="AC4:AF4"/>
    <mergeCell ref="AW4:BA4"/>
    <mergeCell ref="BB4:BK4"/>
    <mergeCell ref="BM4:BR4"/>
    <mergeCell ref="BS4:CB4"/>
    <mergeCell ref="B3:D3"/>
    <mergeCell ref="E3:N3"/>
    <mergeCell ref="P3:R3"/>
    <mergeCell ref="S3:V3"/>
    <mergeCell ref="W3:X3"/>
    <mergeCell ref="Z3:AB3"/>
    <mergeCell ref="AC3:AF3"/>
    <mergeCell ref="AW3:BA3"/>
    <mergeCell ref="BB3:BK3"/>
    <mergeCell ref="A1:AS1"/>
    <mergeCell ref="AV1:BK1"/>
    <mergeCell ref="BM1:CB1"/>
    <mergeCell ref="W2:X2"/>
    <mergeCell ref="Y2:Z2"/>
    <mergeCell ref="AH2:AS2"/>
    <mergeCell ref="AW2:BA2"/>
    <mergeCell ref="BB2:BK2"/>
    <mergeCell ref="BM2:BR2"/>
    <mergeCell ref="BS2:CB2"/>
  </mergeCells>
  <phoneticPr fontId="91" type="noConversion"/>
  <conditionalFormatting sqref="C23 C25:E27 C29:E33 C35:E39 C41:E44">
    <cfRule type="expression" dxfId="6" priority="11" stopIfTrue="1">
      <formula>IF(B23="❂",1,0)</formula>
    </cfRule>
    <cfRule type="expression" dxfId="5" priority="12" stopIfTrue="1">
      <formula>IF(B23="O",1,0)</formula>
    </cfRule>
  </conditionalFormatting>
  <conditionalFormatting sqref="C8:D19">
    <cfRule type="expression" dxfId="4" priority="6">
      <formula>IF(B8="O",1,0)</formula>
    </cfRule>
  </conditionalFormatting>
  <conditionalFormatting sqref="P5:R5">
    <cfRule type="expression" dxfId="3" priority="1">
      <formula>OR(ISTEXT(S5),ISNUMBER(W5))</formula>
    </cfRule>
  </conditionalFormatting>
  <conditionalFormatting sqref="S5:V5">
    <cfRule type="expression" dxfId="2" priority="2">
      <formula>OR(ISTEXT(S5),ISNUMBER(W5))</formula>
    </cfRule>
  </conditionalFormatting>
  <conditionalFormatting sqref="W5:X5">
    <cfRule type="expression" dxfId="1" priority="3">
      <formula>OR(ISTEXT(S5),ISNUMBER(W5))</formula>
    </cfRule>
  </conditionalFormatting>
  <dataValidations count="43">
    <dataValidation type="list" errorStyle="warning" allowBlank="1" showInputMessage="1" showErrorMessage="1" sqref="W4:X5" xr:uid="{00000000-0002-0000-0100-000000000000}">
      <formula1>"0,1,2,3,4,5,6,7,8,9,10,11,12,13,14,15,16,17,18,19,20"</formula1>
    </dataValidation>
    <dataValidation type="list" allowBlank="1" showInputMessage="1" sqref="R17:T17" xr:uid="{00000000-0002-0000-0100-000001000000}">
      <formula1>"力量,敏捷,体质,智力,感知,魅力"</formula1>
    </dataValidation>
    <dataValidation type="list" allowBlank="1" showInputMessage="1" showErrorMessage="1" sqref="L25:M29" xr:uid="{00000000-0002-0000-0100-000003000000}">
      <formula1>"双手,右手,左手,X"</formula1>
    </dataValidation>
    <dataValidation type="list" allowBlank="1" showInputMessage="1" sqref="BB3:BK3" xr:uid="{00000000-0002-0000-0100-000005000000}">
      <formula1>INDIRECT($AW$3)</formula1>
    </dataValidation>
    <dataValidation allowBlank="1" showInputMessage="1" showErrorMessage="1" sqref="Y3 M6 Y12:AD12 R16:T16 B20 AI35:AK35 B45:B47 Y41:Y42 U41:W42" xr:uid="{00000000-0002-0000-0100-000006000000}"/>
    <dataValidation type="list" errorStyle="warning" allowBlank="1" showInputMessage="1" showErrorMessage="1" sqref="W3:X3" xr:uid="{00000000-0002-0000-0100-000007000000}">
      <formula1>"1,2,3,4,5,6,7,8,9,10,11,12,13,14,15,16,17,18,19,20"</formula1>
    </dataValidation>
    <dataValidation type="list" allowBlank="1" showInputMessage="1" sqref="BB4:BK4" xr:uid="{00000000-0002-0000-0100-000009000000}">
      <formula1>INDIRECT($AW$4)</formula1>
    </dataValidation>
    <dataValidation type="list" allowBlank="1" showInputMessage="1" sqref="BB5:BK5" xr:uid="{00000000-0002-0000-0100-00000A000000}">
      <formula1>INDIRECT($AW$5)</formula1>
    </dataValidation>
    <dataValidation type="list" allowBlank="1" showInputMessage="1" showErrorMessage="1" sqref="AO6:AR6" xr:uid="{00000000-0002-0000-0100-00000B000000}">
      <formula1>"守序善良,中立善良,混乱善良,守序中立,绝对中立,混乱中立,守序邪恶,中立邪恶,混乱邪恶"</formula1>
    </dataValidation>
    <dataValidation type="list" allowBlank="1" showInputMessage="1" sqref="BB6:BK6" xr:uid="{00000000-0002-0000-0100-00000C000000}">
      <formula1>INDIRECT($AW$6)</formula1>
    </dataValidation>
    <dataValidation type="list" allowBlank="1" showInputMessage="1" showErrorMessage="1" promptTitle="关于无甲防御：" prompt="来源于职业和法师护甲的无甲防御可以直接通过右方下拉使用公式自动计算。_x000a__x000a_源自种族能力等来源提供的、其原理为基础AC+敏捷调整值类的天生护甲，直接选择轻型并将基础AC填入右方AC栏即可。_x000a__x000a_源自例如龟人种族等提供的固定AC，则直接选择无甲并在右方AC栏填入具体AC即可。" sqref="L23:M23" xr:uid="{00000000-0002-0000-0100-00000D000000}">
      <formula1>"无甲,轻甲,中甲,重甲"</formula1>
    </dataValidation>
    <dataValidation type="list" allowBlank="1" showInputMessage="1" sqref="BB7:BK7" xr:uid="{00000000-0002-0000-0100-00000E000000}">
      <formula1>INDIRECT($AW$7)</formula1>
    </dataValidation>
    <dataValidation type="list" allowBlank="1" showInputMessage="1" sqref="BB8:BK8" xr:uid="{00000000-0002-0000-0100-00000F000000}">
      <formula1>INDIRECT($AW$8)</formula1>
    </dataValidation>
    <dataValidation type="list" allowBlank="1" showInputMessage="1" showErrorMessage="1" sqref="AA25:AB29" xr:uid="{00000000-0002-0000-0100-000010000000}">
      <formula1>"力量,敏捷,体质,智力,感知,魅力"</formula1>
    </dataValidation>
    <dataValidation type="list" allowBlank="1" showInputMessage="1" sqref="BB9:BK9" xr:uid="{00000000-0002-0000-0100-000011000000}">
      <formula1>INDIRECT($AW$9)</formula1>
    </dataValidation>
    <dataValidation type="list" allowBlank="1" showInputMessage="1" sqref="BB10:BK10" xr:uid="{00000000-0002-0000-0100-000012000000}">
      <formula1>INDIRECT($AW$10)</formula1>
    </dataValidation>
    <dataValidation type="list" allowBlank="1" showInputMessage="1" sqref="BB11:BK11" xr:uid="{00000000-0002-0000-0100-000013000000}">
      <formula1>INDIRECT($AW$11)</formula1>
    </dataValidation>
    <dataValidation type="list" allowBlank="1" showInputMessage="1" showErrorMessage="1" sqref="S12:T12" xr:uid="{00000000-0002-0000-0100-000014000000}">
      <formula1>"是,否"</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四号武器部分来决定这里的命中加值显示。" sqref="AF28:AG28" xr:uid="{00000000-0002-0000-0100-000015000000}"/>
    <dataValidation type="list" allowBlank="1" showInputMessage="1" sqref="BS18:CB18" xr:uid="{00000000-0002-0000-0100-000016000000}">
      <formula1>INDIRECT($BN$18)</formula1>
    </dataValidation>
    <dataValidation type="list" allowBlank="1" showInputMessage="1" showErrorMessage="1" sqref="U43:V43" xr:uid="{00000000-0002-0000-0100-000018000000}">
      <formula1>"最大载重,负重状态"</formula1>
    </dataValidation>
    <dataValidation type="list" errorStyle="warning" allowBlank="1" showInputMessage="1" showErrorMessage="1" errorTitle="Pong友！" error="隐匿是否劣势这种事情，大概是没有中间项和其它项的啦！" sqref="AJ23:AK23" xr:uid="{00000000-0002-0000-0100-000019000000}">
      <formula1>"是,否"</formula1>
    </dataValidation>
    <dataValidation type="list" allowBlank="1" showInputMessage="1" sqref="BS17:CB17" xr:uid="{00000000-0002-0000-0100-00001A000000}">
      <formula1>INDIRECT($BN$17)</formula1>
    </dataValidation>
    <dataValidation type="list" allowBlank="1" showInputMessage="1" sqref="BB15:BK15" xr:uid="{00000000-0002-0000-0100-00001B000000}">
      <formula1>INDIRECT($AW$15)</formula1>
    </dataValidation>
    <dataValidation type="list" allowBlank="1" showInputMessage="1" sqref="BB12:BK12" xr:uid="{00000000-0002-0000-0100-00001C000000}">
      <formula1>INDIRECT($AW$12)</formula1>
    </dataValidation>
    <dataValidation type="list" allowBlank="1" showInputMessage="1" sqref="BB13:BK13" xr:uid="{00000000-0002-0000-0100-00001D000000}">
      <formula1>INDIRECT($AW$13)</formula1>
    </dataValidation>
    <dataValidation allowBlank="1" showInputMessage="1" showErrorMessage="1" promptTitle="使用公式决定伤害？" prompt="这是一个自行填写伤害的格子，如果你希望在这里也使用公式来决定你的武器伤害，请查阅更新日志工作表中的武器工坊部分，并使用四号武器部分来决定这里的伤害显示。" sqref="AI28:AL28" xr:uid="{00000000-0002-0000-0100-00001E000000}"/>
    <dataValidation type="list" allowBlank="1" showInputMessage="1" sqref="B23 B25:B27 B29:B33 B35:B39 B41:B44" xr:uid="{00000000-0002-0000-0100-00001F000000}">
      <formula1>"O,X,❂,〄"</formula1>
    </dataValidation>
    <dataValidation type="list" allowBlank="1" showInputMessage="1" sqref="BB14:BK14" xr:uid="{00000000-0002-0000-0100-000020000000}">
      <formula1>INDIRECT($AW$14)</formula1>
    </dataValidation>
    <dataValidation type="list" allowBlank="1" showInputMessage="1" sqref="BS15:CB15" xr:uid="{00000000-0002-0000-0100-000021000000}">
      <formula1>INDIRECT($BN$15)</formula1>
    </dataValidation>
    <dataValidation type="list" allowBlank="1" showInputMessage="1" sqref="BB16:BK16" xr:uid="{00000000-0002-0000-0100-000022000000}">
      <formula1>INDIRECT($AW$16)</formula1>
    </dataValidation>
    <dataValidation type="list" allowBlank="1" showInputMessage="1" sqref="BS16:CB16" xr:uid="{00000000-0002-0000-0100-000023000000}">
      <formula1>INDIRECT($BN$16)</formula1>
    </dataValidation>
    <dataValidation type="list" allowBlank="1" showInputMessage="1" showErrorMessage="1" sqref="X17:Y17" xr:uid="{00000000-0002-0000-0100-000024000000}">
      <formula1>"微型,小型,中型,大型,巨型,超巨型"</formula1>
    </dataValidation>
    <dataValidation type="list" allowBlank="1" showInputMessage="1" sqref="BS21:CB21" xr:uid="{00000000-0002-0000-0100-000026000000}">
      <formula1>INDIRECT($BN$21)</formula1>
    </dataValidation>
    <dataValidation type="list" allowBlank="1" showInputMessage="1" sqref="BS19:CB19" xr:uid="{00000000-0002-0000-0100-000027000000}">
      <formula1>INDIRECT($BN$19)</formula1>
    </dataValidation>
    <dataValidation type="list" allowBlank="1" showInputMessage="1" sqref="BS20:CB20" xr:uid="{00000000-0002-0000-0100-000028000000}">
      <formula1>INDIRECT($BN$20)</formula1>
    </dataValidation>
    <dataValidation type="list" allowBlank="1" showInputMessage="1" showErrorMessage="1" promptTitle="下拉拉不出来？" prompt="先在左边选择对应的护甲类型，这里就会出现对应护甲类型的下拉列表" sqref="O23:S23" xr:uid="{00000000-0002-0000-0100-00002A000000}">
      <formula1>INDIRECT($L$23)</formula1>
    </dataValidation>
    <dataValidation type="list" allowBlank="1" showInputMessage="1" showErrorMessage="1" sqref="T23 B8:B19 T25:T29 T31:T40" xr:uid="{00000000-0002-0000-0100-00002B000000}">
      <formula1>"O,X"</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五号武器部分来决定这里的命中加值显示。" sqref="AF29:AG29" xr:uid="{00000000-0002-0000-0100-00002C000000}"/>
    <dataValidation allowBlank="1" showInputMessage="1" showErrorMessage="1" promptTitle="使用公式决定伤害？" prompt="这是一个自行填写伤害的格子，如果你希望在这里也使用公式来决定你的武器伤害，请查阅更新日志工作表中的武器工坊部分，并使用五号武器部分来决定这里的伤害显示。" sqref="AI29:AL29" xr:uid="{00000000-0002-0000-0100-00002D000000}"/>
    <dataValidation type="list" allowBlank="1" showInputMessage="1" sqref="BM25:BM32" xr:uid="{00000000-0002-0000-0100-000031000000}">
      <formula1>"1,2,3,4,5,6,7,8,9,10,11,12,13,14,15,16,17,18,19,20"</formula1>
    </dataValidation>
    <dataValidation type="list" allowBlank="1" showInputMessage="1" showErrorMessage="1" sqref="L31:M40" xr:uid="{00000000-0002-0000-0100-000032000000}">
      <formula1>"头部,颈部,肩部,背部,胸部,手部,腕部,腰部,腿部,脚部,X"</formula1>
    </dataValidation>
    <dataValidation type="list" allowBlank="1" showInputMessage="1" sqref="AW3:BA16" xr:uid="{00000000-0002-0000-0100-000033000000}">
      <formula1>INDIRECT($S$3)</formula1>
    </dataValidation>
  </dataValidations>
  <pageMargins left="0.69930555555555596" right="0.69930555555555596" top="0.75" bottom="0.75" header="0.3" footer="0.3"/>
  <pageSetup paperSize="9" orientation="portrait"/>
  <ignoredErrors>
    <ignoredError sqref="AE12 U27:Z27 B8:B9 C43:E43 C38:G39 C32:G33 C25:G27 B28:G28 B23:G24 B44:E44 B40:G40 C35:G35 B34:G34 D29:G29 D30:G30 D31:G31 D36:E36 D37:G37 B25:B27 B38:B39 B37:C37 B36:C36 B32:B33 B31:C31 B30:C30 B29:C29 B35 B41:B43 U26:Z26 AM26:AO26 AM25:AO25 AM27:AO27 AF26:AL26 AG27:AL27 AP27:AQ27 AF25:AL25 AP25:AQ25 AP26:AQ26 AG23 AA23 AD23 U25 C41:E41 G41 C42:E42 G42 G44 G43 G36 B11 B13:B19" unlockedFormula="1"/>
  </ignoredErrors>
  <drawing r:id="rId1"/>
  <legacyDrawing r:id="rId2"/>
  <extLst>
    <ext xmlns:x14="http://schemas.microsoft.com/office/spreadsheetml/2009/9/main" uri="{CCE6A557-97BC-4b89-ADB6-D9C93CAAB3DF}">
      <x14:dataValidations xmlns:xm="http://schemas.microsoft.com/office/excel/2006/main" count="9">
        <x14:dataValidation type="list" allowBlank="1" showInputMessage="1" xr:uid="{00000000-0002-0000-0100-000002000000}">
          <x14:formula1>
            <xm:f>图表!$C$1:$C$13</xm:f>
          </x14:formula1>
          <xm:sqref>S3:V3</xm:sqref>
        </x14:dataValidation>
        <x14:dataValidation type="list" allowBlank="1" showInputMessage="1" xr:uid="{00000000-0002-0000-0100-000004000000}">
          <x14:formula1>
            <xm:f>图表!$U$1:$U$40</xm:f>
          </x14:formula1>
          <xm:sqref>O25:S27</xm:sqref>
        </x14:dataValidation>
        <x14:dataValidation type="list" allowBlank="1" showInputMessage="1" xr:uid="{00000000-0002-0000-0100-000008000000}">
          <x14:formula1>
            <xm:f>INDIRECT(图表!$BP$104)</xm:f>
          </x14:formula1>
          <xm:sqref>BS3:CB3</xm:sqref>
        </x14:dataValidation>
        <x14:dataValidation type="list" allowBlank="1" showInputMessage="1" xr:uid="{00000000-0002-0000-0100-000017000000}">
          <x14:formula1>
            <xm:f>图表!$L$1:$L$9</xm:f>
          </x14:formula1>
          <xm:sqref>AE12:AF12</xm:sqref>
        </x14:dataValidation>
        <x14:dataValidation type="list" allowBlank="1" showInputMessage="1" xr:uid="{00000000-0002-0000-0100-000025000000}">
          <x14:formula1>
            <xm:f>图表!$L$1:$L$21</xm:f>
          </x14:formula1>
          <xm:sqref>AV3:AV29</xm:sqref>
        </x14:dataValidation>
        <x14:dataValidation type="list" allowBlank="1" showInputMessage="1" showErrorMessage="1" xr:uid="{00000000-0002-0000-0100-000029000000}">
          <x14:formula1>
            <xm:f>图表!$C$1:$C$13</xm:f>
          </x14:formula1>
          <xm:sqref>S4:V5</xm:sqref>
        </x14:dataValidation>
        <x14:dataValidation type="list" allowBlank="1" showInputMessage="1" xr:uid="{00000000-0002-0000-0100-00002E000000}">
          <x14:formula1>
            <xm:f>图表!$CX$1:$CX$73</xm:f>
          </x14:formula1>
          <xm:sqref>BN15:BR21</xm:sqref>
        </x14:dataValidation>
        <x14:dataValidation type="list" allowBlank="1" showInputMessage="1" xr:uid="{00000000-0002-0000-0100-00002F000000}">
          <x14:formula1>
            <xm:f>INDIRECT(图表!$D$43)</xm:f>
          </x14:formula1>
          <xm:sqref>AZ32:BK32</xm:sqref>
        </x14:dataValidation>
        <x14:dataValidation type="list" allowBlank="1" showInputMessage="1" xr:uid="{00000000-0002-0000-0100-000030000000}">
          <x14:formula1>
            <xm:f>INDIRECT(图表!$E$43)</xm:f>
          </x14:formula1>
          <xm:sqref>AZ33:BK33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Y100"/>
  <sheetViews>
    <sheetView workbookViewId="0">
      <selection activeCell="B8" sqref="B8:H8"/>
    </sheetView>
  </sheetViews>
  <sheetFormatPr defaultColWidth="9" defaultRowHeight="14"/>
  <cols>
    <col min="1" max="8" width="2.453125" style="103" customWidth="1"/>
    <col min="9" max="18" width="5.7265625" style="103" customWidth="1"/>
    <col min="19" max="31" width="2.453125" style="103" customWidth="1"/>
    <col min="32" max="41" width="5.7265625" style="103" customWidth="1"/>
    <col min="42" max="49" width="2.453125" style="103" customWidth="1"/>
    <col min="50" max="51" width="2.453125" style="103" hidden="1" customWidth="1"/>
    <col min="52" max="57" width="2.453125" style="103" customWidth="1"/>
    <col min="58" max="58" width="2.453125" style="103" hidden="1" customWidth="1"/>
    <col min="59" max="104" width="2.453125" style="103" customWidth="1"/>
    <col min="105" max="16384" width="9" style="103"/>
  </cols>
  <sheetData>
    <row r="1" spans="1:77" ht="17.149999999999999" customHeight="1">
      <c r="A1" s="470" t="s">
        <v>179</v>
      </c>
      <c r="B1" s="470"/>
      <c r="C1" s="470"/>
      <c r="D1" s="470"/>
      <c r="E1" s="470"/>
      <c r="F1" s="470"/>
      <c r="G1" s="470"/>
      <c r="H1" s="470"/>
      <c r="I1" s="470"/>
      <c r="J1" s="470"/>
      <c r="K1" s="470"/>
      <c r="L1" s="470"/>
      <c r="M1" s="470"/>
      <c r="N1" s="470"/>
      <c r="O1" s="470"/>
      <c r="P1" s="470"/>
      <c r="Q1" s="470"/>
      <c r="R1" s="470"/>
      <c r="S1" s="470"/>
      <c r="T1" s="470"/>
      <c r="U1" s="470"/>
      <c r="V1" s="470"/>
      <c r="W1" s="470"/>
      <c r="X1" s="470"/>
      <c r="Y1" s="470"/>
      <c r="Z1" s="470"/>
      <c r="AA1" s="470"/>
      <c r="AB1" s="470"/>
      <c r="AC1" s="470"/>
      <c r="AD1" s="470"/>
      <c r="AE1" s="470"/>
      <c r="AF1" s="470"/>
      <c r="AG1" s="470"/>
      <c r="AH1" s="470"/>
      <c r="AI1" s="470"/>
      <c r="AJ1" s="470"/>
      <c r="AK1" s="470"/>
      <c r="AL1" s="470"/>
      <c r="AM1" s="470"/>
      <c r="AN1" s="470"/>
      <c r="AO1" s="470"/>
      <c r="AP1" s="470"/>
      <c r="AQ1" s="470"/>
      <c r="AR1" s="470"/>
      <c r="AS1" s="470"/>
      <c r="AT1" s="470"/>
      <c r="AU1" s="47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row>
    <row r="2" spans="1:77" ht="17.149999999999999" customHeight="1">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row>
    <row r="3" spans="1:77" ht="17.149999999999999" customHeight="1">
      <c r="A3" s="119"/>
      <c r="B3" s="471" t="s">
        <v>180</v>
      </c>
      <c r="C3" s="471"/>
      <c r="D3" s="471"/>
      <c r="E3" s="471"/>
      <c r="F3" s="471"/>
      <c r="G3" s="471"/>
      <c r="H3" s="471"/>
      <c r="I3" s="471"/>
      <c r="J3" s="471"/>
      <c r="K3" s="471"/>
      <c r="L3" s="471"/>
      <c r="M3" s="471"/>
      <c r="N3" s="471"/>
      <c r="O3" s="471"/>
      <c r="P3" s="471"/>
      <c r="Q3" s="471"/>
      <c r="R3" s="471"/>
      <c r="S3" s="471"/>
      <c r="T3" s="471"/>
      <c r="U3" s="471"/>
      <c r="V3" s="472">
        <f>SUM(AX16:AX25,AX5:AX14)</f>
        <v>76.5</v>
      </c>
      <c r="W3" s="472"/>
      <c r="X3" s="119"/>
      <c r="Y3" s="471" t="s">
        <v>181</v>
      </c>
      <c r="Z3" s="471"/>
      <c r="AA3" s="471"/>
      <c r="AB3" s="471"/>
      <c r="AC3" s="471"/>
      <c r="AD3" s="471"/>
      <c r="AE3" s="471"/>
      <c r="AF3" s="471"/>
      <c r="AG3" s="471"/>
      <c r="AH3" s="471"/>
      <c r="AI3" s="471"/>
      <c r="AJ3" s="471"/>
      <c r="AK3" s="471"/>
      <c r="AL3" s="471"/>
      <c r="AM3" s="471"/>
      <c r="AN3" s="471"/>
      <c r="AO3" s="471"/>
      <c r="AP3" s="471"/>
      <c r="AQ3" s="471"/>
      <c r="AR3" s="471"/>
      <c r="AS3" s="472">
        <f>SUM(AY5:AY14,AY16:AY25)</f>
        <v>0</v>
      </c>
      <c r="AT3" s="472"/>
      <c r="AU3" s="119"/>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row>
    <row r="4" spans="1:77" ht="17.149999999999999" customHeight="1">
      <c r="A4" s="123"/>
      <c r="B4" s="233" t="s">
        <v>34</v>
      </c>
      <c r="C4" s="233"/>
      <c r="D4" s="233"/>
      <c r="E4" s="233"/>
      <c r="F4" s="233"/>
      <c r="G4" s="233"/>
      <c r="H4" s="233"/>
      <c r="I4" s="233" t="s">
        <v>35</v>
      </c>
      <c r="J4" s="233"/>
      <c r="K4" s="233"/>
      <c r="L4" s="233"/>
      <c r="M4" s="233"/>
      <c r="N4" s="233"/>
      <c r="O4" s="233"/>
      <c r="P4" s="233"/>
      <c r="Q4" s="233"/>
      <c r="R4" s="233"/>
      <c r="S4" s="233" t="s">
        <v>182</v>
      </c>
      <c r="T4" s="233"/>
      <c r="U4" s="123"/>
      <c r="V4" s="233" t="s">
        <v>183</v>
      </c>
      <c r="W4" s="233"/>
      <c r="X4" s="123"/>
      <c r="Y4" s="233" t="s">
        <v>34</v>
      </c>
      <c r="Z4" s="233"/>
      <c r="AA4" s="233"/>
      <c r="AB4" s="233"/>
      <c r="AC4" s="233"/>
      <c r="AD4" s="233"/>
      <c r="AE4" s="233"/>
      <c r="AF4" s="233" t="s">
        <v>35</v>
      </c>
      <c r="AG4" s="233"/>
      <c r="AH4" s="233"/>
      <c r="AI4" s="233"/>
      <c r="AJ4" s="233"/>
      <c r="AK4" s="233"/>
      <c r="AL4" s="233"/>
      <c r="AM4" s="233"/>
      <c r="AN4" s="233"/>
      <c r="AO4" s="233"/>
      <c r="AP4" s="233" t="s">
        <v>182</v>
      </c>
      <c r="AQ4" s="233"/>
      <c r="AR4" s="123"/>
      <c r="AS4" s="233" t="s">
        <v>183</v>
      </c>
      <c r="AT4" s="233"/>
      <c r="AU4" s="123"/>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row>
    <row r="5" spans="1:77" ht="17.149999999999999" customHeight="1">
      <c r="A5" s="119"/>
      <c r="B5" s="300" t="s">
        <v>2589</v>
      </c>
      <c r="C5" s="300"/>
      <c r="D5" s="300"/>
      <c r="E5" s="300"/>
      <c r="F5" s="300"/>
      <c r="G5" s="300"/>
      <c r="H5" s="300"/>
      <c r="I5" s="300" t="s">
        <v>2465</v>
      </c>
      <c r="J5" s="300"/>
      <c r="K5" s="300"/>
      <c r="L5" s="300"/>
      <c r="M5" s="300"/>
      <c r="N5" s="300"/>
      <c r="O5" s="300"/>
      <c r="P5" s="300"/>
      <c r="Q5" s="300"/>
      <c r="R5" s="300"/>
      <c r="S5" s="473">
        <f>图表!AE145</f>
        <v>1</v>
      </c>
      <c r="T5" s="473"/>
      <c r="U5" s="119" t="s">
        <v>184</v>
      </c>
      <c r="V5" s="300">
        <v>1</v>
      </c>
      <c r="W5" s="300"/>
      <c r="X5" s="119"/>
      <c r="Y5" s="474" t="s">
        <v>4079</v>
      </c>
      <c r="Z5" s="300"/>
      <c r="AA5" s="300"/>
      <c r="AB5" s="300"/>
      <c r="AC5" s="300"/>
      <c r="AD5" s="300"/>
      <c r="AE5" s="300"/>
      <c r="AF5" s="300"/>
      <c r="AG5" s="300"/>
      <c r="AH5" s="300"/>
      <c r="AI5" s="300"/>
      <c r="AJ5" s="300"/>
      <c r="AK5" s="300"/>
      <c r="AL5" s="300"/>
      <c r="AM5" s="300"/>
      <c r="AN5" s="300"/>
      <c r="AO5" s="300"/>
      <c r="AP5" s="475"/>
      <c r="AQ5" s="475"/>
      <c r="AR5" s="119" t="s">
        <v>184</v>
      </c>
      <c r="AS5" s="300">
        <v>1</v>
      </c>
      <c r="AT5" s="300"/>
      <c r="AU5" s="119"/>
      <c r="AV5" s="130"/>
      <c r="AW5" s="130"/>
      <c r="AX5" s="130">
        <f t="shared" ref="AX5:AX14" si="0">S5*V5</f>
        <v>1</v>
      </c>
      <c r="AY5" s="130">
        <f t="shared" ref="AY5:AY14" si="1">AP5*AS5</f>
        <v>0</v>
      </c>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row>
    <row r="6" spans="1:77" ht="17.149999999999999" customHeight="1">
      <c r="A6" s="119"/>
      <c r="B6" s="476" t="s">
        <v>3978</v>
      </c>
      <c r="C6" s="315"/>
      <c r="D6" s="315"/>
      <c r="E6" s="315"/>
      <c r="F6" s="315"/>
      <c r="G6" s="315"/>
      <c r="H6" s="315"/>
      <c r="I6" s="313" t="s">
        <v>3979</v>
      </c>
      <c r="J6" s="313"/>
      <c r="K6" s="313"/>
      <c r="L6" s="313"/>
      <c r="M6" s="313"/>
      <c r="N6" s="313"/>
      <c r="O6" s="313"/>
      <c r="P6" s="313"/>
      <c r="Q6" s="313"/>
      <c r="R6" s="313"/>
      <c r="S6" s="477">
        <f>图表!AE146</f>
        <v>61.5</v>
      </c>
      <c r="T6" s="477"/>
      <c r="U6" s="119" t="s">
        <v>184</v>
      </c>
      <c r="V6" s="315">
        <v>1</v>
      </c>
      <c r="W6" s="315"/>
      <c r="X6" s="119"/>
      <c r="Y6" s="315"/>
      <c r="Z6" s="315"/>
      <c r="AA6" s="315"/>
      <c r="AB6" s="315"/>
      <c r="AC6" s="315"/>
      <c r="AD6" s="315"/>
      <c r="AE6" s="315"/>
      <c r="AF6" s="315"/>
      <c r="AG6" s="315"/>
      <c r="AH6" s="315"/>
      <c r="AI6" s="315"/>
      <c r="AJ6" s="315"/>
      <c r="AK6" s="315"/>
      <c r="AL6" s="315"/>
      <c r="AM6" s="315"/>
      <c r="AN6" s="315"/>
      <c r="AO6" s="315"/>
      <c r="AP6" s="478"/>
      <c r="AQ6" s="478"/>
      <c r="AR6" s="119" t="s">
        <v>184</v>
      </c>
      <c r="AS6" s="315"/>
      <c r="AT6" s="315"/>
      <c r="AU6" s="119"/>
      <c r="AV6" s="130"/>
      <c r="AW6" s="130"/>
      <c r="AX6" s="130">
        <f t="shared" si="0"/>
        <v>61.5</v>
      </c>
      <c r="AY6" s="130">
        <f t="shared" si="1"/>
        <v>0</v>
      </c>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row>
    <row r="7" spans="1:77" ht="17.149999999999999" customHeight="1">
      <c r="A7" s="119"/>
      <c r="B7" s="300" t="s">
        <v>3904</v>
      </c>
      <c r="C7" s="300"/>
      <c r="D7" s="300"/>
      <c r="E7" s="300"/>
      <c r="F7" s="300"/>
      <c r="G7" s="300"/>
      <c r="H7" s="300"/>
      <c r="I7" s="300" t="s">
        <v>3905</v>
      </c>
      <c r="J7" s="300"/>
      <c r="K7" s="300"/>
      <c r="L7" s="300"/>
      <c r="M7" s="300"/>
      <c r="N7" s="300"/>
      <c r="O7" s="300"/>
      <c r="P7" s="300"/>
      <c r="Q7" s="300"/>
      <c r="R7" s="300"/>
      <c r="S7" s="473">
        <f>图表!AE147</f>
        <v>6</v>
      </c>
      <c r="T7" s="473"/>
      <c r="U7" s="119" t="s">
        <v>184</v>
      </c>
      <c r="V7" s="300">
        <v>1</v>
      </c>
      <c r="W7" s="300"/>
      <c r="X7" s="119"/>
      <c r="Y7" s="300"/>
      <c r="Z7" s="300"/>
      <c r="AA7" s="300"/>
      <c r="AB7" s="300"/>
      <c r="AC7" s="300"/>
      <c r="AD7" s="300"/>
      <c r="AE7" s="300"/>
      <c r="AF7" s="300"/>
      <c r="AG7" s="300"/>
      <c r="AH7" s="300"/>
      <c r="AI7" s="300"/>
      <c r="AJ7" s="300"/>
      <c r="AK7" s="300"/>
      <c r="AL7" s="300"/>
      <c r="AM7" s="300"/>
      <c r="AN7" s="300"/>
      <c r="AO7" s="300"/>
      <c r="AP7" s="475"/>
      <c r="AQ7" s="475"/>
      <c r="AR7" s="119" t="s">
        <v>184</v>
      </c>
      <c r="AS7" s="300"/>
      <c r="AT7" s="300"/>
      <c r="AU7" s="119"/>
      <c r="AV7" s="130"/>
      <c r="AW7" s="130"/>
      <c r="AX7" s="130">
        <f t="shared" si="0"/>
        <v>6</v>
      </c>
      <c r="AY7" s="130">
        <f t="shared" si="1"/>
        <v>0</v>
      </c>
      <c r="AZ7" s="130"/>
      <c r="BA7" s="130"/>
      <c r="BB7" s="130"/>
      <c r="BC7" s="130"/>
      <c r="BD7" s="130"/>
      <c r="BE7" s="130"/>
      <c r="BF7" s="130"/>
      <c r="BG7" s="130"/>
      <c r="BH7" s="130"/>
      <c r="BI7" s="130"/>
      <c r="BJ7" s="130"/>
      <c r="BK7" s="130"/>
      <c r="BL7" s="130"/>
      <c r="BM7" s="130"/>
      <c r="BN7" s="130"/>
      <c r="BO7" s="130"/>
      <c r="BP7" s="130"/>
      <c r="BQ7" s="130"/>
      <c r="BR7" s="130"/>
      <c r="BS7" s="130"/>
      <c r="BT7" s="130"/>
      <c r="BU7" s="130"/>
      <c r="BV7" s="130"/>
      <c r="BW7" s="130"/>
      <c r="BX7" s="130"/>
      <c r="BY7" s="130"/>
    </row>
    <row r="8" spans="1:77" ht="17.149999999999999" customHeight="1">
      <c r="A8" s="119"/>
      <c r="B8" s="315" t="s">
        <v>3023</v>
      </c>
      <c r="C8" s="315"/>
      <c r="D8" s="315"/>
      <c r="E8" s="315"/>
      <c r="F8" s="315"/>
      <c r="G8" s="315"/>
      <c r="H8" s="315"/>
      <c r="I8" s="313" t="s">
        <v>115</v>
      </c>
      <c r="J8" s="313"/>
      <c r="K8" s="313"/>
      <c r="L8" s="313"/>
      <c r="M8" s="313"/>
      <c r="N8" s="313"/>
      <c r="O8" s="313"/>
      <c r="P8" s="313"/>
      <c r="Q8" s="313"/>
      <c r="R8" s="313"/>
      <c r="S8" s="477">
        <f>图表!AE148</f>
        <v>4</v>
      </c>
      <c r="T8" s="477"/>
      <c r="U8" s="119" t="s">
        <v>184</v>
      </c>
      <c r="V8" s="315">
        <v>1</v>
      </c>
      <c r="W8" s="315"/>
      <c r="X8" s="119"/>
      <c r="Y8" s="315"/>
      <c r="Z8" s="315"/>
      <c r="AA8" s="315"/>
      <c r="AB8" s="315"/>
      <c r="AC8" s="315"/>
      <c r="AD8" s="315"/>
      <c r="AE8" s="315"/>
      <c r="AF8" s="315"/>
      <c r="AG8" s="315"/>
      <c r="AH8" s="315"/>
      <c r="AI8" s="315"/>
      <c r="AJ8" s="315"/>
      <c r="AK8" s="315"/>
      <c r="AL8" s="315"/>
      <c r="AM8" s="315"/>
      <c r="AN8" s="315"/>
      <c r="AO8" s="315"/>
      <c r="AP8" s="478"/>
      <c r="AQ8" s="478"/>
      <c r="AR8" s="119" t="s">
        <v>184</v>
      </c>
      <c r="AS8" s="315"/>
      <c r="AT8" s="315"/>
      <c r="AU8" s="119"/>
      <c r="AV8" s="130"/>
      <c r="AW8" s="130"/>
      <c r="AX8" s="130">
        <f t="shared" si="0"/>
        <v>4</v>
      </c>
      <c r="AY8" s="130">
        <f t="shared" si="1"/>
        <v>0</v>
      </c>
      <c r="AZ8" s="130"/>
      <c r="BA8" s="130"/>
      <c r="BB8" s="130"/>
      <c r="BC8" s="130"/>
      <c r="BD8" s="130"/>
      <c r="BE8" s="130"/>
      <c r="BF8" s="130"/>
      <c r="BG8" s="130"/>
      <c r="BH8" s="130"/>
      <c r="BI8" s="130"/>
      <c r="BJ8" s="130"/>
      <c r="BK8" s="130"/>
      <c r="BL8" s="130"/>
      <c r="BM8" s="130"/>
      <c r="BN8" s="130"/>
      <c r="BO8" s="130"/>
      <c r="BP8" s="130"/>
      <c r="BQ8" s="130"/>
      <c r="BR8" s="130"/>
      <c r="BS8" s="130"/>
      <c r="BT8" s="130"/>
      <c r="BU8" s="130"/>
      <c r="BV8" s="130"/>
      <c r="BW8" s="130"/>
      <c r="BX8" s="130"/>
      <c r="BY8" s="130"/>
    </row>
    <row r="9" spans="1:77" ht="17.149999999999999" customHeight="1">
      <c r="A9" s="119"/>
      <c r="B9" s="474" t="s">
        <v>4075</v>
      </c>
      <c r="C9" s="300"/>
      <c r="D9" s="300"/>
      <c r="E9" s="300"/>
      <c r="F9" s="300"/>
      <c r="G9" s="300"/>
      <c r="H9" s="300"/>
      <c r="I9" s="300"/>
      <c r="J9" s="300"/>
      <c r="K9" s="300"/>
      <c r="L9" s="300"/>
      <c r="M9" s="300"/>
      <c r="N9" s="300"/>
      <c r="O9" s="300"/>
      <c r="P9" s="300"/>
      <c r="Q9" s="300"/>
      <c r="R9" s="300"/>
      <c r="S9" s="473">
        <v>0.1</v>
      </c>
      <c r="T9" s="473"/>
      <c r="U9" s="119" t="s">
        <v>184</v>
      </c>
      <c r="V9" s="300"/>
      <c r="W9" s="300"/>
      <c r="X9" s="119"/>
      <c r="Y9" s="300"/>
      <c r="Z9" s="300"/>
      <c r="AA9" s="300"/>
      <c r="AB9" s="300"/>
      <c r="AC9" s="300"/>
      <c r="AD9" s="300"/>
      <c r="AE9" s="300"/>
      <c r="AF9" s="300"/>
      <c r="AG9" s="300"/>
      <c r="AH9" s="300"/>
      <c r="AI9" s="300"/>
      <c r="AJ9" s="300"/>
      <c r="AK9" s="300"/>
      <c r="AL9" s="300"/>
      <c r="AM9" s="300"/>
      <c r="AN9" s="300"/>
      <c r="AO9" s="300"/>
      <c r="AP9" s="475"/>
      <c r="AQ9" s="475"/>
      <c r="AR9" s="119" t="s">
        <v>184</v>
      </c>
      <c r="AS9" s="300"/>
      <c r="AT9" s="300"/>
      <c r="AU9" s="119"/>
      <c r="AV9" s="130"/>
      <c r="AW9" s="130"/>
      <c r="AX9" s="130">
        <f t="shared" si="0"/>
        <v>0</v>
      </c>
      <c r="AY9" s="130">
        <f t="shared" si="1"/>
        <v>0</v>
      </c>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row>
    <row r="10" spans="1:77" ht="17.149999999999999" customHeight="1">
      <c r="A10" s="119"/>
      <c r="B10" s="315" t="s">
        <v>3819</v>
      </c>
      <c r="C10" s="315"/>
      <c r="D10" s="315"/>
      <c r="E10" s="315"/>
      <c r="F10" s="315"/>
      <c r="G10" s="315"/>
      <c r="H10" s="315"/>
      <c r="I10" s="313" t="s">
        <v>3820</v>
      </c>
      <c r="J10" s="313"/>
      <c r="K10" s="313"/>
      <c r="L10" s="313"/>
      <c r="M10" s="313"/>
      <c r="N10" s="313"/>
      <c r="O10" s="313"/>
      <c r="P10" s="313"/>
      <c r="Q10" s="313"/>
      <c r="R10" s="313"/>
      <c r="S10" s="477">
        <f>图表!AE150</f>
        <v>0.5</v>
      </c>
      <c r="T10" s="477"/>
      <c r="U10" s="119" t="s">
        <v>184</v>
      </c>
      <c r="V10" s="315">
        <v>1</v>
      </c>
      <c r="W10" s="315"/>
      <c r="X10" s="119"/>
      <c r="Y10" s="315"/>
      <c r="Z10" s="315"/>
      <c r="AA10" s="315"/>
      <c r="AB10" s="315"/>
      <c r="AC10" s="315"/>
      <c r="AD10" s="315"/>
      <c r="AE10" s="315"/>
      <c r="AF10" s="315"/>
      <c r="AG10" s="315"/>
      <c r="AH10" s="315"/>
      <c r="AI10" s="315"/>
      <c r="AJ10" s="315"/>
      <c r="AK10" s="315"/>
      <c r="AL10" s="315"/>
      <c r="AM10" s="315"/>
      <c r="AN10" s="315"/>
      <c r="AO10" s="315"/>
      <c r="AP10" s="478"/>
      <c r="AQ10" s="478"/>
      <c r="AR10" s="119" t="s">
        <v>184</v>
      </c>
      <c r="AS10" s="315"/>
      <c r="AT10" s="315"/>
      <c r="AU10" s="119"/>
      <c r="AV10" s="130"/>
      <c r="AW10" s="130"/>
      <c r="AX10" s="130">
        <f t="shared" si="0"/>
        <v>0.5</v>
      </c>
      <c r="AY10" s="130">
        <f t="shared" si="1"/>
        <v>0</v>
      </c>
      <c r="AZ10" s="130"/>
      <c r="BA10" s="130"/>
      <c r="BB10" s="130"/>
      <c r="BC10" s="130"/>
      <c r="BD10" s="130"/>
      <c r="BE10" s="130"/>
      <c r="BF10" s="130"/>
      <c r="BG10" s="130"/>
      <c r="BH10" s="130"/>
      <c r="BI10" s="130"/>
      <c r="BJ10" s="130"/>
      <c r="BK10" s="130"/>
      <c r="BL10" s="130"/>
      <c r="BM10" s="130"/>
      <c r="BN10" s="130"/>
      <c r="BO10" s="130"/>
      <c r="BP10" s="130"/>
      <c r="BQ10" s="130"/>
      <c r="BR10" s="130"/>
      <c r="BS10" s="130"/>
      <c r="BT10" s="130"/>
      <c r="BU10" s="130"/>
      <c r="BV10" s="130"/>
      <c r="BW10" s="130"/>
      <c r="BX10" s="130"/>
      <c r="BY10" s="130"/>
    </row>
    <row r="11" spans="1:77" ht="17.149999999999999" customHeight="1">
      <c r="A11" s="119"/>
      <c r="B11" s="300" t="s">
        <v>3860</v>
      </c>
      <c r="C11" s="300"/>
      <c r="D11" s="300"/>
      <c r="E11" s="300"/>
      <c r="F11" s="300"/>
      <c r="G11" s="300"/>
      <c r="H11" s="300"/>
      <c r="I11" s="300" t="s">
        <v>115</v>
      </c>
      <c r="J11" s="300"/>
      <c r="K11" s="300"/>
      <c r="L11" s="300"/>
      <c r="M11" s="300"/>
      <c r="N11" s="300"/>
      <c r="O11" s="300"/>
      <c r="P11" s="300"/>
      <c r="Q11" s="300"/>
      <c r="R11" s="300"/>
      <c r="S11" s="473">
        <f>图表!AE151</f>
        <v>5</v>
      </c>
      <c r="T11" s="473"/>
      <c r="U11" s="119" t="s">
        <v>184</v>
      </c>
      <c r="V11" s="300"/>
      <c r="W11" s="300"/>
      <c r="X11" s="119"/>
      <c r="Y11" s="300"/>
      <c r="Z11" s="300"/>
      <c r="AA11" s="300"/>
      <c r="AB11" s="300"/>
      <c r="AC11" s="300"/>
      <c r="AD11" s="300"/>
      <c r="AE11" s="300"/>
      <c r="AF11" s="300"/>
      <c r="AG11" s="300"/>
      <c r="AH11" s="300"/>
      <c r="AI11" s="300"/>
      <c r="AJ11" s="300"/>
      <c r="AK11" s="300"/>
      <c r="AL11" s="300"/>
      <c r="AM11" s="300"/>
      <c r="AN11" s="300"/>
      <c r="AO11" s="300"/>
      <c r="AP11" s="475"/>
      <c r="AQ11" s="475"/>
      <c r="AR11" s="119" t="s">
        <v>184</v>
      </c>
      <c r="AS11" s="300"/>
      <c r="AT11" s="300"/>
      <c r="AU11" s="119"/>
      <c r="AV11" s="130"/>
      <c r="AW11" s="130"/>
      <c r="AX11" s="130">
        <f t="shared" si="0"/>
        <v>0</v>
      </c>
      <c r="AY11" s="130">
        <f t="shared" si="1"/>
        <v>0</v>
      </c>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row>
    <row r="12" spans="1:77" ht="17.149999999999999" customHeight="1">
      <c r="A12" s="119"/>
      <c r="B12" s="315"/>
      <c r="C12" s="315"/>
      <c r="D12" s="315"/>
      <c r="E12" s="315"/>
      <c r="F12" s="315"/>
      <c r="G12" s="315"/>
      <c r="H12" s="315"/>
      <c r="I12" s="313"/>
      <c r="J12" s="313"/>
      <c r="K12" s="313"/>
      <c r="L12" s="313"/>
      <c r="M12" s="313"/>
      <c r="N12" s="313"/>
      <c r="O12" s="313"/>
      <c r="P12" s="313"/>
      <c r="Q12" s="313"/>
      <c r="R12" s="313"/>
      <c r="S12" s="477"/>
      <c r="T12" s="477"/>
      <c r="U12" s="119" t="s">
        <v>184</v>
      </c>
      <c r="V12" s="315"/>
      <c r="W12" s="315"/>
      <c r="X12" s="119"/>
      <c r="Y12" s="315"/>
      <c r="Z12" s="315"/>
      <c r="AA12" s="315"/>
      <c r="AB12" s="315"/>
      <c r="AC12" s="315"/>
      <c r="AD12" s="315"/>
      <c r="AE12" s="315"/>
      <c r="AF12" s="315"/>
      <c r="AG12" s="315"/>
      <c r="AH12" s="315"/>
      <c r="AI12" s="315"/>
      <c r="AJ12" s="315"/>
      <c r="AK12" s="315"/>
      <c r="AL12" s="315"/>
      <c r="AM12" s="315"/>
      <c r="AN12" s="315"/>
      <c r="AO12" s="315"/>
      <c r="AP12" s="478"/>
      <c r="AQ12" s="478"/>
      <c r="AR12" s="119" t="s">
        <v>184</v>
      </c>
      <c r="AS12" s="315"/>
      <c r="AT12" s="315"/>
      <c r="AU12" s="119"/>
      <c r="AV12" s="130"/>
      <c r="AW12" s="130"/>
      <c r="AX12" s="130">
        <f t="shared" si="0"/>
        <v>0</v>
      </c>
      <c r="AY12" s="130">
        <f t="shared" si="1"/>
        <v>0</v>
      </c>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row>
    <row r="13" spans="1:77" ht="17.149999999999999" customHeight="1">
      <c r="A13" s="119"/>
      <c r="B13" s="300" t="s">
        <v>4080</v>
      </c>
      <c r="C13" s="300"/>
      <c r="D13" s="300"/>
      <c r="E13" s="300"/>
      <c r="F13" s="300"/>
      <c r="G13" s="300"/>
      <c r="H13" s="300"/>
      <c r="I13" s="300"/>
      <c r="J13" s="300"/>
      <c r="K13" s="300"/>
      <c r="L13" s="300"/>
      <c r="M13" s="300"/>
      <c r="N13" s="300"/>
      <c r="O13" s="300"/>
      <c r="P13" s="300"/>
      <c r="Q13" s="300"/>
      <c r="R13" s="300"/>
      <c r="S13" s="473"/>
      <c r="T13" s="473"/>
      <c r="U13" s="119" t="s">
        <v>184</v>
      </c>
      <c r="V13" s="300"/>
      <c r="W13" s="300"/>
      <c r="X13" s="119"/>
      <c r="Y13" s="300"/>
      <c r="Z13" s="300"/>
      <c r="AA13" s="300"/>
      <c r="AB13" s="300"/>
      <c r="AC13" s="300"/>
      <c r="AD13" s="300"/>
      <c r="AE13" s="300"/>
      <c r="AF13" s="300"/>
      <c r="AG13" s="300"/>
      <c r="AH13" s="300"/>
      <c r="AI13" s="300"/>
      <c r="AJ13" s="300"/>
      <c r="AK13" s="300"/>
      <c r="AL13" s="300"/>
      <c r="AM13" s="300"/>
      <c r="AN13" s="300"/>
      <c r="AO13" s="300"/>
      <c r="AP13" s="475"/>
      <c r="AQ13" s="475"/>
      <c r="AR13" s="119" t="s">
        <v>184</v>
      </c>
      <c r="AS13" s="300"/>
      <c r="AT13" s="300"/>
      <c r="AU13" s="119"/>
      <c r="AV13" s="130"/>
      <c r="AW13" s="130"/>
      <c r="AX13" s="130">
        <f t="shared" si="0"/>
        <v>0</v>
      </c>
      <c r="AY13" s="130">
        <f t="shared" si="1"/>
        <v>0</v>
      </c>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row>
    <row r="14" spans="1:77" ht="17.149999999999999" customHeight="1">
      <c r="A14" s="119"/>
      <c r="B14" s="315" t="s">
        <v>3324</v>
      </c>
      <c r="C14" s="315"/>
      <c r="D14" s="315"/>
      <c r="E14" s="315"/>
      <c r="F14" s="315"/>
      <c r="G14" s="315"/>
      <c r="H14" s="315"/>
      <c r="I14" s="313"/>
      <c r="J14" s="313"/>
      <c r="K14" s="313"/>
      <c r="L14" s="313"/>
      <c r="M14" s="313"/>
      <c r="N14" s="313"/>
      <c r="O14" s="313"/>
      <c r="P14" s="313"/>
      <c r="Q14" s="313"/>
      <c r="R14" s="313"/>
      <c r="S14" s="477">
        <f>图表!AE154</f>
        <v>3</v>
      </c>
      <c r="T14" s="477"/>
      <c r="U14" s="119" t="s">
        <v>184</v>
      </c>
      <c r="V14" s="315">
        <v>1</v>
      </c>
      <c r="W14" s="315"/>
      <c r="X14" s="119"/>
      <c r="Y14" s="315"/>
      <c r="Z14" s="315"/>
      <c r="AA14" s="315"/>
      <c r="AB14" s="315"/>
      <c r="AC14" s="315"/>
      <c r="AD14" s="315"/>
      <c r="AE14" s="315"/>
      <c r="AF14" s="315"/>
      <c r="AG14" s="315"/>
      <c r="AH14" s="315"/>
      <c r="AI14" s="315"/>
      <c r="AJ14" s="315"/>
      <c r="AK14" s="315"/>
      <c r="AL14" s="315"/>
      <c r="AM14" s="315"/>
      <c r="AN14" s="315"/>
      <c r="AO14" s="315"/>
      <c r="AP14" s="478"/>
      <c r="AQ14" s="478"/>
      <c r="AR14" s="119" t="s">
        <v>184</v>
      </c>
      <c r="AS14" s="315"/>
      <c r="AT14" s="315"/>
      <c r="AU14" s="119"/>
      <c r="AV14" s="130"/>
      <c r="AW14" s="130"/>
      <c r="AX14" s="130">
        <f t="shared" si="0"/>
        <v>3</v>
      </c>
      <c r="AY14" s="130">
        <f t="shared" si="1"/>
        <v>0</v>
      </c>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row>
    <row r="15" spans="1:77" ht="17.149999999999999" customHeight="1">
      <c r="A15" s="119"/>
      <c r="B15" s="106"/>
      <c r="C15" s="106"/>
      <c r="D15" s="106"/>
      <c r="E15" s="106"/>
      <c r="F15" s="106"/>
      <c r="G15" s="106"/>
      <c r="H15" s="106"/>
      <c r="I15" s="106"/>
      <c r="J15" s="106"/>
      <c r="K15" s="106"/>
      <c r="L15" s="106"/>
      <c r="M15" s="106"/>
      <c r="N15" s="106"/>
      <c r="O15" s="106"/>
      <c r="P15" s="106"/>
      <c r="Q15" s="106"/>
      <c r="R15" s="106"/>
      <c r="S15" s="127"/>
      <c r="T15" s="127"/>
      <c r="U15" s="128"/>
      <c r="V15" s="127"/>
      <c r="W15" s="127"/>
      <c r="X15" s="119"/>
      <c r="Y15" s="106"/>
      <c r="Z15" s="106"/>
      <c r="AA15" s="106"/>
      <c r="AB15" s="106"/>
      <c r="AC15" s="106"/>
      <c r="AD15" s="106"/>
      <c r="AE15" s="106"/>
      <c r="AF15" s="106"/>
      <c r="AG15" s="106"/>
      <c r="AH15" s="106"/>
      <c r="AI15" s="106"/>
      <c r="AJ15" s="106"/>
      <c r="AK15" s="106"/>
      <c r="AL15" s="106"/>
      <c r="AM15" s="106"/>
      <c r="AN15" s="106"/>
      <c r="AO15" s="106"/>
      <c r="AP15" s="127"/>
      <c r="AQ15" s="127"/>
      <c r="AR15" s="128"/>
      <c r="AS15" s="127"/>
      <c r="AT15" s="127"/>
      <c r="AU15" s="119"/>
      <c r="BP15" s="130"/>
      <c r="BQ15" s="130"/>
      <c r="BR15" s="130"/>
      <c r="BS15" s="130"/>
      <c r="BT15" s="130"/>
      <c r="BU15" s="130"/>
      <c r="BV15" s="130"/>
      <c r="BW15" s="130"/>
      <c r="BX15" s="130"/>
      <c r="BY15" s="130"/>
    </row>
    <row r="16" spans="1:77" ht="17.149999999999999" customHeight="1">
      <c r="A16" s="119"/>
      <c r="B16" s="479" t="s">
        <v>4078</v>
      </c>
      <c r="C16" s="479"/>
      <c r="D16" s="479"/>
      <c r="E16" s="479"/>
      <c r="F16" s="479"/>
      <c r="G16" s="479"/>
      <c r="H16" s="479"/>
      <c r="I16" s="479"/>
      <c r="J16" s="479"/>
      <c r="K16" s="479"/>
      <c r="L16" s="479"/>
      <c r="M16" s="479"/>
      <c r="N16" s="479"/>
      <c r="O16" s="479"/>
      <c r="P16" s="479"/>
      <c r="Q16" s="479"/>
      <c r="R16" s="479"/>
      <c r="S16" s="473">
        <v>0.5</v>
      </c>
      <c r="T16" s="473"/>
      <c r="U16" s="119" t="s">
        <v>184</v>
      </c>
      <c r="V16" s="479">
        <v>1</v>
      </c>
      <c r="W16" s="479"/>
      <c r="X16" s="119"/>
      <c r="Y16" s="479"/>
      <c r="Z16" s="479"/>
      <c r="AA16" s="479"/>
      <c r="AB16" s="479"/>
      <c r="AC16" s="479"/>
      <c r="AD16" s="479"/>
      <c r="AE16" s="479"/>
      <c r="AF16" s="479"/>
      <c r="AG16" s="479"/>
      <c r="AH16" s="479"/>
      <c r="AI16" s="479"/>
      <c r="AJ16" s="479"/>
      <c r="AK16" s="479"/>
      <c r="AL16" s="479"/>
      <c r="AM16" s="479"/>
      <c r="AN16" s="479"/>
      <c r="AO16" s="479"/>
      <c r="AP16" s="473"/>
      <c r="AQ16" s="473"/>
      <c r="AR16" s="119" t="s">
        <v>184</v>
      </c>
      <c r="AS16" s="479"/>
      <c r="AT16" s="479"/>
      <c r="AU16" s="119"/>
      <c r="AW16" s="130"/>
      <c r="AX16" s="130">
        <f t="shared" ref="AX16:AX25" si="2">S16*V16</f>
        <v>0.5</v>
      </c>
      <c r="AY16" s="130">
        <f t="shared" ref="AY16:AY25" si="3">AP16*AS16</f>
        <v>0</v>
      </c>
      <c r="AZ16" s="130"/>
      <c r="BA16" s="130"/>
      <c r="BP16" s="130"/>
      <c r="BQ16" s="130"/>
      <c r="BR16" s="130"/>
      <c r="BS16" s="130"/>
      <c r="BT16" s="130"/>
      <c r="BU16" s="130"/>
      <c r="BV16" s="130"/>
      <c r="BW16" s="130"/>
      <c r="BX16" s="130"/>
      <c r="BY16" s="130"/>
    </row>
    <row r="17" spans="1:77" ht="17.149999999999999" customHeight="1">
      <c r="A17" s="119"/>
      <c r="B17" s="315"/>
      <c r="C17" s="315"/>
      <c r="D17" s="315"/>
      <c r="E17" s="315"/>
      <c r="F17" s="315"/>
      <c r="G17" s="315"/>
      <c r="H17" s="315"/>
      <c r="I17" s="315"/>
      <c r="J17" s="315"/>
      <c r="K17" s="315"/>
      <c r="L17" s="315"/>
      <c r="M17" s="315"/>
      <c r="N17" s="315"/>
      <c r="O17" s="315"/>
      <c r="P17" s="315"/>
      <c r="Q17" s="315"/>
      <c r="R17" s="315"/>
      <c r="S17" s="477">
        <f>图表!AE157</f>
        <v>0</v>
      </c>
      <c r="T17" s="477"/>
      <c r="U17" s="119" t="s">
        <v>184</v>
      </c>
      <c r="V17" s="315"/>
      <c r="W17" s="315"/>
      <c r="X17" s="119"/>
      <c r="Y17" s="315"/>
      <c r="Z17" s="315"/>
      <c r="AA17" s="315"/>
      <c r="AB17" s="315"/>
      <c r="AC17" s="315"/>
      <c r="AD17" s="315"/>
      <c r="AE17" s="315"/>
      <c r="AF17" s="315"/>
      <c r="AG17" s="315"/>
      <c r="AH17" s="315"/>
      <c r="AI17" s="315"/>
      <c r="AJ17" s="315"/>
      <c r="AK17" s="315"/>
      <c r="AL17" s="315"/>
      <c r="AM17" s="315"/>
      <c r="AN17" s="315"/>
      <c r="AO17" s="315"/>
      <c r="AP17" s="478"/>
      <c r="AQ17" s="478"/>
      <c r="AR17" s="119" t="s">
        <v>184</v>
      </c>
      <c r="AS17" s="315"/>
      <c r="AT17" s="315"/>
      <c r="AU17" s="119"/>
      <c r="AV17" s="130"/>
      <c r="AW17" s="130"/>
      <c r="AX17" s="130">
        <f t="shared" si="2"/>
        <v>0</v>
      </c>
      <c r="AY17" s="130">
        <f t="shared" si="3"/>
        <v>0</v>
      </c>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row>
    <row r="18" spans="1:77" ht="17.149999999999999" customHeight="1">
      <c r="A18" s="119"/>
      <c r="B18" s="300"/>
      <c r="C18" s="300"/>
      <c r="D18" s="300"/>
      <c r="E18" s="300"/>
      <c r="F18" s="300"/>
      <c r="G18" s="300"/>
      <c r="H18" s="300"/>
      <c r="I18" s="300"/>
      <c r="J18" s="300"/>
      <c r="K18" s="300"/>
      <c r="L18" s="300"/>
      <c r="M18" s="300"/>
      <c r="N18" s="300"/>
      <c r="O18" s="300"/>
      <c r="P18" s="300"/>
      <c r="Q18" s="300"/>
      <c r="R18" s="300"/>
      <c r="S18" s="473">
        <f>图表!AE158</f>
        <v>0</v>
      </c>
      <c r="T18" s="473"/>
      <c r="U18" s="119" t="s">
        <v>184</v>
      </c>
      <c r="V18" s="300"/>
      <c r="W18" s="300"/>
      <c r="X18" s="119"/>
      <c r="Y18" s="300"/>
      <c r="Z18" s="300"/>
      <c r="AA18" s="300"/>
      <c r="AB18" s="300"/>
      <c r="AC18" s="300"/>
      <c r="AD18" s="300"/>
      <c r="AE18" s="300"/>
      <c r="AF18" s="300"/>
      <c r="AG18" s="300"/>
      <c r="AH18" s="300"/>
      <c r="AI18" s="300"/>
      <c r="AJ18" s="300"/>
      <c r="AK18" s="300"/>
      <c r="AL18" s="300"/>
      <c r="AM18" s="300"/>
      <c r="AN18" s="300"/>
      <c r="AO18" s="300"/>
      <c r="AP18" s="475"/>
      <c r="AQ18" s="475"/>
      <c r="AR18" s="119" t="s">
        <v>184</v>
      </c>
      <c r="AS18" s="300"/>
      <c r="AT18" s="300"/>
      <c r="AU18" s="119"/>
      <c r="AV18" s="130"/>
      <c r="AW18" s="130"/>
      <c r="AX18" s="130">
        <f t="shared" si="2"/>
        <v>0</v>
      </c>
      <c r="AY18" s="130">
        <f t="shared" si="3"/>
        <v>0</v>
      </c>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row>
    <row r="19" spans="1:77" ht="17.149999999999999" customHeight="1">
      <c r="A19" s="119"/>
      <c r="B19" s="315"/>
      <c r="C19" s="315"/>
      <c r="D19" s="315"/>
      <c r="E19" s="315"/>
      <c r="F19" s="315"/>
      <c r="G19" s="315"/>
      <c r="H19" s="315"/>
      <c r="I19" s="315"/>
      <c r="J19" s="315"/>
      <c r="K19" s="315"/>
      <c r="L19" s="315"/>
      <c r="M19" s="315"/>
      <c r="N19" s="315"/>
      <c r="O19" s="315"/>
      <c r="P19" s="315"/>
      <c r="Q19" s="315"/>
      <c r="R19" s="315"/>
      <c r="S19" s="477">
        <f>图表!AE159</f>
        <v>0</v>
      </c>
      <c r="T19" s="477"/>
      <c r="U19" s="119" t="s">
        <v>184</v>
      </c>
      <c r="V19" s="315"/>
      <c r="W19" s="315"/>
      <c r="X19" s="119"/>
      <c r="Y19" s="315"/>
      <c r="Z19" s="315"/>
      <c r="AA19" s="315"/>
      <c r="AB19" s="315"/>
      <c r="AC19" s="315"/>
      <c r="AD19" s="315"/>
      <c r="AE19" s="315"/>
      <c r="AF19" s="315"/>
      <c r="AG19" s="315"/>
      <c r="AH19" s="315"/>
      <c r="AI19" s="315"/>
      <c r="AJ19" s="315"/>
      <c r="AK19" s="315"/>
      <c r="AL19" s="315"/>
      <c r="AM19" s="315"/>
      <c r="AN19" s="315"/>
      <c r="AO19" s="315"/>
      <c r="AP19" s="478"/>
      <c r="AQ19" s="478"/>
      <c r="AR19" s="119" t="s">
        <v>184</v>
      </c>
      <c r="AS19" s="315"/>
      <c r="AT19" s="315"/>
      <c r="AU19" s="119"/>
      <c r="AV19" s="130"/>
      <c r="AW19" s="130"/>
      <c r="AX19" s="130">
        <f t="shared" si="2"/>
        <v>0</v>
      </c>
      <c r="AY19" s="130">
        <f t="shared" si="3"/>
        <v>0</v>
      </c>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row>
    <row r="20" spans="1:77" ht="17.149999999999999" customHeight="1">
      <c r="A20" s="119"/>
      <c r="B20" s="300"/>
      <c r="C20" s="300"/>
      <c r="D20" s="300"/>
      <c r="E20" s="300"/>
      <c r="F20" s="300"/>
      <c r="G20" s="300"/>
      <c r="H20" s="300"/>
      <c r="I20" s="300"/>
      <c r="J20" s="300"/>
      <c r="K20" s="300"/>
      <c r="L20" s="300"/>
      <c r="M20" s="300"/>
      <c r="N20" s="300"/>
      <c r="O20" s="300"/>
      <c r="P20" s="300"/>
      <c r="Q20" s="300"/>
      <c r="R20" s="300"/>
      <c r="S20" s="473">
        <f>图表!AE160</f>
        <v>0</v>
      </c>
      <c r="T20" s="473"/>
      <c r="U20" s="119" t="s">
        <v>184</v>
      </c>
      <c r="V20" s="300"/>
      <c r="W20" s="300"/>
      <c r="X20" s="119"/>
      <c r="Y20" s="300"/>
      <c r="Z20" s="300"/>
      <c r="AA20" s="300"/>
      <c r="AB20" s="300"/>
      <c r="AC20" s="300"/>
      <c r="AD20" s="300"/>
      <c r="AE20" s="300"/>
      <c r="AF20" s="300"/>
      <c r="AG20" s="300"/>
      <c r="AH20" s="300"/>
      <c r="AI20" s="300"/>
      <c r="AJ20" s="300"/>
      <c r="AK20" s="300"/>
      <c r="AL20" s="300"/>
      <c r="AM20" s="300"/>
      <c r="AN20" s="300"/>
      <c r="AO20" s="300"/>
      <c r="AP20" s="475"/>
      <c r="AQ20" s="475"/>
      <c r="AR20" s="119" t="s">
        <v>184</v>
      </c>
      <c r="AS20" s="300"/>
      <c r="AT20" s="300"/>
      <c r="AU20" s="119"/>
      <c r="AV20" s="130"/>
      <c r="AW20" s="130"/>
      <c r="AX20" s="130">
        <f t="shared" si="2"/>
        <v>0</v>
      </c>
      <c r="AY20" s="130">
        <f t="shared" si="3"/>
        <v>0</v>
      </c>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row>
    <row r="21" spans="1:77" ht="17.149999999999999" customHeight="1">
      <c r="A21" s="119"/>
      <c r="B21" s="315"/>
      <c r="C21" s="315"/>
      <c r="D21" s="315"/>
      <c r="E21" s="315"/>
      <c r="F21" s="315"/>
      <c r="G21" s="315"/>
      <c r="H21" s="315"/>
      <c r="I21" s="315"/>
      <c r="J21" s="315"/>
      <c r="K21" s="315"/>
      <c r="L21" s="315"/>
      <c r="M21" s="315"/>
      <c r="N21" s="315"/>
      <c r="O21" s="315"/>
      <c r="P21" s="315"/>
      <c r="Q21" s="315"/>
      <c r="R21" s="315"/>
      <c r="S21" s="477">
        <f>图表!AE161</f>
        <v>0</v>
      </c>
      <c r="T21" s="477"/>
      <c r="U21" s="119" t="s">
        <v>184</v>
      </c>
      <c r="V21" s="315"/>
      <c r="W21" s="315"/>
      <c r="X21" s="119"/>
      <c r="Y21" s="315"/>
      <c r="Z21" s="315"/>
      <c r="AA21" s="315"/>
      <c r="AB21" s="315"/>
      <c r="AC21" s="315"/>
      <c r="AD21" s="315"/>
      <c r="AE21" s="315"/>
      <c r="AF21" s="315"/>
      <c r="AG21" s="315"/>
      <c r="AH21" s="315"/>
      <c r="AI21" s="315"/>
      <c r="AJ21" s="315"/>
      <c r="AK21" s="315"/>
      <c r="AL21" s="315"/>
      <c r="AM21" s="315"/>
      <c r="AN21" s="315"/>
      <c r="AO21" s="315"/>
      <c r="AP21" s="478"/>
      <c r="AQ21" s="478"/>
      <c r="AR21" s="119" t="s">
        <v>184</v>
      </c>
      <c r="AS21" s="315"/>
      <c r="AT21" s="315"/>
      <c r="AU21" s="119"/>
      <c r="AV21" s="130"/>
      <c r="AW21" s="130"/>
      <c r="AX21" s="130">
        <f t="shared" si="2"/>
        <v>0</v>
      </c>
      <c r="AY21" s="130">
        <f t="shared" si="3"/>
        <v>0</v>
      </c>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row>
    <row r="22" spans="1:77" ht="17.149999999999999" customHeight="1">
      <c r="A22" s="119"/>
      <c r="B22" s="300"/>
      <c r="C22" s="300"/>
      <c r="D22" s="300"/>
      <c r="E22" s="300"/>
      <c r="F22" s="300"/>
      <c r="G22" s="300"/>
      <c r="H22" s="300"/>
      <c r="I22" s="300"/>
      <c r="J22" s="300"/>
      <c r="K22" s="300"/>
      <c r="L22" s="300"/>
      <c r="M22" s="300"/>
      <c r="N22" s="300"/>
      <c r="O22" s="300"/>
      <c r="P22" s="300"/>
      <c r="Q22" s="300"/>
      <c r="R22" s="300"/>
      <c r="S22" s="473">
        <f>图表!AE162</f>
        <v>0</v>
      </c>
      <c r="T22" s="473"/>
      <c r="U22" s="119" t="s">
        <v>184</v>
      </c>
      <c r="V22" s="300"/>
      <c r="W22" s="300"/>
      <c r="X22" s="119"/>
      <c r="Y22" s="300"/>
      <c r="Z22" s="300"/>
      <c r="AA22" s="300"/>
      <c r="AB22" s="300"/>
      <c r="AC22" s="300"/>
      <c r="AD22" s="300"/>
      <c r="AE22" s="300"/>
      <c r="AF22" s="300"/>
      <c r="AG22" s="300"/>
      <c r="AH22" s="300"/>
      <c r="AI22" s="300"/>
      <c r="AJ22" s="300"/>
      <c r="AK22" s="300"/>
      <c r="AL22" s="300"/>
      <c r="AM22" s="300"/>
      <c r="AN22" s="300"/>
      <c r="AO22" s="300"/>
      <c r="AP22" s="475"/>
      <c r="AQ22" s="475"/>
      <c r="AR22" s="119" t="s">
        <v>184</v>
      </c>
      <c r="AS22" s="300"/>
      <c r="AT22" s="300"/>
      <c r="AU22" s="119"/>
      <c r="AV22" s="130"/>
      <c r="AW22" s="130"/>
      <c r="AX22" s="130">
        <f t="shared" si="2"/>
        <v>0</v>
      </c>
      <c r="AY22" s="130">
        <f t="shared" si="3"/>
        <v>0</v>
      </c>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row>
    <row r="23" spans="1:77" ht="17.149999999999999" customHeight="1">
      <c r="A23" s="119"/>
      <c r="B23" s="315"/>
      <c r="C23" s="315"/>
      <c r="D23" s="315"/>
      <c r="E23" s="315"/>
      <c r="F23" s="315"/>
      <c r="G23" s="315"/>
      <c r="H23" s="315"/>
      <c r="I23" s="315"/>
      <c r="J23" s="315"/>
      <c r="K23" s="315"/>
      <c r="L23" s="315"/>
      <c r="M23" s="315"/>
      <c r="N23" s="315"/>
      <c r="O23" s="315"/>
      <c r="P23" s="315"/>
      <c r="Q23" s="315"/>
      <c r="R23" s="315"/>
      <c r="S23" s="477">
        <f>图表!AE163</f>
        <v>0</v>
      </c>
      <c r="T23" s="477"/>
      <c r="U23" s="119" t="s">
        <v>184</v>
      </c>
      <c r="V23" s="315"/>
      <c r="W23" s="315"/>
      <c r="X23" s="119"/>
      <c r="Y23" s="315"/>
      <c r="Z23" s="315"/>
      <c r="AA23" s="315"/>
      <c r="AB23" s="315"/>
      <c r="AC23" s="315"/>
      <c r="AD23" s="315"/>
      <c r="AE23" s="315"/>
      <c r="AF23" s="315"/>
      <c r="AG23" s="315"/>
      <c r="AH23" s="315"/>
      <c r="AI23" s="315"/>
      <c r="AJ23" s="315"/>
      <c r="AK23" s="315"/>
      <c r="AL23" s="315"/>
      <c r="AM23" s="315"/>
      <c r="AN23" s="315"/>
      <c r="AO23" s="315"/>
      <c r="AP23" s="478"/>
      <c r="AQ23" s="478"/>
      <c r="AR23" s="119" t="s">
        <v>184</v>
      </c>
      <c r="AS23" s="315"/>
      <c r="AT23" s="315"/>
      <c r="AU23" s="119"/>
      <c r="AV23" s="130"/>
      <c r="AW23" s="130"/>
      <c r="AX23" s="130">
        <f t="shared" si="2"/>
        <v>0</v>
      </c>
      <c r="AY23" s="130">
        <f t="shared" si="3"/>
        <v>0</v>
      </c>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row>
    <row r="24" spans="1:77" ht="17.149999999999999" customHeight="1">
      <c r="A24" s="119"/>
      <c r="B24" s="300"/>
      <c r="C24" s="300"/>
      <c r="D24" s="300"/>
      <c r="E24" s="300"/>
      <c r="F24" s="300"/>
      <c r="G24" s="300"/>
      <c r="H24" s="300"/>
      <c r="I24" s="300"/>
      <c r="J24" s="300"/>
      <c r="K24" s="300"/>
      <c r="L24" s="300"/>
      <c r="M24" s="300"/>
      <c r="N24" s="300"/>
      <c r="O24" s="300"/>
      <c r="P24" s="300"/>
      <c r="Q24" s="300"/>
      <c r="R24" s="300"/>
      <c r="S24" s="473">
        <f>图表!AE164</f>
        <v>0</v>
      </c>
      <c r="T24" s="473"/>
      <c r="U24" s="119" t="s">
        <v>184</v>
      </c>
      <c r="V24" s="300"/>
      <c r="W24" s="300"/>
      <c r="X24" s="119"/>
      <c r="Y24" s="300"/>
      <c r="Z24" s="300"/>
      <c r="AA24" s="300"/>
      <c r="AB24" s="300"/>
      <c r="AC24" s="300"/>
      <c r="AD24" s="300"/>
      <c r="AE24" s="300"/>
      <c r="AF24" s="300"/>
      <c r="AG24" s="300"/>
      <c r="AH24" s="300"/>
      <c r="AI24" s="300"/>
      <c r="AJ24" s="300"/>
      <c r="AK24" s="300"/>
      <c r="AL24" s="300"/>
      <c r="AM24" s="300"/>
      <c r="AN24" s="300"/>
      <c r="AO24" s="300"/>
      <c r="AP24" s="475"/>
      <c r="AQ24" s="475"/>
      <c r="AR24" s="119" t="s">
        <v>184</v>
      </c>
      <c r="AS24" s="300"/>
      <c r="AT24" s="300"/>
      <c r="AU24" s="119"/>
      <c r="AV24" s="130"/>
      <c r="AW24" s="130"/>
      <c r="AX24" s="130">
        <f t="shared" si="2"/>
        <v>0</v>
      </c>
      <c r="AY24" s="130">
        <f t="shared" si="3"/>
        <v>0</v>
      </c>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row>
    <row r="25" spans="1:77" ht="17.149999999999999" customHeight="1">
      <c r="A25" s="119"/>
      <c r="B25" s="315"/>
      <c r="C25" s="315"/>
      <c r="D25" s="315"/>
      <c r="E25" s="315"/>
      <c r="F25" s="315"/>
      <c r="G25" s="315"/>
      <c r="H25" s="315"/>
      <c r="I25" s="313"/>
      <c r="J25" s="313"/>
      <c r="K25" s="313"/>
      <c r="L25" s="313"/>
      <c r="M25" s="313"/>
      <c r="N25" s="313"/>
      <c r="O25" s="313"/>
      <c r="P25" s="313"/>
      <c r="Q25" s="313"/>
      <c r="R25" s="313"/>
      <c r="S25" s="477">
        <f>图表!AE165</f>
        <v>0</v>
      </c>
      <c r="T25" s="477"/>
      <c r="U25" s="119" t="s">
        <v>184</v>
      </c>
      <c r="V25" s="315"/>
      <c r="W25" s="315"/>
      <c r="X25" s="119"/>
      <c r="Y25" s="315"/>
      <c r="Z25" s="315"/>
      <c r="AA25" s="315"/>
      <c r="AB25" s="315"/>
      <c r="AC25" s="315"/>
      <c r="AD25" s="315"/>
      <c r="AE25" s="315"/>
      <c r="AF25" s="315"/>
      <c r="AG25" s="315"/>
      <c r="AH25" s="315"/>
      <c r="AI25" s="315"/>
      <c r="AJ25" s="315"/>
      <c r="AK25" s="315"/>
      <c r="AL25" s="315"/>
      <c r="AM25" s="315"/>
      <c r="AN25" s="315"/>
      <c r="AO25" s="315"/>
      <c r="AP25" s="478"/>
      <c r="AQ25" s="478"/>
      <c r="AR25" s="119" t="s">
        <v>184</v>
      </c>
      <c r="AS25" s="315"/>
      <c r="AT25" s="315"/>
      <c r="AU25" s="119"/>
      <c r="AV25" s="130"/>
      <c r="AW25" s="130"/>
      <c r="AX25" s="130">
        <f t="shared" si="2"/>
        <v>0</v>
      </c>
      <c r="AY25" s="130">
        <f t="shared" si="3"/>
        <v>0</v>
      </c>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row>
    <row r="26" spans="1:77" ht="17.149999999999999" customHeight="1">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row>
    <row r="27" spans="1:77" ht="17.149999999999999" customHeight="1">
      <c r="A27" s="119"/>
      <c r="B27" s="480" t="s">
        <v>185</v>
      </c>
      <c r="C27" s="480"/>
      <c r="D27" s="480"/>
      <c r="E27" s="480"/>
      <c r="F27" s="480"/>
      <c r="G27" s="480"/>
      <c r="H27" s="480"/>
      <c r="I27" s="480"/>
      <c r="J27" s="480"/>
      <c r="K27" s="480"/>
      <c r="L27" s="480"/>
      <c r="M27" s="480"/>
      <c r="N27" s="480"/>
      <c r="O27" s="480"/>
      <c r="P27" s="480"/>
      <c r="Q27" s="480"/>
      <c r="R27" s="480"/>
      <c r="S27" s="480"/>
      <c r="T27" s="480"/>
      <c r="U27" s="480"/>
      <c r="V27" s="481" t="s">
        <v>186</v>
      </c>
      <c r="W27" s="481"/>
      <c r="X27" s="119"/>
      <c r="Y27" s="231" t="s">
        <v>187</v>
      </c>
      <c r="Z27" s="231"/>
      <c r="AA27" s="231"/>
      <c r="AB27" s="231"/>
      <c r="AC27" s="231"/>
      <c r="AD27" s="231"/>
      <c r="AE27" s="231"/>
      <c r="AF27" s="231"/>
      <c r="AG27" s="231"/>
      <c r="AH27" s="231"/>
      <c r="AI27" s="231"/>
      <c r="AJ27" s="231"/>
      <c r="AK27" s="231"/>
      <c r="AL27" s="231"/>
      <c r="AM27" s="231"/>
      <c r="AN27" s="231"/>
      <c r="AO27" s="231"/>
      <c r="AP27" s="231"/>
      <c r="AQ27" s="231"/>
      <c r="AR27" s="231"/>
      <c r="AS27" s="231"/>
      <c r="AT27" s="231"/>
      <c r="AU27" s="119"/>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row>
    <row r="28" spans="1:77" ht="17.149999999999999" customHeight="1">
      <c r="A28" s="125"/>
      <c r="B28" s="233" t="s">
        <v>34</v>
      </c>
      <c r="C28" s="233"/>
      <c r="D28" s="233"/>
      <c r="E28" s="233"/>
      <c r="F28" s="233"/>
      <c r="G28" s="233"/>
      <c r="H28" s="233"/>
      <c r="I28" s="233" t="s">
        <v>35</v>
      </c>
      <c r="J28" s="233"/>
      <c r="K28" s="233"/>
      <c r="L28" s="233"/>
      <c r="M28" s="233"/>
      <c r="N28" s="233"/>
      <c r="O28" s="233"/>
      <c r="P28" s="233"/>
      <c r="Q28" s="233"/>
      <c r="R28" s="233"/>
      <c r="S28" s="233" t="s">
        <v>182</v>
      </c>
      <c r="T28" s="233"/>
      <c r="U28" s="129"/>
      <c r="V28" s="233" t="s">
        <v>183</v>
      </c>
      <c r="W28" s="233"/>
      <c r="X28" s="125"/>
      <c r="Y28" s="486"/>
      <c r="Z28" s="486"/>
      <c r="AA28" s="486"/>
      <c r="AB28" s="486"/>
      <c r="AC28" s="486"/>
      <c r="AD28" s="486"/>
      <c r="AE28" s="486"/>
      <c r="AF28" s="486"/>
      <c r="AG28" s="486"/>
      <c r="AH28" s="486"/>
      <c r="AI28" s="486"/>
      <c r="AJ28" s="486"/>
      <c r="AK28" s="486"/>
      <c r="AL28" s="486"/>
      <c r="AM28" s="486"/>
      <c r="AN28" s="486"/>
      <c r="AO28" s="486"/>
      <c r="AP28" s="486"/>
      <c r="AQ28" s="486"/>
      <c r="AR28" s="486"/>
      <c r="AS28" s="486"/>
      <c r="AT28" s="486"/>
      <c r="AU28" s="125"/>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row>
    <row r="29" spans="1:77" ht="17.149999999999999" customHeight="1">
      <c r="A29" s="119"/>
      <c r="B29" s="300"/>
      <c r="C29" s="300"/>
      <c r="D29" s="300"/>
      <c r="E29" s="300"/>
      <c r="F29" s="300"/>
      <c r="G29" s="300"/>
      <c r="H29" s="300"/>
      <c r="I29" s="300"/>
      <c r="J29" s="300"/>
      <c r="K29" s="300"/>
      <c r="L29" s="300"/>
      <c r="M29" s="300"/>
      <c r="N29" s="300"/>
      <c r="O29" s="300"/>
      <c r="P29" s="300"/>
      <c r="Q29" s="300"/>
      <c r="R29" s="300"/>
      <c r="S29" s="475"/>
      <c r="T29" s="475"/>
      <c r="U29" s="119" t="s">
        <v>184</v>
      </c>
      <c r="V29" s="300"/>
      <c r="W29" s="300"/>
      <c r="X29" s="119"/>
      <c r="Y29" s="486"/>
      <c r="Z29" s="486"/>
      <c r="AA29" s="486"/>
      <c r="AB29" s="486"/>
      <c r="AC29" s="486"/>
      <c r="AD29" s="486"/>
      <c r="AE29" s="486"/>
      <c r="AF29" s="486"/>
      <c r="AG29" s="486"/>
      <c r="AH29" s="486"/>
      <c r="AI29" s="486"/>
      <c r="AJ29" s="486"/>
      <c r="AK29" s="486"/>
      <c r="AL29" s="486"/>
      <c r="AM29" s="486"/>
      <c r="AN29" s="486"/>
      <c r="AO29" s="486"/>
      <c r="AP29" s="486"/>
      <c r="AQ29" s="486"/>
      <c r="AR29" s="486"/>
      <c r="AS29" s="486"/>
      <c r="AT29" s="486"/>
      <c r="AU29" s="119"/>
      <c r="AV29" s="130"/>
      <c r="AW29" s="130"/>
      <c r="AX29" s="130"/>
      <c r="AY29" s="130"/>
      <c r="AZ29" s="130"/>
      <c r="BA29" s="130"/>
      <c r="BB29" s="130"/>
      <c r="BC29" s="130"/>
      <c r="BD29" s="130"/>
      <c r="BE29" s="130"/>
      <c r="BF29" s="130">
        <f>S29*V29</f>
        <v>0</v>
      </c>
      <c r="BG29" s="130"/>
      <c r="BH29" s="130"/>
      <c r="BI29" s="130"/>
      <c r="BJ29" s="130"/>
      <c r="BK29" s="130"/>
      <c r="BL29" s="130"/>
      <c r="BM29" s="130"/>
      <c r="BN29" s="130"/>
      <c r="BO29" s="130"/>
      <c r="BP29" s="130"/>
      <c r="BQ29" s="130"/>
      <c r="BR29" s="130"/>
      <c r="BS29" s="130"/>
      <c r="BT29" s="130"/>
      <c r="BU29" s="130"/>
      <c r="BV29" s="130"/>
      <c r="BW29" s="130"/>
      <c r="BX29" s="130"/>
      <c r="BY29" s="130"/>
    </row>
    <row r="30" spans="1:77" ht="17.149999999999999" customHeight="1">
      <c r="A30" s="119"/>
      <c r="B30" s="315"/>
      <c r="C30" s="315"/>
      <c r="D30" s="315"/>
      <c r="E30" s="315"/>
      <c r="F30" s="315"/>
      <c r="G30" s="315"/>
      <c r="H30" s="315"/>
      <c r="I30" s="315"/>
      <c r="J30" s="315"/>
      <c r="K30" s="315"/>
      <c r="L30" s="315"/>
      <c r="M30" s="315"/>
      <c r="N30" s="315"/>
      <c r="O30" s="315"/>
      <c r="P30" s="315"/>
      <c r="Q30" s="315"/>
      <c r="R30" s="315"/>
      <c r="S30" s="478"/>
      <c r="T30" s="478"/>
      <c r="U30" s="119" t="s">
        <v>184</v>
      </c>
      <c r="V30" s="315"/>
      <c r="W30" s="315"/>
      <c r="X30" s="119"/>
      <c r="Y30" s="486"/>
      <c r="Z30" s="486"/>
      <c r="AA30" s="486"/>
      <c r="AB30" s="486"/>
      <c r="AC30" s="486"/>
      <c r="AD30" s="486"/>
      <c r="AE30" s="486"/>
      <c r="AF30" s="486"/>
      <c r="AG30" s="486"/>
      <c r="AH30" s="486"/>
      <c r="AI30" s="486"/>
      <c r="AJ30" s="486"/>
      <c r="AK30" s="486"/>
      <c r="AL30" s="486"/>
      <c r="AM30" s="486"/>
      <c r="AN30" s="486"/>
      <c r="AO30" s="486"/>
      <c r="AP30" s="486"/>
      <c r="AQ30" s="486"/>
      <c r="AR30" s="486"/>
      <c r="AS30" s="486"/>
      <c r="AT30" s="486"/>
      <c r="AU30" s="119"/>
      <c r="AV30" s="130"/>
      <c r="AW30" s="130"/>
      <c r="AX30" s="130"/>
      <c r="AY30" s="130"/>
      <c r="AZ30" s="130"/>
      <c r="BA30" s="130"/>
      <c r="BB30" s="130"/>
      <c r="BC30" s="130"/>
      <c r="BD30" s="130"/>
      <c r="BE30" s="130"/>
      <c r="BF30" s="130">
        <f t="shared" ref="BF30:BF49" si="4">S30*V30</f>
        <v>0</v>
      </c>
      <c r="BG30" s="130"/>
      <c r="BH30" s="130"/>
      <c r="BI30" s="130"/>
      <c r="BJ30" s="130"/>
      <c r="BK30" s="130"/>
      <c r="BL30" s="130"/>
      <c r="BM30" s="130"/>
      <c r="BN30" s="130"/>
      <c r="BO30" s="130"/>
      <c r="BP30" s="130"/>
      <c r="BQ30" s="130"/>
      <c r="BR30" s="130"/>
      <c r="BS30" s="130"/>
      <c r="BT30" s="130"/>
      <c r="BU30" s="130"/>
      <c r="BV30" s="130"/>
      <c r="BW30" s="130"/>
      <c r="BX30" s="130"/>
      <c r="BY30" s="130"/>
    </row>
    <row r="31" spans="1:77" ht="17.149999999999999" customHeight="1">
      <c r="A31" s="119"/>
      <c r="B31" s="300"/>
      <c r="C31" s="300"/>
      <c r="D31" s="300"/>
      <c r="E31" s="300"/>
      <c r="F31" s="300"/>
      <c r="G31" s="300"/>
      <c r="H31" s="300"/>
      <c r="I31" s="300"/>
      <c r="J31" s="300"/>
      <c r="K31" s="300"/>
      <c r="L31" s="300"/>
      <c r="M31" s="300"/>
      <c r="N31" s="300"/>
      <c r="O31" s="300"/>
      <c r="P31" s="300"/>
      <c r="Q31" s="300"/>
      <c r="R31" s="300"/>
      <c r="S31" s="475"/>
      <c r="T31" s="475"/>
      <c r="U31" s="119" t="s">
        <v>184</v>
      </c>
      <c r="V31" s="300"/>
      <c r="W31" s="300"/>
      <c r="X31" s="119"/>
      <c r="Y31" s="486"/>
      <c r="Z31" s="486"/>
      <c r="AA31" s="486"/>
      <c r="AB31" s="486"/>
      <c r="AC31" s="486"/>
      <c r="AD31" s="486"/>
      <c r="AE31" s="486"/>
      <c r="AF31" s="486"/>
      <c r="AG31" s="486"/>
      <c r="AH31" s="486"/>
      <c r="AI31" s="486"/>
      <c r="AJ31" s="486"/>
      <c r="AK31" s="486"/>
      <c r="AL31" s="486"/>
      <c r="AM31" s="486"/>
      <c r="AN31" s="486"/>
      <c r="AO31" s="486"/>
      <c r="AP31" s="486"/>
      <c r="AQ31" s="486"/>
      <c r="AR31" s="486"/>
      <c r="AS31" s="486"/>
      <c r="AT31" s="486"/>
      <c r="AU31" s="119"/>
      <c r="AV31" s="130"/>
      <c r="AW31" s="130"/>
      <c r="AX31" s="130"/>
      <c r="AY31" s="130"/>
      <c r="AZ31" s="130"/>
      <c r="BA31" s="130"/>
      <c r="BB31" s="130"/>
      <c r="BC31" s="130"/>
      <c r="BD31" s="130"/>
      <c r="BE31" s="130"/>
      <c r="BF31" s="130">
        <f t="shared" si="4"/>
        <v>0</v>
      </c>
      <c r="BG31" s="130"/>
      <c r="BH31" s="130"/>
      <c r="BI31" s="130"/>
      <c r="BJ31" s="130"/>
      <c r="BK31" s="130"/>
      <c r="BL31" s="130"/>
      <c r="BM31" s="130"/>
      <c r="BN31" s="130"/>
      <c r="BO31" s="130"/>
      <c r="BP31" s="130"/>
      <c r="BQ31" s="130"/>
      <c r="BR31" s="130"/>
      <c r="BS31" s="130"/>
      <c r="BT31" s="130"/>
      <c r="BU31" s="130"/>
      <c r="BV31" s="130"/>
      <c r="BW31" s="130"/>
      <c r="BX31" s="130"/>
      <c r="BY31" s="130"/>
    </row>
    <row r="32" spans="1:77" ht="17.149999999999999" customHeight="1">
      <c r="A32" s="119"/>
      <c r="B32" s="315"/>
      <c r="C32" s="315"/>
      <c r="D32" s="315"/>
      <c r="E32" s="315"/>
      <c r="F32" s="315"/>
      <c r="G32" s="315"/>
      <c r="H32" s="315"/>
      <c r="I32" s="315"/>
      <c r="J32" s="315"/>
      <c r="K32" s="315"/>
      <c r="L32" s="315"/>
      <c r="M32" s="315"/>
      <c r="N32" s="315"/>
      <c r="O32" s="315"/>
      <c r="P32" s="315"/>
      <c r="Q32" s="315"/>
      <c r="R32" s="315"/>
      <c r="S32" s="478"/>
      <c r="T32" s="478"/>
      <c r="U32" s="119" t="s">
        <v>184</v>
      </c>
      <c r="V32" s="315"/>
      <c r="W32" s="315"/>
      <c r="X32" s="119"/>
      <c r="Y32" s="486"/>
      <c r="Z32" s="486"/>
      <c r="AA32" s="486"/>
      <c r="AB32" s="486"/>
      <c r="AC32" s="486"/>
      <c r="AD32" s="486"/>
      <c r="AE32" s="486"/>
      <c r="AF32" s="486"/>
      <c r="AG32" s="486"/>
      <c r="AH32" s="486"/>
      <c r="AI32" s="486"/>
      <c r="AJ32" s="486"/>
      <c r="AK32" s="486"/>
      <c r="AL32" s="486"/>
      <c r="AM32" s="486"/>
      <c r="AN32" s="486"/>
      <c r="AO32" s="486"/>
      <c r="AP32" s="486"/>
      <c r="AQ32" s="486"/>
      <c r="AR32" s="486"/>
      <c r="AS32" s="486"/>
      <c r="AT32" s="486"/>
      <c r="AU32" s="119"/>
      <c r="AV32" s="130"/>
      <c r="AW32" s="130"/>
      <c r="AX32" s="130"/>
      <c r="AY32" s="130"/>
      <c r="AZ32" s="130"/>
      <c r="BA32" s="130"/>
      <c r="BB32" s="130"/>
      <c r="BC32" s="130"/>
      <c r="BD32" s="130"/>
      <c r="BE32" s="130"/>
      <c r="BF32" s="130">
        <f t="shared" si="4"/>
        <v>0</v>
      </c>
      <c r="BG32" s="130"/>
      <c r="BH32" s="130"/>
      <c r="BI32" s="130"/>
      <c r="BJ32" s="130"/>
      <c r="BK32" s="130"/>
      <c r="BL32" s="130"/>
      <c r="BM32" s="130"/>
      <c r="BN32" s="130"/>
      <c r="BO32" s="130"/>
      <c r="BP32" s="130"/>
      <c r="BQ32" s="130"/>
      <c r="BR32" s="130"/>
      <c r="BS32" s="130"/>
      <c r="BT32" s="130"/>
      <c r="BU32" s="130"/>
      <c r="BV32" s="130"/>
      <c r="BW32" s="130"/>
      <c r="BX32" s="130"/>
      <c r="BY32" s="130"/>
    </row>
    <row r="33" spans="1:77" ht="17.149999999999999" customHeight="1">
      <c r="A33" s="119"/>
      <c r="B33" s="300"/>
      <c r="C33" s="300"/>
      <c r="D33" s="300"/>
      <c r="E33" s="300"/>
      <c r="F33" s="300"/>
      <c r="G33" s="300"/>
      <c r="H33" s="300"/>
      <c r="I33" s="300"/>
      <c r="J33" s="300"/>
      <c r="K33" s="300"/>
      <c r="L33" s="300"/>
      <c r="M33" s="300"/>
      <c r="N33" s="300"/>
      <c r="O33" s="300"/>
      <c r="P33" s="300"/>
      <c r="Q33" s="300"/>
      <c r="R33" s="300"/>
      <c r="S33" s="475"/>
      <c r="T33" s="475"/>
      <c r="U33" s="119" t="s">
        <v>184</v>
      </c>
      <c r="V33" s="300"/>
      <c r="W33" s="300"/>
      <c r="X33" s="119"/>
      <c r="Y33" s="486"/>
      <c r="Z33" s="486"/>
      <c r="AA33" s="486"/>
      <c r="AB33" s="486"/>
      <c r="AC33" s="486"/>
      <c r="AD33" s="486"/>
      <c r="AE33" s="486"/>
      <c r="AF33" s="486"/>
      <c r="AG33" s="486"/>
      <c r="AH33" s="486"/>
      <c r="AI33" s="486"/>
      <c r="AJ33" s="486"/>
      <c r="AK33" s="486"/>
      <c r="AL33" s="486"/>
      <c r="AM33" s="486"/>
      <c r="AN33" s="486"/>
      <c r="AO33" s="486"/>
      <c r="AP33" s="486"/>
      <c r="AQ33" s="486"/>
      <c r="AR33" s="486"/>
      <c r="AS33" s="486"/>
      <c r="AT33" s="486"/>
      <c r="AU33" s="119"/>
      <c r="AV33" s="130"/>
      <c r="AW33" s="130"/>
      <c r="AX33" s="130"/>
      <c r="AY33" s="130"/>
      <c r="AZ33" s="130"/>
      <c r="BA33" s="130"/>
      <c r="BB33" s="130"/>
      <c r="BC33" s="130"/>
      <c r="BD33" s="130"/>
      <c r="BE33" s="130"/>
      <c r="BF33" s="130">
        <f t="shared" si="4"/>
        <v>0</v>
      </c>
      <c r="BG33" s="130"/>
      <c r="BH33" s="130"/>
      <c r="BI33" s="130"/>
      <c r="BJ33" s="130"/>
      <c r="BK33" s="130"/>
      <c r="BL33" s="130"/>
      <c r="BM33" s="130"/>
      <c r="BN33" s="130"/>
      <c r="BO33" s="130"/>
      <c r="BP33" s="130"/>
      <c r="BQ33" s="130"/>
      <c r="BR33" s="130"/>
      <c r="BS33" s="130"/>
      <c r="BT33" s="130"/>
      <c r="BU33" s="130"/>
      <c r="BV33" s="130"/>
      <c r="BW33" s="130"/>
      <c r="BX33" s="130"/>
      <c r="BY33" s="130"/>
    </row>
    <row r="34" spans="1:77" ht="17.149999999999999" customHeight="1">
      <c r="A34" s="119"/>
      <c r="B34" s="315"/>
      <c r="C34" s="315"/>
      <c r="D34" s="315"/>
      <c r="E34" s="315"/>
      <c r="F34" s="315"/>
      <c r="G34" s="315"/>
      <c r="H34" s="315"/>
      <c r="I34" s="315"/>
      <c r="J34" s="315"/>
      <c r="K34" s="315"/>
      <c r="L34" s="315"/>
      <c r="M34" s="315"/>
      <c r="N34" s="315"/>
      <c r="O34" s="315"/>
      <c r="P34" s="315"/>
      <c r="Q34" s="315"/>
      <c r="R34" s="315"/>
      <c r="S34" s="478"/>
      <c r="T34" s="478"/>
      <c r="U34" s="119" t="s">
        <v>184</v>
      </c>
      <c r="V34" s="315"/>
      <c r="W34" s="315"/>
      <c r="X34" s="119"/>
      <c r="Y34" s="486"/>
      <c r="Z34" s="486"/>
      <c r="AA34" s="486"/>
      <c r="AB34" s="486"/>
      <c r="AC34" s="486"/>
      <c r="AD34" s="486"/>
      <c r="AE34" s="486"/>
      <c r="AF34" s="486"/>
      <c r="AG34" s="486"/>
      <c r="AH34" s="486"/>
      <c r="AI34" s="486"/>
      <c r="AJ34" s="486"/>
      <c r="AK34" s="486"/>
      <c r="AL34" s="486"/>
      <c r="AM34" s="486"/>
      <c r="AN34" s="486"/>
      <c r="AO34" s="486"/>
      <c r="AP34" s="486"/>
      <c r="AQ34" s="486"/>
      <c r="AR34" s="486"/>
      <c r="AS34" s="486"/>
      <c r="AT34" s="486"/>
      <c r="AU34" s="119"/>
      <c r="AV34" s="130"/>
      <c r="AW34" s="130"/>
      <c r="AX34" s="130"/>
      <c r="AY34" s="130"/>
      <c r="AZ34" s="130"/>
      <c r="BA34" s="130"/>
      <c r="BB34" s="130"/>
      <c r="BC34" s="130"/>
      <c r="BD34" s="130"/>
      <c r="BE34" s="130"/>
      <c r="BF34" s="130">
        <f t="shared" si="4"/>
        <v>0</v>
      </c>
      <c r="BG34" s="130"/>
      <c r="BH34" s="130"/>
      <c r="BI34" s="130"/>
      <c r="BJ34" s="130"/>
      <c r="BK34" s="130"/>
      <c r="BL34" s="130"/>
      <c r="BM34" s="130"/>
      <c r="BN34" s="130"/>
      <c r="BO34" s="130"/>
      <c r="BP34" s="130"/>
      <c r="BQ34" s="130"/>
      <c r="BR34" s="130"/>
      <c r="BS34" s="130"/>
      <c r="BT34" s="130"/>
      <c r="BU34" s="130"/>
      <c r="BV34" s="130"/>
      <c r="BW34" s="130"/>
      <c r="BX34" s="130"/>
      <c r="BY34" s="130"/>
    </row>
    <row r="35" spans="1:77" ht="17.149999999999999" customHeight="1">
      <c r="A35" s="119"/>
      <c r="B35" s="300"/>
      <c r="C35" s="300"/>
      <c r="D35" s="300"/>
      <c r="E35" s="300"/>
      <c r="F35" s="300"/>
      <c r="G35" s="300"/>
      <c r="H35" s="300"/>
      <c r="I35" s="300"/>
      <c r="J35" s="300"/>
      <c r="K35" s="300"/>
      <c r="L35" s="300"/>
      <c r="M35" s="300"/>
      <c r="N35" s="300"/>
      <c r="O35" s="300"/>
      <c r="P35" s="300"/>
      <c r="Q35" s="300"/>
      <c r="R35" s="300"/>
      <c r="S35" s="475"/>
      <c r="T35" s="475"/>
      <c r="U35" s="119" t="s">
        <v>184</v>
      </c>
      <c r="V35" s="300"/>
      <c r="W35" s="300"/>
      <c r="X35" s="119"/>
      <c r="Y35" s="486"/>
      <c r="Z35" s="486"/>
      <c r="AA35" s="486"/>
      <c r="AB35" s="486"/>
      <c r="AC35" s="486"/>
      <c r="AD35" s="486"/>
      <c r="AE35" s="486"/>
      <c r="AF35" s="486"/>
      <c r="AG35" s="486"/>
      <c r="AH35" s="486"/>
      <c r="AI35" s="486"/>
      <c r="AJ35" s="486"/>
      <c r="AK35" s="486"/>
      <c r="AL35" s="486"/>
      <c r="AM35" s="486"/>
      <c r="AN35" s="486"/>
      <c r="AO35" s="486"/>
      <c r="AP35" s="486"/>
      <c r="AQ35" s="486"/>
      <c r="AR35" s="486"/>
      <c r="AS35" s="486"/>
      <c r="AT35" s="486"/>
      <c r="AU35" s="119"/>
      <c r="AV35" s="130"/>
      <c r="AW35" s="130"/>
      <c r="AX35" s="130"/>
      <c r="AY35" s="130"/>
      <c r="AZ35" s="130"/>
      <c r="BA35" s="130"/>
      <c r="BB35" s="130"/>
      <c r="BC35" s="130"/>
      <c r="BD35" s="130"/>
      <c r="BE35" s="130"/>
      <c r="BF35" s="130">
        <f t="shared" si="4"/>
        <v>0</v>
      </c>
      <c r="BG35" s="130"/>
      <c r="BH35" s="130"/>
      <c r="BI35" s="130"/>
      <c r="BJ35" s="130"/>
      <c r="BK35" s="130"/>
      <c r="BL35" s="130"/>
      <c r="BM35" s="130"/>
      <c r="BN35" s="130"/>
      <c r="BO35" s="130"/>
      <c r="BP35" s="130"/>
      <c r="BQ35" s="130"/>
      <c r="BR35" s="130"/>
      <c r="BS35" s="130"/>
      <c r="BT35" s="130"/>
      <c r="BU35" s="130"/>
      <c r="BV35" s="130"/>
      <c r="BW35" s="130"/>
      <c r="BX35" s="130"/>
      <c r="BY35" s="130"/>
    </row>
    <row r="36" spans="1:77" ht="17.149999999999999" customHeight="1">
      <c r="A36" s="119"/>
      <c r="B36" s="315"/>
      <c r="C36" s="315"/>
      <c r="D36" s="315"/>
      <c r="E36" s="315"/>
      <c r="F36" s="315"/>
      <c r="G36" s="315"/>
      <c r="H36" s="315"/>
      <c r="I36" s="315"/>
      <c r="J36" s="315"/>
      <c r="K36" s="315"/>
      <c r="L36" s="315"/>
      <c r="M36" s="315"/>
      <c r="N36" s="315"/>
      <c r="O36" s="315"/>
      <c r="P36" s="315"/>
      <c r="Q36" s="315"/>
      <c r="R36" s="315"/>
      <c r="S36" s="478"/>
      <c r="T36" s="478"/>
      <c r="U36" s="119" t="s">
        <v>184</v>
      </c>
      <c r="V36" s="315"/>
      <c r="W36" s="315"/>
      <c r="X36" s="119"/>
      <c r="Y36" s="486"/>
      <c r="Z36" s="486"/>
      <c r="AA36" s="486"/>
      <c r="AB36" s="486"/>
      <c r="AC36" s="486"/>
      <c r="AD36" s="486"/>
      <c r="AE36" s="486"/>
      <c r="AF36" s="486"/>
      <c r="AG36" s="486"/>
      <c r="AH36" s="486"/>
      <c r="AI36" s="486"/>
      <c r="AJ36" s="486"/>
      <c r="AK36" s="486"/>
      <c r="AL36" s="486"/>
      <c r="AM36" s="486"/>
      <c r="AN36" s="486"/>
      <c r="AO36" s="486"/>
      <c r="AP36" s="486"/>
      <c r="AQ36" s="486"/>
      <c r="AR36" s="486"/>
      <c r="AS36" s="486"/>
      <c r="AT36" s="486"/>
      <c r="AU36" s="119"/>
      <c r="AV36" s="130"/>
      <c r="AW36" s="130"/>
      <c r="AX36" s="130"/>
      <c r="AY36" s="130"/>
      <c r="AZ36" s="130"/>
      <c r="BA36" s="130"/>
      <c r="BB36" s="130"/>
      <c r="BC36" s="130"/>
      <c r="BD36" s="130"/>
      <c r="BE36" s="130"/>
      <c r="BF36" s="130">
        <f t="shared" si="4"/>
        <v>0</v>
      </c>
      <c r="BG36" s="130"/>
      <c r="BH36" s="130"/>
      <c r="BI36" s="130"/>
      <c r="BJ36" s="130"/>
      <c r="BK36" s="130"/>
      <c r="BL36" s="130"/>
      <c r="BM36" s="130"/>
      <c r="BN36" s="130"/>
      <c r="BO36" s="130"/>
      <c r="BP36" s="130"/>
      <c r="BQ36" s="130"/>
      <c r="BR36" s="130"/>
      <c r="BS36" s="130"/>
      <c r="BT36" s="130"/>
      <c r="BU36" s="130"/>
      <c r="BV36" s="130"/>
      <c r="BW36" s="130"/>
      <c r="BX36" s="130"/>
      <c r="BY36" s="130"/>
    </row>
    <row r="37" spans="1:77" ht="17.149999999999999" customHeight="1">
      <c r="A37" s="119"/>
      <c r="B37" s="300"/>
      <c r="C37" s="300"/>
      <c r="D37" s="300"/>
      <c r="E37" s="300"/>
      <c r="F37" s="300"/>
      <c r="G37" s="300"/>
      <c r="H37" s="300"/>
      <c r="I37" s="300"/>
      <c r="J37" s="300"/>
      <c r="K37" s="300"/>
      <c r="L37" s="300"/>
      <c r="M37" s="300"/>
      <c r="N37" s="300"/>
      <c r="O37" s="300"/>
      <c r="P37" s="300"/>
      <c r="Q37" s="300"/>
      <c r="R37" s="300"/>
      <c r="S37" s="475"/>
      <c r="T37" s="475"/>
      <c r="U37" s="119" t="s">
        <v>184</v>
      </c>
      <c r="V37" s="300"/>
      <c r="W37" s="300"/>
      <c r="X37" s="119"/>
      <c r="Y37" s="486"/>
      <c r="Z37" s="486"/>
      <c r="AA37" s="486"/>
      <c r="AB37" s="486"/>
      <c r="AC37" s="486"/>
      <c r="AD37" s="486"/>
      <c r="AE37" s="486"/>
      <c r="AF37" s="486"/>
      <c r="AG37" s="486"/>
      <c r="AH37" s="486"/>
      <c r="AI37" s="486"/>
      <c r="AJ37" s="486"/>
      <c r="AK37" s="486"/>
      <c r="AL37" s="486"/>
      <c r="AM37" s="486"/>
      <c r="AN37" s="486"/>
      <c r="AO37" s="486"/>
      <c r="AP37" s="486"/>
      <c r="AQ37" s="486"/>
      <c r="AR37" s="486"/>
      <c r="AS37" s="486"/>
      <c r="AT37" s="486"/>
      <c r="AU37" s="119"/>
      <c r="AV37" s="130"/>
      <c r="AW37" s="130"/>
      <c r="AX37" s="130"/>
      <c r="AY37" s="130"/>
      <c r="AZ37" s="130"/>
      <c r="BA37" s="130"/>
      <c r="BB37" s="130"/>
      <c r="BC37" s="130"/>
      <c r="BD37" s="130"/>
      <c r="BE37" s="130"/>
      <c r="BF37" s="130">
        <f t="shared" si="4"/>
        <v>0</v>
      </c>
      <c r="BG37" s="130"/>
      <c r="BH37" s="130"/>
      <c r="BI37" s="130"/>
      <c r="BJ37" s="130"/>
      <c r="BK37" s="130"/>
      <c r="BL37" s="130"/>
      <c r="BM37" s="130"/>
      <c r="BN37" s="130"/>
      <c r="BO37" s="130"/>
      <c r="BP37" s="130"/>
      <c r="BQ37" s="130"/>
      <c r="BR37" s="130"/>
      <c r="BS37" s="130"/>
      <c r="BT37" s="130"/>
      <c r="BU37" s="130"/>
      <c r="BV37" s="130"/>
      <c r="BW37" s="130"/>
      <c r="BX37" s="130"/>
      <c r="BY37" s="130"/>
    </row>
    <row r="38" spans="1:77" ht="17.149999999999999" customHeight="1">
      <c r="A38" s="119"/>
      <c r="B38" s="315"/>
      <c r="C38" s="315"/>
      <c r="D38" s="315"/>
      <c r="E38" s="315"/>
      <c r="F38" s="315"/>
      <c r="G38" s="315"/>
      <c r="H38" s="315"/>
      <c r="I38" s="315"/>
      <c r="J38" s="315"/>
      <c r="K38" s="315"/>
      <c r="L38" s="315"/>
      <c r="M38" s="315"/>
      <c r="N38" s="315"/>
      <c r="O38" s="315"/>
      <c r="P38" s="315"/>
      <c r="Q38" s="315"/>
      <c r="R38" s="315"/>
      <c r="S38" s="478"/>
      <c r="T38" s="478"/>
      <c r="U38" s="119" t="s">
        <v>184</v>
      </c>
      <c r="V38" s="315"/>
      <c r="W38" s="315"/>
      <c r="X38" s="119"/>
      <c r="Y38" s="486"/>
      <c r="Z38" s="486"/>
      <c r="AA38" s="486"/>
      <c r="AB38" s="486"/>
      <c r="AC38" s="486"/>
      <c r="AD38" s="486"/>
      <c r="AE38" s="486"/>
      <c r="AF38" s="486"/>
      <c r="AG38" s="486"/>
      <c r="AH38" s="486"/>
      <c r="AI38" s="486"/>
      <c r="AJ38" s="486"/>
      <c r="AK38" s="486"/>
      <c r="AL38" s="486"/>
      <c r="AM38" s="486"/>
      <c r="AN38" s="486"/>
      <c r="AO38" s="486"/>
      <c r="AP38" s="486"/>
      <c r="AQ38" s="486"/>
      <c r="AR38" s="486"/>
      <c r="AS38" s="486"/>
      <c r="AT38" s="486"/>
      <c r="AU38" s="119"/>
      <c r="AV38" s="130"/>
      <c r="AW38" s="130"/>
      <c r="AX38" s="130"/>
      <c r="AY38" s="130"/>
      <c r="AZ38" s="130"/>
      <c r="BA38" s="130"/>
      <c r="BB38" s="130"/>
      <c r="BC38" s="130"/>
      <c r="BD38" s="130"/>
      <c r="BE38" s="130"/>
      <c r="BF38" s="130">
        <f t="shared" si="4"/>
        <v>0</v>
      </c>
      <c r="BG38" s="130"/>
      <c r="BH38" s="130"/>
      <c r="BI38" s="130"/>
      <c r="BJ38" s="130"/>
      <c r="BK38" s="130"/>
      <c r="BL38" s="130"/>
      <c r="BM38" s="130"/>
      <c r="BN38" s="130"/>
      <c r="BO38" s="130"/>
      <c r="BP38" s="130"/>
      <c r="BQ38" s="130"/>
      <c r="BR38" s="130"/>
      <c r="BS38" s="130"/>
      <c r="BT38" s="130"/>
      <c r="BU38" s="130"/>
      <c r="BV38" s="130"/>
      <c r="BW38" s="130"/>
      <c r="BX38" s="130"/>
      <c r="BY38" s="130"/>
    </row>
    <row r="39" spans="1:77" ht="17.149999999999999" customHeight="1">
      <c r="A39" s="119" t="s">
        <v>188</v>
      </c>
      <c r="B39" s="106"/>
      <c r="C39" s="106"/>
      <c r="D39" s="106"/>
      <c r="E39" s="106"/>
      <c r="F39" s="106"/>
      <c r="G39" s="106"/>
      <c r="H39" s="106"/>
      <c r="I39" s="106"/>
      <c r="J39" s="106"/>
      <c r="K39" s="106"/>
      <c r="L39" s="106"/>
      <c r="M39" s="106"/>
      <c r="N39" s="106"/>
      <c r="O39" s="106"/>
      <c r="P39" s="106"/>
      <c r="Q39" s="106"/>
      <c r="R39" s="106"/>
      <c r="S39" s="127"/>
      <c r="T39" s="127"/>
      <c r="U39" s="128"/>
      <c r="V39" s="127"/>
      <c r="W39" s="127"/>
      <c r="X39" s="119"/>
      <c r="Y39" s="486"/>
      <c r="Z39" s="486"/>
      <c r="AA39" s="486"/>
      <c r="AB39" s="486"/>
      <c r="AC39" s="486"/>
      <c r="AD39" s="486"/>
      <c r="AE39" s="486"/>
      <c r="AF39" s="486"/>
      <c r="AG39" s="486"/>
      <c r="AH39" s="486"/>
      <c r="AI39" s="486"/>
      <c r="AJ39" s="486"/>
      <c r="AK39" s="486"/>
      <c r="AL39" s="486"/>
      <c r="AM39" s="486"/>
      <c r="AN39" s="486"/>
      <c r="AO39" s="486"/>
      <c r="AP39" s="486"/>
      <c r="AQ39" s="486"/>
      <c r="AR39" s="486"/>
      <c r="AS39" s="486"/>
      <c r="AT39" s="486"/>
      <c r="AU39" s="119"/>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row>
    <row r="40" spans="1:77" ht="17.149999999999999" customHeight="1">
      <c r="A40" s="119"/>
      <c r="B40" s="300"/>
      <c r="C40" s="300"/>
      <c r="D40" s="300"/>
      <c r="E40" s="300"/>
      <c r="F40" s="300"/>
      <c r="G40" s="300"/>
      <c r="H40" s="300"/>
      <c r="I40" s="300"/>
      <c r="J40" s="300"/>
      <c r="K40" s="300"/>
      <c r="L40" s="300"/>
      <c r="M40" s="300"/>
      <c r="N40" s="300"/>
      <c r="O40" s="300"/>
      <c r="P40" s="300"/>
      <c r="Q40" s="300"/>
      <c r="R40" s="300"/>
      <c r="S40" s="475"/>
      <c r="T40" s="475"/>
      <c r="U40" s="119" t="s">
        <v>184</v>
      </c>
      <c r="V40" s="300"/>
      <c r="W40" s="300"/>
      <c r="X40" s="119"/>
      <c r="Y40" s="486"/>
      <c r="Z40" s="486"/>
      <c r="AA40" s="486"/>
      <c r="AB40" s="486"/>
      <c r="AC40" s="486"/>
      <c r="AD40" s="486"/>
      <c r="AE40" s="486"/>
      <c r="AF40" s="486"/>
      <c r="AG40" s="486"/>
      <c r="AH40" s="486"/>
      <c r="AI40" s="486"/>
      <c r="AJ40" s="486"/>
      <c r="AK40" s="486"/>
      <c r="AL40" s="486"/>
      <c r="AM40" s="486"/>
      <c r="AN40" s="486"/>
      <c r="AO40" s="486"/>
      <c r="AP40" s="486"/>
      <c r="AQ40" s="486"/>
      <c r="AR40" s="486"/>
      <c r="AS40" s="486"/>
      <c r="AT40" s="486"/>
      <c r="AU40" s="119"/>
      <c r="AV40" s="130"/>
      <c r="AW40" s="130"/>
      <c r="AX40" s="130"/>
      <c r="AY40" s="130"/>
      <c r="AZ40" s="130"/>
      <c r="BA40" s="130"/>
      <c r="BB40" s="130"/>
      <c r="BC40" s="130"/>
      <c r="BD40" s="130"/>
      <c r="BE40" s="130"/>
      <c r="BF40" s="130">
        <f t="shared" si="4"/>
        <v>0</v>
      </c>
      <c r="BG40" s="130"/>
      <c r="BH40" s="130"/>
      <c r="BI40" s="130"/>
      <c r="BJ40" s="130"/>
      <c r="BK40" s="130"/>
      <c r="BL40" s="130"/>
      <c r="BM40" s="130"/>
      <c r="BN40" s="130"/>
      <c r="BO40" s="130"/>
      <c r="BP40" s="130"/>
      <c r="BQ40" s="130"/>
      <c r="BR40" s="130"/>
      <c r="BS40" s="130"/>
      <c r="BT40" s="130"/>
      <c r="BU40" s="130"/>
      <c r="BV40" s="130"/>
      <c r="BW40" s="130"/>
      <c r="BX40" s="130"/>
      <c r="BY40" s="130"/>
    </row>
    <row r="41" spans="1:77" ht="17.149999999999999" customHeight="1">
      <c r="A41" s="119"/>
      <c r="B41" s="315"/>
      <c r="C41" s="315"/>
      <c r="D41" s="315"/>
      <c r="E41" s="315"/>
      <c r="F41" s="315"/>
      <c r="G41" s="315"/>
      <c r="H41" s="315"/>
      <c r="I41" s="315"/>
      <c r="J41" s="315"/>
      <c r="K41" s="315"/>
      <c r="L41" s="315"/>
      <c r="M41" s="315"/>
      <c r="N41" s="315"/>
      <c r="O41" s="315"/>
      <c r="P41" s="315"/>
      <c r="Q41" s="315"/>
      <c r="R41" s="315"/>
      <c r="S41" s="478"/>
      <c r="T41" s="478"/>
      <c r="U41" s="119" t="s">
        <v>184</v>
      </c>
      <c r="V41" s="315"/>
      <c r="W41" s="315"/>
      <c r="X41" s="119"/>
      <c r="Y41" s="486"/>
      <c r="Z41" s="486"/>
      <c r="AA41" s="486"/>
      <c r="AB41" s="486"/>
      <c r="AC41" s="486"/>
      <c r="AD41" s="486"/>
      <c r="AE41" s="486"/>
      <c r="AF41" s="486"/>
      <c r="AG41" s="486"/>
      <c r="AH41" s="486"/>
      <c r="AI41" s="486"/>
      <c r="AJ41" s="486"/>
      <c r="AK41" s="486"/>
      <c r="AL41" s="486"/>
      <c r="AM41" s="486"/>
      <c r="AN41" s="486"/>
      <c r="AO41" s="486"/>
      <c r="AP41" s="486"/>
      <c r="AQ41" s="486"/>
      <c r="AR41" s="486"/>
      <c r="AS41" s="486"/>
      <c r="AT41" s="486"/>
      <c r="AU41" s="119"/>
      <c r="AV41" s="130"/>
      <c r="AW41" s="130"/>
      <c r="AX41" s="130"/>
      <c r="AY41" s="130"/>
      <c r="AZ41" s="130"/>
      <c r="BA41" s="130"/>
      <c r="BB41" s="130"/>
      <c r="BC41" s="130"/>
      <c r="BD41" s="130"/>
      <c r="BE41" s="130"/>
      <c r="BF41" s="130">
        <f t="shared" si="4"/>
        <v>0</v>
      </c>
      <c r="BG41" s="130"/>
      <c r="BH41" s="130"/>
      <c r="BI41" s="130"/>
      <c r="BJ41" s="130"/>
      <c r="BK41" s="130"/>
      <c r="BL41" s="130"/>
      <c r="BM41" s="130"/>
      <c r="BN41" s="130"/>
      <c r="BO41" s="130"/>
      <c r="BP41" s="130"/>
      <c r="BQ41" s="130"/>
      <c r="BR41" s="130"/>
      <c r="BS41" s="130"/>
      <c r="BT41" s="130"/>
      <c r="BU41" s="130"/>
      <c r="BV41" s="130"/>
      <c r="BW41" s="130"/>
      <c r="BX41" s="130"/>
      <c r="BY41" s="130"/>
    </row>
    <row r="42" spans="1:77" ht="17.149999999999999" customHeight="1">
      <c r="A42" s="119"/>
      <c r="B42" s="300"/>
      <c r="C42" s="300"/>
      <c r="D42" s="300"/>
      <c r="E42" s="300"/>
      <c r="F42" s="300"/>
      <c r="G42" s="300"/>
      <c r="H42" s="300"/>
      <c r="I42" s="300"/>
      <c r="J42" s="300"/>
      <c r="K42" s="300"/>
      <c r="L42" s="300"/>
      <c r="M42" s="300"/>
      <c r="N42" s="300"/>
      <c r="O42" s="300"/>
      <c r="P42" s="300"/>
      <c r="Q42" s="300"/>
      <c r="R42" s="300"/>
      <c r="S42" s="475"/>
      <c r="T42" s="475"/>
      <c r="U42" s="119" t="s">
        <v>184</v>
      </c>
      <c r="V42" s="300"/>
      <c r="W42" s="300"/>
      <c r="X42" s="119"/>
      <c r="Y42" s="486"/>
      <c r="Z42" s="486"/>
      <c r="AA42" s="486"/>
      <c r="AB42" s="486"/>
      <c r="AC42" s="486"/>
      <c r="AD42" s="486"/>
      <c r="AE42" s="486"/>
      <c r="AF42" s="486"/>
      <c r="AG42" s="486"/>
      <c r="AH42" s="486"/>
      <c r="AI42" s="486"/>
      <c r="AJ42" s="486"/>
      <c r="AK42" s="486"/>
      <c r="AL42" s="486"/>
      <c r="AM42" s="486"/>
      <c r="AN42" s="486"/>
      <c r="AO42" s="486"/>
      <c r="AP42" s="486"/>
      <c r="AQ42" s="486"/>
      <c r="AR42" s="486"/>
      <c r="AS42" s="486"/>
      <c r="AT42" s="486"/>
      <c r="AU42" s="119"/>
      <c r="AV42" s="130"/>
      <c r="AW42" s="130"/>
      <c r="AX42" s="130"/>
      <c r="AY42" s="130"/>
      <c r="AZ42" s="130"/>
      <c r="BA42" s="130"/>
      <c r="BB42" s="130"/>
      <c r="BC42" s="130"/>
      <c r="BD42" s="130"/>
      <c r="BE42" s="130"/>
      <c r="BF42" s="130">
        <f t="shared" si="4"/>
        <v>0</v>
      </c>
      <c r="BG42" s="130"/>
      <c r="BH42" s="130"/>
      <c r="BI42" s="130"/>
      <c r="BJ42" s="130"/>
      <c r="BK42" s="130"/>
      <c r="BL42" s="130"/>
      <c r="BM42" s="130"/>
      <c r="BN42" s="130"/>
      <c r="BO42" s="130"/>
      <c r="BP42" s="130"/>
      <c r="BQ42" s="130"/>
      <c r="BR42" s="130"/>
      <c r="BS42" s="130"/>
      <c r="BT42" s="130"/>
      <c r="BU42" s="130"/>
      <c r="BV42" s="130"/>
      <c r="BW42" s="130"/>
      <c r="BX42" s="130"/>
      <c r="BY42" s="130"/>
    </row>
    <row r="43" spans="1:77" ht="17.149999999999999" customHeight="1">
      <c r="A43" s="119"/>
      <c r="B43" s="315"/>
      <c r="C43" s="315"/>
      <c r="D43" s="315"/>
      <c r="E43" s="315"/>
      <c r="F43" s="315"/>
      <c r="G43" s="315"/>
      <c r="H43" s="315"/>
      <c r="I43" s="315"/>
      <c r="J43" s="315"/>
      <c r="K43" s="315"/>
      <c r="L43" s="315"/>
      <c r="M43" s="315"/>
      <c r="N43" s="315"/>
      <c r="O43" s="315"/>
      <c r="P43" s="315"/>
      <c r="Q43" s="315"/>
      <c r="R43" s="315"/>
      <c r="S43" s="478"/>
      <c r="T43" s="478"/>
      <c r="U43" s="119" t="s">
        <v>184</v>
      </c>
      <c r="V43" s="315"/>
      <c r="W43" s="315"/>
      <c r="X43" s="119"/>
      <c r="Y43" s="486"/>
      <c r="Z43" s="486"/>
      <c r="AA43" s="486"/>
      <c r="AB43" s="486"/>
      <c r="AC43" s="486"/>
      <c r="AD43" s="486"/>
      <c r="AE43" s="486"/>
      <c r="AF43" s="486"/>
      <c r="AG43" s="486"/>
      <c r="AH43" s="486"/>
      <c r="AI43" s="486"/>
      <c r="AJ43" s="486"/>
      <c r="AK43" s="486"/>
      <c r="AL43" s="486"/>
      <c r="AM43" s="486"/>
      <c r="AN43" s="486"/>
      <c r="AO43" s="486"/>
      <c r="AP43" s="486"/>
      <c r="AQ43" s="486"/>
      <c r="AR43" s="486"/>
      <c r="AS43" s="486"/>
      <c r="AT43" s="486"/>
      <c r="AU43" s="119"/>
      <c r="AV43" s="130"/>
      <c r="AW43" s="130"/>
      <c r="AX43" s="130"/>
      <c r="AY43" s="130"/>
      <c r="AZ43" s="130"/>
      <c r="BA43" s="130"/>
      <c r="BB43" s="130"/>
      <c r="BC43" s="130"/>
      <c r="BD43" s="130"/>
      <c r="BE43" s="130"/>
      <c r="BF43" s="130">
        <f t="shared" si="4"/>
        <v>0</v>
      </c>
      <c r="BG43" s="130"/>
      <c r="BH43" s="130"/>
      <c r="BI43" s="130"/>
      <c r="BJ43" s="130"/>
      <c r="BK43" s="130"/>
      <c r="BL43" s="130"/>
      <c r="BM43" s="130"/>
      <c r="BN43" s="130"/>
      <c r="BO43" s="130"/>
      <c r="BP43" s="130"/>
      <c r="BQ43" s="130"/>
      <c r="BR43" s="130"/>
      <c r="BS43" s="130"/>
      <c r="BT43" s="130"/>
      <c r="BU43" s="130"/>
      <c r="BV43" s="130"/>
      <c r="BW43" s="130"/>
      <c r="BX43" s="130"/>
      <c r="BY43" s="130"/>
    </row>
    <row r="44" spans="1:77" ht="17.149999999999999" customHeight="1">
      <c r="A44" s="119"/>
      <c r="B44" s="300"/>
      <c r="C44" s="300"/>
      <c r="D44" s="300"/>
      <c r="E44" s="300"/>
      <c r="F44" s="300"/>
      <c r="G44" s="300"/>
      <c r="H44" s="300"/>
      <c r="I44" s="300"/>
      <c r="J44" s="300"/>
      <c r="K44" s="300"/>
      <c r="L44" s="300"/>
      <c r="M44" s="300"/>
      <c r="N44" s="300"/>
      <c r="O44" s="300"/>
      <c r="P44" s="300"/>
      <c r="Q44" s="300"/>
      <c r="R44" s="300"/>
      <c r="S44" s="475"/>
      <c r="T44" s="475"/>
      <c r="U44" s="119" t="s">
        <v>184</v>
      </c>
      <c r="V44" s="300"/>
      <c r="W44" s="300"/>
      <c r="X44" s="119"/>
      <c r="Y44" s="486"/>
      <c r="Z44" s="486"/>
      <c r="AA44" s="486"/>
      <c r="AB44" s="486"/>
      <c r="AC44" s="486"/>
      <c r="AD44" s="486"/>
      <c r="AE44" s="486"/>
      <c r="AF44" s="486"/>
      <c r="AG44" s="486"/>
      <c r="AH44" s="486"/>
      <c r="AI44" s="486"/>
      <c r="AJ44" s="486"/>
      <c r="AK44" s="486"/>
      <c r="AL44" s="486"/>
      <c r="AM44" s="486"/>
      <c r="AN44" s="486"/>
      <c r="AO44" s="486"/>
      <c r="AP44" s="486"/>
      <c r="AQ44" s="486"/>
      <c r="AR44" s="486"/>
      <c r="AS44" s="486"/>
      <c r="AT44" s="486"/>
      <c r="AU44" s="119"/>
      <c r="AV44" s="130"/>
      <c r="AW44" s="130"/>
      <c r="AX44" s="130"/>
      <c r="AY44" s="130"/>
      <c r="AZ44" s="130"/>
      <c r="BA44" s="130"/>
      <c r="BB44" s="130"/>
      <c r="BC44" s="130"/>
      <c r="BD44" s="130"/>
      <c r="BE44" s="130"/>
      <c r="BF44" s="130">
        <f t="shared" si="4"/>
        <v>0</v>
      </c>
      <c r="BG44" s="130"/>
      <c r="BH44" s="130"/>
      <c r="BI44" s="130"/>
      <c r="BJ44" s="130"/>
      <c r="BK44" s="130"/>
      <c r="BL44" s="130"/>
      <c r="BM44" s="130"/>
      <c r="BN44" s="130"/>
      <c r="BO44" s="130"/>
      <c r="BP44" s="130"/>
      <c r="BQ44" s="130"/>
      <c r="BR44" s="130"/>
      <c r="BS44" s="130"/>
      <c r="BT44" s="130"/>
      <c r="BU44" s="130"/>
      <c r="BV44" s="130"/>
      <c r="BW44" s="130"/>
      <c r="BX44" s="130"/>
      <c r="BY44" s="130"/>
    </row>
    <row r="45" spans="1:77" ht="17.149999999999999" customHeight="1">
      <c r="A45" s="119"/>
      <c r="B45" s="315"/>
      <c r="C45" s="315"/>
      <c r="D45" s="315"/>
      <c r="E45" s="315"/>
      <c r="F45" s="315"/>
      <c r="G45" s="315"/>
      <c r="H45" s="315"/>
      <c r="I45" s="315"/>
      <c r="J45" s="315"/>
      <c r="K45" s="315"/>
      <c r="L45" s="315"/>
      <c r="M45" s="315"/>
      <c r="N45" s="315"/>
      <c r="O45" s="315"/>
      <c r="P45" s="315"/>
      <c r="Q45" s="315"/>
      <c r="R45" s="315"/>
      <c r="S45" s="478"/>
      <c r="T45" s="478"/>
      <c r="U45" s="119" t="s">
        <v>184</v>
      </c>
      <c r="V45" s="315"/>
      <c r="W45" s="315"/>
      <c r="X45" s="119"/>
      <c r="Y45" s="486"/>
      <c r="Z45" s="486"/>
      <c r="AA45" s="486"/>
      <c r="AB45" s="486"/>
      <c r="AC45" s="486"/>
      <c r="AD45" s="486"/>
      <c r="AE45" s="486"/>
      <c r="AF45" s="486"/>
      <c r="AG45" s="486"/>
      <c r="AH45" s="486"/>
      <c r="AI45" s="486"/>
      <c r="AJ45" s="486"/>
      <c r="AK45" s="486"/>
      <c r="AL45" s="486"/>
      <c r="AM45" s="486"/>
      <c r="AN45" s="486"/>
      <c r="AO45" s="486"/>
      <c r="AP45" s="486"/>
      <c r="AQ45" s="486"/>
      <c r="AR45" s="486"/>
      <c r="AS45" s="486"/>
      <c r="AT45" s="486"/>
      <c r="AU45" s="119"/>
      <c r="AV45" s="130"/>
      <c r="AW45" s="130"/>
      <c r="AX45" s="130"/>
      <c r="AY45" s="130"/>
      <c r="AZ45" s="130"/>
      <c r="BA45" s="130"/>
      <c r="BB45" s="130"/>
      <c r="BC45" s="130"/>
      <c r="BD45" s="130"/>
      <c r="BE45" s="130"/>
      <c r="BF45" s="130">
        <f t="shared" si="4"/>
        <v>0</v>
      </c>
      <c r="BG45" s="130"/>
      <c r="BH45" s="130"/>
      <c r="BI45" s="130"/>
      <c r="BJ45" s="130"/>
      <c r="BK45" s="130"/>
      <c r="BL45" s="130"/>
      <c r="BM45" s="130"/>
      <c r="BN45" s="130"/>
      <c r="BO45" s="130"/>
      <c r="BP45" s="130"/>
      <c r="BQ45" s="130"/>
      <c r="BR45" s="130"/>
      <c r="BS45" s="130"/>
      <c r="BT45" s="130"/>
      <c r="BU45" s="130"/>
      <c r="BV45" s="130"/>
      <c r="BW45" s="130"/>
      <c r="BX45" s="130"/>
      <c r="BY45" s="130"/>
    </row>
    <row r="46" spans="1:77" ht="17.149999999999999" customHeight="1">
      <c r="A46" s="119"/>
      <c r="B46" s="300"/>
      <c r="C46" s="300"/>
      <c r="D46" s="300"/>
      <c r="E46" s="300"/>
      <c r="F46" s="300"/>
      <c r="G46" s="300"/>
      <c r="H46" s="300"/>
      <c r="I46" s="300"/>
      <c r="J46" s="300"/>
      <c r="K46" s="300"/>
      <c r="L46" s="300"/>
      <c r="M46" s="300"/>
      <c r="N46" s="300"/>
      <c r="O46" s="300"/>
      <c r="P46" s="300"/>
      <c r="Q46" s="300"/>
      <c r="R46" s="300"/>
      <c r="S46" s="475"/>
      <c r="T46" s="475"/>
      <c r="U46" s="119" t="s">
        <v>184</v>
      </c>
      <c r="V46" s="300"/>
      <c r="W46" s="300"/>
      <c r="X46" s="119"/>
      <c r="Y46" s="486"/>
      <c r="Z46" s="486"/>
      <c r="AA46" s="486"/>
      <c r="AB46" s="486"/>
      <c r="AC46" s="486"/>
      <c r="AD46" s="486"/>
      <c r="AE46" s="486"/>
      <c r="AF46" s="486"/>
      <c r="AG46" s="486"/>
      <c r="AH46" s="486"/>
      <c r="AI46" s="486"/>
      <c r="AJ46" s="486"/>
      <c r="AK46" s="486"/>
      <c r="AL46" s="486"/>
      <c r="AM46" s="486"/>
      <c r="AN46" s="486"/>
      <c r="AO46" s="486"/>
      <c r="AP46" s="486"/>
      <c r="AQ46" s="486"/>
      <c r="AR46" s="486"/>
      <c r="AS46" s="486"/>
      <c r="AT46" s="486"/>
      <c r="AU46" s="119"/>
      <c r="AV46" s="130"/>
      <c r="AW46" s="130"/>
      <c r="AX46" s="130"/>
      <c r="AY46" s="130"/>
      <c r="AZ46" s="130"/>
      <c r="BA46" s="130"/>
      <c r="BB46" s="130"/>
      <c r="BC46" s="130"/>
      <c r="BD46" s="130"/>
      <c r="BE46" s="130"/>
      <c r="BF46" s="130">
        <f t="shared" si="4"/>
        <v>0</v>
      </c>
      <c r="BG46" s="130"/>
      <c r="BH46" s="130"/>
      <c r="BI46" s="130"/>
      <c r="BJ46" s="130"/>
      <c r="BK46" s="130"/>
      <c r="BL46" s="130"/>
      <c r="BM46" s="130"/>
      <c r="BN46" s="130"/>
      <c r="BO46" s="130"/>
      <c r="BP46" s="130"/>
      <c r="BQ46" s="130"/>
      <c r="BR46" s="130"/>
      <c r="BS46" s="130"/>
      <c r="BT46" s="130"/>
      <c r="BU46" s="130"/>
      <c r="BV46" s="130"/>
      <c r="BW46" s="130"/>
      <c r="BX46" s="130"/>
      <c r="BY46" s="130"/>
    </row>
    <row r="47" spans="1:77" ht="17.149999999999999" customHeight="1">
      <c r="A47" s="119"/>
      <c r="B47" s="315"/>
      <c r="C47" s="315"/>
      <c r="D47" s="315"/>
      <c r="E47" s="315"/>
      <c r="F47" s="315"/>
      <c r="G47" s="315"/>
      <c r="H47" s="315"/>
      <c r="I47" s="315"/>
      <c r="J47" s="315"/>
      <c r="K47" s="315"/>
      <c r="L47" s="315"/>
      <c r="M47" s="315"/>
      <c r="N47" s="315"/>
      <c r="O47" s="315"/>
      <c r="P47" s="315"/>
      <c r="Q47" s="315"/>
      <c r="R47" s="315"/>
      <c r="S47" s="478"/>
      <c r="T47" s="478"/>
      <c r="U47" s="119" t="s">
        <v>184</v>
      </c>
      <c r="V47" s="315"/>
      <c r="W47" s="315"/>
      <c r="X47" s="119"/>
      <c r="Y47" s="486"/>
      <c r="Z47" s="486"/>
      <c r="AA47" s="486"/>
      <c r="AB47" s="486"/>
      <c r="AC47" s="486"/>
      <c r="AD47" s="486"/>
      <c r="AE47" s="486"/>
      <c r="AF47" s="486"/>
      <c r="AG47" s="486"/>
      <c r="AH47" s="486"/>
      <c r="AI47" s="486"/>
      <c r="AJ47" s="486"/>
      <c r="AK47" s="486"/>
      <c r="AL47" s="486"/>
      <c r="AM47" s="486"/>
      <c r="AN47" s="486"/>
      <c r="AO47" s="486"/>
      <c r="AP47" s="486"/>
      <c r="AQ47" s="486"/>
      <c r="AR47" s="486"/>
      <c r="AS47" s="486"/>
      <c r="AT47" s="486"/>
      <c r="AU47" s="119"/>
      <c r="AV47" s="130"/>
      <c r="AW47" s="130"/>
      <c r="AX47" s="130"/>
      <c r="AY47" s="130"/>
      <c r="AZ47" s="130"/>
      <c r="BA47" s="130"/>
      <c r="BB47" s="130"/>
      <c r="BC47" s="130"/>
      <c r="BD47" s="130"/>
      <c r="BE47" s="130"/>
      <c r="BF47" s="130">
        <f t="shared" si="4"/>
        <v>0</v>
      </c>
      <c r="BG47" s="130"/>
      <c r="BH47" s="130"/>
      <c r="BI47" s="130"/>
      <c r="BJ47" s="130"/>
      <c r="BK47" s="130"/>
      <c r="BL47" s="130"/>
      <c r="BM47" s="130"/>
      <c r="BN47" s="130"/>
      <c r="BO47" s="130"/>
      <c r="BP47" s="130"/>
      <c r="BQ47" s="130"/>
      <c r="BR47" s="130"/>
      <c r="BS47" s="130"/>
      <c r="BT47" s="130"/>
      <c r="BU47" s="130"/>
      <c r="BV47" s="130"/>
      <c r="BW47" s="130"/>
      <c r="BX47" s="130"/>
      <c r="BY47" s="130"/>
    </row>
    <row r="48" spans="1:77" ht="17.149999999999999" customHeight="1">
      <c r="A48" s="119"/>
      <c r="B48" s="300"/>
      <c r="C48" s="300"/>
      <c r="D48" s="300"/>
      <c r="E48" s="300"/>
      <c r="F48" s="300"/>
      <c r="G48" s="300"/>
      <c r="H48" s="300"/>
      <c r="I48" s="300"/>
      <c r="J48" s="300"/>
      <c r="K48" s="300"/>
      <c r="L48" s="300"/>
      <c r="M48" s="300"/>
      <c r="N48" s="300"/>
      <c r="O48" s="300"/>
      <c r="P48" s="300"/>
      <c r="Q48" s="300"/>
      <c r="R48" s="300"/>
      <c r="S48" s="475"/>
      <c r="T48" s="475"/>
      <c r="U48" s="119" t="s">
        <v>184</v>
      </c>
      <c r="V48" s="300"/>
      <c r="W48" s="300"/>
      <c r="X48" s="119"/>
      <c r="Y48" s="486"/>
      <c r="Z48" s="486"/>
      <c r="AA48" s="486"/>
      <c r="AB48" s="486"/>
      <c r="AC48" s="486"/>
      <c r="AD48" s="486"/>
      <c r="AE48" s="486"/>
      <c r="AF48" s="486"/>
      <c r="AG48" s="486"/>
      <c r="AH48" s="486"/>
      <c r="AI48" s="486"/>
      <c r="AJ48" s="486"/>
      <c r="AK48" s="486"/>
      <c r="AL48" s="486"/>
      <c r="AM48" s="486"/>
      <c r="AN48" s="486"/>
      <c r="AO48" s="486"/>
      <c r="AP48" s="486"/>
      <c r="AQ48" s="486"/>
      <c r="AR48" s="486"/>
      <c r="AS48" s="486"/>
      <c r="AT48" s="486"/>
      <c r="AU48" s="119"/>
      <c r="AV48" s="130"/>
      <c r="AW48" s="130"/>
      <c r="AX48" s="130"/>
      <c r="AY48" s="130"/>
      <c r="AZ48" s="130"/>
      <c r="BA48" s="130"/>
      <c r="BB48" s="130"/>
      <c r="BC48" s="130"/>
      <c r="BD48" s="130"/>
      <c r="BE48" s="130"/>
      <c r="BF48" s="130">
        <f t="shared" si="4"/>
        <v>0</v>
      </c>
      <c r="BG48" s="130"/>
      <c r="BH48" s="130"/>
      <c r="BI48" s="130"/>
      <c r="BJ48" s="130"/>
      <c r="BK48" s="130"/>
      <c r="BL48" s="130"/>
      <c r="BM48" s="130"/>
      <c r="BN48" s="130"/>
      <c r="BO48" s="130"/>
      <c r="BP48" s="130"/>
      <c r="BQ48" s="130"/>
      <c r="BR48" s="130"/>
      <c r="BS48" s="130"/>
      <c r="BT48" s="130"/>
      <c r="BU48" s="130"/>
      <c r="BV48" s="130"/>
      <c r="BW48" s="130"/>
      <c r="BX48" s="130"/>
      <c r="BY48" s="130"/>
    </row>
    <row r="49" spans="1:77" ht="17.149999999999999" customHeight="1">
      <c r="A49" s="119"/>
      <c r="B49" s="315"/>
      <c r="C49" s="315"/>
      <c r="D49" s="315"/>
      <c r="E49" s="315"/>
      <c r="F49" s="315"/>
      <c r="G49" s="315"/>
      <c r="H49" s="315"/>
      <c r="I49" s="315"/>
      <c r="J49" s="315"/>
      <c r="K49" s="315"/>
      <c r="L49" s="315"/>
      <c r="M49" s="315"/>
      <c r="N49" s="315"/>
      <c r="O49" s="315"/>
      <c r="P49" s="315"/>
      <c r="Q49" s="315"/>
      <c r="R49" s="315"/>
      <c r="S49" s="478"/>
      <c r="T49" s="478"/>
      <c r="U49" s="119" t="s">
        <v>184</v>
      </c>
      <c r="V49" s="315"/>
      <c r="W49" s="315"/>
      <c r="X49" s="119"/>
      <c r="Y49" s="486"/>
      <c r="Z49" s="486"/>
      <c r="AA49" s="486"/>
      <c r="AB49" s="486"/>
      <c r="AC49" s="486"/>
      <c r="AD49" s="486"/>
      <c r="AE49" s="486"/>
      <c r="AF49" s="486"/>
      <c r="AG49" s="486"/>
      <c r="AH49" s="486"/>
      <c r="AI49" s="486"/>
      <c r="AJ49" s="486"/>
      <c r="AK49" s="486"/>
      <c r="AL49" s="486"/>
      <c r="AM49" s="486"/>
      <c r="AN49" s="486"/>
      <c r="AO49" s="486"/>
      <c r="AP49" s="486"/>
      <c r="AQ49" s="486"/>
      <c r="AR49" s="486"/>
      <c r="AS49" s="486"/>
      <c r="AT49" s="486"/>
      <c r="AU49" s="119"/>
      <c r="AV49" s="130"/>
      <c r="AW49" s="130"/>
      <c r="AX49" s="130"/>
      <c r="AY49" s="130"/>
      <c r="AZ49" s="130"/>
      <c r="BA49" s="130"/>
      <c r="BB49" s="130"/>
      <c r="BC49" s="130"/>
      <c r="BD49" s="130"/>
      <c r="BE49" s="130"/>
      <c r="BF49" s="130">
        <f t="shared" si="4"/>
        <v>0</v>
      </c>
      <c r="BG49" s="130"/>
      <c r="BH49" s="130"/>
      <c r="BI49" s="130"/>
      <c r="BJ49" s="130"/>
      <c r="BK49" s="130"/>
      <c r="BL49" s="130"/>
      <c r="BM49" s="130"/>
      <c r="BN49" s="130"/>
      <c r="BO49" s="130"/>
      <c r="BP49" s="130"/>
      <c r="BQ49" s="130"/>
      <c r="BR49" s="130"/>
      <c r="BS49" s="130"/>
      <c r="BT49" s="130"/>
      <c r="BU49" s="130"/>
      <c r="BV49" s="130"/>
      <c r="BW49" s="130"/>
      <c r="BX49" s="130"/>
      <c r="BY49" s="130"/>
    </row>
    <row r="50" spans="1:77" ht="17.149999999999999"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V50" s="130"/>
      <c r="AW50" s="130"/>
      <c r="AX50" s="130"/>
      <c r="AY50" s="130"/>
      <c r="AZ50" s="130"/>
      <c r="BA50" s="130"/>
      <c r="BB50" s="130"/>
      <c r="BC50" s="130"/>
      <c r="BD50" s="130"/>
      <c r="BE50" s="130"/>
      <c r="BF50" s="130"/>
      <c r="BG50" s="130"/>
      <c r="BH50" s="130"/>
      <c r="BI50" s="130"/>
      <c r="BJ50" s="130"/>
      <c r="BK50" s="130"/>
      <c r="BL50" s="130"/>
      <c r="BM50" s="130"/>
      <c r="BN50" s="130"/>
      <c r="BO50" s="130"/>
      <c r="BP50" s="130"/>
      <c r="BQ50" s="130"/>
      <c r="BR50" s="130"/>
      <c r="BS50" s="130"/>
      <c r="BT50" s="130"/>
      <c r="BU50" s="130"/>
      <c r="BV50" s="130"/>
      <c r="BW50" s="130"/>
      <c r="BX50" s="130"/>
      <c r="BY50" s="130"/>
    </row>
    <row r="51" spans="1:77" ht="17.149999999999999" customHeight="1">
      <c r="A51" s="119"/>
      <c r="B51" s="202" t="s">
        <v>189</v>
      </c>
      <c r="C51" s="202"/>
      <c r="D51" s="202"/>
      <c r="E51" s="202"/>
      <c r="F51" s="202"/>
      <c r="G51" s="202"/>
      <c r="H51" s="202"/>
      <c r="I51" s="202"/>
      <c r="J51" s="126"/>
      <c r="K51" s="119"/>
      <c r="L51" s="119"/>
      <c r="N51" s="119"/>
      <c r="O51" s="119"/>
      <c r="P51" s="247" t="s">
        <v>190</v>
      </c>
      <c r="Q51" s="248"/>
      <c r="R51" s="248"/>
      <c r="S51" s="248"/>
      <c r="T51" s="482"/>
      <c r="U51" s="483">
        <f>SUM(BF29:BF38,BF40:BF49,BF54:BF63)</f>
        <v>0</v>
      </c>
      <c r="V51" s="484"/>
      <c r="W51" s="485"/>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row>
    <row r="52" spans="1:77" ht="17.149999999999999" customHeight="1">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30"/>
      <c r="BY52" s="130"/>
    </row>
    <row r="53" spans="1:77" ht="17.149999999999999" customHeight="1"/>
    <row r="54" spans="1:77" ht="17.149999999999999" customHeight="1"/>
    <row r="55" spans="1:77" ht="17.149999999999999" customHeight="1"/>
    <row r="56" spans="1:77" ht="17.149999999999999" customHeight="1"/>
    <row r="57" spans="1:77" ht="17.149999999999999" customHeight="1"/>
    <row r="58" spans="1:77" ht="17.149999999999999" customHeight="1"/>
    <row r="59" spans="1:77" ht="17.149999999999999" customHeight="1"/>
    <row r="60" spans="1:77" ht="17.149999999999999" customHeight="1"/>
    <row r="61" spans="1:77" ht="17.149999999999999" customHeight="1"/>
    <row r="62" spans="1:77" ht="17.149999999999999" customHeight="1"/>
    <row r="63" spans="1:77" ht="17.149999999999999" customHeight="1"/>
    <row r="64" spans="1:77"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264">
    <mergeCell ref="B49:H49"/>
    <mergeCell ref="I49:R49"/>
    <mergeCell ref="S49:T49"/>
    <mergeCell ref="V49:W49"/>
    <mergeCell ref="B51:I51"/>
    <mergeCell ref="P51:T51"/>
    <mergeCell ref="U51:W51"/>
    <mergeCell ref="Y28:AT49"/>
    <mergeCell ref="B46:H46"/>
    <mergeCell ref="I46:R46"/>
    <mergeCell ref="S46:T46"/>
    <mergeCell ref="V46:W46"/>
    <mergeCell ref="B47:H47"/>
    <mergeCell ref="I47:R47"/>
    <mergeCell ref="S47:T47"/>
    <mergeCell ref="V47:W47"/>
    <mergeCell ref="B48:H48"/>
    <mergeCell ref="I48:R48"/>
    <mergeCell ref="S48:T48"/>
    <mergeCell ref="V48:W48"/>
    <mergeCell ref="B43:H43"/>
    <mergeCell ref="I43:R43"/>
    <mergeCell ref="S43:T43"/>
    <mergeCell ref="V43:W43"/>
    <mergeCell ref="B44:H44"/>
    <mergeCell ref="I44:R44"/>
    <mergeCell ref="S44:T44"/>
    <mergeCell ref="V44:W44"/>
    <mergeCell ref="B45:H45"/>
    <mergeCell ref="I45:R45"/>
    <mergeCell ref="S45:T45"/>
    <mergeCell ref="V45:W45"/>
    <mergeCell ref="B40:H40"/>
    <mergeCell ref="I40:R40"/>
    <mergeCell ref="S40:T40"/>
    <mergeCell ref="V40:W40"/>
    <mergeCell ref="B41:H41"/>
    <mergeCell ref="I41:R41"/>
    <mergeCell ref="S41:T41"/>
    <mergeCell ref="V41:W41"/>
    <mergeCell ref="B42:H42"/>
    <mergeCell ref="I42:R42"/>
    <mergeCell ref="S42:T42"/>
    <mergeCell ref="V42:W42"/>
    <mergeCell ref="B36:H36"/>
    <mergeCell ref="I36:R36"/>
    <mergeCell ref="S36:T36"/>
    <mergeCell ref="V36:W36"/>
    <mergeCell ref="B37:H37"/>
    <mergeCell ref="I37:R37"/>
    <mergeCell ref="S37:T37"/>
    <mergeCell ref="V37:W37"/>
    <mergeCell ref="B38:H38"/>
    <mergeCell ref="I38:R38"/>
    <mergeCell ref="S38:T38"/>
    <mergeCell ref="V38:W38"/>
    <mergeCell ref="B33:H33"/>
    <mergeCell ref="I33:R33"/>
    <mergeCell ref="S33:T33"/>
    <mergeCell ref="V33:W33"/>
    <mergeCell ref="B34:H34"/>
    <mergeCell ref="I34:R34"/>
    <mergeCell ref="S34:T34"/>
    <mergeCell ref="V34:W34"/>
    <mergeCell ref="B35:H35"/>
    <mergeCell ref="I35:R35"/>
    <mergeCell ref="S35:T35"/>
    <mergeCell ref="V35:W35"/>
    <mergeCell ref="B30:H30"/>
    <mergeCell ref="I30:R30"/>
    <mergeCell ref="S30:T30"/>
    <mergeCell ref="V30:W30"/>
    <mergeCell ref="B31:H31"/>
    <mergeCell ref="I31:R31"/>
    <mergeCell ref="S31:T31"/>
    <mergeCell ref="V31:W31"/>
    <mergeCell ref="B32:H32"/>
    <mergeCell ref="I32:R32"/>
    <mergeCell ref="S32:T32"/>
    <mergeCell ref="V32:W32"/>
    <mergeCell ref="B27:U27"/>
    <mergeCell ref="V27:W27"/>
    <mergeCell ref="Y27:AT27"/>
    <mergeCell ref="B28:H28"/>
    <mergeCell ref="I28:R28"/>
    <mergeCell ref="S28:T28"/>
    <mergeCell ref="V28:W28"/>
    <mergeCell ref="B29:H29"/>
    <mergeCell ref="I29:R29"/>
    <mergeCell ref="S29:T29"/>
    <mergeCell ref="V29:W29"/>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A1:AU1"/>
    <mergeCell ref="B3:U3"/>
    <mergeCell ref="V3:W3"/>
    <mergeCell ref="Y3:AR3"/>
    <mergeCell ref="AS3:AT3"/>
    <mergeCell ref="B4:H4"/>
    <mergeCell ref="I4:R4"/>
    <mergeCell ref="S4:T4"/>
    <mergeCell ref="V4:W4"/>
    <mergeCell ref="Y4:AE4"/>
    <mergeCell ref="AF4:AO4"/>
    <mergeCell ref="AP4:AQ4"/>
    <mergeCell ref="AS4:AT4"/>
  </mergeCells>
  <phoneticPr fontId="91" type="noConversion"/>
  <dataValidations count="21">
    <dataValidation type="list" allowBlank="1" showInputMessage="1" sqref="I11:R11" xr:uid="{00000000-0002-0000-0200-000000000000}">
      <formula1>INDIRECT($B$11)</formula1>
    </dataValidation>
    <dataValidation type="list" allowBlank="1" showInputMessage="1" sqref="I7:R7" xr:uid="{00000000-0002-0000-0200-000002000000}">
      <formula1>INDIRECT($B$7)</formula1>
    </dataValidation>
    <dataValidation type="list" allowBlank="1" showInputMessage="1" sqref="I5:R5" xr:uid="{00000000-0002-0000-0200-000003000000}">
      <formula1>INDIRECT($B$5)</formula1>
    </dataValidation>
    <dataValidation type="list" allowBlank="1" showInputMessage="1" sqref="I6:R6" xr:uid="{00000000-0002-0000-0200-000004000000}">
      <formula1>INDIRECT($B$6)</formula1>
    </dataValidation>
    <dataValidation type="list" allowBlank="1" showInputMessage="1" sqref="I8:R8" xr:uid="{00000000-0002-0000-0200-000005000000}">
      <formula1>INDIRECT($B$8)</formula1>
    </dataValidation>
    <dataValidation type="list" allowBlank="1" showInputMessage="1" sqref="I9:R9" xr:uid="{00000000-0002-0000-0200-000006000000}">
      <formula1>INDIRECT($B$9)</formula1>
    </dataValidation>
    <dataValidation type="list" allowBlank="1" showInputMessage="1" sqref="I25:R25" xr:uid="{00000000-0002-0000-0200-000007000000}">
      <formula1>INDIRECT($B$25)</formula1>
    </dataValidation>
    <dataValidation type="list" allowBlank="1" showInputMessage="1" sqref="I10:R10" xr:uid="{00000000-0002-0000-0200-000008000000}">
      <formula1>INDIRECT($B$10)</formula1>
    </dataValidation>
    <dataValidation type="list" allowBlank="1" showInputMessage="1" sqref="I12:R12" xr:uid="{00000000-0002-0000-0200-000009000000}">
      <formula1>INDIRECT($B$12)</formula1>
    </dataValidation>
    <dataValidation type="list" allowBlank="1" showInputMessage="1" sqref="I13:R13" xr:uid="{00000000-0002-0000-0200-00000A000000}">
      <formula1>INDIRECT($B$13)</formula1>
    </dataValidation>
    <dataValidation type="list" allowBlank="1" showInputMessage="1" sqref="I17:R17" xr:uid="{00000000-0002-0000-0200-00000B000000}">
      <formula1>INDIRECT($B$17)</formula1>
    </dataValidation>
    <dataValidation type="list" allowBlank="1" showInputMessage="1" sqref="I14:R14" xr:uid="{00000000-0002-0000-0200-00000C000000}">
      <formula1>INDIRECT($B$14)</formula1>
    </dataValidation>
    <dataValidation type="list" allowBlank="1" showInputMessage="1" sqref="I16:R16" xr:uid="{00000000-0002-0000-0200-00000D000000}">
      <formula1>INDIRECT($B$16)</formula1>
    </dataValidation>
    <dataValidation type="list" allowBlank="1" showInputMessage="1" sqref="I18:R18" xr:uid="{00000000-0002-0000-0200-00000E000000}">
      <formula1>INDIRECT($B$18)</formula1>
    </dataValidation>
    <dataValidation type="list" allowBlank="1" showInputMessage="1" sqref="I19:R19" xr:uid="{00000000-0002-0000-0200-00000F000000}">
      <formula1>INDIRECT($B$19)</formula1>
    </dataValidation>
    <dataValidation type="list" allowBlank="1" showInputMessage="1" sqref="I20:R20" xr:uid="{00000000-0002-0000-0200-000010000000}">
      <formula1>INDIRECT($B$20)</formula1>
    </dataValidation>
    <dataValidation type="list" allowBlank="1" showInputMessage="1" sqref="I24:R24" xr:uid="{00000000-0002-0000-0200-000011000000}">
      <formula1>INDIRECT($B$24)</formula1>
    </dataValidation>
    <dataValidation type="list" allowBlank="1" showInputMessage="1" sqref="I21:R21" xr:uid="{00000000-0002-0000-0200-000012000000}">
      <formula1>INDIRECT($B$21)</formula1>
    </dataValidation>
    <dataValidation type="list" allowBlank="1" showInputMessage="1" showErrorMessage="1" sqref="V27:W27" xr:uid="{00000000-0002-0000-0200-000013000000}">
      <formula1>"有,无"</formula1>
    </dataValidation>
    <dataValidation type="list" allowBlank="1" showInputMessage="1" sqref="I22:R22" xr:uid="{00000000-0002-0000-0200-000014000000}">
      <formula1>INDIRECT($B$22)</formula1>
    </dataValidation>
    <dataValidation type="list" allowBlank="1" showInputMessage="1" sqref="I23:R23" xr:uid="{00000000-0002-0000-0200-000015000000}">
      <formula1>INDIRECT($B$23)</formula1>
    </dataValidation>
  </dataValidations>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xr:uid="{00000000-0002-0000-0200-000001000000}">
          <x14:formula1>
            <xm:f>图表!$AB$1:$AB$144</xm:f>
          </x14:formula1>
          <xm:sqref>B5:H5 B16:H25 B6:H14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CM112"/>
  <sheetViews>
    <sheetView workbookViewId="0">
      <selection activeCell="AD26" sqref="AD26:AJ26"/>
    </sheetView>
  </sheetViews>
  <sheetFormatPr defaultColWidth="9" defaultRowHeight="14"/>
  <cols>
    <col min="1" max="1" width="2.453125" style="103" customWidth="1"/>
    <col min="2" max="2" width="3.7265625" style="103" customWidth="1"/>
    <col min="3" max="6" width="2.453125" style="103" customWidth="1"/>
    <col min="7" max="7" width="1.453125" style="103" customWidth="1"/>
    <col min="8" max="8" width="1.54296875" style="103" customWidth="1"/>
    <col min="9" max="9" width="3.1796875" style="103" customWidth="1"/>
    <col min="10" max="10" width="4.7265625" style="103" customWidth="1"/>
    <col min="11" max="11" width="2.453125" style="103" customWidth="1"/>
    <col min="12" max="12" width="3.81640625" style="103" customWidth="1"/>
    <col min="13" max="13" width="3.1796875" style="103" customWidth="1"/>
    <col min="14" max="14" width="4.453125" style="103" customWidth="1"/>
    <col min="15" max="16" width="2.453125" style="103" customWidth="1"/>
    <col min="17" max="17" width="7.1796875" style="103" customWidth="1"/>
    <col min="18" max="18" width="3.453125" style="103" customWidth="1"/>
    <col min="19" max="19" width="2.453125" style="103" customWidth="1"/>
    <col min="20" max="20" width="2.81640625" style="103" customWidth="1"/>
    <col min="21" max="23" width="2.453125" style="103" customWidth="1"/>
    <col min="24" max="24" width="7.7265625" style="103" customWidth="1"/>
    <col min="25" max="26" width="2.453125" style="103" customWidth="1"/>
    <col min="27" max="29" width="3.1796875" style="103" customWidth="1"/>
    <col min="30" max="30" width="2.54296875" style="103" customWidth="1"/>
    <col min="31" max="31" width="5.81640625" style="103" customWidth="1"/>
    <col min="32" max="32" width="4.453125" style="103" customWidth="1"/>
    <col min="33" max="33" width="7.453125" style="103" customWidth="1"/>
    <col min="34" max="34" width="2.453125" style="103" customWidth="1"/>
    <col min="35" max="35" width="5.453125" style="103" customWidth="1"/>
    <col min="36" max="36" width="5.7265625" style="103" customWidth="1"/>
    <col min="37" max="37" width="2.453125" style="103" customWidth="1"/>
    <col min="38" max="38" width="6.453125" style="103" customWidth="1"/>
    <col min="39" max="39" width="3.1796875" style="103" customWidth="1"/>
    <col min="40" max="40" width="3" style="103" customWidth="1"/>
    <col min="41" max="42" width="5.7265625" style="103" customWidth="1"/>
    <col min="43" max="43" width="4.1796875" style="103" customWidth="1"/>
    <col min="44" max="44" width="4.81640625" style="103" customWidth="1"/>
    <col min="45" max="45" width="11.1796875" style="103" customWidth="1"/>
    <col min="46" max="46" width="5.7265625" style="103" customWidth="1"/>
    <col min="47" max="55" width="2.453125" style="103" customWidth="1"/>
    <col min="56" max="56" width="2.7265625" style="103" customWidth="1"/>
    <col min="57" max="57" width="2.81640625" style="103" customWidth="1"/>
    <col min="58" max="104" width="2.453125" style="103" customWidth="1"/>
    <col min="105" max="16384" width="9" style="103"/>
  </cols>
  <sheetData>
    <row r="1" spans="1:91" ht="17.149999999999999" customHeight="1">
      <c r="A1" s="487" t="s">
        <v>191</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c r="AI1" s="487"/>
      <c r="AJ1" s="487"/>
      <c r="AK1" s="487"/>
      <c r="AL1" s="487"/>
      <c r="AM1" s="487"/>
      <c r="AN1" s="487"/>
      <c r="AO1" s="487"/>
      <c r="AP1" s="487"/>
      <c r="AQ1" s="487"/>
      <c r="AR1" s="487"/>
      <c r="AS1" s="487"/>
      <c r="AT1" s="487"/>
      <c r="AU1" s="487"/>
    </row>
    <row r="2" spans="1:91" s="102" customFormat="1" ht="17.149999999999999" customHeight="1">
      <c r="D2" s="488" t="s">
        <v>72</v>
      </c>
      <c r="E2" s="488"/>
      <c r="F2" s="488"/>
      <c r="G2" s="488"/>
      <c r="H2" s="489" t="str">
        <f>主要情况!R17</f>
        <v>魅力</v>
      </c>
      <c r="I2" s="489"/>
      <c r="K2" s="488" t="s">
        <v>192</v>
      </c>
      <c r="L2" s="488"/>
      <c r="M2" s="488"/>
      <c r="N2" s="488"/>
      <c r="O2" s="489">
        <f>SUM(8+主要情况!AC3+IF(H2="力量",主要情况!G8,IF(H2="敏捷",主要情况!G10,IF(H2="体质",主要情况!G12,IF(H2="智力",主要情况!G14,IF(H2="感知",主要情况!G16,IF(H2="魅力",主要情况!G18,0)))))))+BB16</f>
        <v>13</v>
      </c>
      <c r="P2" s="489"/>
      <c r="R2" s="488" t="s">
        <v>193</v>
      </c>
      <c r="S2" s="488"/>
      <c r="T2" s="488"/>
      <c r="U2" s="488"/>
      <c r="V2" s="489">
        <f>O2-8+BB17</f>
        <v>5</v>
      </c>
      <c r="W2" s="489"/>
      <c r="Y2" s="488" t="s">
        <v>194</v>
      </c>
      <c r="Z2" s="488"/>
      <c r="AA2" s="488"/>
      <c r="AB2" s="488"/>
      <c r="AC2" s="490">
        <f>图表!D61</f>
        <v>2</v>
      </c>
      <c r="AD2" s="491"/>
      <c r="AF2" s="492" t="s">
        <v>195</v>
      </c>
      <c r="AG2" s="493"/>
      <c r="AH2" s="493"/>
      <c r="AI2" s="117">
        <f>图表!E61</f>
        <v>6</v>
      </c>
      <c r="AK2" s="488" t="s">
        <v>196</v>
      </c>
      <c r="AL2" s="488"/>
      <c r="AM2" s="488"/>
      <c r="AN2" s="488"/>
      <c r="AO2" s="488"/>
      <c r="AP2" s="104" t="str">
        <f>图表!F28</f>
        <v>∞</v>
      </c>
      <c r="AW2" s="225"/>
      <c r="AX2" s="225"/>
      <c r="AY2" s="225"/>
      <c r="AZ2" s="225"/>
      <c r="BA2" s="225"/>
      <c r="BB2" s="225"/>
      <c r="BD2" s="225"/>
      <c r="BE2" s="225"/>
      <c r="BF2" s="225"/>
      <c r="BG2" s="225"/>
      <c r="BH2" s="225"/>
      <c r="BI2" s="225"/>
      <c r="BK2" s="225"/>
      <c r="BL2" s="225"/>
      <c r="BM2" s="225"/>
      <c r="BN2" s="225"/>
      <c r="BO2" s="225"/>
      <c r="BP2" s="225"/>
      <c r="BR2" s="225"/>
      <c r="BS2" s="225"/>
      <c r="BT2" s="225"/>
      <c r="BU2" s="225"/>
      <c r="BV2" s="225"/>
      <c r="BW2" s="225"/>
      <c r="BY2" s="225"/>
      <c r="BZ2" s="225"/>
      <c r="CA2" s="225"/>
      <c r="CB2" s="225"/>
      <c r="CC2" s="225"/>
      <c r="CD2" s="225"/>
      <c r="CF2" s="225"/>
      <c r="CG2" s="225"/>
      <c r="CH2" s="225"/>
      <c r="CI2" s="225"/>
      <c r="CJ2" s="225"/>
      <c r="CK2" s="225"/>
    </row>
    <row r="3" spans="1:91" ht="17.149999999999999" customHeight="1">
      <c r="A3" s="233" t="s">
        <v>197</v>
      </c>
      <c r="B3" s="233"/>
      <c r="C3" s="233"/>
      <c r="D3" s="105" t="s">
        <v>33</v>
      </c>
      <c r="E3" s="233" t="s">
        <v>198</v>
      </c>
      <c r="F3" s="233"/>
      <c r="G3" s="233"/>
      <c r="H3" s="233" t="s">
        <v>199</v>
      </c>
      <c r="I3" s="233"/>
      <c r="J3" s="233" t="s">
        <v>200</v>
      </c>
      <c r="K3" s="233"/>
      <c r="L3" s="233"/>
      <c r="M3" s="233"/>
      <c r="N3" s="233"/>
      <c r="O3" s="111"/>
      <c r="P3" s="233" t="s">
        <v>201</v>
      </c>
      <c r="Q3" s="233"/>
      <c r="R3" s="233" t="s">
        <v>202</v>
      </c>
      <c r="S3" s="233"/>
      <c r="T3" s="233"/>
      <c r="U3" s="233" t="s">
        <v>203</v>
      </c>
      <c r="V3" s="233"/>
      <c r="W3" s="233"/>
      <c r="X3" s="233"/>
      <c r="Y3" s="233"/>
      <c r="Z3" s="111"/>
      <c r="AA3" s="105" t="s">
        <v>204</v>
      </c>
      <c r="AB3" s="105" t="s">
        <v>205</v>
      </c>
      <c r="AC3" s="105" t="s">
        <v>206</v>
      </c>
      <c r="AD3" s="233" t="s">
        <v>207</v>
      </c>
      <c r="AE3" s="233"/>
      <c r="AF3" s="233"/>
      <c r="AG3" s="233"/>
      <c r="AH3" s="233"/>
      <c r="AI3" s="233"/>
      <c r="AJ3" s="233"/>
      <c r="AK3" s="111"/>
      <c r="AL3" s="233" t="s">
        <v>208</v>
      </c>
      <c r="AM3" s="233"/>
      <c r="AN3" s="233"/>
      <c r="AO3" s="233"/>
      <c r="AP3" s="233"/>
      <c r="AQ3" s="233"/>
      <c r="AR3" s="233"/>
      <c r="AS3" s="233"/>
      <c r="AT3" s="233"/>
      <c r="AU3" s="111"/>
      <c r="AV3" s="233" t="s">
        <v>138</v>
      </c>
      <c r="AW3" s="233"/>
      <c r="AX3" s="233" t="s">
        <v>139</v>
      </c>
      <c r="AY3" s="233"/>
      <c r="AZ3" s="233"/>
      <c r="BA3" s="233"/>
      <c r="BB3" s="233"/>
      <c r="BC3" s="233" t="s">
        <v>209</v>
      </c>
      <c r="BD3" s="233"/>
      <c r="BE3" s="233"/>
      <c r="BF3" s="233"/>
      <c r="BG3" s="111"/>
      <c r="BH3" s="111"/>
      <c r="BI3" s="111"/>
      <c r="BJ3" s="111"/>
      <c r="BK3" s="118"/>
      <c r="BL3" s="118"/>
      <c r="BM3" s="118"/>
      <c r="BN3" s="118"/>
      <c r="BO3" s="118"/>
      <c r="BP3" s="118"/>
      <c r="BQ3" s="118"/>
      <c r="BR3" s="121"/>
      <c r="BS3" s="118"/>
      <c r="BT3" s="118"/>
      <c r="BU3" s="118"/>
      <c r="BV3" s="118"/>
      <c r="BW3" s="118"/>
      <c r="BX3" s="118"/>
      <c r="BY3" s="118"/>
      <c r="BZ3" s="118"/>
      <c r="CA3" s="118"/>
      <c r="CB3" s="118"/>
      <c r="CC3" s="121"/>
      <c r="CD3" s="118"/>
      <c r="CE3" s="118"/>
      <c r="CF3" s="118"/>
      <c r="CG3" s="118"/>
      <c r="CH3" s="118"/>
      <c r="CI3" s="118"/>
      <c r="CJ3" s="118"/>
      <c r="CK3" s="118"/>
      <c r="CL3" s="118"/>
    </row>
    <row r="4" spans="1:91" ht="17.149999999999999" customHeight="1">
      <c r="A4" s="106"/>
      <c r="B4" s="106" t="s">
        <v>210</v>
      </c>
      <c r="C4" s="107" t="s">
        <v>211</v>
      </c>
      <c r="D4" s="108">
        <f>法术大全!C561</f>
        <v>0</v>
      </c>
      <c r="E4" s="479" t="str">
        <f>法术大全!D561</f>
        <v>塑能</v>
      </c>
      <c r="F4" s="479"/>
      <c r="G4" s="479"/>
      <c r="H4" s="479" t="str">
        <f>法术大全!E561</f>
        <v>x</v>
      </c>
      <c r="I4" s="479"/>
      <c r="J4" s="300" t="s">
        <v>296</v>
      </c>
      <c r="K4" s="300"/>
      <c r="L4" s="300"/>
      <c r="M4" s="300"/>
      <c r="N4" s="300"/>
      <c r="O4" s="113" t="s">
        <v>93</v>
      </c>
      <c r="P4" s="494" t="str">
        <f>法术大全!F561</f>
        <v>1动作</v>
      </c>
      <c r="Q4" s="494"/>
      <c r="R4" s="494" t="str">
        <f>法术大全!G561</f>
        <v>120尺</v>
      </c>
      <c r="S4" s="494"/>
      <c r="T4" s="494"/>
      <c r="U4" s="495" t="str">
        <f>法术大全!L561</f>
        <v>立即</v>
      </c>
      <c r="V4" s="496"/>
      <c r="W4" s="496"/>
      <c r="X4" s="496"/>
      <c r="Y4" s="497"/>
      <c r="Z4" s="113" t="s">
        <v>93</v>
      </c>
      <c r="AA4" s="114" t="str">
        <f>法术大全!H561</f>
        <v>V</v>
      </c>
      <c r="AB4" s="114" t="str">
        <f>法术大全!I561</f>
        <v>S</v>
      </c>
      <c r="AC4" s="114" t="str">
        <f>法术大全!J561</f>
        <v>×</v>
      </c>
      <c r="AD4" s="498" t="str">
        <f>法术大全!K561</f>
        <v>×</v>
      </c>
      <c r="AE4" s="499"/>
      <c r="AF4" s="499"/>
      <c r="AG4" s="499"/>
      <c r="AH4" s="499"/>
      <c r="AI4" s="499"/>
      <c r="AJ4" s="500"/>
      <c r="AK4" s="113" t="s">
        <v>93</v>
      </c>
      <c r="AL4" s="501" t="s">
        <v>297</v>
      </c>
      <c r="AM4" s="502"/>
      <c r="AN4" s="502"/>
      <c r="AO4" s="502"/>
      <c r="AP4" s="502"/>
      <c r="AQ4" s="502"/>
      <c r="AR4" s="502"/>
      <c r="AS4" s="502"/>
      <c r="AT4" s="503"/>
      <c r="AU4" s="107"/>
      <c r="AV4" s="504">
        <v>0</v>
      </c>
      <c r="AW4" s="504"/>
      <c r="AX4" s="505" t="s">
        <v>214</v>
      </c>
      <c r="AY4" s="506"/>
      <c r="AZ4" s="115" t="s">
        <v>57</v>
      </c>
      <c r="BA4" s="507" t="s">
        <v>214</v>
      </c>
      <c r="BB4" s="508"/>
      <c r="BC4" s="509">
        <v>0</v>
      </c>
      <c r="BD4" s="510"/>
      <c r="BE4" s="510"/>
      <c r="BF4" s="510"/>
      <c r="BG4" s="107"/>
      <c r="BH4" s="107"/>
      <c r="BI4" s="107"/>
      <c r="BJ4" s="107"/>
      <c r="BK4" s="118"/>
      <c r="BL4" s="118"/>
      <c r="BM4" s="118"/>
      <c r="BN4" s="118"/>
      <c r="BO4" s="118"/>
      <c r="BP4" s="118"/>
      <c r="BQ4" s="118"/>
      <c r="BR4" s="121"/>
      <c r="BS4" s="118"/>
      <c r="BT4" s="118"/>
      <c r="BU4" s="118"/>
      <c r="BV4" s="118"/>
      <c r="BW4" s="118"/>
      <c r="BX4" s="118"/>
      <c r="BY4" s="118"/>
      <c r="BZ4" s="118"/>
      <c r="CA4" s="118"/>
      <c r="CB4" s="118"/>
      <c r="CC4" s="121"/>
      <c r="CD4" s="118"/>
      <c r="CE4" s="118"/>
      <c r="CF4" s="118"/>
      <c r="CG4" s="118"/>
      <c r="CH4" s="118"/>
      <c r="CI4" s="118"/>
      <c r="CJ4" s="118"/>
      <c r="CK4" s="118"/>
      <c r="CL4" s="118"/>
    </row>
    <row r="5" spans="1:91" ht="17.149999999999999" customHeight="1">
      <c r="A5" s="106"/>
      <c r="B5" s="106" t="s">
        <v>210</v>
      </c>
      <c r="C5" s="107" t="s">
        <v>211</v>
      </c>
      <c r="D5" s="109">
        <f>法术大全!C562</f>
        <v>0</v>
      </c>
      <c r="E5" s="511" t="str">
        <f>法术大全!D562</f>
        <v>惑控</v>
      </c>
      <c r="F5" s="511"/>
      <c r="G5" s="511"/>
      <c r="H5" s="511" t="str">
        <f>法术大全!E562</f>
        <v>x</v>
      </c>
      <c r="I5" s="511"/>
      <c r="J5" s="313" t="s">
        <v>299</v>
      </c>
      <c r="K5" s="313"/>
      <c r="L5" s="313"/>
      <c r="M5" s="313"/>
      <c r="N5" s="313"/>
      <c r="O5" s="113" t="s">
        <v>93</v>
      </c>
      <c r="P5" s="512" t="str">
        <f>法术大全!F562</f>
        <v>1动作</v>
      </c>
      <c r="Q5" s="512"/>
      <c r="R5" s="512" t="str">
        <f>法术大全!G562</f>
        <v>自身</v>
      </c>
      <c r="S5" s="512"/>
      <c r="T5" s="512"/>
      <c r="U5" s="513" t="str">
        <f>法术大全!L562</f>
        <v>专注,至多1分钟</v>
      </c>
      <c r="V5" s="514"/>
      <c r="W5" s="514"/>
      <c r="X5" s="514"/>
      <c r="Y5" s="515"/>
      <c r="Z5" s="113" t="s">
        <v>93</v>
      </c>
      <c r="AA5" s="116" t="str">
        <f>法术大全!H562</f>
        <v>×</v>
      </c>
      <c r="AB5" s="116" t="str">
        <f>法术大全!I562</f>
        <v>S</v>
      </c>
      <c r="AC5" s="116" t="str">
        <f>法术大全!J562</f>
        <v>M</v>
      </c>
      <c r="AD5" s="516" t="str">
        <f>法术大全!K562</f>
        <v>法术施展时作用于脸部的一些化妆用品</v>
      </c>
      <c r="AE5" s="517"/>
      <c r="AF5" s="517"/>
      <c r="AG5" s="517"/>
      <c r="AH5" s="517"/>
      <c r="AI5" s="517"/>
      <c r="AJ5" s="518"/>
      <c r="AK5" s="113" t="s">
        <v>93</v>
      </c>
      <c r="AL5" s="519" t="s">
        <v>302</v>
      </c>
      <c r="AM5" s="520"/>
      <c r="AN5" s="520"/>
      <c r="AO5" s="520"/>
      <c r="AP5" s="520"/>
      <c r="AQ5" s="520"/>
      <c r="AR5" s="520"/>
      <c r="AS5" s="520"/>
      <c r="AT5" s="521"/>
      <c r="AU5" s="107"/>
      <c r="AV5" s="348">
        <v>1</v>
      </c>
      <c r="AW5" s="348"/>
      <c r="AX5" s="522">
        <v>0</v>
      </c>
      <c r="AY5" s="523"/>
      <c r="AZ5" s="120" t="s">
        <v>57</v>
      </c>
      <c r="BA5" s="524">
        <v>0</v>
      </c>
      <c r="BB5" s="525"/>
      <c r="BC5" s="526">
        <v>2</v>
      </c>
      <c r="BD5" s="527"/>
      <c r="BE5" s="527"/>
      <c r="BF5" s="527"/>
      <c r="BG5" s="107"/>
      <c r="BH5" s="107"/>
      <c r="BI5" s="107"/>
      <c r="BJ5" s="107"/>
      <c r="BK5" s="118"/>
      <c r="BL5" s="118"/>
      <c r="BM5" s="118"/>
      <c r="BN5" s="118"/>
      <c r="BO5" s="118"/>
      <c r="BP5" s="118"/>
      <c r="BQ5" s="118"/>
      <c r="BR5" s="121"/>
      <c r="BS5" s="118"/>
      <c r="BT5" s="118"/>
      <c r="BU5" s="118"/>
      <c r="BV5" s="118"/>
      <c r="BW5" s="118"/>
      <c r="BX5" s="118"/>
      <c r="BY5" s="118"/>
      <c r="BZ5" s="118"/>
      <c r="CA5" s="118"/>
      <c r="CB5" s="118"/>
      <c r="CC5" s="121"/>
      <c r="CD5" s="118"/>
      <c r="CE5" s="118"/>
      <c r="CF5" s="118"/>
      <c r="CG5" s="118"/>
      <c r="CH5" s="118"/>
      <c r="CI5" s="118"/>
      <c r="CJ5" s="118"/>
      <c r="CK5" s="118"/>
      <c r="CL5" s="118"/>
    </row>
    <row r="6" spans="1:91" ht="17.149999999999999" customHeight="1">
      <c r="A6" s="106"/>
      <c r="B6" s="106" t="s">
        <v>210</v>
      </c>
      <c r="C6" s="107" t="s">
        <v>211</v>
      </c>
      <c r="D6" s="108">
        <f>法术大全!C563</f>
        <v>0</v>
      </c>
      <c r="E6" s="479" t="str">
        <f>法术大全!D563</f>
        <v>预言</v>
      </c>
      <c r="F6" s="479"/>
      <c r="G6" s="479"/>
      <c r="H6" s="479" t="str">
        <f>法术大全!E563</f>
        <v>x</v>
      </c>
      <c r="I6" s="479"/>
      <c r="J6" s="300" t="s">
        <v>419</v>
      </c>
      <c r="K6" s="300"/>
      <c r="L6" s="300"/>
      <c r="M6" s="300"/>
      <c r="N6" s="300"/>
      <c r="O6" s="113" t="s">
        <v>93</v>
      </c>
      <c r="P6" s="494" t="str">
        <f>法术大全!F563</f>
        <v>1动作</v>
      </c>
      <c r="Q6" s="494"/>
      <c r="R6" s="494" t="str">
        <f>法术大全!G563</f>
        <v>30尺</v>
      </c>
      <c r="S6" s="494"/>
      <c r="T6" s="494"/>
      <c r="U6" s="495" t="str">
        <f>法术大全!L563</f>
        <v>专注,至多1轮</v>
      </c>
      <c r="V6" s="496"/>
      <c r="W6" s="496"/>
      <c r="X6" s="496"/>
      <c r="Y6" s="497"/>
      <c r="Z6" s="113" t="s">
        <v>93</v>
      </c>
      <c r="AA6" s="114" t="str">
        <f>法术大全!H563</f>
        <v>×</v>
      </c>
      <c r="AB6" s="114" t="str">
        <f>法术大全!I563</f>
        <v>S</v>
      </c>
      <c r="AC6" s="114" t="str">
        <f>法术大全!J563</f>
        <v>×</v>
      </c>
      <c r="AD6" s="498" t="str">
        <f>法术大全!K563</f>
        <v>×</v>
      </c>
      <c r="AE6" s="499"/>
      <c r="AF6" s="499"/>
      <c r="AG6" s="499"/>
      <c r="AH6" s="499"/>
      <c r="AI6" s="499"/>
      <c r="AJ6" s="500"/>
      <c r="AK6" s="113" t="s">
        <v>93</v>
      </c>
      <c r="AL6" s="528" t="s">
        <v>421</v>
      </c>
      <c r="AM6" s="502"/>
      <c r="AN6" s="502"/>
      <c r="AO6" s="502"/>
      <c r="AP6" s="502"/>
      <c r="AQ6" s="502"/>
      <c r="AR6" s="502"/>
      <c r="AS6" s="502"/>
      <c r="AT6" s="503"/>
      <c r="AU6" s="107"/>
      <c r="AV6" s="348">
        <v>2</v>
      </c>
      <c r="AW6" s="348"/>
      <c r="AX6" s="529">
        <v>0</v>
      </c>
      <c r="AY6" s="530"/>
      <c r="AZ6" s="115" t="s">
        <v>57</v>
      </c>
      <c r="BA6" s="531">
        <v>0</v>
      </c>
      <c r="BB6" s="532"/>
      <c r="BC6" s="509">
        <v>3</v>
      </c>
      <c r="BD6" s="510"/>
      <c r="BE6" s="510"/>
      <c r="BF6" s="510"/>
      <c r="BG6" s="107"/>
      <c r="BH6" s="107"/>
      <c r="BI6" s="107"/>
      <c r="BJ6" s="107"/>
      <c r="BK6" s="118"/>
      <c r="BL6" s="118"/>
      <c r="BM6" s="118"/>
      <c r="BN6" s="118"/>
      <c r="BO6" s="118"/>
      <c r="BP6" s="118"/>
      <c r="BQ6" s="118"/>
      <c r="BR6" s="121"/>
      <c r="BS6" s="118"/>
      <c r="BT6" s="118"/>
      <c r="BU6" s="118"/>
      <c r="BV6" s="118"/>
      <c r="BW6" s="118"/>
      <c r="BX6" s="118"/>
      <c r="BY6" s="118"/>
      <c r="BZ6" s="118"/>
      <c r="CA6" s="118"/>
      <c r="CB6" s="118"/>
      <c r="CC6" s="121"/>
      <c r="CD6" s="118"/>
      <c r="CE6" s="118"/>
      <c r="CF6" s="118"/>
      <c r="CG6" s="118"/>
      <c r="CH6" s="118"/>
      <c r="CI6" s="118"/>
      <c r="CJ6" s="118"/>
      <c r="CK6" s="118"/>
      <c r="CL6" s="118"/>
    </row>
    <row r="7" spans="1:91" ht="17.149999999999999" customHeight="1">
      <c r="A7" s="106"/>
      <c r="B7" s="106" t="s">
        <v>210</v>
      </c>
      <c r="C7" s="107" t="s">
        <v>211</v>
      </c>
      <c r="D7" s="109">
        <f>法术大全!C564</f>
        <v>0</v>
      </c>
      <c r="E7" s="511" t="str">
        <f>法术大全!D564</f>
        <v>塑能</v>
      </c>
      <c r="F7" s="511"/>
      <c r="G7" s="511"/>
      <c r="H7" s="511" t="str">
        <f>法术大全!E564</f>
        <v>x</v>
      </c>
      <c r="I7" s="511"/>
      <c r="J7" s="313" t="s">
        <v>322</v>
      </c>
      <c r="K7" s="313"/>
      <c r="L7" s="313"/>
      <c r="M7" s="313"/>
      <c r="N7" s="313"/>
      <c r="O7" s="113" t="s">
        <v>93</v>
      </c>
      <c r="P7" s="512" t="str">
        <f>法术大全!F564</f>
        <v>1动作</v>
      </c>
      <c r="Q7" s="512"/>
      <c r="R7" s="512" t="str">
        <f>法术大全!G564</f>
        <v>触及</v>
      </c>
      <c r="S7" s="512"/>
      <c r="T7" s="512"/>
      <c r="U7" s="513" t="str">
        <f>法术大全!L564</f>
        <v>1小时</v>
      </c>
      <c r="V7" s="514"/>
      <c r="W7" s="514"/>
      <c r="X7" s="514"/>
      <c r="Y7" s="515"/>
      <c r="Z7" s="113" t="s">
        <v>93</v>
      </c>
      <c r="AA7" s="116" t="str">
        <f>法术大全!H564</f>
        <v>V</v>
      </c>
      <c r="AB7" s="116" t="str">
        <f>法术大全!I564</f>
        <v>×</v>
      </c>
      <c r="AC7" s="116" t="str">
        <f>法术大全!J564</f>
        <v>M</v>
      </c>
      <c r="AD7" s="516" t="str">
        <f>法术大全!K564</f>
        <v>一只萤火虫或一片磷光苔藓</v>
      </c>
      <c r="AE7" s="517"/>
      <c r="AF7" s="517"/>
      <c r="AG7" s="517"/>
      <c r="AH7" s="517"/>
      <c r="AI7" s="517"/>
      <c r="AJ7" s="518"/>
      <c r="AK7" s="113" t="s">
        <v>93</v>
      </c>
      <c r="AL7" s="519" t="s">
        <v>325</v>
      </c>
      <c r="AM7" s="520"/>
      <c r="AN7" s="520"/>
      <c r="AO7" s="520"/>
      <c r="AP7" s="520"/>
      <c r="AQ7" s="520"/>
      <c r="AR7" s="520"/>
      <c r="AS7" s="520"/>
      <c r="AT7" s="521"/>
      <c r="AU7" s="107"/>
      <c r="AV7" s="348">
        <v>3</v>
      </c>
      <c r="AW7" s="348"/>
      <c r="AX7" s="522">
        <v>0</v>
      </c>
      <c r="AY7" s="523"/>
      <c r="AZ7" s="120" t="s">
        <v>57</v>
      </c>
      <c r="BA7" s="533">
        <v>0</v>
      </c>
      <c r="BB7" s="534"/>
      <c r="BC7" s="526">
        <v>5</v>
      </c>
      <c r="BD7" s="527"/>
      <c r="BE7" s="527"/>
      <c r="BF7" s="527"/>
      <c r="BG7" s="107"/>
      <c r="BH7" s="107"/>
      <c r="BI7" s="107"/>
      <c r="BJ7" s="107"/>
      <c r="BK7" s="118"/>
      <c r="BL7" s="118"/>
      <c r="BM7" s="118"/>
      <c r="BN7" s="118"/>
      <c r="BO7" s="118"/>
      <c r="BP7" s="118"/>
      <c r="BQ7" s="118"/>
      <c r="BR7" s="121"/>
      <c r="BS7" s="118"/>
      <c r="BT7" s="118"/>
      <c r="BU7" s="118"/>
      <c r="BV7" s="118"/>
      <c r="BW7" s="118"/>
      <c r="BX7" s="118"/>
      <c r="BY7" s="118"/>
      <c r="BZ7" s="118"/>
      <c r="CA7" s="118"/>
      <c r="CB7" s="118"/>
      <c r="CC7" s="121"/>
      <c r="CD7" s="118"/>
      <c r="CE7" s="118"/>
      <c r="CF7" s="118"/>
      <c r="CG7" s="118"/>
      <c r="CH7" s="118"/>
      <c r="CI7" s="118"/>
      <c r="CJ7" s="118"/>
      <c r="CK7" s="118"/>
      <c r="CL7" s="118"/>
    </row>
    <row r="8" spans="1:91" ht="17.149999999999999" customHeight="1">
      <c r="A8" s="106"/>
      <c r="B8" s="106" t="s">
        <v>210</v>
      </c>
      <c r="C8" s="107" t="s">
        <v>211</v>
      </c>
      <c r="D8" s="108" t="str">
        <f>法术大全!C565</f>
        <v>-</v>
      </c>
      <c r="E8" s="479" t="str">
        <f>法术大全!D565</f>
        <v>-</v>
      </c>
      <c r="F8" s="479"/>
      <c r="G8" s="479"/>
      <c r="H8" s="479" t="str">
        <f>法术大全!E565</f>
        <v>-</v>
      </c>
      <c r="I8" s="479"/>
      <c r="J8" s="300"/>
      <c r="K8" s="300"/>
      <c r="L8" s="300"/>
      <c r="M8" s="300"/>
      <c r="N8" s="300"/>
      <c r="O8" s="113" t="s">
        <v>93</v>
      </c>
      <c r="P8" s="494" t="str">
        <f>法术大全!F565</f>
        <v>-</v>
      </c>
      <c r="Q8" s="494"/>
      <c r="R8" s="494" t="str">
        <f>法术大全!G565</f>
        <v>-</v>
      </c>
      <c r="S8" s="494"/>
      <c r="T8" s="494"/>
      <c r="U8" s="495" t="str">
        <f>法术大全!L565</f>
        <v>-</v>
      </c>
      <c r="V8" s="496"/>
      <c r="W8" s="496"/>
      <c r="X8" s="496"/>
      <c r="Y8" s="497"/>
      <c r="Z8" s="113" t="s">
        <v>93</v>
      </c>
      <c r="AA8" s="114" t="str">
        <f>法术大全!H565</f>
        <v>-</v>
      </c>
      <c r="AB8" s="114" t="str">
        <f>法术大全!I565</f>
        <v>-</v>
      </c>
      <c r="AC8" s="114" t="str">
        <f>法术大全!J565</f>
        <v>-</v>
      </c>
      <c r="AD8" s="498" t="str">
        <f>法术大全!K565</f>
        <v>-</v>
      </c>
      <c r="AE8" s="499"/>
      <c r="AF8" s="499"/>
      <c r="AG8" s="499"/>
      <c r="AH8" s="499"/>
      <c r="AI8" s="499"/>
      <c r="AJ8" s="500"/>
      <c r="AK8" s="113" t="s">
        <v>93</v>
      </c>
      <c r="AL8" s="528"/>
      <c r="AM8" s="502"/>
      <c r="AN8" s="502"/>
      <c r="AO8" s="502"/>
      <c r="AP8" s="502"/>
      <c r="AQ8" s="502"/>
      <c r="AR8" s="502"/>
      <c r="AS8" s="502"/>
      <c r="AT8" s="503"/>
      <c r="AU8" s="107"/>
      <c r="AV8" s="348">
        <v>4</v>
      </c>
      <c r="AW8" s="348"/>
      <c r="AX8" s="529">
        <v>0</v>
      </c>
      <c r="AY8" s="530"/>
      <c r="AZ8" s="115" t="s">
        <v>57</v>
      </c>
      <c r="BA8" s="531">
        <v>0</v>
      </c>
      <c r="BB8" s="532"/>
      <c r="BC8" s="509">
        <v>6</v>
      </c>
      <c r="BD8" s="510"/>
      <c r="BE8" s="510"/>
      <c r="BF8" s="510"/>
      <c r="BG8" s="107"/>
      <c r="BH8" s="107"/>
      <c r="BI8" s="107"/>
      <c r="BJ8" s="107"/>
      <c r="BK8" s="118"/>
      <c r="BL8" s="118"/>
      <c r="BM8" s="118"/>
      <c r="BN8" s="118"/>
      <c r="BO8" s="118"/>
      <c r="BP8" s="118"/>
      <c r="BQ8" s="118"/>
      <c r="BR8" s="121"/>
      <c r="BS8" s="118"/>
      <c r="BT8" s="118"/>
      <c r="BU8" s="118"/>
      <c r="BV8" s="118"/>
      <c r="BW8" s="118"/>
      <c r="BX8" s="118"/>
      <c r="BY8" s="118"/>
      <c r="BZ8" s="118"/>
      <c r="CA8" s="118"/>
      <c r="CB8" s="118"/>
      <c r="CC8" s="121"/>
      <c r="CD8" s="118"/>
      <c r="CE8" s="118"/>
      <c r="CF8" s="118"/>
      <c r="CG8" s="118"/>
      <c r="CH8" s="118"/>
      <c r="CI8" s="118"/>
      <c r="CJ8" s="118"/>
      <c r="CK8" s="118"/>
      <c r="CL8" s="118"/>
    </row>
    <row r="9" spans="1:91" ht="17.149999999999999" customHeight="1">
      <c r="A9" s="106"/>
      <c r="B9" s="106" t="s">
        <v>210</v>
      </c>
      <c r="C9" s="107" t="s">
        <v>211</v>
      </c>
      <c r="D9" s="109" t="str">
        <f>法术大全!C566</f>
        <v>-</v>
      </c>
      <c r="E9" s="511" t="str">
        <f>法术大全!D566</f>
        <v>-</v>
      </c>
      <c r="F9" s="511"/>
      <c r="G9" s="511"/>
      <c r="H9" s="511" t="str">
        <f>法术大全!E566</f>
        <v>-</v>
      </c>
      <c r="I9" s="511"/>
      <c r="J9" s="313"/>
      <c r="K9" s="313"/>
      <c r="L9" s="313"/>
      <c r="M9" s="313"/>
      <c r="N9" s="313"/>
      <c r="O9" s="113" t="s">
        <v>93</v>
      </c>
      <c r="P9" s="512" t="str">
        <f>法术大全!F566</f>
        <v>-</v>
      </c>
      <c r="Q9" s="512"/>
      <c r="R9" s="512" t="str">
        <f>法术大全!G566</f>
        <v>-</v>
      </c>
      <c r="S9" s="512"/>
      <c r="T9" s="512"/>
      <c r="U9" s="513" t="str">
        <f>法术大全!L566</f>
        <v>-</v>
      </c>
      <c r="V9" s="514"/>
      <c r="W9" s="514"/>
      <c r="X9" s="514"/>
      <c r="Y9" s="515"/>
      <c r="Z9" s="113" t="s">
        <v>93</v>
      </c>
      <c r="AA9" s="116" t="str">
        <f>法术大全!H566</f>
        <v>-</v>
      </c>
      <c r="AB9" s="116" t="str">
        <f>法术大全!I566</f>
        <v>-</v>
      </c>
      <c r="AC9" s="116" t="str">
        <f>法术大全!J566</f>
        <v>-</v>
      </c>
      <c r="AD9" s="516" t="str">
        <f>法术大全!K566</f>
        <v>-</v>
      </c>
      <c r="AE9" s="517"/>
      <c r="AF9" s="517"/>
      <c r="AG9" s="517"/>
      <c r="AH9" s="517"/>
      <c r="AI9" s="517"/>
      <c r="AJ9" s="518"/>
      <c r="AK9" s="113" t="s">
        <v>93</v>
      </c>
      <c r="AL9" s="519"/>
      <c r="AM9" s="520"/>
      <c r="AN9" s="520"/>
      <c r="AO9" s="520"/>
      <c r="AP9" s="520"/>
      <c r="AQ9" s="520"/>
      <c r="AR9" s="520"/>
      <c r="AS9" s="520"/>
      <c r="AT9" s="521"/>
      <c r="AU9" s="107"/>
      <c r="AV9" s="348">
        <v>5</v>
      </c>
      <c r="AW9" s="348"/>
      <c r="AX9" s="522">
        <v>0</v>
      </c>
      <c r="AY9" s="523"/>
      <c r="AZ9" s="120" t="s">
        <v>57</v>
      </c>
      <c r="BA9" s="535">
        <v>0</v>
      </c>
      <c r="BB9" s="536"/>
      <c r="BC9" s="526">
        <v>7</v>
      </c>
      <c r="BD9" s="527"/>
      <c r="BE9" s="527"/>
      <c r="BF9" s="527"/>
      <c r="BG9" s="107"/>
      <c r="BH9" s="107"/>
      <c r="BI9" s="107"/>
      <c r="BJ9" s="107"/>
      <c r="BK9" s="118"/>
      <c r="BL9" s="118"/>
      <c r="BM9" s="118"/>
      <c r="BN9" s="118"/>
      <c r="BO9" s="118"/>
      <c r="BP9" s="118"/>
      <c r="BQ9" s="118"/>
      <c r="BR9" s="121"/>
      <c r="BS9" s="118"/>
      <c r="BT9" s="118"/>
      <c r="BU9" s="118"/>
      <c r="BV9" s="118"/>
      <c r="BW9" s="118"/>
      <c r="BX9" s="118"/>
      <c r="BY9" s="118"/>
      <c r="BZ9" s="118"/>
      <c r="CA9" s="118"/>
      <c r="CB9" s="118"/>
      <c r="CC9" s="121"/>
      <c r="CD9" s="118"/>
      <c r="CE9" s="118"/>
      <c r="CF9" s="118"/>
      <c r="CG9" s="118"/>
      <c r="CH9" s="118"/>
      <c r="CI9" s="118"/>
      <c r="CJ9" s="118"/>
      <c r="CK9" s="118"/>
      <c r="CL9" s="118"/>
    </row>
    <row r="10" spans="1:91" ht="17.149999999999999" customHeight="1">
      <c r="A10" s="106"/>
      <c r="B10" s="106" t="s">
        <v>210</v>
      </c>
      <c r="C10" s="110" t="s">
        <v>211</v>
      </c>
      <c r="D10" s="108" t="str">
        <f>法术大全!C567</f>
        <v>-</v>
      </c>
      <c r="E10" s="479" t="str">
        <f>法术大全!D567</f>
        <v>-</v>
      </c>
      <c r="F10" s="479"/>
      <c r="G10" s="479"/>
      <c r="H10" s="479" t="str">
        <f>法术大全!E567</f>
        <v>-</v>
      </c>
      <c r="I10" s="479"/>
      <c r="J10" s="300"/>
      <c r="K10" s="300"/>
      <c r="L10" s="300"/>
      <c r="M10" s="300"/>
      <c r="N10" s="300"/>
      <c r="O10" s="113" t="s">
        <v>93</v>
      </c>
      <c r="P10" s="494" t="str">
        <f>法术大全!F567</f>
        <v>-</v>
      </c>
      <c r="Q10" s="494"/>
      <c r="R10" s="494" t="str">
        <f>法术大全!G567</f>
        <v>-</v>
      </c>
      <c r="S10" s="494"/>
      <c r="T10" s="494"/>
      <c r="U10" s="495" t="str">
        <f>法术大全!L567</f>
        <v>-</v>
      </c>
      <c r="V10" s="496"/>
      <c r="W10" s="496"/>
      <c r="X10" s="496"/>
      <c r="Y10" s="497"/>
      <c r="Z10" s="113" t="s">
        <v>93</v>
      </c>
      <c r="AA10" s="114" t="str">
        <f>法术大全!H567</f>
        <v>-</v>
      </c>
      <c r="AB10" s="114" t="str">
        <f>法术大全!I567</f>
        <v>-</v>
      </c>
      <c r="AC10" s="114" t="str">
        <f>法术大全!J567</f>
        <v>-</v>
      </c>
      <c r="AD10" s="498" t="str">
        <f>法术大全!K567</f>
        <v>-</v>
      </c>
      <c r="AE10" s="499"/>
      <c r="AF10" s="499"/>
      <c r="AG10" s="499"/>
      <c r="AH10" s="499"/>
      <c r="AI10" s="499"/>
      <c r="AJ10" s="500"/>
      <c r="AK10" s="113" t="s">
        <v>93</v>
      </c>
      <c r="AL10" s="528"/>
      <c r="AM10" s="502"/>
      <c r="AN10" s="502"/>
      <c r="AO10" s="502"/>
      <c r="AP10" s="502"/>
      <c r="AQ10" s="502"/>
      <c r="AR10" s="502"/>
      <c r="AS10" s="502"/>
      <c r="AT10" s="503"/>
      <c r="AU10" s="107"/>
      <c r="AV10" s="348">
        <v>6</v>
      </c>
      <c r="AW10" s="348"/>
      <c r="AX10" s="529">
        <v>0</v>
      </c>
      <c r="AY10" s="530"/>
      <c r="AZ10" s="115" t="s">
        <v>57</v>
      </c>
      <c r="BA10" s="531">
        <v>0</v>
      </c>
      <c r="BB10" s="532"/>
      <c r="BC10" s="509">
        <v>9</v>
      </c>
      <c r="BD10" s="510"/>
      <c r="BE10" s="510"/>
      <c r="BF10" s="510"/>
      <c r="BG10" s="107"/>
      <c r="BH10" s="107"/>
      <c r="BI10" s="107"/>
      <c r="BJ10" s="107"/>
      <c r="BK10" s="118"/>
      <c r="BL10" s="118"/>
      <c r="BM10" s="118"/>
      <c r="BN10" s="118"/>
      <c r="BO10" s="118"/>
      <c r="BP10" s="118"/>
      <c r="BQ10" s="118"/>
      <c r="BR10" s="121"/>
      <c r="BS10" s="118"/>
      <c r="BT10" s="118"/>
      <c r="BU10" s="118"/>
      <c r="BV10" s="118"/>
      <c r="BW10" s="118"/>
      <c r="BX10" s="118"/>
      <c r="BY10" s="118"/>
      <c r="BZ10" s="118"/>
      <c r="CA10" s="118"/>
      <c r="CB10" s="118"/>
      <c r="CC10" s="121"/>
      <c r="CD10" s="118"/>
      <c r="CE10" s="118"/>
      <c r="CF10" s="118"/>
      <c r="CG10" s="118"/>
      <c r="CH10" s="118"/>
      <c r="CI10" s="118"/>
      <c r="CJ10" s="118"/>
      <c r="CK10" s="118"/>
      <c r="CL10" s="118"/>
    </row>
    <row r="11" spans="1:91" ht="17.149999999999999" customHeight="1">
      <c r="A11" s="106"/>
      <c r="B11" s="106" t="s">
        <v>210</v>
      </c>
      <c r="C11" s="107" t="s">
        <v>211</v>
      </c>
      <c r="D11" s="109" t="str">
        <f>法术大全!C568</f>
        <v>-</v>
      </c>
      <c r="E11" s="511" t="str">
        <f>法术大全!D568</f>
        <v>-</v>
      </c>
      <c r="F11" s="511"/>
      <c r="G11" s="511"/>
      <c r="H11" s="511" t="str">
        <f>法术大全!E568</f>
        <v>-</v>
      </c>
      <c r="I11" s="511"/>
      <c r="J11" s="313"/>
      <c r="K11" s="313"/>
      <c r="L11" s="313"/>
      <c r="M11" s="313"/>
      <c r="N11" s="313"/>
      <c r="O11" s="113" t="s">
        <v>93</v>
      </c>
      <c r="P11" s="512" t="str">
        <f>法术大全!F568</f>
        <v>-</v>
      </c>
      <c r="Q11" s="512"/>
      <c r="R11" s="512" t="str">
        <f>法术大全!G568</f>
        <v>-</v>
      </c>
      <c r="S11" s="512"/>
      <c r="T11" s="512"/>
      <c r="U11" s="513" t="str">
        <f>法术大全!L568</f>
        <v>-</v>
      </c>
      <c r="V11" s="514"/>
      <c r="W11" s="514"/>
      <c r="X11" s="514"/>
      <c r="Y11" s="515"/>
      <c r="Z11" s="113" t="s">
        <v>93</v>
      </c>
      <c r="AA11" s="116" t="str">
        <f>法术大全!H568</f>
        <v>-</v>
      </c>
      <c r="AB11" s="116" t="str">
        <f>法术大全!I568</f>
        <v>-</v>
      </c>
      <c r="AC11" s="116" t="str">
        <f>法术大全!J568</f>
        <v>-</v>
      </c>
      <c r="AD11" s="516" t="str">
        <f>法术大全!K568</f>
        <v>-</v>
      </c>
      <c r="AE11" s="517"/>
      <c r="AF11" s="517"/>
      <c r="AG11" s="517"/>
      <c r="AH11" s="517"/>
      <c r="AI11" s="517"/>
      <c r="AJ11" s="518"/>
      <c r="AK11" s="113" t="s">
        <v>93</v>
      </c>
      <c r="AL11" s="519"/>
      <c r="AM11" s="520"/>
      <c r="AN11" s="520"/>
      <c r="AO11" s="520"/>
      <c r="AP11" s="520"/>
      <c r="AQ11" s="520"/>
      <c r="AR11" s="520"/>
      <c r="AS11" s="520"/>
      <c r="AT11" s="521"/>
      <c r="AU11" s="107"/>
      <c r="AV11" s="348">
        <v>7</v>
      </c>
      <c r="AW11" s="348"/>
      <c r="AX11" s="522">
        <v>0</v>
      </c>
      <c r="AY11" s="523"/>
      <c r="AZ11" s="120" t="s">
        <v>57</v>
      </c>
      <c r="BA11" s="535">
        <v>0</v>
      </c>
      <c r="BB11" s="536"/>
      <c r="BC11" s="526">
        <v>10</v>
      </c>
      <c r="BD11" s="527"/>
      <c r="BE11" s="527"/>
      <c r="BF11" s="527"/>
      <c r="BG11" s="107"/>
      <c r="BH11" s="107"/>
      <c r="BI11" s="107"/>
      <c r="BJ11" s="107"/>
      <c r="BK11" s="118"/>
      <c r="BL11" s="118"/>
      <c r="BM11" s="118"/>
      <c r="BN11" s="118"/>
      <c r="BO11" s="118"/>
      <c r="BP11" s="118"/>
      <c r="BQ11" s="118"/>
      <c r="BR11" s="121"/>
      <c r="BS11" s="118"/>
      <c r="BT11" s="118"/>
      <c r="BU11" s="118"/>
      <c r="BV11" s="118"/>
      <c r="BW11" s="118"/>
      <c r="BX11" s="118"/>
      <c r="BY11" s="118"/>
      <c r="BZ11" s="118"/>
      <c r="CA11" s="118"/>
      <c r="CB11" s="118"/>
      <c r="CC11" s="121"/>
      <c r="CD11" s="118"/>
      <c r="CE11" s="118"/>
      <c r="CF11" s="118"/>
      <c r="CG11" s="118"/>
      <c r="CH11" s="118"/>
      <c r="CI11" s="118"/>
      <c r="CJ11" s="118"/>
      <c r="CK11" s="118"/>
      <c r="CL11" s="118"/>
    </row>
    <row r="12" spans="1:91" ht="17.149999999999999" customHeight="1">
      <c r="A12" s="106"/>
      <c r="B12" s="106" t="s">
        <v>210</v>
      </c>
      <c r="C12" s="107" t="s">
        <v>211</v>
      </c>
      <c r="D12" s="108" t="str">
        <f>法术大全!C569</f>
        <v>-</v>
      </c>
      <c r="E12" s="479" t="str">
        <f>法术大全!D569</f>
        <v>-</v>
      </c>
      <c r="F12" s="479"/>
      <c r="G12" s="479"/>
      <c r="H12" s="479" t="str">
        <f>法术大全!E569</f>
        <v>-</v>
      </c>
      <c r="I12" s="479"/>
      <c r="J12" s="300"/>
      <c r="K12" s="300"/>
      <c r="L12" s="300"/>
      <c r="M12" s="300"/>
      <c r="N12" s="300"/>
      <c r="O12" s="113" t="s">
        <v>93</v>
      </c>
      <c r="P12" s="494" t="str">
        <f>法术大全!F569</f>
        <v>-</v>
      </c>
      <c r="Q12" s="494"/>
      <c r="R12" s="494" t="str">
        <f>法术大全!G569</f>
        <v>-</v>
      </c>
      <c r="S12" s="494"/>
      <c r="T12" s="494"/>
      <c r="U12" s="495" t="str">
        <f>法术大全!L569</f>
        <v>-</v>
      </c>
      <c r="V12" s="496"/>
      <c r="W12" s="496"/>
      <c r="X12" s="496"/>
      <c r="Y12" s="497"/>
      <c r="Z12" s="113" t="s">
        <v>93</v>
      </c>
      <c r="AA12" s="114" t="str">
        <f>法术大全!H569</f>
        <v>-</v>
      </c>
      <c r="AB12" s="114" t="str">
        <f>法术大全!I569</f>
        <v>-</v>
      </c>
      <c r="AC12" s="114" t="str">
        <f>法术大全!J569</f>
        <v>-</v>
      </c>
      <c r="AD12" s="498" t="str">
        <f>法术大全!K569</f>
        <v>-</v>
      </c>
      <c r="AE12" s="499"/>
      <c r="AF12" s="499"/>
      <c r="AG12" s="499"/>
      <c r="AH12" s="499"/>
      <c r="AI12" s="499"/>
      <c r="AJ12" s="500"/>
      <c r="AK12" s="113" t="s">
        <v>93</v>
      </c>
      <c r="AL12" s="528"/>
      <c r="AM12" s="502"/>
      <c r="AN12" s="502"/>
      <c r="AO12" s="502"/>
      <c r="AP12" s="502"/>
      <c r="AQ12" s="502"/>
      <c r="AR12" s="502"/>
      <c r="AS12" s="502"/>
      <c r="AT12" s="503"/>
      <c r="AU12" s="107"/>
      <c r="AV12" s="348">
        <v>8</v>
      </c>
      <c r="AW12" s="348"/>
      <c r="AX12" s="529">
        <v>0</v>
      </c>
      <c r="AY12" s="530"/>
      <c r="AZ12" s="115" t="s">
        <v>57</v>
      </c>
      <c r="BA12" s="531">
        <v>0</v>
      </c>
      <c r="BB12" s="532"/>
      <c r="BC12" s="509">
        <v>11</v>
      </c>
      <c r="BD12" s="510"/>
      <c r="BE12" s="510"/>
      <c r="BF12" s="510"/>
      <c r="BG12" s="107"/>
      <c r="BH12" s="107"/>
      <c r="BI12" s="107"/>
      <c r="BJ12" s="107"/>
      <c r="BK12" s="118"/>
      <c r="BL12" s="118"/>
      <c r="BM12" s="118"/>
      <c r="BN12" s="118"/>
      <c r="BO12" s="118"/>
      <c r="BP12" s="118"/>
      <c r="BQ12" s="118"/>
      <c r="BR12" s="121"/>
      <c r="BS12" s="118"/>
      <c r="BT12" s="118"/>
      <c r="BU12" s="118"/>
      <c r="BV12" s="118"/>
      <c r="BW12" s="118"/>
      <c r="BX12" s="118"/>
      <c r="BY12" s="118"/>
      <c r="BZ12" s="118"/>
      <c r="CA12" s="118"/>
      <c r="CB12" s="118"/>
      <c r="CC12" s="121"/>
      <c r="CD12" s="118"/>
      <c r="CE12" s="118"/>
      <c r="CF12" s="118"/>
      <c r="CG12" s="118"/>
      <c r="CH12" s="118"/>
      <c r="CI12" s="118"/>
      <c r="CJ12" s="118"/>
      <c r="CK12" s="118"/>
      <c r="CL12" s="118"/>
    </row>
    <row r="13" spans="1:91" ht="17.149999999999999" customHeight="1">
      <c r="A13" s="106"/>
      <c r="B13" s="106" t="s">
        <v>210</v>
      </c>
      <c r="C13" s="107" t="s">
        <v>211</v>
      </c>
      <c r="D13" s="109" t="str">
        <f>法术大全!C570</f>
        <v>-</v>
      </c>
      <c r="E13" s="511" t="str">
        <f>法术大全!D570</f>
        <v>-</v>
      </c>
      <c r="F13" s="511"/>
      <c r="G13" s="511"/>
      <c r="H13" s="511" t="str">
        <f>法术大全!E570</f>
        <v>-</v>
      </c>
      <c r="I13" s="511"/>
      <c r="J13" s="313"/>
      <c r="K13" s="313"/>
      <c r="L13" s="313"/>
      <c r="M13" s="313"/>
      <c r="N13" s="313"/>
      <c r="O13" s="113" t="s">
        <v>93</v>
      </c>
      <c r="P13" s="512" t="str">
        <f>法术大全!F570</f>
        <v>-</v>
      </c>
      <c r="Q13" s="512"/>
      <c r="R13" s="512" t="str">
        <f>法术大全!G570</f>
        <v>-</v>
      </c>
      <c r="S13" s="512"/>
      <c r="T13" s="512"/>
      <c r="U13" s="513" t="str">
        <f>法术大全!L570</f>
        <v>-</v>
      </c>
      <c r="V13" s="514"/>
      <c r="W13" s="514"/>
      <c r="X13" s="514"/>
      <c r="Y13" s="515"/>
      <c r="Z13" s="113" t="s">
        <v>93</v>
      </c>
      <c r="AA13" s="116" t="str">
        <f>法术大全!H570</f>
        <v>-</v>
      </c>
      <c r="AB13" s="116" t="str">
        <f>法术大全!I570</f>
        <v>-</v>
      </c>
      <c r="AC13" s="116" t="str">
        <f>法术大全!J570</f>
        <v>-</v>
      </c>
      <c r="AD13" s="516" t="str">
        <f>法术大全!K570</f>
        <v>-</v>
      </c>
      <c r="AE13" s="517"/>
      <c r="AF13" s="517"/>
      <c r="AG13" s="517"/>
      <c r="AH13" s="517"/>
      <c r="AI13" s="517"/>
      <c r="AJ13" s="518"/>
      <c r="AK13" s="113" t="s">
        <v>93</v>
      </c>
      <c r="AL13" s="519"/>
      <c r="AM13" s="520"/>
      <c r="AN13" s="520"/>
      <c r="AO13" s="520"/>
      <c r="AP13" s="520"/>
      <c r="AQ13" s="520"/>
      <c r="AR13" s="520"/>
      <c r="AS13" s="520"/>
      <c r="AT13" s="521"/>
      <c r="AU13" s="107"/>
      <c r="AV13" s="348">
        <v>9</v>
      </c>
      <c r="AW13" s="348"/>
      <c r="AX13" s="522">
        <v>0</v>
      </c>
      <c r="AY13" s="523"/>
      <c r="AZ13" s="120" t="s">
        <v>57</v>
      </c>
      <c r="BA13" s="535">
        <v>0</v>
      </c>
      <c r="BB13" s="536"/>
      <c r="BC13" s="526">
        <v>13</v>
      </c>
      <c r="BD13" s="527"/>
      <c r="BE13" s="527"/>
      <c r="BF13" s="527"/>
      <c r="BG13" s="107"/>
      <c r="BH13" s="107"/>
      <c r="BI13" s="107"/>
      <c r="BJ13" s="107"/>
      <c r="BK13" s="111"/>
      <c r="BL13" s="111"/>
      <c r="BM13" s="111"/>
      <c r="BN13" s="111"/>
      <c r="BO13" s="111"/>
      <c r="BP13" s="111"/>
      <c r="BQ13" s="111"/>
      <c r="BR13" s="122"/>
      <c r="BS13" s="111"/>
      <c r="BT13" s="111"/>
      <c r="BU13" s="111"/>
      <c r="BV13" s="111"/>
      <c r="BW13" s="111"/>
      <c r="BX13" s="111"/>
      <c r="BY13" s="111"/>
      <c r="BZ13" s="111"/>
      <c r="CA13" s="111"/>
      <c r="CB13" s="111"/>
      <c r="CC13" s="122"/>
      <c r="CD13" s="111"/>
      <c r="CE13" s="111"/>
      <c r="CF13" s="111"/>
      <c r="CG13" s="111"/>
      <c r="CH13" s="111"/>
      <c r="CI13" s="111"/>
      <c r="CJ13" s="111"/>
      <c r="CK13" s="111"/>
      <c r="CL13" s="111"/>
    </row>
    <row r="14" spans="1:91" ht="17.149999999999999" customHeight="1">
      <c r="A14" s="233" t="s">
        <v>215</v>
      </c>
      <c r="B14" s="233"/>
      <c r="C14" s="233"/>
      <c r="D14" s="105" t="s">
        <v>33</v>
      </c>
      <c r="E14" s="233" t="s">
        <v>198</v>
      </c>
      <c r="F14" s="233"/>
      <c r="G14" s="233"/>
      <c r="H14" s="233" t="s">
        <v>199</v>
      </c>
      <c r="I14" s="233"/>
      <c r="J14" s="233" t="s">
        <v>200</v>
      </c>
      <c r="K14" s="233"/>
      <c r="L14" s="233"/>
      <c r="M14" s="233"/>
      <c r="N14" s="233"/>
      <c r="O14" s="111"/>
      <c r="P14" s="537" t="s">
        <v>201</v>
      </c>
      <c r="Q14" s="537"/>
      <c r="R14" s="537" t="s">
        <v>202</v>
      </c>
      <c r="S14" s="537"/>
      <c r="T14" s="537"/>
      <c r="U14" s="537" t="s">
        <v>203</v>
      </c>
      <c r="V14" s="537"/>
      <c r="W14" s="537"/>
      <c r="X14" s="537"/>
      <c r="Y14" s="537"/>
      <c r="Z14" s="111"/>
      <c r="AA14" s="105" t="s">
        <v>204</v>
      </c>
      <c r="AB14" s="105" t="s">
        <v>205</v>
      </c>
      <c r="AC14" s="105" t="s">
        <v>206</v>
      </c>
      <c r="AD14" s="233" t="s">
        <v>207</v>
      </c>
      <c r="AE14" s="233"/>
      <c r="AF14" s="233"/>
      <c r="AG14" s="233"/>
      <c r="AH14" s="233"/>
      <c r="AI14" s="233"/>
      <c r="AJ14" s="233"/>
      <c r="AK14" s="111"/>
      <c r="AL14" s="233" t="s">
        <v>208</v>
      </c>
      <c r="AM14" s="233"/>
      <c r="AN14" s="233"/>
      <c r="AO14" s="233"/>
      <c r="AP14" s="233"/>
      <c r="AQ14" s="233"/>
      <c r="AR14" s="233"/>
      <c r="AS14" s="233"/>
      <c r="AT14" s="233"/>
      <c r="AU14" s="111"/>
      <c r="BF14" s="111"/>
      <c r="BG14" s="111"/>
      <c r="BH14" s="111"/>
      <c r="BI14" s="111"/>
      <c r="BJ14" s="111"/>
      <c r="BK14" s="111"/>
      <c r="BL14" s="111"/>
      <c r="BM14" s="111"/>
      <c r="BN14" s="111"/>
      <c r="BO14" s="111"/>
      <c r="BP14" s="111"/>
      <c r="BQ14" s="111"/>
      <c r="BR14" s="111"/>
      <c r="BS14" s="122"/>
      <c r="BT14" s="111"/>
      <c r="BU14" s="111"/>
      <c r="BV14" s="111"/>
      <c r="BW14" s="111"/>
      <c r="BX14" s="111"/>
      <c r="BY14" s="111"/>
      <c r="BZ14" s="111"/>
      <c r="CA14" s="111"/>
      <c r="CB14" s="111"/>
      <c r="CC14" s="111"/>
      <c r="CD14" s="122"/>
      <c r="CE14" s="111"/>
      <c r="CF14" s="111"/>
      <c r="CG14" s="111"/>
      <c r="CH14" s="111"/>
      <c r="CI14" s="111"/>
      <c r="CJ14" s="111"/>
      <c r="CK14" s="111"/>
      <c r="CL14" s="111"/>
      <c r="CM14" s="111"/>
    </row>
    <row r="15" spans="1:91" ht="17.149999999999999" customHeight="1">
      <c r="A15" s="106"/>
      <c r="B15" s="106" t="s">
        <v>210</v>
      </c>
      <c r="C15" s="107" t="s">
        <v>211</v>
      </c>
      <c r="D15" s="108">
        <f>法术大全!C572</f>
        <v>1</v>
      </c>
      <c r="E15" s="479" t="str">
        <f>法术大全!D572</f>
        <v>防护</v>
      </c>
      <c r="F15" s="479"/>
      <c r="G15" s="479"/>
      <c r="H15" s="479" t="str">
        <f>法术大全!E572</f>
        <v>x</v>
      </c>
      <c r="I15" s="479"/>
      <c r="J15" s="300" t="s">
        <v>620</v>
      </c>
      <c r="K15" s="300"/>
      <c r="L15" s="300"/>
      <c r="M15" s="300"/>
      <c r="N15" s="300"/>
      <c r="O15" s="113" t="s">
        <v>93</v>
      </c>
      <c r="P15" s="494" t="str">
        <f>法术大全!F572</f>
        <v>1动作</v>
      </c>
      <c r="Q15" s="494"/>
      <c r="R15" s="494" t="str">
        <f>法术大全!G572</f>
        <v>触及</v>
      </c>
      <c r="S15" s="494"/>
      <c r="T15" s="494"/>
      <c r="U15" s="495" t="str">
        <f>法术大全!L572</f>
        <v>8小时</v>
      </c>
      <c r="V15" s="496"/>
      <c r="W15" s="496"/>
      <c r="X15" s="496"/>
      <c r="Y15" s="497"/>
      <c r="Z15" s="113" t="s">
        <v>93</v>
      </c>
      <c r="AA15" s="114" t="str">
        <f>法术大全!H572</f>
        <v>V</v>
      </c>
      <c r="AB15" s="114" t="str">
        <f>法术大全!I572</f>
        <v>S</v>
      </c>
      <c r="AC15" s="114" t="str">
        <f>法术大全!J572</f>
        <v>M</v>
      </c>
      <c r="AD15" s="498" t="str">
        <f>法术大全!K572</f>
        <v>一块鞣制过的皮革</v>
      </c>
      <c r="AE15" s="499"/>
      <c r="AF15" s="499"/>
      <c r="AG15" s="499"/>
      <c r="AH15" s="499"/>
      <c r="AI15" s="499"/>
      <c r="AJ15" s="500"/>
      <c r="AK15" s="113" t="s">
        <v>93</v>
      </c>
      <c r="AL15" s="528" t="s">
        <v>622</v>
      </c>
      <c r="AM15" s="502"/>
      <c r="AN15" s="502"/>
      <c r="AO15" s="502"/>
      <c r="AP15" s="502"/>
      <c r="AQ15" s="502"/>
      <c r="AR15" s="502"/>
      <c r="AS15" s="502"/>
      <c r="AT15" s="503"/>
      <c r="AU15" s="118"/>
      <c r="AV15" s="538" t="s">
        <v>216</v>
      </c>
      <c r="AW15" s="539"/>
      <c r="AX15" s="539"/>
      <c r="AY15" s="539"/>
      <c r="AZ15" s="539"/>
      <c r="BA15" s="539"/>
      <c r="BB15" s="539"/>
      <c r="BC15" s="539"/>
      <c r="BD15" s="539"/>
      <c r="BE15" s="539"/>
      <c r="BF15" s="540"/>
      <c r="BG15" s="107"/>
      <c r="BH15" s="107"/>
      <c r="BI15" s="107"/>
      <c r="BJ15" s="107"/>
      <c r="BK15" s="107"/>
      <c r="BL15" s="107"/>
      <c r="BM15" s="107"/>
      <c r="BN15" s="107"/>
      <c r="BO15" s="107"/>
      <c r="BP15" s="107"/>
      <c r="BQ15" s="107"/>
      <c r="BR15" s="107"/>
      <c r="BS15" s="121"/>
      <c r="BT15" s="107"/>
      <c r="BU15" s="118"/>
      <c r="BV15" s="118"/>
      <c r="BW15" s="118"/>
      <c r="BX15" s="118"/>
      <c r="BY15" s="118"/>
      <c r="BZ15" s="118"/>
      <c r="CA15" s="118"/>
      <c r="CB15" s="118"/>
      <c r="CC15" s="118"/>
      <c r="CD15" s="121"/>
      <c r="CE15" s="118"/>
      <c r="CF15" s="118"/>
      <c r="CG15" s="118"/>
      <c r="CH15" s="118"/>
      <c r="CI15" s="118"/>
      <c r="CJ15" s="118"/>
      <c r="CK15" s="118"/>
      <c r="CL15" s="118"/>
      <c r="CM15" s="118"/>
    </row>
    <row r="16" spans="1:91" ht="17.149999999999999" customHeight="1">
      <c r="A16" s="106"/>
      <c r="B16" s="106" t="s">
        <v>210</v>
      </c>
      <c r="C16" s="107" t="s">
        <v>211</v>
      </c>
      <c r="D16" s="109">
        <f>法术大全!C573</f>
        <v>1</v>
      </c>
      <c r="E16" s="511" t="str">
        <f>法术大全!D573</f>
        <v>塑能</v>
      </c>
      <c r="F16" s="511"/>
      <c r="G16" s="511"/>
      <c r="H16" s="511" t="str">
        <f>法术大全!E573</f>
        <v>x</v>
      </c>
      <c r="I16" s="511"/>
      <c r="J16" s="313" t="s">
        <v>624</v>
      </c>
      <c r="K16" s="313"/>
      <c r="L16" s="313"/>
      <c r="M16" s="313"/>
      <c r="N16" s="313"/>
      <c r="O16" s="113" t="s">
        <v>93</v>
      </c>
      <c r="P16" s="512" t="str">
        <f>法术大全!F573</f>
        <v>1动作</v>
      </c>
      <c r="Q16" s="512"/>
      <c r="R16" s="512" t="str">
        <f>法术大全!G573</f>
        <v>120尺</v>
      </c>
      <c r="S16" s="512"/>
      <c r="T16" s="512"/>
      <c r="U16" s="513" t="str">
        <f>法术大全!L573</f>
        <v>立即</v>
      </c>
      <c r="V16" s="514"/>
      <c r="W16" s="514"/>
      <c r="X16" s="514"/>
      <c r="Y16" s="515"/>
      <c r="Z16" s="113" t="s">
        <v>93</v>
      </c>
      <c r="AA16" s="116" t="str">
        <f>法术大全!H573</f>
        <v>V</v>
      </c>
      <c r="AB16" s="116" t="str">
        <f>法术大全!I573</f>
        <v>S</v>
      </c>
      <c r="AC16" s="116" t="str">
        <f>法术大全!J573</f>
        <v>×</v>
      </c>
      <c r="AD16" s="516" t="str">
        <f>法术大全!K573</f>
        <v>×</v>
      </c>
      <c r="AE16" s="517"/>
      <c r="AF16" s="517"/>
      <c r="AG16" s="517"/>
      <c r="AH16" s="517"/>
      <c r="AI16" s="517"/>
      <c r="AJ16" s="518"/>
      <c r="AK16" s="113" t="s">
        <v>93</v>
      </c>
      <c r="AL16" s="519" t="s">
        <v>625</v>
      </c>
      <c r="AM16" s="520"/>
      <c r="AN16" s="520"/>
      <c r="AO16" s="520"/>
      <c r="AP16" s="520"/>
      <c r="AQ16" s="520"/>
      <c r="AR16" s="520"/>
      <c r="AS16" s="520"/>
      <c r="AT16" s="521"/>
      <c r="AU16" s="118"/>
      <c r="AV16" s="541" t="s">
        <v>217</v>
      </c>
      <c r="AW16" s="542"/>
      <c r="AX16" s="542"/>
      <c r="AY16" s="542"/>
      <c r="AZ16" s="542"/>
      <c r="BA16" s="542"/>
      <c r="BB16" s="543"/>
      <c r="BC16" s="544"/>
      <c r="BD16" s="544"/>
      <c r="BE16" s="544"/>
      <c r="BF16" s="545"/>
      <c r="BG16" s="107"/>
      <c r="BH16" s="107"/>
      <c r="BI16" s="107"/>
      <c r="BJ16" s="107"/>
      <c r="BK16" s="107"/>
      <c r="BL16" s="107"/>
      <c r="BM16" s="107"/>
      <c r="BN16" s="107"/>
      <c r="BO16" s="107"/>
      <c r="BP16" s="107"/>
      <c r="BQ16" s="107"/>
      <c r="BR16" s="107"/>
      <c r="BS16" s="121"/>
      <c r="BT16" s="107"/>
      <c r="BU16" s="118"/>
      <c r="BV16" s="118"/>
      <c r="BW16" s="118"/>
      <c r="BX16" s="118"/>
      <c r="BY16" s="118"/>
      <c r="BZ16" s="118"/>
      <c r="CA16" s="118"/>
      <c r="CB16" s="118"/>
      <c r="CC16" s="118"/>
      <c r="CD16" s="121"/>
      <c r="CE16" s="118"/>
      <c r="CF16" s="118"/>
      <c r="CG16" s="118"/>
      <c r="CH16" s="118"/>
      <c r="CI16" s="118"/>
      <c r="CJ16" s="118"/>
      <c r="CK16" s="118"/>
      <c r="CL16" s="118"/>
      <c r="CM16" s="118"/>
    </row>
    <row r="17" spans="1:91" ht="17.149999999999999" customHeight="1">
      <c r="A17" s="106"/>
      <c r="B17" s="106" t="s">
        <v>210</v>
      </c>
      <c r="C17" s="107" t="s">
        <v>211</v>
      </c>
      <c r="D17" s="108">
        <f>法术大全!C574</f>
        <v>1</v>
      </c>
      <c r="E17" s="479" t="str">
        <f>法术大全!D574</f>
        <v>塑能</v>
      </c>
      <c r="F17" s="479"/>
      <c r="G17" s="479"/>
      <c r="H17" s="479" t="str">
        <f>法术大全!E574</f>
        <v>x</v>
      </c>
      <c r="I17" s="479"/>
      <c r="J17" s="300" t="s">
        <v>485</v>
      </c>
      <c r="K17" s="300"/>
      <c r="L17" s="300"/>
      <c r="M17" s="300"/>
      <c r="N17" s="300"/>
      <c r="O17" s="113" t="s">
        <v>93</v>
      </c>
      <c r="P17" s="494" t="str">
        <f>法术大全!F574</f>
        <v>1动作</v>
      </c>
      <c r="Q17" s="494"/>
      <c r="R17" s="494" t="str">
        <f>法术大全!G574</f>
        <v>90尺</v>
      </c>
      <c r="S17" s="494"/>
      <c r="T17" s="494"/>
      <c r="U17" s="495" t="str">
        <f>法术大全!L574</f>
        <v>立即</v>
      </c>
      <c r="V17" s="496"/>
      <c r="W17" s="496"/>
      <c r="X17" s="496"/>
      <c r="Y17" s="497"/>
      <c r="Z17" s="113" t="s">
        <v>93</v>
      </c>
      <c r="AA17" s="114" t="str">
        <f>法术大全!H574</f>
        <v>V</v>
      </c>
      <c r="AB17" s="114" t="str">
        <f>法术大全!I574</f>
        <v>S</v>
      </c>
      <c r="AC17" s="114" t="str">
        <f>法术大全!J574</f>
        <v>M</v>
      </c>
      <c r="AD17" s="498" t="str">
        <f>法术大全!K574</f>
        <v>一枚至少价值50gp的钻石</v>
      </c>
      <c r="AE17" s="499"/>
      <c r="AF17" s="499"/>
      <c r="AG17" s="499"/>
      <c r="AH17" s="499"/>
      <c r="AI17" s="499"/>
      <c r="AJ17" s="500"/>
      <c r="AK17" s="113" t="s">
        <v>93</v>
      </c>
      <c r="AL17" s="528" t="s">
        <v>488</v>
      </c>
      <c r="AM17" s="502"/>
      <c r="AN17" s="502"/>
      <c r="AO17" s="502"/>
      <c r="AP17" s="502"/>
      <c r="AQ17" s="502"/>
      <c r="AR17" s="502"/>
      <c r="AS17" s="502"/>
      <c r="AT17" s="503"/>
      <c r="AU17" s="118"/>
      <c r="AV17" s="546" t="s">
        <v>218</v>
      </c>
      <c r="AW17" s="547"/>
      <c r="AX17" s="547"/>
      <c r="AY17" s="547"/>
      <c r="AZ17" s="547"/>
      <c r="BA17" s="547"/>
      <c r="BB17" s="548"/>
      <c r="BC17" s="549"/>
      <c r="BD17" s="549"/>
      <c r="BE17" s="549"/>
      <c r="BF17" s="550"/>
      <c r="BG17" s="107"/>
      <c r="BH17" s="107"/>
      <c r="BI17" s="107"/>
      <c r="BJ17" s="107"/>
      <c r="BK17" s="107"/>
      <c r="BL17" s="107"/>
      <c r="BM17" s="107"/>
      <c r="BN17" s="107"/>
      <c r="BO17" s="107"/>
      <c r="BP17" s="107"/>
      <c r="BQ17" s="107"/>
      <c r="BR17" s="107"/>
      <c r="BS17" s="121"/>
      <c r="BT17" s="107"/>
      <c r="BU17" s="118"/>
      <c r="BV17" s="118"/>
      <c r="BW17" s="118"/>
      <c r="BX17" s="118"/>
      <c r="BY17" s="118"/>
      <c r="BZ17" s="118"/>
      <c r="CA17" s="118"/>
      <c r="CB17" s="118"/>
      <c r="CC17" s="118"/>
      <c r="CD17" s="121"/>
      <c r="CE17" s="118"/>
      <c r="CF17" s="118"/>
      <c r="CG17" s="118"/>
      <c r="CH17" s="118"/>
      <c r="CI17" s="118"/>
      <c r="CJ17" s="118"/>
      <c r="CK17" s="118"/>
      <c r="CL17" s="118"/>
      <c r="CM17" s="118"/>
    </row>
    <row r="18" spans="1:91" ht="17.149999999999999" customHeight="1">
      <c r="A18" s="106"/>
      <c r="B18" s="106" t="s">
        <v>210</v>
      </c>
      <c r="C18" s="107" t="s">
        <v>211</v>
      </c>
      <c r="D18" s="109">
        <f>法术大全!C575</f>
        <v>1</v>
      </c>
      <c r="E18" s="511" t="str">
        <f>法术大全!D575</f>
        <v>预言</v>
      </c>
      <c r="F18" s="511"/>
      <c r="G18" s="511"/>
      <c r="H18" s="511" t="str">
        <f>法术大全!E575</f>
        <v>√</v>
      </c>
      <c r="I18" s="511"/>
      <c r="J18" s="313" t="s">
        <v>500</v>
      </c>
      <c r="K18" s="313"/>
      <c r="L18" s="313"/>
      <c r="M18" s="313"/>
      <c r="N18" s="313"/>
      <c r="O18" s="113" t="s">
        <v>93</v>
      </c>
      <c r="P18" s="512" t="str">
        <f>法术大全!F575</f>
        <v>1动作</v>
      </c>
      <c r="Q18" s="512"/>
      <c r="R18" s="512" t="str">
        <f>法术大全!G575</f>
        <v>自身</v>
      </c>
      <c r="S18" s="512"/>
      <c r="T18" s="512"/>
      <c r="U18" s="513" t="str">
        <f>法术大全!L575</f>
        <v>1小时</v>
      </c>
      <c r="V18" s="514"/>
      <c r="W18" s="514"/>
      <c r="X18" s="514"/>
      <c r="Y18" s="515"/>
      <c r="Z18" s="113" t="s">
        <v>93</v>
      </c>
      <c r="AA18" s="116" t="str">
        <f>法术大全!H575</f>
        <v>V</v>
      </c>
      <c r="AB18" s="116" t="str">
        <f>法术大全!I575</f>
        <v>S</v>
      </c>
      <c r="AC18" s="116" t="str">
        <f>法术大全!J575</f>
        <v>M</v>
      </c>
      <c r="AD18" s="516" t="str">
        <f>法术大全!K575</f>
        <v>一撮煤灰和一撮盐</v>
      </c>
      <c r="AE18" s="517"/>
      <c r="AF18" s="517"/>
      <c r="AG18" s="517"/>
      <c r="AH18" s="517"/>
      <c r="AI18" s="517"/>
      <c r="AJ18" s="518"/>
      <c r="AK18" s="113" t="s">
        <v>93</v>
      </c>
      <c r="AL18" s="519" t="s">
        <v>502</v>
      </c>
      <c r="AM18" s="520"/>
      <c r="AN18" s="520"/>
      <c r="AO18" s="520"/>
      <c r="AP18" s="520"/>
      <c r="AQ18" s="520"/>
      <c r="AR18" s="520"/>
      <c r="AS18" s="520"/>
      <c r="AT18" s="521"/>
      <c r="AU18" s="118"/>
      <c r="BF18" s="107"/>
      <c r="BG18" s="107"/>
      <c r="BH18" s="107"/>
      <c r="BI18" s="107"/>
      <c r="BJ18" s="107"/>
      <c r="BK18" s="107"/>
      <c r="BL18" s="107"/>
      <c r="BM18" s="107"/>
      <c r="BN18" s="107"/>
      <c r="BO18" s="107"/>
      <c r="BP18" s="107"/>
      <c r="BQ18" s="107"/>
      <c r="BR18" s="107"/>
      <c r="BS18" s="121"/>
      <c r="BT18" s="107"/>
      <c r="BU18" s="118"/>
      <c r="BV18" s="118"/>
      <c r="BW18" s="118"/>
      <c r="BX18" s="118"/>
      <c r="BY18" s="118"/>
      <c r="BZ18" s="118"/>
      <c r="CA18" s="118"/>
      <c r="CB18" s="118"/>
      <c r="CC18" s="118"/>
      <c r="CD18" s="121"/>
      <c r="CE18" s="118"/>
      <c r="CF18" s="118"/>
      <c r="CG18" s="118"/>
      <c r="CH18" s="118"/>
      <c r="CI18" s="118"/>
      <c r="CJ18" s="118"/>
      <c r="CK18" s="118"/>
      <c r="CL18" s="118"/>
      <c r="CM18" s="118"/>
    </row>
    <row r="19" spans="1:91" ht="17.149999999999999" customHeight="1">
      <c r="A19" s="106"/>
      <c r="B19" s="106" t="s">
        <v>210</v>
      </c>
      <c r="C19" s="107" t="s">
        <v>211</v>
      </c>
      <c r="D19" s="108" t="str">
        <f>法术大全!C576</f>
        <v>-</v>
      </c>
      <c r="E19" s="479" t="str">
        <f>法术大全!D576</f>
        <v>-</v>
      </c>
      <c r="F19" s="479"/>
      <c r="G19" s="479"/>
      <c r="H19" s="479" t="str">
        <f>法术大全!E576</f>
        <v>-</v>
      </c>
      <c r="I19" s="479"/>
      <c r="J19" s="300"/>
      <c r="K19" s="300"/>
      <c r="L19" s="300"/>
      <c r="M19" s="300"/>
      <c r="N19" s="300"/>
      <c r="O19" s="113" t="s">
        <v>93</v>
      </c>
      <c r="P19" s="494" t="str">
        <f>法术大全!F576</f>
        <v>-</v>
      </c>
      <c r="Q19" s="494"/>
      <c r="R19" s="494" t="str">
        <f>法术大全!G576</f>
        <v>-</v>
      </c>
      <c r="S19" s="494"/>
      <c r="T19" s="494"/>
      <c r="U19" s="495" t="str">
        <f>法术大全!L576</f>
        <v>-</v>
      </c>
      <c r="V19" s="496"/>
      <c r="W19" s="496"/>
      <c r="X19" s="496"/>
      <c r="Y19" s="497"/>
      <c r="Z19" s="113" t="s">
        <v>93</v>
      </c>
      <c r="AA19" s="114" t="str">
        <f>法术大全!H576</f>
        <v>-</v>
      </c>
      <c r="AB19" s="114" t="str">
        <f>法术大全!I576</f>
        <v>-</v>
      </c>
      <c r="AC19" s="114" t="str">
        <f>法术大全!J576</f>
        <v>-</v>
      </c>
      <c r="AD19" s="498" t="str">
        <f>法术大全!K576</f>
        <v>-</v>
      </c>
      <c r="AE19" s="499"/>
      <c r="AF19" s="499"/>
      <c r="AG19" s="499"/>
      <c r="AH19" s="499"/>
      <c r="AI19" s="499"/>
      <c r="AJ19" s="500"/>
      <c r="AK19" s="113" t="s">
        <v>93</v>
      </c>
      <c r="AL19" s="528"/>
      <c r="AM19" s="502"/>
      <c r="AN19" s="502"/>
      <c r="AO19" s="502"/>
      <c r="AP19" s="502"/>
      <c r="AQ19" s="502"/>
      <c r="AR19" s="502"/>
      <c r="AS19" s="502"/>
      <c r="AT19" s="503"/>
      <c r="AU19" s="118"/>
      <c r="AV19" s="233" t="s">
        <v>32</v>
      </c>
      <c r="AW19" s="233"/>
      <c r="AX19" s="233" t="s">
        <v>219</v>
      </c>
      <c r="AY19" s="233"/>
      <c r="AZ19" s="233"/>
      <c r="BA19" s="233"/>
      <c r="BB19" s="233" t="s">
        <v>220</v>
      </c>
      <c r="BC19" s="233"/>
      <c r="BD19" s="233"/>
      <c r="BE19" s="233"/>
      <c r="BG19" s="107"/>
      <c r="BH19" s="107"/>
      <c r="BI19" s="107"/>
      <c r="BJ19" s="107"/>
      <c r="BK19" s="107"/>
      <c r="BL19" s="107"/>
      <c r="BQ19" s="107"/>
      <c r="BR19" s="107"/>
      <c r="BS19" s="121"/>
      <c r="BT19" s="107"/>
      <c r="BU19" s="118"/>
      <c r="BV19" s="118"/>
      <c r="BW19" s="118"/>
      <c r="BX19" s="118"/>
      <c r="BY19" s="118"/>
      <c r="BZ19" s="118"/>
      <c r="CA19" s="118"/>
      <c r="CB19" s="118"/>
      <c r="CC19" s="118"/>
      <c r="CD19" s="121"/>
      <c r="CE19" s="118"/>
      <c r="CF19" s="118"/>
      <c r="CG19" s="118"/>
      <c r="CH19" s="118"/>
      <c r="CI19" s="118"/>
      <c r="CJ19" s="118"/>
      <c r="CK19" s="118"/>
      <c r="CL19" s="118"/>
      <c r="CM19" s="118"/>
    </row>
    <row r="20" spans="1:91" ht="17.149999999999999" customHeight="1">
      <c r="A20" s="106"/>
      <c r="B20" s="106" t="s">
        <v>210</v>
      </c>
      <c r="C20" s="107" t="s">
        <v>211</v>
      </c>
      <c r="D20" s="109" t="str">
        <f>法术大全!C577</f>
        <v>-</v>
      </c>
      <c r="E20" s="511" t="str">
        <f>法术大全!D577</f>
        <v>-</v>
      </c>
      <c r="F20" s="511"/>
      <c r="G20" s="511"/>
      <c r="H20" s="511" t="str">
        <f>法术大全!E577</f>
        <v>-</v>
      </c>
      <c r="I20" s="511"/>
      <c r="J20" s="313"/>
      <c r="K20" s="313"/>
      <c r="L20" s="313"/>
      <c r="M20" s="313"/>
      <c r="N20" s="313"/>
      <c r="O20" s="113" t="s">
        <v>93</v>
      </c>
      <c r="P20" s="512" t="str">
        <f>法术大全!F577</f>
        <v>-</v>
      </c>
      <c r="Q20" s="512"/>
      <c r="R20" s="512" t="str">
        <f>法术大全!G577</f>
        <v>-</v>
      </c>
      <c r="S20" s="512"/>
      <c r="T20" s="512"/>
      <c r="U20" s="513" t="str">
        <f>法术大全!L577</f>
        <v>-</v>
      </c>
      <c r="V20" s="514"/>
      <c r="W20" s="514"/>
      <c r="X20" s="514"/>
      <c r="Y20" s="515"/>
      <c r="Z20" s="113" t="s">
        <v>93</v>
      </c>
      <c r="AA20" s="116" t="str">
        <f>法术大全!H577</f>
        <v>-</v>
      </c>
      <c r="AB20" s="116" t="str">
        <f>法术大全!I577</f>
        <v>-</v>
      </c>
      <c r="AC20" s="116" t="str">
        <f>法术大全!J577</f>
        <v>-</v>
      </c>
      <c r="AD20" s="516" t="str">
        <f>法术大全!K577</f>
        <v>-</v>
      </c>
      <c r="AE20" s="517"/>
      <c r="AF20" s="517"/>
      <c r="AG20" s="517"/>
      <c r="AH20" s="517"/>
      <c r="AI20" s="517"/>
      <c r="AJ20" s="518"/>
      <c r="AK20" s="113" t="s">
        <v>93</v>
      </c>
      <c r="AL20" s="519"/>
      <c r="AM20" s="520"/>
      <c r="AN20" s="520"/>
      <c r="AO20" s="520"/>
      <c r="AP20" s="520"/>
      <c r="AQ20" s="520"/>
      <c r="AR20" s="520"/>
      <c r="AS20" s="520"/>
      <c r="AT20" s="521"/>
      <c r="AU20" s="118"/>
      <c r="AV20" s="504">
        <v>0</v>
      </c>
      <c r="AW20" s="504"/>
      <c r="AX20" s="510">
        <v>0</v>
      </c>
      <c r="AY20" s="510"/>
      <c r="AZ20" s="510"/>
      <c r="BA20" s="510"/>
      <c r="BB20" s="510">
        <v>0</v>
      </c>
      <c r="BC20" s="510"/>
      <c r="BD20" s="510"/>
      <c r="BE20" s="510"/>
      <c r="BK20" s="107"/>
      <c r="BW20" s="118"/>
      <c r="BX20" s="118"/>
      <c r="BY20" s="118"/>
      <c r="BZ20" s="118"/>
      <c r="CA20" s="118"/>
      <c r="CB20" s="118"/>
      <c r="CC20" s="118"/>
      <c r="CD20" s="121"/>
      <c r="CE20" s="118"/>
      <c r="CF20" s="118"/>
      <c r="CG20" s="118"/>
      <c r="CH20" s="118"/>
      <c r="CI20" s="118"/>
      <c r="CJ20" s="118"/>
      <c r="CK20" s="118"/>
      <c r="CL20" s="118"/>
      <c r="CM20" s="118"/>
    </row>
    <row r="21" spans="1:91" ht="17.149999999999999" customHeight="1">
      <c r="A21" s="106"/>
      <c r="B21" s="106" t="s">
        <v>210</v>
      </c>
      <c r="C21" s="107" t="s">
        <v>211</v>
      </c>
      <c r="D21" s="108" t="str">
        <f>法术大全!C578</f>
        <v>-</v>
      </c>
      <c r="E21" s="479" t="str">
        <f>法术大全!D578</f>
        <v>-</v>
      </c>
      <c r="F21" s="479"/>
      <c r="G21" s="479"/>
      <c r="H21" s="479" t="str">
        <f>法术大全!E578</f>
        <v>-</v>
      </c>
      <c r="I21" s="479"/>
      <c r="J21" s="300"/>
      <c r="K21" s="300"/>
      <c r="L21" s="300"/>
      <c r="M21" s="300"/>
      <c r="N21" s="300"/>
      <c r="O21" s="113" t="s">
        <v>93</v>
      </c>
      <c r="P21" s="494" t="str">
        <f>法术大全!F578</f>
        <v>-</v>
      </c>
      <c r="Q21" s="494"/>
      <c r="R21" s="494" t="str">
        <f>法术大全!G578</f>
        <v>-</v>
      </c>
      <c r="S21" s="494"/>
      <c r="T21" s="494"/>
      <c r="U21" s="495" t="str">
        <f>法术大全!L578</f>
        <v>-</v>
      </c>
      <c r="V21" s="496"/>
      <c r="W21" s="496"/>
      <c r="X21" s="496"/>
      <c r="Y21" s="497"/>
      <c r="Z21" s="113" t="s">
        <v>93</v>
      </c>
      <c r="AA21" s="114" t="str">
        <f>法术大全!H578</f>
        <v>-</v>
      </c>
      <c r="AB21" s="114" t="str">
        <f>法术大全!I578</f>
        <v>-</v>
      </c>
      <c r="AC21" s="114" t="str">
        <f>法术大全!J578</f>
        <v>-</v>
      </c>
      <c r="AD21" s="498" t="str">
        <f>法术大全!K578</f>
        <v>-</v>
      </c>
      <c r="AE21" s="499"/>
      <c r="AF21" s="499"/>
      <c r="AG21" s="499"/>
      <c r="AH21" s="499"/>
      <c r="AI21" s="499"/>
      <c r="AJ21" s="500"/>
      <c r="AK21" s="113" t="s">
        <v>93</v>
      </c>
      <c r="AL21" s="528"/>
      <c r="AM21" s="502"/>
      <c r="AN21" s="502"/>
      <c r="AO21" s="502"/>
      <c r="AP21" s="502"/>
      <c r="AQ21" s="502"/>
      <c r="AR21" s="502"/>
      <c r="AS21" s="502"/>
      <c r="AT21" s="503"/>
      <c r="AU21" s="118"/>
      <c r="AV21" s="348">
        <v>1</v>
      </c>
      <c r="AW21" s="348"/>
      <c r="AX21" s="527">
        <v>4</v>
      </c>
      <c r="AY21" s="527"/>
      <c r="AZ21" s="527"/>
      <c r="BA21" s="527"/>
      <c r="BB21" s="527">
        <v>1</v>
      </c>
      <c r="BC21" s="527"/>
      <c r="BD21" s="527"/>
      <c r="BE21" s="527"/>
      <c r="BK21" s="107"/>
      <c r="BW21" s="118"/>
      <c r="BX21" s="118"/>
      <c r="BY21" s="118"/>
      <c r="BZ21" s="118"/>
      <c r="CA21" s="118"/>
      <c r="CB21" s="118"/>
      <c r="CC21" s="118"/>
      <c r="CD21" s="121"/>
      <c r="CE21" s="118"/>
      <c r="CF21" s="118"/>
      <c r="CG21" s="118"/>
      <c r="CH21" s="118"/>
      <c r="CI21" s="118"/>
      <c r="CJ21" s="118"/>
      <c r="CK21" s="118"/>
      <c r="CL21" s="118"/>
      <c r="CM21" s="118"/>
    </row>
    <row r="22" spans="1:91" ht="17.149999999999999" customHeight="1">
      <c r="A22" s="106"/>
      <c r="B22" s="106" t="s">
        <v>210</v>
      </c>
      <c r="C22" s="107" t="s">
        <v>211</v>
      </c>
      <c r="D22" s="109" t="str">
        <f>法术大全!C579</f>
        <v>-</v>
      </c>
      <c r="E22" s="511" t="str">
        <f>法术大全!D579</f>
        <v>-</v>
      </c>
      <c r="F22" s="511"/>
      <c r="G22" s="511"/>
      <c r="H22" s="511" t="str">
        <f>法术大全!E579</f>
        <v>-</v>
      </c>
      <c r="I22" s="511"/>
      <c r="J22" s="313"/>
      <c r="K22" s="313"/>
      <c r="L22" s="313"/>
      <c r="M22" s="313"/>
      <c r="N22" s="313"/>
      <c r="O22" s="113" t="s">
        <v>93</v>
      </c>
      <c r="P22" s="512" t="str">
        <f>法术大全!F579</f>
        <v>-</v>
      </c>
      <c r="Q22" s="512"/>
      <c r="R22" s="512" t="str">
        <f>法术大全!G579</f>
        <v>-</v>
      </c>
      <c r="S22" s="512"/>
      <c r="T22" s="512"/>
      <c r="U22" s="513" t="str">
        <f>法术大全!L579</f>
        <v>-</v>
      </c>
      <c r="V22" s="514"/>
      <c r="W22" s="514"/>
      <c r="X22" s="514"/>
      <c r="Y22" s="515"/>
      <c r="Z22" s="113" t="s">
        <v>93</v>
      </c>
      <c r="AA22" s="116" t="str">
        <f>法术大全!H579</f>
        <v>-</v>
      </c>
      <c r="AB22" s="116" t="str">
        <f>法术大全!I579</f>
        <v>-</v>
      </c>
      <c r="AC22" s="116" t="str">
        <f>法术大全!J579</f>
        <v>-</v>
      </c>
      <c r="AD22" s="516" t="str">
        <f>法术大全!K579</f>
        <v>-</v>
      </c>
      <c r="AE22" s="517"/>
      <c r="AF22" s="517"/>
      <c r="AG22" s="517"/>
      <c r="AH22" s="517"/>
      <c r="AI22" s="517"/>
      <c r="AJ22" s="518"/>
      <c r="AK22" s="113" t="s">
        <v>93</v>
      </c>
      <c r="AL22" s="519"/>
      <c r="AM22" s="520"/>
      <c r="AN22" s="520"/>
      <c r="AO22" s="520"/>
      <c r="AP22" s="520"/>
      <c r="AQ22" s="520"/>
      <c r="AR22" s="520"/>
      <c r="AS22" s="520"/>
      <c r="AT22" s="521"/>
      <c r="AU22" s="118"/>
      <c r="AV22" s="348">
        <v>2</v>
      </c>
      <c r="AW22" s="348"/>
      <c r="AX22" s="509">
        <v>6</v>
      </c>
      <c r="AY22" s="510"/>
      <c r="AZ22" s="510"/>
      <c r="BA22" s="510"/>
      <c r="BB22" s="509">
        <v>1</v>
      </c>
      <c r="BC22" s="510"/>
      <c r="BD22" s="510"/>
      <c r="BE22" s="510"/>
      <c r="BK22" s="107"/>
      <c r="BW22" s="118"/>
      <c r="BX22" s="118"/>
      <c r="BY22" s="118"/>
      <c r="BZ22" s="118"/>
      <c r="CA22" s="118"/>
      <c r="CB22" s="118"/>
      <c r="CC22" s="118"/>
      <c r="CD22" s="121"/>
      <c r="CE22" s="118"/>
      <c r="CF22" s="118"/>
      <c r="CG22" s="118"/>
      <c r="CH22" s="118"/>
      <c r="CI22" s="118"/>
      <c r="CJ22" s="118"/>
      <c r="CK22" s="118"/>
      <c r="CL22" s="118"/>
      <c r="CM22" s="118"/>
    </row>
    <row r="23" spans="1:91" ht="17.149999999999999" customHeight="1">
      <c r="A23" s="106"/>
      <c r="B23" s="106" t="s">
        <v>210</v>
      </c>
      <c r="C23" s="107" t="s">
        <v>211</v>
      </c>
      <c r="D23" s="108" t="str">
        <f>法术大全!C580</f>
        <v>-</v>
      </c>
      <c r="E23" s="479" t="str">
        <f>法术大全!D580</f>
        <v>-</v>
      </c>
      <c r="F23" s="479"/>
      <c r="G23" s="479"/>
      <c r="H23" s="479" t="str">
        <f>法术大全!E580</f>
        <v>-</v>
      </c>
      <c r="I23" s="479"/>
      <c r="J23" s="300"/>
      <c r="K23" s="300"/>
      <c r="L23" s="300"/>
      <c r="M23" s="300"/>
      <c r="N23" s="300"/>
      <c r="O23" s="113" t="s">
        <v>93</v>
      </c>
      <c r="P23" s="494" t="str">
        <f>法术大全!F580</f>
        <v>-</v>
      </c>
      <c r="Q23" s="494"/>
      <c r="R23" s="494" t="str">
        <f>法术大全!G580</f>
        <v>-</v>
      </c>
      <c r="S23" s="494"/>
      <c r="T23" s="494"/>
      <c r="U23" s="495" t="str">
        <f>法术大全!L580</f>
        <v>-</v>
      </c>
      <c r="V23" s="496"/>
      <c r="W23" s="496"/>
      <c r="X23" s="496"/>
      <c r="Y23" s="497"/>
      <c r="Z23" s="113" t="s">
        <v>93</v>
      </c>
      <c r="AA23" s="114" t="str">
        <f>法术大全!H580</f>
        <v>-</v>
      </c>
      <c r="AB23" s="114" t="str">
        <f>法术大全!I580</f>
        <v>-</v>
      </c>
      <c r="AC23" s="114" t="str">
        <f>法术大全!J580</f>
        <v>-</v>
      </c>
      <c r="AD23" s="498" t="str">
        <f>法术大全!K580</f>
        <v>-</v>
      </c>
      <c r="AE23" s="499"/>
      <c r="AF23" s="499"/>
      <c r="AG23" s="499"/>
      <c r="AH23" s="499"/>
      <c r="AI23" s="499"/>
      <c r="AJ23" s="500"/>
      <c r="AK23" s="113" t="s">
        <v>93</v>
      </c>
      <c r="AL23" s="528"/>
      <c r="AM23" s="502"/>
      <c r="AN23" s="502"/>
      <c r="AO23" s="502"/>
      <c r="AP23" s="502"/>
      <c r="AQ23" s="502"/>
      <c r="AR23" s="502"/>
      <c r="AS23" s="502"/>
      <c r="AT23" s="503"/>
      <c r="AU23" s="118"/>
      <c r="AV23" s="348">
        <v>3</v>
      </c>
      <c r="AW23" s="348"/>
      <c r="AX23" s="526">
        <v>14</v>
      </c>
      <c r="AY23" s="527"/>
      <c r="AZ23" s="527"/>
      <c r="BA23" s="527"/>
      <c r="BB23" s="526">
        <v>2</v>
      </c>
      <c r="BC23" s="527"/>
      <c r="BD23" s="527"/>
      <c r="BE23" s="527"/>
      <c r="BK23" s="107"/>
      <c r="BW23" s="118"/>
      <c r="BX23" s="118"/>
      <c r="BY23" s="118"/>
      <c r="BZ23" s="118"/>
      <c r="CA23" s="118"/>
      <c r="CB23" s="118"/>
      <c r="CC23" s="118"/>
      <c r="CD23" s="121"/>
      <c r="CE23" s="118"/>
      <c r="CF23" s="118"/>
      <c r="CG23" s="118"/>
      <c r="CH23" s="118"/>
      <c r="CI23" s="118"/>
      <c r="CJ23" s="118"/>
      <c r="CK23" s="118"/>
      <c r="CL23" s="118"/>
      <c r="CM23" s="118"/>
    </row>
    <row r="24" spans="1:91" ht="17.149999999999999" customHeight="1">
      <c r="A24" s="106"/>
      <c r="B24" s="106" t="s">
        <v>210</v>
      </c>
      <c r="C24" s="107" t="s">
        <v>211</v>
      </c>
      <c r="D24" s="109" t="str">
        <f>法术大全!C581</f>
        <v>-</v>
      </c>
      <c r="E24" s="511" t="str">
        <f>法术大全!D581</f>
        <v>-</v>
      </c>
      <c r="F24" s="511"/>
      <c r="G24" s="511"/>
      <c r="H24" s="511" t="str">
        <f>法术大全!E581</f>
        <v>-</v>
      </c>
      <c r="I24" s="511"/>
      <c r="J24" s="313"/>
      <c r="K24" s="313"/>
      <c r="L24" s="313"/>
      <c r="M24" s="313"/>
      <c r="N24" s="313"/>
      <c r="O24" s="113" t="s">
        <v>93</v>
      </c>
      <c r="P24" s="512" t="str">
        <f>法术大全!F581</f>
        <v>-</v>
      </c>
      <c r="Q24" s="512"/>
      <c r="R24" s="512" t="str">
        <f>法术大全!G581</f>
        <v>-</v>
      </c>
      <c r="S24" s="512"/>
      <c r="T24" s="512"/>
      <c r="U24" s="513" t="str">
        <f>法术大全!L581</f>
        <v>-</v>
      </c>
      <c r="V24" s="514"/>
      <c r="W24" s="514"/>
      <c r="X24" s="514"/>
      <c r="Y24" s="515"/>
      <c r="Z24" s="113" t="s">
        <v>93</v>
      </c>
      <c r="AA24" s="116" t="str">
        <f>法术大全!H581</f>
        <v>-</v>
      </c>
      <c r="AB24" s="116" t="str">
        <f>法术大全!I581</f>
        <v>-</v>
      </c>
      <c r="AC24" s="116" t="str">
        <f>法术大全!J581</f>
        <v>-</v>
      </c>
      <c r="AD24" s="516" t="str">
        <f>法术大全!K581</f>
        <v>-</v>
      </c>
      <c r="AE24" s="517"/>
      <c r="AF24" s="517"/>
      <c r="AG24" s="517"/>
      <c r="AH24" s="517"/>
      <c r="AI24" s="517"/>
      <c r="AJ24" s="518"/>
      <c r="AK24" s="113" t="s">
        <v>93</v>
      </c>
      <c r="AL24" s="519"/>
      <c r="AM24" s="520"/>
      <c r="AN24" s="520"/>
      <c r="AO24" s="520"/>
      <c r="AP24" s="520"/>
      <c r="AQ24" s="520"/>
      <c r="AR24" s="520"/>
      <c r="AS24" s="520"/>
      <c r="AT24" s="521"/>
      <c r="AU24" s="118"/>
      <c r="AV24" s="348">
        <v>4</v>
      </c>
      <c r="AW24" s="348"/>
      <c r="AX24" s="509">
        <v>17</v>
      </c>
      <c r="AY24" s="510"/>
      <c r="AZ24" s="510"/>
      <c r="BA24" s="510"/>
      <c r="BB24" s="509">
        <v>2</v>
      </c>
      <c r="BC24" s="510"/>
      <c r="BD24" s="510"/>
      <c r="BE24" s="510"/>
      <c r="BK24" s="107"/>
      <c r="BW24" s="118"/>
      <c r="BX24" s="118"/>
      <c r="BY24" s="118"/>
      <c r="BZ24" s="118"/>
      <c r="CA24" s="118"/>
      <c r="CB24" s="118"/>
      <c r="CC24" s="118"/>
      <c r="CD24" s="121"/>
      <c r="CE24" s="118"/>
      <c r="CF24" s="118"/>
      <c r="CG24" s="118"/>
      <c r="CH24" s="118"/>
      <c r="CI24" s="118"/>
      <c r="CJ24" s="118"/>
      <c r="CK24" s="118"/>
      <c r="CL24" s="118"/>
      <c r="CM24" s="118"/>
    </row>
    <row r="25" spans="1:91" ht="17.149999999999999" customHeight="1">
      <c r="A25" s="233" t="s">
        <v>221</v>
      </c>
      <c r="B25" s="233"/>
      <c r="C25" s="233"/>
      <c r="D25" s="105" t="s">
        <v>33</v>
      </c>
      <c r="E25" s="233" t="s">
        <v>198</v>
      </c>
      <c r="F25" s="233"/>
      <c r="G25" s="233"/>
      <c r="H25" s="233" t="s">
        <v>199</v>
      </c>
      <c r="I25" s="233"/>
      <c r="J25" s="233" t="s">
        <v>200</v>
      </c>
      <c r="K25" s="233"/>
      <c r="L25" s="233"/>
      <c r="M25" s="233"/>
      <c r="N25" s="233"/>
      <c r="O25" s="111"/>
      <c r="P25" s="537" t="s">
        <v>201</v>
      </c>
      <c r="Q25" s="537"/>
      <c r="R25" s="537" t="s">
        <v>202</v>
      </c>
      <c r="S25" s="537"/>
      <c r="T25" s="537"/>
      <c r="U25" s="537" t="s">
        <v>203</v>
      </c>
      <c r="V25" s="537"/>
      <c r="W25" s="537"/>
      <c r="X25" s="537"/>
      <c r="Y25" s="537"/>
      <c r="Z25" s="111"/>
      <c r="AA25" s="105" t="s">
        <v>204</v>
      </c>
      <c r="AB25" s="105" t="s">
        <v>205</v>
      </c>
      <c r="AC25" s="105" t="s">
        <v>206</v>
      </c>
      <c r="AD25" s="233" t="s">
        <v>207</v>
      </c>
      <c r="AE25" s="233"/>
      <c r="AF25" s="233"/>
      <c r="AG25" s="233"/>
      <c r="AH25" s="233"/>
      <c r="AI25" s="233"/>
      <c r="AJ25" s="233"/>
      <c r="AK25" s="111"/>
      <c r="AL25" s="233" t="s">
        <v>208</v>
      </c>
      <c r="AM25" s="233"/>
      <c r="AN25" s="233"/>
      <c r="AO25" s="233"/>
      <c r="AP25" s="233"/>
      <c r="AQ25" s="233"/>
      <c r="AR25" s="233"/>
      <c r="AS25" s="233"/>
      <c r="AT25" s="233"/>
      <c r="AU25" s="111"/>
      <c r="AV25" s="348">
        <v>5</v>
      </c>
      <c r="AW25" s="348"/>
      <c r="AX25" s="526">
        <v>27</v>
      </c>
      <c r="AY25" s="527"/>
      <c r="AZ25" s="527"/>
      <c r="BA25" s="527"/>
      <c r="BB25" s="526">
        <v>3</v>
      </c>
      <c r="BC25" s="527"/>
      <c r="BD25" s="527"/>
      <c r="BE25" s="527"/>
      <c r="BK25" s="111"/>
      <c r="BW25" s="111"/>
      <c r="BX25" s="111"/>
      <c r="BY25" s="111"/>
      <c r="BZ25" s="111"/>
      <c r="CA25" s="111"/>
      <c r="CB25" s="111"/>
      <c r="CC25" s="111"/>
      <c r="CD25" s="122"/>
      <c r="CE25" s="111"/>
      <c r="CF25" s="111"/>
      <c r="CG25" s="111"/>
      <c r="CH25" s="111"/>
      <c r="CI25" s="111"/>
      <c r="CJ25" s="111"/>
      <c r="CK25" s="111"/>
      <c r="CL25" s="111"/>
      <c r="CM25" s="111"/>
    </row>
    <row r="26" spans="1:91" ht="17.149999999999999" customHeight="1">
      <c r="A26" s="106"/>
      <c r="B26" s="106" t="s">
        <v>210</v>
      </c>
      <c r="C26" s="107" t="s">
        <v>211</v>
      </c>
      <c r="D26" s="108">
        <f>法术大全!C583</f>
        <v>2</v>
      </c>
      <c r="E26" s="479" t="str">
        <f>法术大全!D583</f>
        <v>惑控</v>
      </c>
      <c r="F26" s="479"/>
      <c r="G26" s="479"/>
      <c r="H26" s="479" t="str">
        <f>法术大全!E583</f>
        <v>x</v>
      </c>
      <c r="I26" s="479"/>
      <c r="J26" s="300" t="s">
        <v>830</v>
      </c>
      <c r="K26" s="300"/>
      <c r="L26" s="300"/>
      <c r="M26" s="300"/>
      <c r="N26" s="300"/>
      <c r="O26" s="113" t="s">
        <v>93</v>
      </c>
      <c r="P26" s="494" t="str">
        <f>法术大全!F583</f>
        <v>1动作</v>
      </c>
      <c r="Q26" s="494"/>
      <c r="R26" s="494" t="str">
        <f>法术大全!G583</f>
        <v>60尺</v>
      </c>
      <c r="S26" s="494"/>
      <c r="T26" s="494"/>
      <c r="U26" s="495" t="str">
        <f>法术大全!L583</f>
        <v>专注,至多1分钟</v>
      </c>
      <c r="V26" s="496"/>
      <c r="W26" s="496"/>
      <c r="X26" s="496"/>
      <c r="Y26" s="497"/>
      <c r="Z26" s="113" t="s">
        <v>93</v>
      </c>
      <c r="AA26" s="114" t="str">
        <f>法术大全!H583</f>
        <v>V</v>
      </c>
      <c r="AB26" s="114" t="str">
        <f>法术大全!I583</f>
        <v>S</v>
      </c>
      <c r="AC26" s="114" t="str">
        <f>法术大全!J583</f>
        <v>M</v>
      </c>
      <c r="AD26" s="498" t="str">
        <f>法术大全!K583</f>
        <v>一片直的小铁片</v>
      </c>
      <c r="AE26" s="499"/>
      <c r="AF26" s="499"/>
      <c r="AG26" s="499"/>
      <c r="AH26" s="499"/>
      <c r="AI26" s="499"/>
      <c r="AJ26" s="500"/>
      <c r="AK26" s="113" t="s">
        <v>93</v>
      </c>
      <c r="AL26" s="528"/>
      <c r="AM26" s="502"/>
      <c r="AN26" s="502"/>
      <c r="AO26" s="502"/>
      <c r="AP26" s="502"/>
      <c r="AQ26" s="502"/>
      <c r="AR26" s="502"/>
      <c r="AS26" s="502"/>
      <c r="AT26" s="503"/>
      <c r="AU26" s="118"/>
      <c r="AV26" s="348">
        <v>6</v>
      </c>
      <c r="AW26" s="348"/>
      <c r="AX26" s="509">
        <v>32</v>
      </c>
      <c r="AY26" s="510"/>
      <c r="AZ26" s="510"/>
      <c r="BA26" s="510"/>
      <c r="BB26" s="509">
        <v>3</v>
      </c>
      <c r="BC26" s="510"/>
      <c r="BD26" s="510"/>
      <c r="BE26" s="510"/>
      <c r="BK26" s="107"/>
      <c r="BW26" s="118"/>
      <c r="BX26" s="118"/>
      <c r="BY26" s="118"/>
      <c r="BZ26" s="118"/>
      <c r="CA26" s="118"/>
      <c r="CB26" s="118"/>
      <c r="CC26" s="118"/>
      <c r="CD26" s="121"/>
      <c r="CE26" s="118"/>
      <c r="CF26" s="118"/>
      <c r="CG26" s="118"/>
      <c r="CH26" s="118"/>
      <c r="CI26" s="118"/>
      <c r="CJ26" s="118"/>
      <c r="CK26" s="118"/>
      <c r="CL26" s="118"/>
      <c r="CM26" s="118"/>
    </row>
    <row r="27" spans="1:91" ht="17.149999999999999" customHeight="1">
      <c r="A27" s="106"/>
      <c r="B27" s="106" t="s">
        <v>210</v>
      </c>
      <c r="C27" s="107" t="s">
        <v>211</v>
      </c>
      <c r="D27" s="109">
        <f>法术大全!C584</f>
        <v>2</v>
      </c>
      <c r="E27" s="511" t="str">
        <f>法术大全!D584</f>
        <v>塑能</v>
      </c>
      <c r="F27" s="511"/>
      <c r="G27" s="511"/>
      <c r="H27" s="511" t="str">
        <f>法术大全!E584</f>
        <v>x</v>
      </c>
      <c r="I27" s="511"/>
      <c r="J27" s="313" t="s">
        <v>949</v>
      </c>
      <c r="K27" s="313"/>
      <c r="L27" s="313"/>
      <c r="M27" s="313"/>
      <c r="N27" s="313"/>
      <c r="O27" s="113" t="s">
        <v>93</v>
      </c>
      <c r="P27" s="512" t="str">
        <f>法术大全!F584</f>
        <v>1附赠动作</v>
      </c>
      <c r="Q27" s="512"/>
      <c r="R27" s="512" t="str">
        <f>法术大全!G584</f>
        <v>60尺</v>
      </c>
      <c r="S27" s="512"/>
      <c r="T27" s="512"/>
      <c r="U27" s="513" t="str">
        <f>法术大全!L584</f>
        <v>1分钟</v>
      </c>
      <c r="V27" s="514"/>
      <c r="W27" s="514"/>
      <c r="X27" s="514"/>
      <c r="Y27" s="515"/>
      <c r="Z27" s="113" t="s">
        <v>93</v>
      </c>
      <c r="AA27" s="116" t="str">
        <f>法术大全!H584</f>
        <v>V</v>
      </c>
      <c r="AB27" s="116" t="str">
        <f>法术大全!I584</f>
        <v>S</v>
      </c>
      <c r="AC27" s="116" t="str">
        <f>法术大全!J584</f>
        <v>×</v>
      </c>
      <c r="AD27" s="516" t="str">
        <f>法术大全!K584</f>
        <v>×</v>
      </c>
      <c r="AE27" s="517"/>
      <c r="AF27" s="517"/>
      <c r="AG27" s="517"/>
      <c r="AH27" s="517"/>
      <c r="AI27" s="517"/>
      <c r="AJ27" s="518"/>
      <c r="AK27" s="113" t="s">
        <v>93</v>
      </c>
      <c r="AL27" s="519"/>
      <c r="AM27" s="520"/>
      <c r="AN27" s="520"/>
      <c r="AO27" s="520"/>
      <c r="AP27" s="520"/>
      <c r="AQ27" s="520"/>
      <c r="AR27" s="520"/>
      <c r="AS27" s="520"/>
      <c r="AT27" s="521"/>
      <c r="AU27" s="118"/>
      <c r="AV27" s="348">
        <v>7</v>
      </c>
      <c r="AW27" s="348"/>
      <c r="AX27" s="526">
        <v>38</v>
      </c>
      <c r="AY27" s="527"/>
      <c r="AZ27" s="527"/>
      <c r="BA27" s="527"/>
      <c r="BB27" s="526">
        <v>4</v>
      </c>
      <c r="BC27" s="527"/>
      <c r="BD27" s="527"/>
      <c r="BE27" s="527"/>
      <c r="BK27" s="107"/>
      <c r="BW27" s="118"/>
      <c r="BX27" s="118"/>
      <c r="BY27" s="118"/>
      <c r="BZ27" s="118"/>
      <c r="CA27" s="118"/>
      <c r="CB27" s="118"/>
      <c r="CC27" s="118"/>
      <c r="CD27" s="121"/>
      <c r="CE27" s="118"/>
      <c r="CF27" s="118"/>
      <c r="CG27" s="118"/>
      <c r="CH27" s="118"/>
      <c r="CI27" s="118"/>
      <c r="CJ27" s="118"/>
      <c r="CK27" s="118"/>
      <c r="CL27" s="118"/>
      <c r="CM27" s="118"/>
    </row>
    <row r="28" spans="1:91" ht="17.149999999999999" customHeight="1">
      <c r="A28" s="106"/>
      <c r="B28" s="106" t="s">
        <v>210</v>
      </c>
      <c r="C28" s="107" t="s">
        <v>211</v>
      </c>
      <c r="D28" s="108" t="str">
        <f>法术大全!C585</f>
        <v>-</v>
      </c>
      <c r="E28" s="479" t="str">
        <f>法术大全!D585</f>
        <v>-</v>
      </c>
      <c r="F28" s="479"/>
      <c r="G28" s="479"/>
      <c r="H28" s="479" t="str">
        <f>法术大全!E585</f>
        <v>-</v>
      </c>
      <c r="I28" s="479"/>
      <c r="J28" s="300"/>
      <c r="K28" s="300"/>
      <c r="L28" s="300"/>
      <c r="M28" s="300"/>
      <c r="N28" s="300"/>
      <c r="O28" s="113" t="s">
        <v>93</v>
      </c>
      <c r="P28" s="494" t="str">
        <f>法术大全!F585</f>
        <v>-</v>
      </c>
      <c r="Q28" s="494"/>
      <c r="R28" s="494" t="str">
        <f>法术大全!G585</f>
        <v>-</v>
      </c>
      <c r="S28" s="494"/>
      <c r="T28" s="494"/>
      <c r="U28" s="495" t="str">
        <f>法术大全!L585</f>
        <v>-</v>
      </c>
      <c r="V28" s="496"/>
      <c r="W28" s="496"/>
      <c r="X28" s="496"/>
      <c r="Y28" s="497"/>
      <c r="Z28" s="113" t="s">
        <v>93</v>
      </c>
      <c r="AA28" s="114" t="str">
        <f>法术大全!H585</f>
        <v>-</v>
      </c>
      <c r="AB28" s="114" t="str">
        <f>法术大全!I585</f>
        <v>-</v>
      </c>
      <c r="AC28" s="114" t="str">
        <f>法术大全!J585</f>
        <v>-</v>
      </c>
      <c r="AD28" s="498" t="str">
        <f>法术大全!K585</f>
        <v>-</v>
      </c>
      <c r="AE28" s="499"/>
      <c r="AF28" s="499"/>
      <c r="AG28" s="499"/>
      <c r="AH28" s="499"/>
      <c r="AI28" s="499"/>
      <c r="AJ28" s="500"/>
      <c r="AK28" s="113" t="s">
        <v>93</v>
      </c>
      <c r="AL28" s="528"/>
      <c r="AM28" s="502"/>
      <c r="AN28" s="502"/>
      <c r="AO28" s="502"/>
      <c r="AP28" s="502"/>
      <c r="AQ28" s="502"/>
      <c r="AR28" s="502"/>
      <c r="AS28" s="502"/>
      <c r="AT28" s="503"/>
      <c r="AU28" s="118"/>
      <c r="AV28" s="348">
        <v>8</v>
      </c>
      <c r="AW28" s="348"/>
      <c r="AX28" s="509">
        <v>44</v>
      </c>
      <c r="AY28" s="510"/>
      <c r="AZ28" s="510"/>
      <c r="BA28" s="510"/>
      <c r="BB28" s="509">
        <v>4</v>
      </c>
      <c r="BC28" s="510"/>
      <c r="BD28" s="510"/>
      <c r="BE28" s="510"/>
      <c r="BK28" s="107"/>
      <c r="BW28" s="118"/>
      <c r="BX28" s="118"/>
      <c r="BY28" s="118"/>
      <c r="BZ28" s="118"/>
      <c r="CA28" s="118"/>
      <c r="CB28" s="118"/>
      <c r="CC28" s="118"/>
      <c r="CD28" s="121"/>
      <c r="CE28" s="118"/>
      <c r="CF28" s="118"/>
      <c r="CG28" s="118"/>
      <c r="CH28" s="118"/>
      <c r="CI28" s="118"/>
      <c r="CJ28" s="118"/>
      <c r="CK28" s="118"/>
      <c r="CL28" s="118"/>
      <c r="CM28" s="118"/>
    </row>
    <row r="29" spans="1:91" ht="17.149999999999999" customHeight="1">
      <c r="A29" s="106"/>
      <c r="B29" s="106" t="s">
        <v>210</v>
      </c>
      <c r="C29" s="107" t="s">
        <v>211</v>
      </c>
      <c r="D29" s="109" t="str">
        <f>法术大全!C586</f>
        <v>-</v>
      </c>
      <c r="E29" s="511" t="str">
        <f>法术大全!D586</f>
        <v>-</v>
      </c>
      <c r="F29" s="511"/>
      <c r="G29" s="511"/>
      <c r="H29" s="511" t="str">
        <f>法术大全!E586</f>
        <v>-</v>
      </c>
      <c r="I29" s="511"/>
      <c r="J29" s="313"/>
      <c r="K29" s="313"/>
      <c r="L29" s="313"/>
      <c r="M29" s="313"/>
      <c r="N29" s="313"/>
      <c r="O29" s="113" t="s">
        <v>93</v>
      </c>
      <c r="P29" s="512" t="str">
        <f>法术大全!F586</f>
        <v>-</v>
      </c>
      <c r="Q29" s="512"/>
      <c r="R29" s="512" t="str">
        <f>法术大全!G586</f>
        <v>-</v>
      </c>
      <c r="S29" s="512"/>
      <c r="T29" s="512"/>
      <c r="U29" s="513" t="str">
        <f>法术大全!L586</f>
        <v>-</v>
      </c>
      <c r="V29" s="514"/>
      <c r="W29" s="514"/>
      <c r="X29" s="514"/>
      <c r="Y29" s="515"/>
      <c r="Z29" s="113" t="s">
        <v>93</v>
      </c>
      <c r="AA29" s="116" t="str">
        <f>法术大全!H586</f>
        <v>-</v>
      </c>
      <c r="AB29" s="116" t="str">
        <f>法术大全!I586</f>
        <v>-</v>
      </c>
      <c r="AC29" s="116" t="str">
        <f>法术大全!J586</f>
        <v>-</v>
      </c>
      <c r="AD29" s="516" t="str">
        <f>法术大全!K586</f>
        <v>-</v>
      </c>
      <c r="AE29" s="517"/>
      <c r="AF29" s="517"/>
      <c r="AG29" s="517"/>
      <c r="AH29" s="517"/>
      <c r="AI29" s="517"/>
      <c r="AJ29" s="518"/>
      <c r="AK29" s="113" t="s">
        <v>93</v>
      </c>
      <c r="AL29" s="519"/>
      <c r="AM29" s="520"/>
      <c r="AN29" s="520"/>
      <c r="AO29" s="520"/>
      <c r="AP29" s="520"/>
      <c r="AQ29" s="520"/>
      <c r="AR29" s="520"/>
      <c r="AS29" s="520"/>
      <c r="AT29" s="521"/>
      <c r="AU29" s="118"/>
      <c r="AV29" s="348">
        <v>9</v>
      </c>
      <c r="AW29" s="348"/>
      <c r="AX29" s="526">
        <v>57</v>
      </c>
      <c r="AY29" s="527"/>
      <c r="AZ29" s="527"/>
      <c r="BA29" s="527"/>
      <c r="BB29" s="526">
        <v>5</v>
      </c>
      <c r="BC29" s="527"/>
      <c r="BD29" s="527"/>
      <c r="BE29" s="527"/>
      <c r="BK29" s="107"/>
      <c r="BW29" s="118"/>
      <c r="BX29" s="118"/>
      <c r="BY29" s="118"/>
      <c r="BZ29" s="118"/>
      <c r="CA29" s="118"/>
      <c r="CB29" s="118"/>
      <c r="CC29" s="118"/>
      <c r="CD29" s="121"/>
      <c r="CE29" s="118"/>
      <c r="CF29" s="118"/>
      <c r="CG29" s="118"/>
      <c r="CH29" s="118"/>
      <c r="CI29" s="118"/>
      <c r="CJ29" s="118"/>
      <c r="CK29" s="118"/>
      <c r="CL29" s="118"/>
      <c r="CM29" s="118"/>
    </row>
    <row r="30" spans="1:91" ht="17.149999999999999" customHeight="1">
      <c r="A30" s="106"/>
      <c r="B30" s="106" t="s">
        <v>210</v>
      </c>
      <c r="C30" s="107" t="s">
        <v>211</v>
      </c>
      <c r="D30" s="108" t="str">
        <f>法术大全!C587</f>
        <v>-</v>
      </c>
      <c r="E30" s="479" t="str">
        <f>法术大全!D587</f>
        <v>-</v>
      </c>
      <c r="F30" s="479"/>
      <c r="G30" s="479"/>
      <c r="H30" s="479" t="str">
        <f>法术大全!E587</f>
        <v>-</v>
      </c>
      <c r="I30" s="479"/>
      <c r="J30" s="300"/>
      <c r="K30" s="300"/>
      <c r="L30" s="300"/>
      <c r="M30" s="300"/>
      <c r="N30" s="300"/>
      <c r="O30" s="113" t="s">
        <v>93</v>
      </c>
      <c r="P30" s="494" t="str">
        <f>法术大全!F587</f>
        <v>-</v>
      </c>
      <c r="Q30" s="494"/>
      <c r="R30" s="494" t="str">
        <f>法术大全!G587</f>
        <v>-</v>
      </c>
      <c r="S30" s="494"/>
      <c r="T30" s="494"/>
      <c r="U30" s="495" t="str">
        <f>法术大全!L587</f>
        <v>-</v>
      </c>
      <c r="V30" s="496"/>
      <c r="W30" s="496"/>
      <c r="X30" s="496"/>
      <c r="Y30" s="497"/>
      <c r="Z30" s="113" t="s">
        <v>93</v>
      </c>
      <c r="AA30" s="114" t="str">
        <f>法术大全!H587</f>
        <v>-</v>
      </c>
      <c r="AB30" s="114" t="str">
        <f>法术大全!I587</f>
        <v>-</v>
      </c>
      <c r="AC30" s="114" t="str">
        <f>法术大全!J587</f>
        <v>-</v>
      </c>
      <c r="AD30" s="498" t="str">
        <f>法术大全!K587</f>
        <v>-</v>
      </c>
      <c r="AE30" s="499"/>
      <c r="AF30" s="499"/>
      <c r="AG30" s="499"/>
      <c r="AH30" s="499"/>
      <c r="AI30" s="499"/>
      <c r="AJ30" s="500"/>
      <c r="AK30" s="113" t="s">
        <v>93</v>
      </c>
      <c r="AL30" s="528"/>
      <c r="AM30" s="502"/>
      <c r="AN30" s="502"/>
      <c r="AO30" s="502"/>
      <c r="AP30" s="502"/>
      <c r="AQ30" s="502"/>
      <c r="AR30" s="502"/>
      <c r="AS30" s="502"/>
      <c r="AT30" s="503"/>
      <c r="AU30" s="118"/>
      <c r="AV30" s="348">
        <v>10</v>
      </c>
      <c r="AW30" s="348"/>
      <c r="AX30" s="509">
        <v>64</v>
      </c>
      <c r="AY30" s="510"/>
      <c r="AZ30" s="510"/>
      <c r="BA30" s="510"/>
      <c r="BB30" s="509">
        <v>5</v>
      </c>
      <c r="BC30" s="510"/>
      <c r="BD30" s="510"/>
      <c r="BE30" s="510"/>
      <c r="BK30" s="107"/>
      <c r="BW30" s="118"/>
      <c r="BX30" s="118"/>
      <c r="BY30" s="118"/>
      <c r="BZ30" s="118"/>
      <c r="CA30" s="118"/>
      <c r="CB30" s="118"/>
      <c r="CC30" s="118"/>
      <c r="CD30" s="121"/>
      <c r="CE30" s="118"/>
      <c r="CF30" s="118"/>
      <c r="CG30" s="118"/>
      <c r="CH30" s="118"/>
      <c r="CI30" s="118"/>
      <c r="CJ30" s="118"/>
      <c r="CK30" s="118"/>
      <c r="CL30" s="118"/>
      <c r="CM30" s="118"/>
    </row>
    <row r="31" spans="1:91" ht="17.149999999999999" customHeight="1">
      <c r="A31" s="106"/>
      <c r="B31" s="106" t="s">
        <v>210</v>
      </c>
      <c r="C31" s="107" t="s">
        <v>211</v>
      </c>
      <c r="D31" s="109" t="str">
        <f>法术大全!C588</f>
        <v>-</v>
      </c>
      <c r="E31" s="511" t="str">
        <f>法术大全!D588</f>
        <v>-</v>
      </c>
      <c r="F31" s="511"/>
      <c r="G31" s="511"/>
      <c r="H31" s="511" t="str">
        <f>法术大全!E588</f>
        <v>-</v>
      </c>
      <c r="I31" s="511"/>
      <c r="J31" s="313"/>
      <c r="K31" s="313"/>
      <c r="L31" s="313"/>
      <c r="M31" s="313"/>
      <c r="N31" s="313"/>
      <c r="O31" s="113" t="s">
        <v>93</v>
      </c>
      <c r="P31" s="512" t="str">
        <f>法术大全!F588</f>
        <v>-</v>
      </c>
      <c r="Q31" s="512"/>
      <c r="R31" s="512" t="str">
        <f>法术大全!G588</f>
        <v>-</v>
      </c>
      <c r="S31" s="512"/>
      <c r="T31" s="512"/>
      <c r="U31" s="513" t="str">
        <f>法术大全!L588</f>
        <v>-</v>
      </c>
      <c r="V31" s="514"/>
      <c r="W31" s="514"/>
      <c r="X31" s="514"/>
      <c r="Y31" s="515"/>
      <c r="Z31" s="113" t="s">
        <v>93</v>
      </c>
      <c r="AA31" s="116" t="str">
        <f>法术大全!H588</f>
        <v>-</v>
      </c>
      <c r="AB31" s="116" t="str">
        <f>法术大全!I588</f>
        <v>-</v>
      </c>
      <c r="AC31" s="116" t="str">
        <f>法术大全!J588</f>
        <v>-</v>
      </c>
      <c r="AD31" s="516" t="str">
        <f>法术大全!K588</f>
        <v>-</v>
      </c>
      <c r="AE31" s="517"/>
      <c r="AF31" s="517"/>
      <c r="AG31" s="517"/>
      <c r="AH31" s="517"/>
      <c r="AI31" s="517"/>
      <c r="AJ31" s="518"/>
      <c r="AK31" s="113" t="s">
        <v>93</v>
      </c>
      <c r="AL31" s="519"/>
      <c r="AM31" s="520"/>
      <c r="AN31" s="520"/>
      <c r="AO31" s="520"/>
      <c r="AP31" s="520"/>
      <c r="AQ31" s="520"/>
      <c r="AR31" s="520"/>
      <c r="AS31" s="520"/>
      <c r="AT31" s="521"/>
      <c r="AU31" s="118"/>
      <c r="AV31" s="348">
        <v>11</v>
      </c>
      <c r="AW31" s="348"/>
      <c r="AX31" s="526">
        <v>73</v>
      </c>
      <c r="AY31" s="527"/>
      <c r="AZ31" s="527"/>
      <c r="BA31" s="527"/>
      <c r="BB31" s="526">
        <v>6</v>
      </c>
      <c r="BC31" s="527"/>
      <c r="BD31" s="527"/>
      <c r="BE31" s="527"/>
      <c r="BK31" s="107"/>
      <c r="BW31" s="118"/>
      <c r="BX31" s="118"/>
      <c r="BY31" s="118"/>
      <c r="BZ31" s="118"/>
      <c r="CA31" s="118"/>
      <c r="CB31" s="118"/>
      <c r="CC31" s="118"/>
      <c r="CD31" s="121"/>
      <c r="CE31" s="118"/>
      <c r="CF31" s="118"/>
      <c r="CG31" s="118"/>
      <c r="CH31" s="118"/>
      <c r="CI31" s="118"/>
      <c r="CJ31" s="118"/>
      <c r="CK31" s="118"/>
      <c r="CL31" s="118"/>
      <c r="CM31" s="118"/>
    </row>
    <row r="32" spans="1:91" ht="17.149999999999999" customHeight="1">
      <c r="A32" s="106"/>
      <c r="B32" s="106" t="s">
        <v>210</v>
      </c>
      <c r="C32" s="107" t="s">
        <v>211</v>
      </c>
      <c r="D32" s="108" t="str">
        <f>法术大全!C589</f>
        <v>-</v>
      </c>
      <c r="E32" s="479" t="str">
        <f>法术大全!D589</f>
        <v>-</v>
      </c>
      <c r="F32" s="479"/>
      <c r="G32" s="479"/>
      <c r="H32" s="479" t="str">
        <f>法术大全!E589</f>
        <v>-</v>
      </c>
      <c r="I32" s="479"/>
      <c r="J32" s="300"/>
      <c r="K32" s="300"/>
      <c r="L32" s="300"/>
      <c r="M32" s="300"/>
      <c r="N32" s="300"/>
      <c r="O32" s="113" t="s">
        <v>93</v>
      </c>
      <c r="P32" s="494" t="str">
        <f>法术大全!F589</f>
        <v>-</v>
      </c>
      <c r="Q32" s="494"/>
      <c r="R32" s="494" t="str">
        <f>法术大全!G589</f>
        <v>-</v>
      </c>
      <c r="S32" s="494"/>
      <c r="T32" s="494"/>
      <c r="U32" s="495" t="str">
        <f>法术大全!L589</f>
        <v>-</v>
      </c>
      <c r="V32" s="496"/>
      <c r="W32" s="496"/>
      <c r="X32" s="496"/>
      <c r="Y32" s="497"/>
      <c r="Z32" s="113" t="s">
        <v>93</v>
      </c>
      <c r="AA32" s="114" t="str">
        <f>法术大全!H589</f>
        <v>-</v>
      </c>
      <c r="AB32" s="114" t="str">
        <f>法术大全!I589</f>
        <v>-</v>
      </c>
      <c r="AC32" s="114" t="str">
        <f>法术大全!J589</f>
        <v>-</v>
      </c>
      <c r="AD32" s="498" t="str">
        <f>法术大全!K589</f>
        <v>-</v>
      </c>
      <c r="AE32" s="499"/>
      <c r="AF32" s="499"/>
      <c r="AG32" s="499"/>
      <c r="AH32" s="499"/>
      <c r="AI32" s="499"/>
      <c r="AJ32" s="500"/>
      <c r="AK32" s="113" t="s">
        <v>93</v>
      </c>
      <c r="AL32" s="528"/>
      <c r="AM32" s="502"/>
      <c r="AN32" s="502"/>
      <c r="AO32" s="502"/>
      <c r="AP32" s="502"/>
      <c r="AQ32" s="502"/>
      <c r="AR32" s="502"/>
      <c r="AS32" s="502"/>
      <c r="AT32" s="503"/>
      <c r="AU32" s="118"/>
      <c r="AV32" s="348">
        <v>12</v>
      </c>
      <c r="AW32" s="348"/>
      <c r="AX32" s="509">
        <v>73</v>
      </c>
      <c r="AY32" s="510"/>
      <c r="AZ32" s="510"/>
      <c r="BA32" s="510"/>
      <c r="BB32" s="509">
        <v>6</v>
      </c>
      <c r="BC32" s="510"/>
      <c r="BD32" s="510"/>
      <c r="BE32" s="510"/>
      <c r="BK32" s="107"/>
      <c r="BW32" s="118"/>
      <c r="BX32" s="118"/>
      <c r="BY32" s="118"/>
      <c r="BZ32" s="118"/>
      <c r="CA32" s="118"/>
      <c r="CB32" s="118"/>
      <c r="CC32" s="118"/>
      <c r="CD32" s="121"/>
      <c r="CE32" s="118"/>
      <c r="CF32" s="118"/>
      <c r="CG32" s="118"/>
      <c r="CH32" s="118"/>
      <c r="CI32" s="118"/>
      <c r="CJ32" s="118"/>
      <c r="CK32" s="118"/>
      <c r="CL32" s="118"/>
      <c r="CM32" s="118"/>
    </row>
    <row r="33" spans="1:91" ht="17.149999999999999" customHeight="1">
      <c r="A33" s="106"/>
      <c r="B33" s="106" t="s">
        <v>210</v>
      </c>
      <c r="C33" s="107" t="s">
        <v>211</v>
      </c>
      <c r="D33" s="109" t="str">
        <f>法术大全!C590</f>
        <v>-</v>
      </c>
      <c r="E33" s="511" t="str">
        <f>法术大全!D590</f>
        <v>-</v>
      </c>
      <c r="F33" s="511"/>
      <c r="G33" s="511"/>
      <c r="H33" s="511" t="str">
        <f>法术大全!E590</f>
        <v>-</v>
      </c>
      <c r="I33" s="511"/>
      <c r="J33" s="313"/>
      <c r="K33" s="313"/>
      <c r="L33" s="313"/>
      <c r="M33" s="313"/>
      <c r="N33" s="313"/>
      <c r="O33" s="113" t="s">
        <v>93</v>
      </c>
      <c r="P33" s="512" t="str">
        <f>法术大全!F590</f>
        <v>-</v>
      </c>
      <c r="Q33" s="512"/>
      <c r="R33" s="512" t="str">
        <f>法术大全!G590</f>
        <v>-</v>
      </c>
      <c r="S33" s="512"/>
      <c r="T33" s="512"/>
      <c r="U33" s="513" t="str">
        <f>法术大全!L590</f>
        <v>-</v>
      </c>
      <c r="V33" s="514"/>
      <c r="W33" s="514"/>
      <c r="X33" s="514"/>
      <c r="Y33" s="515"/>
      <c r="Z33" s="113" t="s">
        <v>93</v>
      </c>
      <c r="AA33" s="116" t="str">
        <f>法术大全!H590</f>
        <v>-</v>
      </c>
      <c r="AB33" s="116" t="str">
        <f>法术大全!I590</f>
        <v>-</v>
      </c>
      <c r="AC33" s="116" t="str">
        <f>法术大全!J590</f>
        <v>-</v>
      </c>
      <c r="AD33" s="516" t="str">
        <f>法术大全!K590</f>
        <v>-</v>
      </c>
      <c r="AE33" s="517"/>
      <c r="AF33" s="517"/>
      <c r="AG33" s="517"/>
      <c r="AH33" s="517"/>
      <c r="AI33" s="517"/>
      <c r="AJ33" s="518"/>
      <c r="AK33" s="113" t="s">
        <v>93</v>
      </c>
      <c r="AL33" s="519"/>
      <c r="AM33" s="520"/>
      <c r="AN33" s="520"/>
      <c r="AO33" s="520"/>
      <c r="AP33" s="520"/>
      <c r="AQ33" s="520"/>
      <c r="AR33" s="520"/>
      <c r="AS33" s="520"/>
      <c r="AT33" s="521"/>
      <c r="AU33" s="118"/>
      <c r="AV33" s="348">
        <v>13</v>
      </c>
      <c r="AW33" s="348"/>
      <c r="AX33" s="526">
        <v>83</v>
      </c>
      <c r="AY33" s="527"/>
      <c r="AZ33" s="527"/>
      <c r="BA33" s="527"/>
      <c r="BB33" s="526">
        <v>7</v>
      </c>
      <c r="BC33" s="527"/>
      <c r="BD33" s="527"/>
      <c r="BE33" s="527"/>
      <c r="BK33" s="107"/>
      <c r="BW33" s="118"/>
      <c r="BX33" s="118"/>
      <c r="BY33" s="118"/>
      <c r="BZ33" s="118"/>
      <c r="CA33" s="118"/>
      <c r="CB33" s="118"/>
      <c r="CC33" s="118"/>
      <c r="CD33" s="121"/>
      <c r="CE33" s="118"/>
      <c r="CF33" s="118"/>
      <c r="CG33" s="118"/>
      <c r="CH33" s="118"/>
      <c r="CI33" s="118"/>
      <c r="CJ33" s="118"/>
      <c r="CK33" s="118"/>
      <c r="CL33" s="118"/>
      <c r="CM33" s="118"/>
    </row>
    <row r="34" spans="1:91" ht="17.149999999999999" customHeight="1">
      <c r="A34" s="106"/>
      <c r="B34" s="106" t="s">
        <v>210</v>
      </c>
      <c r="C34" s="107" t="s">
        <v>211</v>
      </c>
      <c r="D34" s="108" t="str">
        <f>法术大全!C591</f>
        <v>-</v>
      </c>
      <c r="E34" s="479" t="str">
        <f>法术大全!D591</f>
        <v>-</v>
      </c>
      <c r="F34" s="479"/>
      <c r="G34" s="479"/>
      <c r="H34" s="479" t="str">
        <f>法术大全!E591</f>
        <v>-</v>
      </c>
      <c r="I34" s="479"/>
      <c r="J34" s="300"/>
      <c r="K34" s="300"/>
      <c r="L34" s="300"/>
      <c r="M34" s="300"/>
      <c r="N34" s="300"/>
      <c r="O34" s="113" t="s">
        <v>93</v>
      </c>
      <c r="P34" s="494" t="str">
        <f>法术大全!F591</f>
        <v>-</v>
      </c>
      <c r="Q34" s="494"/>
      <c r="R34" s="494" t="str">
        <f>法术大全!G591</f>
        <v>-</v>
      </c>
      <c r="S34" s="494"/>
      <c r="T34" s="494"/>
      <c r="U34" s="495" t="str">
        <f>法术大全!L591</f>
        <v>-</v>
      </c>
      <c r="V34" s="496"/>
      <c r="W34" s="496"/>
      <c r="X34" s="496"/>
      <c r="Y34" s="497"/>
      <c r="Z34" s="113" t="s">
        <v>93</v>
      </c>
      <c r="AA34" s="114" t="str">
        <f>法术大全!H591</f>
        <v>-</v>
      </c>
      <c r="AB34" s="114" t="str">
        <f>法术大全!I591</f>
        <v>-</v>
      </c>
      <c r="AC34" s="114" t="str">
        <f>法术大全!J591</f>
        <v>-</v>
      </c>
      <c r="AD34" s="498" t="str">
        <f>法术大全!K591</f>
        <v>-</v>
      </c>
      <c r="AE34" s="499"/>
      <c r="AF34" s="499"/>
      <c r="AG34" s="499"/>
      <c r="AH34" s="499"/>
      <c r="AI34" s="499"/>
      <c r="AJ34" s="500"/>
      <c r="AK34" s="113" t="s">
        <v>93</v>
      </c>
      <c r="AL34" s="528"/>
      <c r="AM34" s="502"/>
      <c r="AN34" s="502"/>
      <c r="AO34" s="502"/>
      <c r="AP34" s="502"/>
      <c r="AQ34" s="502"/>
      <c r="AR34" s="502"/>
      <c r="AS34" s="502"/>
      <c r="AT34" s="503"/>
      <c r="AU34" s="118"/>
      <c r="AV34" s="348">
        <v>14</v>
      </c>
      <c r="AW34" s="348"/>
      <c r="AX34" s="509">
        <v>83</v>
      </c>
      <c r="AY34" s="510"/>
      <c r="AZ34" s="510"/>
      <c r="BA34" s="510"/>
      <c r="BB34" s="509">
        <v>7</v>
      </c>
      <c r="BC34" s="510"/>
      <c r="BD34" s="510"/>
      <c r="BE34" s="510"/>
      <c r="BK34" s="107"/>
      <c r="BW34" s="118"/>
      <c r="BX34" s="118"/>
      <c r="BY34" s="118"/>
      <c r="BZ34" s="118"/>
      <c r="CA34" s="118"/>
      <c r="CB34" s="118"/>
      <c r="CC34" s="118"/>
      <c r="CD34" s="121"/>
      <c r="CE34" s="118"/>
      <c r="CF34" s="118"/>
      <c r="CG34" s="118"/>
      <c r="CH34" s="118"/>
      <c r="CI34" s="118"/>
      <c r="CJ34" s="118"/>
      <c r="CK34" s="118"/>
      <c r="CL34" s="118"/>
      <c r="CM34" s="118"/>
    </row>
    <row r="35" spans="1:91" ht="17.149999999999999" customHeight="1">
      <c r="A35" s="106"/>
      <c r="B35" s="106" t="s">
        <v>210</v>
      </c>
      <c r="C35" s="107" t="s">
        <v>211</v>
      </c>
      <c r="D35" s="109" t="str">
        <f>法术大全!C592</f>
        <v>-</v>
      </c>
      <c r="E35" s="511" t="str">
        <f>法术大全!D592</f>
        <v>-</v>
      </c>
      <c r="F35" s="511"/>
      <c r="G35" s="511"/>
      <c r="H35" s="511" t="str">
        <f>法术大全!E592</f>
        <v>-</v>
      </c>
      <c r="I35" s="511"/>
      <c r="J35" s="313"/>
      <c r="K35" s="313"/>
      <c r="L35" s="313"/>
      <c r="M35" s="313"/>
      <c r="N35" s="313"/>
      <c r="O35" s="113" t="s">
        <v>93</v>
      </c>
      <c r="P35" s="512" t="str">
        <f>法术大全!F592</f>
        <v>-</v>
      </c>
      <c r="Q35" s="512"/>
      <c r="R35" s="512" t="str">
        <f>法术大全!G592</f>
        <v>-</v>
      </c>
      <c r="S35" s="512"/>
      <c r="T35" s="512"/>
      <c r="U35" s="513" t="str">
        <f>法术大全!L592</f>
        <v>-</v>
      </c>
      <c r="V35" s="514"/>
      <c r="W35" s="514"/>
      <c r="X35" s="514"/>
      <c r="Y35" s="515"/>
      <c r="Z35" s="113" t="s">
        <v>93</v>
      </c>
      <c r="AA35" s="116" t="str">
        <f>法术大全!H592</f>
        <v>-</v>
      </c>
      <c r="AB35" s="116" t="str">
        <f>法术大全!I592</f>
        <v>-</v>
      </c>
      <c r="AC35" s="116" t="str">
        <f>法术大全!J592</f>
        <v>-</v>
      </c>
      <c r="AD35" s="516" t="str">
        <f>法术大全!K592</f>
        <v>-</v>
      </c>
      <c r="AE35" s="517"/>
      <c r="AF35" s="517"/>
      <c r="AG35" s="517"/>
      <c r="AH35" s="517"/>
      <c r="AI35" s="517"/>
      <c r="AJ35" s="518"/>
      <c r="AK35" s="113" t="s">
        <v>93</v>
      </c>
      <c r="AL35" s="519"/>
      <c r="AM35" s="520"/>
      <c r="AN35" s="520"/>
      <c r="AO35" s="520"/>
      <c r="AP35" s="520"/>
      <c r="AQ35" s="520"/>
      <c r="AR35" s="520"/>
      <c r="AS35" s="520"/>
      <c r="AT35" s="521"/>
      <c r="AU35" s="118"/>
      <c r="AV35" s="348">
        <v>15</v>
      </c>
      <c r="AW35" s="348"/>
      <c r="AX35" s="526">
        <v>94</v>
      </c>
      <c r="AY35" s="527"/>
      <c r="AZ35" s="527"/>
      <c r="BA35" s="527"/>
      <c r="BB35" s="526">
        <v>8</v>
      </c>
      <c r="BC35" s="527"/>
      <c r="BD35" s="527"/>
      <c r="BE35" s="527"/>
      <c r="BK35" s="107"/>
      <c r="BW35" s="118"/>
      <c r="BX35" s="118"/>
      <c r="BY35" s="118"/>
      <c r="BZ35" s="118"/>
      <c r="CA35" s="118"/>
      <c r="CB35" s="118"/>
      <c r="CC35" s="118"/>
      <c r="CD35" s="121"/>
      <c r="CE35" s="118"/>
      <c r="CF35" s="118"/>
      <c r="CG35" s="118"/>
      <c r="CH35" s="118"/>
      <c r="CI35" s="118"/>
      <c r="CJ35" s="118"/>
      <c r="CK35" s="118"/>
      <c r="CL35" s="118"/>
      <c r="CM35" s="118"/>
    </row>
    <row r="36" spans="1:91" ht="17.149999999999999" customHeight="1">
      <c r="A36" s="233" t="s">
        <v>222</v>
      </c>
      <c r="B36" s="233"/>
      <c r="C36" s="233"/>
      <c r="D36" s="105" t="s">
        <v>33</v>
      </c>
      <c r="E36" s="233" t="s">
        <v>198</v>
      </c>
      <c r="F36" s="233"/>
      <c r="G36" s="233"/>
      <c r="H36" s="233" t="s">
        <v>199</v>
      </c>
      <c r="I36" s="233"/>
      <c r="J36" s="233" t="s">
        <v>200</v>
      </c>
      <c r="K36" s="233"/>
      <c r="L36" s="233"/>
      <c r="M36" s="233"/>
      <c r="N36" s="233"/>
      <c r="O36" s="111"/>
      <c r="P36" s="537" t="s">
        <v>201</v>
      </c>
      <c r="Q36" s="537"/>
      <c r="R36" s="537" t="s">
        <v>202</v>
      </c>
      <c r="S36" s="537"/>
      <c r="T36" s="537"/>
      <c r="U36" s="537" t="s">
        <v>203</v>
      </c>
      <c r="V36" s="537"/>
      <c r="W36" s="537"/>
      <c r="X36" s="537"/>
      <c r="Y36" s="537"/>
      <c r="Z36" s="111"/>
      <c r="AA36" s="105" t="s">
        <v>204</v>
      </c>
      <c r="AB36" s="105" t="s">
        <v>205</v>
      </c>
      <c r="AC36" s="105" t="s">
        <v>206</v>
      </c>
      <c r="AD36" s="233" t="s">
        <v>207</v>
      </c>
      <c r="AE36" s="233"/>
      <c r="AF36" s="233"/>
      <c r="AG36" s="233"/>
      <c r="AH36" s="233"/>
      <c r="AI36" s="233"/>
      <c r="AJ36" s="233"/>
      <c r="AK36" s="111"/>
      <c r="AL36" s="233" t="s">
        <v>208</v>
      </c>
      <c r="AM36" s="233"/>
      <c r="AN36" s="233"/>
      <c r="AO36" s="233"/>
      <c r="AP36" s="233"/>
      <c r="AQ36" s="233"/>
      <c r="AR36" s="233"/>
      <c r="AS36" s="233"/>
      <c r="AT36" s="233"/>
      <c r="AU36" s="111"/>
      <c r="AV36" s="348">
        <v>16</v>
      </c>
      <c r="AW36" s="348"/>
      <c r="AX36" s="509">
        <v>94</v>
      </c>
      <c r="AY36" s="510"/>
      <c r="AZ36" s="510"/>
      <c r="BA36" s="510"/>
      <c r="BB36" s="509">
        <v>8</v>
      </c>
      <c r="BC36" s="510"/>
      <c r="BD36" s="510"/>
      <c r="BE36" s="510"/>
      <c r="BK36" s="111"/>
      <c r="BY36" s="111"/>
      <c r="BZ36" s="111"/>
      <c r="CA36" s="111"/>
      <c r="CB36" s="111"/>
      <c r="CC36" s="111"/>
      <c r="CD36" s="122"/>
      <c r="CE36" s="111"/>
      <c r="CF36" s="111"/>
      <c r="CG36" s="111"/>
      <c r="CH36" s="111"/>
      <c r="CI36" s="111"/>
      <c r="CJ36" s="111"/>
      <c r="CK36" s="111"/>
      <c r="CL36" s="111"/>
      <c r="CM36" s="111"/>
    </row>
    <row r="37" spans="1:91" ht="17.149999999999999" customHeight="1">
      <c r="A37" s="106"/>
      <c r="B37" s="106" t="s">
        <v>210</v>
      </c>
      <c r="C37" s="107" t="s">
        <v>211</v>
      </c>
      <c r="D37" s="108" t="str">
        <f>法术大全!C594</f>
        <v>-</v>
      </c>
      <c r="E37" s="479" t="str">
        <f>法术大全!D594</f>
        <v>-</v>
      </c>
      <c r="F37" s="479"/>
      <c r="G37" s="479"/>
      <c r="H37" s="479" t="str">
        <f>法术大全!E594</f>
        <v>-</v>
      </c>
      <c r="I37" s="479"/>
      <c r="J37" s="300"/>
      <c r="K37" s="300"/>
      <c r="L37" s="300"/>
      <c r="M37" s="300"/>
      <c r="N37" s="300"/>
      <c r="O37" s="113" t="s">
        <v>93</v>
      </c>
      <c r="P37" s="494" t="str">
        <f>法术大全!F594</f>
        <v>-</v>
      </c>
      <c r="Q37" s="494"/>
      <c r="R37" s="494" t="str">
        <f>法术大全!G594</f>
        <v>-</v>
      </c>
      <c r="S37" s="494"/>
      <c r="T37" s="494"/>
      <c r="U37" s="495" t="str">
        <f>法术大全!L594</f>
        <v>-</v>
      </c>
      <c r="V37" s="496"/>
      <c r="W37" s="496"/>
      <c r="X37" s="496"/>
      <c r="Y37" s="497"/>
      <c r="Z37" s="113" t="s">
        <v>93</v>
      </c>
      <c r="AA37" s="114" t="str">
        <f>法术大全!H594</f>
        <v>-</v>
      </c>
      <c r="AB37" s="114" t="str">
        <f>法术大全!I594</f>
        <v>-</v>
      </c>
      <c r="AC37" s="114" t="str">
        <f>法术大全!J594</f>
        <v>-</v>
      </c>
      <c r="AD37" s="498" t="str">
        <f>法术大全!K594</f>
        <v>-</v>
      </c>
      <c r="AE37" s="499"/>
      <c r="AF37" s="499"/>
      <c r="AG37" s="499"/>
      <c r="AH37" s="499"/>
      <c r="AI37" s="499"/>
      <c r="AJ37" s="500"/>
      <c r="AK37" s="113" t="s">
        <v>93</v>
      </c>
      <c r="AL37" s="528"/>
      <c r="AM37" s="502"/>
      <c r="AN37" s="502"/>
      <c r="AO37" s="502"/>
      <c r="AP37" s="502"/>
      <c r="AQ37" s="502"/>
      <c r="AR37" s="502"/>
      <c r="AS37" s="502"/>
      <c r="AT37" s="503"/>
      <c r="AU37" s="107"/>
      <c r="AV37" s="348">
        <v>17</v>
      </c>
      <c r="AW37" s="348"/>
      <c r="AX37" s="526">
        <v>107</v>
      </c>
      <c r="AY37" s="527"/>
      <c r="AZ37" s="527"/>
      <c r="BA37" s="527"/>
      <c r="BB37" s="526">
        <v>9</v>
      </c>
      <c r="BC37" s="527"/>
      <c r="BD37" s="527"/>
      <c r="BE37" s="527"/>
      <c r="BK37" s="107"/>
      <c r="BY37" s="118"/>
      <c r="BZ37" s="118"/>
      <c r="CA37" s="118"/>
      <c r="CB37" s="118"/>
      <c r="CC37" s="118"/>
      <c r="CD37" s="121"/>
      <c r="CE37" s="118"/>
      <c r="CF37" s="118"/>
      <c r="CG37" s="118"/>
      <c r="CH37" s="118"/>
      <c r="CI37" s="118"/>
      <c r="CJ37" s="118"/>
      <c r="CK37" s="118"/>
      <c r="CL37" s="118"/>
      <c r="CM37" s="118"/>
    </row>
    <row r="38" spans="1:91" ht="17.149999999999999" customHeight="1">
      <c r="A38" s="106"/>
      <c r="B38" s="106" t="s">
        <v>210</v>
      </c>
      <c r="C38" s="107" t="s">
        <v>211</v>
      </c>
      <c r="D38" s="109" t="str">
        <f>法术大全!C595</f>
        <v>-</v>
      </c>
      <c r="E38" s="511" t="str">
        <f>法术大全!D595</f>
        <v>-</v>
      </c>
      <c r="F38" s="511"/>
      <c r="G38" s="511"/>
      <c r="H38" s="511" t="str">
        <f>法术大全!E595</f>
        <v>-</v>
      </c>
      <c r="I38" s="511"/>
      <c r="J38" s="313"/>
      <c r="K38" s="313"/>
      <c r="L38" s="313"/>
      <c r="M38" s="313"/>
      <c r="N38" s="313"/>
      <c r="O38" s="113" t="s">
        <v>93</v>
      </c>
      <c r="P38" s="512" t="str">
        <f>法术大全!F595</f>
        <v>-</v>
      </c>
      <c r="Q38" s="512"/>
      <c r="R38" s="512" t="str">
        <f>法术大全!G595</f>
        <v>-</v>
      </c>
      <c r="S38" s="512"/>
      <c r="T38" s="512"/>
      <c r="U38" s="513" t="str">
        <f>法术大全!L595</f>
        <v>-</v>
      </c>
      <c r="V38" s="514"/>
      <c r="W38" s="514"/>
      <c r="X38" s="514"/>
      <c r="Y38" s="515"/>
      <c r="Z38" s="113" t="s">
        <v>93</v>
      </c>
      <c r="AA38" s="116" t="str">
        <f>法术大全!H595</f>
        <v>-</v>
      </c>
      <c r="AB38" s="116" t="str">
        <f>法术大全!I595</f>
        <v>-</v>
      </c>
      <c r="AC38" s="116" t="str">
        <f>法术大全!J595</f>
        <v>-</v>
      </c>
      <c r="AD38" s="516" t="str">
        <f>法术大全!K595</f>
        <v>-</v>
      </c>
      <c r="AE38" s="517"/>
      <c r="AF38" s="517"/>
      <c r="AG38" s="517"/>
      <c r="AH38" s="517"/>
      <c r="AI38" s="517"/>
      <c r="AJ38" s="518"/>
      <c r="AK38" s="113" t="s">
        <v>93</v>
      </c>
      <c r="AL38" s="519"/>
      <c r="AM38" s="520"/>
      <c r="AN38" s="520"/>
      <c r="AO38" s="520"/>
      <c r="AP38" s="520"/>
      <c r="AQ38" s="520"/>
      <c r="AR38" s="520"/>
      <c r="AS38" s="520"/>
      <c r="AT38" s="521"/>
      <c r="AU38" s="107"/>
      <c r="AV38" s="348">
        <v>18</v>
      </c>
      <c r="AW38" s="348"/>
      <c r="AX38" s="509">
        <v>114</v>
      </c>
      <c r="AY38" s="510"/>
      <c r="AZ38" s="510"/>
      <c r="BA38" s="510"/>
      <c r="BB38" s="509">
        <v>9</v>
      </c>
      <c r="BC38" s="510"/>
      <c r="BD38" s="510"/>
      <c r="BE38" s="510"/>
      <c r="BK38" s="107"/>
      <c r="BY38" s="118"/>
      <c r="BZ38" s="118"/>
      <c r="CA38" s="118"/>
      <c r="CB38" s="118"/>
      <c r="CC38" s="118"/>
      <c r="CD38" s="121"/>
      <c r="CE38" s="118"/>
      <c r="CF38" s="118"/>
      <c r="CG38" s="118"/>
      <c r="CH38" s="118"/>
      <c r="CI38" s="118"/>
      <c r="CJ38" s="118"/>
      <c r="CK38" s="118"/>
      <c r="CL38" s="118"/>
      <c r="CM38" s="118"/>
    </row>
    <row r="39" spans="1:91" ht="17.149999999999999" customHeight="1">
      <c r="A39" s="106"/>
      <c r="B39" s="106" t="s">
        <v>210</v>
      </c>
      <c r="C39" s="107" t="s">
        <v>211</v>
      </c>
      <c r="D39" s="108" t="str">
        <f>法术大全!C596</f>
        <v>-</v>
      </c>
      <c r="E39" s="479" t="str">
        <f>法术大全!D596</f>
        <v>-</v>
      </c>
      <c r="F39" s="479"/>
      <c r="G39" s="479"/>
      <c r="H39" s="479" t="str">
        <f>法术大全!E596</f>
        <v>-</v>
      </c>
      <c r="I39" s="479"/>
      <c r="J39" s="300"/>
      <c r="K39" s="300"/>
      <c r="L39" s="300"/>
      <c r="M39" s="300"/>
      <c r="N39" s="300"/>
      <c r="O39" s="113" t="s">
        <v>93</v>
      </c>
      <c r="P39" s="494" t="str">
        <f>法术大全!F596</f>
        <v>-</v>
      </c>
      <c r="Q39" s="494"/>
      <c r="R39" s="494" t="str">
        <f>法术大全!G596</f>
        <v>-</v>
      </c>
      <c r="S39" s="494"/>
      <c r="T39" s="494"/>
      <c r="U39" s="495" t="str">
        <f>法术大全!L596</f>
        <v>-</v>
      </c>
      <c r="V39" s="496"/>
      <c r="W39" s="496"/>
      <c r="X39" s="496"/>
      <c r="Y39" s="497"/>
      <c r="Z39" s="113" t="s">
        <v>93</v>
      </c>
      <c r="AA39" s="114" t="str">
        <f>法术大全!H596</f>
        <v>-</v>
      </c>
      <c r="AB39" s="114" t="str">
        <f>法术大全!I596</f>
        <v>-</v>
      </c>
      <c r="AC39" s="114" t="str">
        <f>法术大全!J596</f>
        <v>-</v>
      </c>
      <c r="AD39" s="498" t="str">
        <f>法术大全!K596</f>
        <v>-</v>
      </c>
      <c r="AE39" s="499"/>
      <c r="AF39" s="499"/>
      <c r="AG39" s="499"/>
      <c r="AH39" s="499"/>
      <c r="AI39" s="499"/>
      <c r="AJ39" s="500"/>
      <c r="AK39" s="113" t="s">
        <v>93</v>
      </c>
      <c r="AL39" s="528"/>
      <c r="AM39" s="502"/>
      <c r="AN39" s="502"/>
      <c r="AO39" s="502"/>
      <c r="AP39" s="502"/>
      <c r="AQ39" s="502"/>
      <c r="AR39" s="502"/>
      <c r="AS39" s="502"/>
      <c r="AT39" s="503"/>
      <c r="AU39" s="107"/>
      <c r="AV39" s="348">
        <v>19</v>
      </c>
      <c r="AW39" s="348"/>
      <c r="AX39" s="526">
        <v>123</v>
      </c>
      <c r="AY39" s="527"/>
      <c r="AZ39" s="527"/>
      <c r="BA39" s="527"/>
      <c r="BB39" s="526">
        <v>9</v>
      </c>
      <c r="BC39" s="527"/>
      <c r="BD39" s="527"/>
      <c r="BE39" s="527"/>
      <c r="BK39" s="107"/>
      <c r="BY39" s="118"/>
      <c r="BZ39" s="118"/>
      <c r="CA39" s="118"/>
      <c r="CB39" s="118"/>
      <c r="CC39" s="118"/>
      <c r="CD39" s="121"/>
      <c r="CE39" s="118"/>
      <c r="CF39" s="118"/>
      <c r="CG39" s="118"/>
      <c r="CH39" s="118"/>
      <c r="CI39" s="118"/>
      <c r="CJ39" s="118"/>
      <c r="CK39" s="118"/>
      <c r="CL39" s="118"/>
      <c r="CM39" s="118"/>
    </row>
    <row r="40" spans="1:91" ht="17.149999999999999" customHeight="1">
      <c r="A40" s="106"/>
      <c r="B40" s="106" t="s">
        <v>210</v>
      </c>
      <c r="C40" s="107" t="s">
        <v>211</v>
      </c>
      <c r="D40" s="109" t="str">
        <f>法术大全!C597</f>
        <v>-</v>
      </c>
      <c r="E40" s="511" t="str">
        <f>法术大全!D597</f>
        <v>-</v>
      </c>
      <c r="F40" s="511"/>
      <c r="G40" s="511"/>
      <c r="H40" s="511" t="str">
        <f>法术大全!E597</f>
        <v>-</v>
      </c>
      <c r="I40" s="511"/>
      <c r="J40" s="313"/>
      <c r="K40" s="313"/>
      <c r="L40" s="313"/>
      <c r="M40" s="313"/>
      <c r="N40" s="313"/>
      <c r="O40" s="113" t="s">
        <v>93</v>
      </c>
      <c r="P40" s="512" t="str">
        <f>法术大全!F597</f>
        <v>-</v>
      </c>
      <c r="Q40" s="512"/>
      <c r="R40" s="512" t="str">
        <f>法术大全!G597</f>
        <v>-</v>
      </c>
      <c r="S40" s="512"/>
      <c r="T40" s="512"/>
      <c r="U40" s="513" t="str">
        <f>法术大全!L597</f>
        <v>-</v>
      </c>
      <c r="V40" s="514"/>
      <c r="W40" s="514"/>
      <c r="X40" s="514"/>
      <c r="Y40" s="515"/>
      <c r="Z40" s="113" t="s">
        <v>93</v>
      </c>
      <c r="AA40" s="116" t="str">
        <f>法术大全!H597</f>
        <v>-</v>
      </c>
      <c r="AB40" s="116" t="str">
        <f>法术大全!I597</f>
        <v>-</v>
      </c>
      <c r="AC40" s="116" t="str">
        <f>法术大全!J597</f>
        <v>-</v>
      </c>
      <c r="AD40" s="516" t="str">
        <f>法术大全!K597</f>
        <v>-</v>
      </c>
      <c r="AE40" s="517"/>
      <c r="AF40" s="517"/>
      <c r="AG40" s="517"/>
      <c r="AH40" s="517"/>
      <c r="AI40" s="517"/>
      <c r="AJ40" s="518"/>
      <c r="AK40" s="113" t="s">
        <v>93</v>
      </c>
      <c r="AL40" s="519"/>
      <c r="AM40" s="520"/>
      <c r="AN40" s="520"/>
      <c r="AO40" s="520"/>
      <c r="AP40" s="520"/>
      <c r="AQ40" s="520"/>
      <c r="AR40" s="520"/>
      <c r="AS40" s="520"/>
      <c r="AT40" s="521"/>
      <c r="AU40" s="107"/>
      <c r="AV40" s="348">
        <v>20</v>
      </c>
      <c r="AW40" s="348"/>
      <c r="AX40" s="509">
        <v>133</v>
      </c>
      <c r="AY40" s="510"/>
      <c r="AZ40" s="510"/>
      <c r="BA40" s="510"/>
      <c r="BB40" s="509">
        <v>9</v>
      </c>
      <c r="BC40" s="510"/>
      <c r="BD40" s="510"/>
      <c r="BE40" s="510"/>
      <c r="BK40" s="107"/>
      <c r="BY40" s="118"/>
      <c r="BZ40" s="118"/>
      <c r="CA40" s="118"/>
      <c r="CB40" s="118"/>
      <c r="CC40" s="118"/>
      <c r="CD40" s="121"/>
      <c r="CE40" s="118"/>
      <c r="CF40" s="118"/>
      <c r="CG40" s="118"/>
      <c r="CH40" s="118"/>
      <c r="CI40" s="118"/>
      <c r="CJ40" s="118"/>
      <c r="CK40" s="118"/>
      <c r="CL40" s="118"/>
      <c r="CM40" s="118"/>
    </row>
    <row r="41" spans="1:91" ht="17.149999999999999" customHeight="1">
      <c r="A41" s="106"/>
      <c r="B41" s="106" t="s">
        <v>210</v>
      </c>
      <c r="C41" s="107" t="s">
        <v>211</v>
      </c>
      <c r="D41" s="108" t="str">
        <f>法术大全!C598</f>
        <v>-</v>
      </c>
      <c r="E41" s="479" t="str">
        <f>法术大全!D598</f>
        <v>-</v>
      </c>
      <c r="F41" s="479"/>
      <c r="G41" s="479"/>
      <c r="H41" s="479" t="str">
        <f>法术大全!E598</f>
        <v>-</v>
      </c>
      <c r="I41" s="479"/>
      <c r="J41" s="300"/>
      <c r="K41" s="300"/>
      <c r="L41" s="300"/>
      <c r="M41" s="300"/>
      <c r="N41" s="300"/>
      <c r="O41" s="113" t="s">
        <v>93</v>
      </c>
      <c r="P41" s="494" t="str">
        <f>法术大全!F598</f>
        <v>-</v>
      </c>
      <c r="Q41" s="494"/>
      <c r="R41" s="494" t="str">
        <f>法术大全!G598</f>
        <v>-</v>
      </c>
      <c r="S41" s="494"/>
      <c r="T41" s="494"/>
      <c r="U41" s="495" t="str">
        <f>法术大全!L598</f>
        <v>-</v>
      </c>
      <c r="V41" s="496"/>
      <c r="W41" s="496"/>
      <c r="X41" s="496"/>
      <c r="Y41" s="497"/>
      <c r="Z41" s="113" t="s">
        <v>93</v>
      </c>
      <c r="AA41" s="114" t="str">
        <f>法术大全!H598</f>
        <v>-</v>
      </c>
      <c r="AB41" s="114" t="str">
        <f>法术大全!I598</f>
        <v>-</v>
      </c>
      <c r="AC41" s="114" t="str">
        <f>法术大全!J598</f>
        <v>-</v>
      </c>
      <c r="AD41" s="498" t="str">
        <f>法术大全!K598</f>
        <v>-</v>
      </c>
      <c r="AE41" s="499"/>
      <c r="AF41" s="499"/>
      <c r="AG41" s="499"/>
      <c r="AH41" s="499"/>
      <c r="AI41" s="499"/>
      <c r="AJ41" s="500"/>
      <c r="AK41" s="113" t="s">
        <v>93</v>
      </c>
      <c r="AL41" s="528"/>
      <c r="AM41" s="502"/>
      <c r="AN41" s="502"/>
      <c r="AO41" s="502"/>
      <c r="AP41" s="502"/>
      <c r="AQ41" s="502"/>
      <c r="AR41" s="502"/>
      <c r="AS41" s="502"/>
      <c r="AT41" s="503"/>
      <c r="AU41" s="107"/>
      <c r="BK41" s="107"/>
      <c r="BY41" s="118"/>
      <c r="BZ41" s="118"/>
      <c r="CA41" s="118"/>
      <c r="CB41" s="118"/>
      <c r="CC41" s="118"/>
      <c r="CD41" s="121"/>
      <c r="CE41" s="118"/>
      <c r="CF41" s="118"/>
      <c r="CG41" s="118"/>
      <c r="CH41" s="118"/>
      <c r="CI41" s="118"/>
      <c r="CJ41" s="118"/>
      <c r="CK41" s="118"/>
      <c r="CL41" s="118"/>
      <c r="CM41" s="118"/>
    </row>
    <row r="42" spans="1:91" ht="17.149999999999999" customHeight="1">
      <c r="A42" s="106"/>
      <c r="B42" s="106" t="s">
        <v>210</v>
      </c>
      <c r="C42" s="107" t="s">
        <v>211</v>
      </c>
      <c r="D42" s="109" t="str">
        <f>法术大全!C599</f>
        <v>-</v>
      </c>
      <c r="E42" s="511" t="str">
        <f>法术大全!D599</f>
        <v>-</v>
      </c>
      <c r="F42" s="511"/>
      <c r="G42" s="511"/>
      <c r="H42" s="511" t="str">
        <f>法术大全!E599</f>
        <v>-</v>
      </c>
      <c r="I42" s="511"/>
      <c r="J42" s="313"/>
      <c r="K42" s="313"/>
      <c r="L42" s="313"/>
      <c r="M42" s="313"/>
      <c r="N42" s="313"/>
      <c r="O42" s="113" t="s">
        <v>93</v>
      </c>
      <c r="P42" s="512" t="str">
        <f>法术大全!F599</f>
        <v>-</v>
      </c>
      <c r="Q42" s="512"/>
      <c r="R42" s="512" t="str">
        <f>法术大全!G599</f>
        <v>-</v>
      </c>
      <c r="S42" s="512"/>
      <c r="T42" s="512"/>
      <c r="U42" s="513" t="str">
        <f>法术大全!L599</f>
        <v>-</v>
      </c>
      <c r="V42" s="514"/>
      <c r="W42" s="514"/>
      <c r="X42" s="514"/>
      <c r="Y42" s="515"/>
      <c r="Z42" s="113" t="s">
        <v>93</v>
      </c>
      <c r="AA42" s="116" t="str">
        <f>法术大全!H599</f>
        <v>-</v>
      </c>
      <c r="AB42" s="116" t="str">
        <f>法术大全!I599</f>
        <v>-</v>
      </c>
      <c r="AC42" s="116" t="str">
        <f>法术大全!J599</f>
        <v>-</v>
      </c>
      <c r="AD42" s="516" t="str">
        <f>法术大全!K599</f>
        <v>-</v>
      </c>
      <c r="AE42" s="517"/>
      <c r="AF42" s="517"/>
      <c r="AG42" s="517"/>
      <c r="AH42" s="517"/>
      <c r="AI42" s="517"/>
      <c r="AJ42" s="518"/>
      <c r="AK42" s="113" t="s">
        <v>93</v>
      </c>
      <c r="AL42" s="519"/>
      <c r="AM42" s="520"/>
      <c r="AN42" s="520"/>
      <c r="AO42" s="520"/>
      <c r="AP42" s="520"/>
      <c r="AQ42" s="520"/>
      <c r="AR42" s="520"/>
      <c r="AS42" s="520"/>
      <c r="AT42" s="521"/>
      <c r="AU42" s="107"/>
      <c r="AW42" s="107"/>
      <c r="AX42" s="107"/>
      <c r="AY42" s="107"/>
      <c r="AZ42" s="107"/>
      <c r="BA42" s="107"/>
      <c r="BB42" s="107"/>
      <c r="BC42" s="107"/>
      <c r="BD42" s="107"/>
      <c r="BE42" s="107"/>
      <c r="BF42" s="107"/>
      <c r="BG42" s="107"/>
      <c r="BH42" s="107"/>
      <c r="BI42" s="107"/>
      <c r="BJ42" s="107"/>
      <c r="BK42" s="107"/>
      <c r="BL42" s="107"/>
      <c r="BY42" s="118"/>
      <c r="BZ42" s="118"/>
      <c r="CA42" s="118"/>
      <c r="CB42" s="118"/>
      <c r="CC42" s="118"/>
      <c r="CD42" s="121"/>
      <c r="CE42" s="118"/>
      <c r="CF42" s="118"/>
      <c r="CG42" s="118"/>
      <c r="CH42" s="118"/>
      <c r="CI42" s="118"/>
      <c r="CJ42" s="118"/>
      <c r="CK42" s="118"/>
      <c r="CL42" s="118"/>
      <c r="CM42" s="118"/>
    </row>
    <row r="43" spans="1:91" ht="17.149999999999999" customHeight="1">
      <c r="A43" s="106"/>
      <c r="B43" s="106" t="s">
        <v>210</v>
      </c>
      <c r="C43" s="107" t="s">
        <v>211</v>
      </c>
      <c r="D43" s="108" t="str">
        <f>法术大全!C600</f>
        <v>-</v>
      </c>
      <c r="E43" s="479" t="str">
        <f>法术大全!D600</f>
        <v>-</v>
      </c>
      <c r="F43" s="479"/>
      <c r="G43" s="479"/>
      <c r="H43" s="479" t="str">
        <f>法术大全!E600</f>
        <v>-</v>
      </c>
      <c r="I43" s="479"/>
      <c r="J43" s="300"/>
      <c r="K43" s="300"/>
      <c r="L43" s="300"/>
      <c r="M43" s="300"/>
      <c r="N43" s="300"/>
      <c r="O43" s="113" t="s">
        <v>93</v>
      </c>
      <c r="P43" s="494" t="str">
        <f>法术大全!F600</f>
        <v>-</v>
      </c>
      <c r="Q43" s="494"/>
      <c r="R43" s="494" t="str">
        <f>法术大全!G600</f>
        <v>-</v>
      </c>
      <c r="S43" s="494"/>
      <c r="T43" s="494"/>
      <c r="U43" s="495" t="str">
        <f>法术大全!L600</f>
        <v>-</v>
      </c>
      <c r="V43" s="496"/>
      <c r="W43" s="496"/>
      <c r="X43" s="496"/>
      <c r="Y43" s="497"/>
      <c r="Z43" s="113" t="s">
        <v>93</v>
      </c>
      <c r="AA43" s="114" t="str">
        <f>法术大全!H600</f>
        <v>-</v>
      </c>
      <c r="AB43" s="114" t="str">
        <f>法术大全!I600</f>
        <v>-</v>
      </c>
      <c r="AC43" s="114" t="str">
        <f>法术大全!J600</f>
        <v>-</v>
      </c>
      <c r="AD43" s="498" t="str">
        <f>法术大全!K600</f>
        <v>-</v>
      </c>
      <c r="AE43" s="499"/>
      <c r="AF43" s="499"/>
      <c r="AG43" s="499"/>
      <c r="AH43" s="499"/>
      <c r="AI43" s="499"/>
      <c r="AJ43" s="500"/>
      <c r="AK43" s="113" t="s">
        <v>93</v>
      </c>
      <c r="AL43" s="528"/>
      <c r="AM43" s="502"/>
      <c r="AN43" s="502"/>
      <c r="AO43" s="502"/>
      <c r="AP43" s="502"/>
      <c r="AQ43" s="502"/>
      <c r="AR43" s="502"/>
      <c r="AS43" s="502"/>
      <c r="AT43" s="503"/>
      <c r="AU43" s="107"/>
      <c r="AW43" s="107"/>
      <c r="AX43" s="107"/>
      <c r="AY43" s="107"/>
      <c r="AZ43" s="107"/>
      <c r="BA43" s="107"/>
      <c r="BB43" s="107"/>
      <c r="BC43" s="107"/>
      <c r="BD43" s="107"/>
      <c r="BE43" s="107"/>
      <c r="BF43" s="107"/>
      <c r="BG43" s="107"/>
      <c r="BH43" s="107"/>
      <c r="BI43" s="107"/>
      <c r="BJ43" s="107"/>
      <c r="BK43" s="107"/>
      <c r="BL43" s="107"/>
      <c r="BY43" s="118"/>
      <c r="BZ43" s="118"/>
      <c r="CA43" s="118"/>
      <c r="CB43" s="118"/>
      <c r="CC43" s="118"/>
      <c r="CD43" s="121"/>
      <c r="CE43" s="118"/>
      <c r="CF43" s="118"/>
      <c r="CG43" s="118"/>
      <c r="CH43" s="118"/>
      <c r="CI43" s="118"/>
      <c r="CJ43" s="118"/>
      <c r="CK43" s="118"/>
      <c r="CL43" s="118"/>
      <c r="CM43" s="118"/>
    </row>
    <row r="44" spans="1:91" ht="17.149999999999999" customHeight="1">
      <c r="A44" s="106"/>
      <c r="B44" s="106" t="s">
        <v>210</v>
      </c>
      <c r="C44" s="107" t="s">
        <v>211</v>
      </c>
      <c r="D44" s="109" t="str">
        <f>法术大全!C601</f>
        <v>-</v>
      </c>
      <c r="E44" s="511" t="str">
        <f>法术大全!D601</f>
        <v>-</v>
      </c>
      <c r="F44" s="511"/>
      <c r="G44" s="511"/>
      <c r="H44" s="511" t="str">
        <f>法术大全!E601</f>
        <v>-</v>
      </c>
      <c r="I44" s="511"/>
      <c r="J44" s="313"/>
      <c r="K44" s="313"/>
      <c r="L44" s="313"/>
      <c r="M44" s="313"/>
      <c r="N44" s="313"/>
      <c r="O44" s="113" t="s">
        <v>93</v>
      </c>
      <c r="P44" s="512" t="str">
        <f>法术大全!F601</f>
        <v>-</v>
      </c>
      <c r="Q44" s="512"/>
      <c r="R44" s="512" t="str">
        <f>法术大全!G601</f>
        <v>-</v>
      </c>
      <c r="S44" s="512"/>
      <c r="T44" s="512"/>
      <c r="U44" s="513" t="str">
        <f>法术大全!L601</f>
        <v>-</v>
      </c>
      <c r="V44" s="514"/>
      <c r="W44" s="514"/>
      <c r="X44" s="514"/>
      <c r="Y44" s="515"/>
      <c r="Z44" s="113" t="s">
        <v>93</v>
      </c>
      <c r="AA44" s="116" t="str">
        <f>法术大全!H601</f>
        <v>-</v>
      </c>
      <c r="AB44" s="116" t="str">
        <f>法术大全!I601</f>
        <v>-</v>
      </c>
      <c r="AC44" s="116" t="str">
        <f>法术大全!J601</f>
        <v>-</v>
      </c>
      <c r="AD44" s="516" t="str">
        <f>法术大全!K601</f>
        <v>-</v>
      </c>
      <c r="AE44" s="517"/>
      <c r="AF44" s="517"/>
      <c r="AG44" s="517"/>
      <c r="AH44" s="517"/>
      <c r="AI44" s="517"/>
      <c r="AJ44" s="518"/>
      <c r="AK44" s="113" t="s">
        <v>93</v>
      </c>
      <c r="AL44" s="519"/>
      <c r="AM44" s="520"/>
      <c r="AN44" s="520"/>
      <c r="AO44" s="520"/>
      <c r="AP44" s="520"/>
      <c r="AQ44" s="520"/>
      <c r="AR44" s="520"/>
      <c r="AS44" s="520"/>
      <c r="AT44" s="521"/>
      <c r="AU44" s="107"/>
      <c r="AW44" s="107"/>
      <c r="AX44" s="107"/>
      <c r="AY44" s="107"/>
      <c r="AZ44" s="107"/>
      <c r="BA44" s="107"/>
      <c r="BB44" s="107"/>
      <c r="BC44" s="107"/>
      <c r="BD44" s="107"/>
      <c r="BE44" s="107"/>
      <c r="BF44" s="107"/>
      <c r="BG44" s="107"/>
      <c r="BH44" s="107"/>
      <c r="BI44" s="107"/>
      <c r="BJ44" s="107"/>
      <c r="BK44" s="107"/>
      <c r="BL44" s="107"/>
      <c r="BY44" s="118"/>
      <c r="BZ44" s="118"/>
      <c r="CA44" s="118"/>
      <c r="CB44" s="118"/>
      <c r="CC44" s="118"/>
      <c r="CD44" s="121"/>
      <c r="CE44" s="118"/>
      <c r="CF44" s="118"/>
      <c r="CG44" s="118"/>
      <c r="CH44" s="118"/>
      <c r="CI44" s="118"/>
      <c r="CJ44" s="118"/>
      <c r="CK44" s="118"/>
      <c r="CL44" s="118"/>
      <c r="CM44" s="118"/>
    </row>
    <row r="45" spans="1:91" ht="17.149999999999999" customHeight="1">
      <c r="A45" s="106"/>
      <c r="B45" s="106" t="s">
        <v>210</v>
      </c>
      <c r="C45" s="107" t="s">
        <v>211</v>
      </c>
      <c r="D45" s="108" t="str">
        <f>法术大全!C602</f>
        <v>-</v>
      </c>
      <c r="E45" s="479" t="str">
        <f>法术大全!D602</f>
        <v>-</v>
      </c>
      <c r="F45" s="479"/>
      <c r="G45" s="479"/>
      <c r="H45" s="479" t="str">
        <f>法术大全!E602</f>
        <v>-</v>
      </c>
      <c r="I45" s="479"/>
      <c r="J45" s="300"/>
      <c r="K45" s="300"/>
      <c r="L45" s="300"/>
      <c r="M45" s="300"/>
      <c r="N45" s="300"/>
      <c r="O45" s="113" t="s">
        <v>93</v>
      </c>
      <c r="P45" s="494" t="str">
        <f>法术大全!F602</f>
        <v>-</v>
      </c>
      <c r="Q45" s="494"/>
      <c r="R45" s="494" t="str">
        <f>法术大全!G602</f>
        <v>-</v>
      </c>
      <c r="S45" s="494"/>
      <c r="T45" s="494"/>
      <c r="U45" s="495" t="str">
        <f>法术大全!L602</f>
        <v>-</v>
      </c>
      <c r="V45" s="496"/>
      <c r="W45" s="496"/>
      <c r="X45" s="496"/>
      <c r="Y45" s="497"/>
      <c r="Z45" s="113" t="s">
        <v>93</v>
      </c>
      <c r="AA45" s="114" t="str">
        <f>法术大全!H602</f>
        <v>-</v>
      </c>
      <c r="AB45" s="114" t="str">
        <f>法术大全!I602</f>
        <v>-</v>
      </c>
      <c r="AC45" s="114" t="str">
        <f>法术大全!J602</f>
        <v>-</v>
      </c>
      <c r="AD45" s="498" t="str">
        <f>法术大全!K602</f>
        <v>-</v>
      </c>
      <c r="AE45" s="499"/>
      <c r="AF45" s="499"/>
      <c r="AG45" s="499"/>
      <c r="AH45" s="499"/>
      <c r="AI45" s="499"/>
      <c r="AJ45" s="500"/>
      <c r="AK45" s="113" t="s">
        <v>93</v>
      </c>
      <c r="AL45" s="528"/>
      <c r="AM45" s="502"/>
      <c r="AN45" s="502"/>
      <c r="AO45" s="502"/>
      <c r="AP45" s="502"/>
      <c r="AQ45" s="502"/>
      <c r="AR45" s="502"/>
      <c r="AS45" s="502"/>
      <c r="AT45" s="503"/>
      <c r="AU45" s="107"/>
      <c r="AW45" s="107"/>
      <c r="AX45" s="107"/>
      <c r="AY45" s="107"/>
      <c r="AZ45" s="107"/>
      <c r="BA45" s="107"/>
      <c r="BB45" s="107"/>
      <c r="BC45" s="107"/>
      <c r="BD45" s="107"/>
      <c r="BE45" s="107"/>
      <c r="BF45" s="107"/>
      <c r="BG45" s="107"/>
      <c r="BH45" s="107"/>
      <c r="BI45" s="107"/>
      <c r="BJ45" s="107"/>
      <c r="BK45" s="107"/>
      <c r="BL45" s="107"/>
      <c r="BY45" s="118"/>
      <c r="BZ45" s="118"/>
      <c r="CA45" s="118"/>
      <c r="CB45" s="118"/>
      <c r="CC45" s="118"/>
      <c r="CD45" s="121"/>
      <c r="CE45" s="118"/>
      <c r="CF45" s="118"/>
      <c r="CG45" s="118"/>
      <c r="CH45" s="118"/>
      <c r="CI45" s="118"/>
      <c r="CJ45" s="118"/>
      <c r="CK45" s="118"/>
      <c r="CL45" s="118"/>
      <c r="CM45" s="118"/>
    </row>
    <row r="46" spans="1:91" ht="17.149999999999999" customHeight="1">
      <c r="A46" s="106"/>
      <c r="B46" s="106" t="s">
        <v>210</v>
      </c>
      <c r="C46" s="107" t="s">
        <v>211</v>
      </c>
      <c r="D46" s="109" t="str">
        <f>法术大全!C603</f>
        <v>-</v>
      </c>
      <c r="E46" s="511" t="str">
        <f>法术大全!D603</f>
        <v>-</v>
      </c>
      <c r="F46" s="511"/>
      <c r="G46" s="511"/>
      <c r="H46" s="511" t="str">
        <f>法术大全!E603</f>
        <v>-</v>
      </c>
      <c r="I46" s="511"/>
      <c r="J46" s="313"/>
      <c r="K46" s="313"/>
      <c r="L46" s="313"/>
      <c r="M46" s="313"/>
      <c r="N46" s="313"/>
      <c r="O46" s="113" t="s">
        <v>93</v>
      </c>
      <c r="P46" s="512" t="str">
        <f>法术大全!F603</f>
        <v>-</v>
      </c>
      <c r="Q46" s="512"/>
      <c r="R46" s="512" t="str">
        <f>法术大全!G603</f>
        <v>-</v>
      </c>
      <c r="S46" s="512"/>
      <c r="T46" s="512"/>
      <c r="U46" s="513" t="str">
        <f>法术大全!L603</f>
        <v>-</v>
      </c>
      <c r="V46" s="514"/>
      <c r="W46" s="514"/>
      <c r="X46" s="514"/>
      <c r="Y46" s="515"/>
      <c r="Z46" s="113" t="s">
        <v>93</v>
      </c>
      <c r="AA46" s="116" t="str">
        <f>法术大全!H603</f>
        <v>-</v>
      </c>
      <c r="AB46" s="116" t="str">
        <f>法术大全!I603</f>
        <v>-</v>
      </c>
      <c r="AC46" s="116" t="str">
        <f>法术大全!J603</f>
        <v>-</v>
      </c>
      <c r="AD46" s="516" t="str">
        <f>法术大全!K603</f>
        <v>-</v>
      </c>
      <c r="AE46" s="517"/>
      <c r="AF46" s="517"/>
      <c r="AG46" s="517"/>
      <c r="AH46" s="517"/>
      <c r="AI46" s="517"/>
      <c r="AJ46" s="518"/>
      <c r="AK46" s="113" t="s">
        <v>93</v>
      </c>
      <c r="AL46" s="519"/>
      <c r="AM46" s="520"/>
      <c r="AN46" s="520"/>
      <c r="AO46" s="520"/>
      <c r="AP46" s="520"/>
      <c r="AQ46" s="520"/>
      <c r="AR46" s="520"/>
      <c r="AS46" s="520"/>
      <c r="AT46" s="521"/>
      <c r="AU46" s="107"/>
      <c r="AW46" s="107"/>
      <c r="AX46" s="107"/>
      <c r="AY46" s="107"/>
      <c r="AZ46" s="107"/>
      <c r="BA46" s="107"/>
      <c r="BB46" s="107"/>
      <c r="BC46" s="107"/>
      <c r="BD46" s="107"/>
      <c r="BE46" s="107"/>
      <c r="BF46" s="107"/>
      <c r="BG46" s="107"/>
      <c r="BH46" s="107"/>
      <c r="BI46" s="107"/>
      <c r="BJ46" s="107"/>
      <c r="BK46" s="107"/>
      <c r="BL46" s="107"/>
      <c r="BY46" s="118"/>
      <c r="BZ46" s="118"/>
      <c r="CA46" s="118"/>
      <c r="CB46" s="118"/>
      <c r="CC46" s="118"/>
      <c r="CD46" s="121"/>
      <c r="CE46" s="118"/>
      <c r="CF46" s="118"/>
      <c r="CG46" s="118"/>
      <c r="CH46" s="118"/>
      <c r="CI46" s="118"/>
      <c r="CJ46" s="118"/>
      <c r="CK46" s="118"/>
      <c r="CL46" s="118"/>
      <c r="CM46" s="118"/>
    </row>
    <row r="47" spans="1:91" ht="17.149999999999999" customHeight="1">
      <c r="A47" s="233" t="s">
        <v>223</v>
      </c>
      <c r="B47" s="233"/>
      <c r="C47" s="233"/>
      <c r="D47" s="105" t="s">
        <v>33</v>
      </c>
      <c r="E47" s="233" t="s">
        <v>198</v>
      </c>
      <c r="F47" s="233"/>
      <c r="G47" s="233"/>
      <c r="H47" s="233" t="s">
        <v>199</v>
      </c>
      <c r="I47" s="233"/>
      <c r="J47" s="233" t="s">
        <v>200</v>
      </c>
      <c r="K47" s="233"/>
      <c r="L47" s="233"/>
      <c r="M47" s="233"/>
      <c r="N47" s="233"/>
      <c r="O47" s="111"/>
      <c r="P47" s="537" t="s">
        <v>201</v>
      </c>
      <c r="Q47" s="537"/>
      <c r="R47" s="537" t="s">
        <v>202</v>
      </c>
      <c r="S47" s="537"/>
      <c r="T47" s="537"/>
      <c r="U47" s="537" t="s">
        <v>203</v>
      </c>
      <c r="V47" s="537"/>
      <c r="W47" s="537"/>
      <c r="X47" s="537"/>
      <c r="Y47" s="537"/>
      <c r="Z47" s="111"/>
      <c r="AA47" s="105" t="s">
        <v>204</v>
      </c>
      <c r="AB47" s="105" t="s">
        <v>205</v>
      </c>
      <c r="AC47" s="105" t="s">
        <v>206</v>
      </c>
      <c r="AD47" s="233" t="s">
        <v>207</v>
      </c>
      <c r="AE47" s="233"/>
      <c r="AF47" s="233"/>
      <c r="AG47" s="233"/>
      <c r="AH47" s="233"/>
      <c r="AI47" s="233"/>
      <c r="AJ47" s="233"/>
      <c r="AK47" s="111"/>
      <c r="AL47" s="233" t="s">
        <v>208</v>
      </c>
      <c r="AM47" s="233"/>
      <c r="AN47" s="233"/>
      <c r="AO47" s="233"/>
      <c r="AP47" s="233"/>
      <c r="AQ47" s="233"/>
      <c r="AR47" s="233"/>
      <c r="AS47" s="233"/>
      <c r="AT47" s="233"/>
      <c r="AU47" s="111"/>
      <c r="AW47" s="111"/>
      <c r="AX47" s="111"/>
      <c r="AY47" s="111"/>
      <c r="AZ47" s="111"/>
      <c r="BA47" s="111"/>
      <c r="BB47" s="111"/>
      <c r="BC47" s="111"/>
      <c r="BD47" s="111"/>
      <c r="BE47" s="111"/>
      <c r="BF47" s="111"/>
      <c r="BG47" s="111"/>
      <c r="BH47" s="111"/>
      <c r="BI47" s="111"/>
      <c r="BJ47" s="111"/>
      <c r="BK47" s="111"/>
      <c r="BL47" s="111"/>
      <c r="BY47" s="111"/>
      <c r="BZ47" s="111"/>
      <c r="CA47" s="111"/>
      <c r="CB47" s="111"/>
      <c r="CC47" s="111"/>
      <c r="CD47" s="122"/>
      <c r="CE47" s="111"/>
      <c r="CF47" s="111"/>
      <c r="CG47" s="111"/>
      <c r="CH47" s="111"/>
      <c r="CI47" s="111"/>
      <c r="CJ47" s="111"/>
      <c r="CK47" s="111"/>
      <c r="CL47" s="111"/>
      <c r="CM47" s="111"/>
    </row>
    <row r="48" spans="1:91" ht="17.149999999999999" customHeight="1">
      <c r="A48" s="106"/>
      <c r="B48" s="106" t="s">
        <v>210</v>
      </c>
      <c r="C48" s="107" t="s">
        <v>211</v>
      </c>
      <c r="D48" s="108" t="str">
        <f>法术大全!C605</f>
        <v>-</v>
      </c>
      <c r="E48" s="479" t="str">
        <f>法术大全!D605</f>
        <v>-</v>
      </c>
      <c r="F48" s="479"/>
      <c r="G48" s="479"/>
      <c r="H48" s="479" t="str">
        <f>法术大全!E605</f>
        <v>-</v>
      </c>
      <c r="I48" s="479"/>
      <c r="J48" s="300"/>
      <c r="K48" s="300"/>
      <c r="L48" s="300"/>
      <c r="M48" s="300"/>
      <c r="N48" s="300"/>
      <c r="O48" s="113" t="s">
        <v>93</v>
      </c>
      <c r="P48" s="494" t="str">
        <f>法术大全!F605</f>
        <v>-</v>
      </c>
      <c r="Q48" s="494"/>
      <c r="R48" s="494" t="str">
        <f>法术大全!G605</f>
        <v>-</v>
      </c>
      <c r="S48" s="494"/>
      <c r="T48" s="494"/>
      <c r="U48" s="495" t="str">
        <f>法术大全!L605</f>
        <v>-</v>
      </c>
      <c r="V48" s="496"/>
      <c r="W48" s="496"/>
      <c r="X48" s="496"/>
      <c r="Y48" s="497"/>
      <c r="Z48" s="113" t="s">
        <v>93</v>
      </c>
      <c r="AA48" s="114" t="str">
        <f>法术大全!H605</f>
        <v>-</v>
      </c>
      <c r="AB48" s="114" t="str">
        <f>法术大全!I605</f>
        <v>-</v>
      </c>
      <c r="AC48" s="114" t="str">
        <f>法术大全!J605</f>
        <v>-</v>
      </c>
      <c r="AD48" s="498" t="str">
        <f>法术大全!K605</f>
        <v>-</v>
      </c>
      <c r="AE48" s="499"/>
      <c r="AF48" s="499"/>
      <c r="AG48" s="499"/>
      <c r="AH48" s="499"/>
      <c r="AI48" s="499"/>
      <c r="AJ48" s="500"/>
      <c r="AK48" s="113" t="s">
        <v>93</v>
      </c>
      <c r="AL48" s="528"/>
      <c r="AM48" s="502"/>
      <c r="AN48" s="502"/>
      <c r="AO48" s="502"/>
      <c r="AP48" s="502"/>
      <c r="AQ48" s="502"/>
      <c r="AR48" s="502"/>
      <c r="AS48" s="502"/>
      <c r="AT48" s="503"/>
      <c r="AU48" s="107"/>
      <c r="AW48" s="107"/>
      <c r="AX48" s="107"/>
      <c r="AY48" s="107"/>
      <c r="AZ48" s="107"/>
      <c r="BA48" s="107"/>
      <c r="BB48" s="107"/>
      <c r="BC48" s="107"/>
      <c r="BD48" s="107"/>
      <c r="BE48" s="107"/>
      <c r="BF48" s="107"/>
      <c r="BG48" s="107"/>
      <c r="BH48" s="107"/>
      <c r="BI48" s="107"/>
      <c r="BJ48" s="107"/>
      <c r="BK48" s="107"/>
      <c r="BL48" s="107"/>
      <c r="BY48" s="118"/>
      <c r="BZ48" s="118"/>
      <c r="CA48" s="118"/>
      <c r="CB48" s="118"/>
      <c r="CC48" s="118"/>
      <c r="CD48" s="121"/>
      <c r="CE48" s="118"/>
      <c r="CF48" s="118"/>
      <c r="CG48" s="118"/>
      <c r="CH48" s="118"/>
      <c r="CI48" s="118"/>
      <c r="CJ48" s="118"/>
      <c r="CK48" s="118"/>
      <c r="CL48" s="118"/>
      <c r="CM48" s="118"/>
    </row>
    <row r="49" spans="1:91" ht="17.149999999999999" customHeight="1">
      <c r="A49" s="106"/>
      <c r="B49" s="106" t="s">
        <v>210</v>
      </c>
      <c r="C49" s="107" t="s">
        <v>211</v>
      </c>
      <c r="D49" s="109" t="str">
        <f>法术大全!C606</f>
        <v>-</v>
      </c>
      <c r="E49" s="511" t="str">
        <f>法术大全!D606</f>
        <v>-</v>
      </c>
      <c r="F49" s="511"/>
      <c r="G49" s="511"/>
      <c r="H49" s="511" t="str">
        <f>法术大全!E606</f>
        <v>-</v>
      </c>
      <c r="I49" s="511"/>
      <c r="J49" s="313"/>
      <c r="K49" s="313"/>
      <c r="L49" s="313"/>
      <c r="M49" s="313"/>
      <c r="N49" s="313"/>
      <c r="O49" s="113" t="s">
        <v>93</v>
      </c>
      <c r="P49" s="512" t="str">
        <f>法术大全!F606</f>
        <v>-</v>
      </c>
      <c r="Q49" s="512"/>
      <c r="R49" s="512" t="str">
        <f>法术大全!G606</f>
        <v>-</v>
      </c>
      <c r="S49" s="512"/>
      <c r="T49" s="512"/>
      <c r="U49" s="513" t="str">
        <f>法术大全!L606</f>
        <v>-</v>
      </c>
      <c r="V49" s="514"/>
      <c r="W49" s="514"/>
      <c r="X49" s="514"/>
      <c r="Y49" s="515"/>
      <c r="Z49" s="113" t="s">
        <v>93</v>
      </c>
      <c r="AA49" s="116" t="str">
        <f>法术大全!H606</f>
        <v>-</v>
      </c>
      <c r="AB49" s="116" t="str">
        <f>法术大全!I606</f>
        <v>-</v>
      </c>
      <c r="AC49" s="116" t="str">
        <f>法术大全!J606</f>
        <v>-</v>
      </c>
      <c r="AD49" s="516" t="str">
        <f>法术大全!K606</f>
        <v>-</v>
      </c>
      <c r="AE49" s="517"/>
      <c r="AF49" s="517"/>
      <c r="AG49" s="517"/>
      <c r="AH49" s="517"/>
      <c r="AI49" s="517"/>
      <c r="AJ49" s="518"/>
      <c r="AK49" s="113" t="s">
        <v>93</v>
      </c>
      <c r="AL49" s="519"/>
      <c r="AM49" s="520"/>
      <c r="AN49" s="520"/>
      <c r="AO49" s="520"/>
      <c r="AP49" s="520"/>
      <c r="AQ49" s="520"/>
      <c r="AR49" s="520"/>
      <c r="AS49" s="520"/>
      <c r="AT49" s="521"/>
      <c r="AU49" s="107"/>
      <c r="AW49" s="107"/>
      <c r="AX49" s="107"/>
      <c r="AY49" s="107"/>
      <c r="AZ49" s="107"/>
      <c r="BA49" s="107"/>
      <c r="BB49" s="107"/>
      <c r="BC49" s="107"/>
      <c r="BD49" s="107"/>
      <c r="BE49" s="107"/>
      <c r="BF49" s="107"/>
      <c r="BG49" s="107"/>
      <c r="BH49" s="107"/>
      <c r="BI49" s="107"/>
      <c r="BJ49" s="107"/>
      <c r="BK49" s="107"/>
      <c r="BL49" s="107"/>
      <c r="BM49" s="107"/>
      <c r="BN49" s="107"/>
      <c r="BY49" s="118"/>
      <c r="BZ49" s="118"/>
      <c r="CA49" s="118"/>
      <c r="CB49" s="118"/>
      <c r="CC49" s="118"/>
      <c r="CD49" s="121"/>
      <c r="CE49" s="118"/>
      <c r="CF49" s="118"/>
      <c r="CG49" s="118"/>
      <c r="CH49" s="118"/>
      <c r="CI49" s="118"/>
      <c r="CJ49" s="118"/>
      <c r="CK49" s="118"/>
      <c r="CL49" s="118"/>
      <c r="CM49" s="118"/>
    </row>
    <row r="50" spans="1:91" ht="17.149999999999999" customHeight="1">
      <c r="A50" s="106"/>
      <c r="B50" s="106" t="s">
        <v>210</v>
      </c>
      <c r="C50" s="107" t="s">
        <v>211</v>
      </c>
      <c r="D50" s="108" t="str">
        <f>法术大全!C607</f>
        <v>-</v>
      </c>
      <c r="E50" s="479" t="str">
        <f>法术大全!D607</f>
        <v>-</v>
      </c>
      <c r="F50" s="479"/>
      <c r="G50" s="479"/>
      <c r="H50" s="479" t="str">
        <f>法术大全!E607</f>
        <v>-</v>
      </c>
      <c r="I50" s="479"/>
      <c r="J50" s="300"/>
      <c r="K50" s="300"/>
      <c r="L50" s="300"/>
      <c r="M50" s="300"/>
      <c r="N50" s="300"/>
      <c r="O50" s="113" t="s">
        <v>93</v>
      </c>
      <c r="P50" s="494" t="str">
        <f>法术大全!F607</f>
        <v>-</v>
      </c>
      <c r="Q50" s="494"/>
      <c r="R50" s="494" t="str">
        <f>法术大全!G607</f>
        <v>-</v>
      </c>
      <c r="S50" s="494"/>
      <c r="T50" s="494"/>
      <c r="U50" s="495" t="str">
        <f>法术大全!L607</f>
        <v>-</v>
      </c>
      <c r="V50" s="496"/>
      <c r="W50" s="496"/>
      <c r="X50" s="496"/>
      <c r="Y50" s="497"/>
      <c r="Z50" s="113" t="s">
        <v>93</v>
      </c>
      <c r="AA50" s="114" t="str">
        <f>法术大全!H607</f>
        <v>-</v>
      </c>
      <c r="AB50" s="114" t="str">
        <f>法术大全!I607</f>
        <v>-</v>
      </c>
      <c r="AC50" s="114" t="str">
        <f>法术大全!J607</f>
        <v>-</v>
      </c>
      <c r="AD50" s="498" t="str">
        <f>法术大全!K607</f>
        <v>-</v>
      </c>
      <c r="AE50" s="499"/>
      <c r="AF50" s="499"/>
      <c r="AG50" s="499"/>
      <c r="AH50" s="499"/>
      <c r="AI50" s="499"/>
      <c r="AJ50" s="500"/>
      <c r="AK50" s="113" t="s">
        <v>93</v>
      </c>
      <c r="AL50" s="528"/>
      <c r="AM50" s="502"/>
      <c r="AN50" s="502"/>
      <c r="AO50" s="502"/>
      <c r="AP50" s="502"/>
      <c r="AQ50" s="502"/>
      <c r="AR50" s="502"/>
      <c r="AS50" s="502"/>
      <c r="AT50" s="503"/>
      <c r="AU50" s="107"/>
      <c r="AW50" s="107"/>
      <c r="AX50" s="107"/>
      <c r="AY50" s="107"/>
      <c r="AZ50" s="107"/>
      <c r="BA50" s="107"/>
      <c r="BL50" s="107"/>
      <c r="BM50" s="107"/>
      <c r="BN50" s="107"/>
      <c r="BY50" s="118"/>
      <c r="BZ50" s="118"/>
      <c r="CA50" s="118"/>
      <c r="CB50" s="118"/>
      <c r="CC50" s="118"/>
      <c r="CD50" s="121"/>
      <c r="CE50" s="118"/>
      <c r="CF50" s="118"/>
      <c r="CG50" s="118"/>
      <c r="CH50" s="118"/>
      <c r="CI50" s="118"/>
      <c r="CJ50" s="118"/>
      <c r="CK50" s="118"/>
      <c r="CL50" s="118"/>
      <c r="CM50" s="118"/>
    </row>
    <row r="51" spans="1:91" ht="17.149999999999999" customHeight="1">
      <c r="A51" s="106"/>
      <c r="B51" s="106" t="s">
        <v>210</v>
      </c>
      <c r="C51" s="107" t="s">
        <v>211</v>
      </c>
      <c r="D51" s="109" t="str">
        <f>法术大全!C608</f>
        <v>-</v>
      </c>
      <c r="E51" s="511" t="str">
        <f>法术大全!D608</f>
        <v>-</v>
      </c>
      <c r="F51" s="511"/>
      <c r="G51" s="511"/>
      <c r="H51" s="511" t="str">
        <f>法术大全!E608</f>
        <v>-</v>
      </c>
      <c r="I51" s="511"/>
      <c r="J51" s="313"/>
      <c r="K51" s="313"/>
      <c r="L51" s="313"/>
      <c r="M51" s="313"/>
      <c r="N51" s="313"/>
      <c r="O51" s="113" t="s">
        <v>93</v>
      </c>
      <c r="P51" s="512" t="str">
        <f>法术大全!F608</f>
        <v>-</v>
      </c>
      <c r="Q51" s="512"/>
      <c r="R51" s="512" t="str">
        <f>法术大全!G608</f>
        <v>-</v>
      </c>
      <c r="S51" s="512"/>
      <c r="T51" s="512"/>
      <c r="U51" s="513" t="str">
        <f>法术大全!L608</f>
        <v>-</v>
      </c>
      <c r="V51" s="514"/>
      <c r="W51" s="514"/>
      <c r="X51" s="514"/>
      <c r="Y51" s="515"/>
      <c r="Z51" s="113" t="s">
        <v>93</v>
      </c>
      <c r="AA51" s="116" t="str">
        <f>法术大全!H608</f>
        <v>-</v>
      </c>
      <c r="AB51" s="116" t="str">
        <f>法术大全!I608</f>
        <v>-</v>
      </c>
      <c r="AC51" s="116" t="str">
        <f>法术大全!J608</f>
        <v>-</v>
      </c>
      <c r="AD51" s="516" t="str">
        <f>法术大全!K608</f>
        <v>-</v>
      </c>
      <c r="AE51" s="517"/>
      <c r="AF51" s="517"/>
      <c r="AG51" s="517"/>
      <c r="AH51" s="517"/>
      <c r="AI51" s="517"/>
      <c r="AJ51" s="518"/>
      <c r="AK51" s="113" t="s">
        <v>93</v>
      </c>
      <c r="AL51" s="519"/>
      <c r="AM51" s="520"/>
      <c r="AN51" s="520"/>
      <c r="AO51" s="520"/>
      <c r="AP51" s="520"/>
      <c r="AQ51" s="520"/>
      <c r="AR51" s="520"/>
      <c r="AS51" s="520"/>
      <c r="AT51" s="521"/>
      <c r="AU51" s="107"/>
      <c r="AW51" s="107"/>
      <c r="AX51" s="107"/>
      <c r="AY51" s="107"/>
      <c r="AZ51" s="107"/>
      <c r="BA51" s="107"/>
      <c r="BL51" s="107"/>
      <c r="BM51" s="107"/>
      <c r="BN51" s="107"/>
      <c r="BY51" s="118"/>
      <c r="BZ51" s="118"/>
      <c r="CA51" s="118"/>
      <c r="CB51" s="118"/>
      <c r="CC51" s="118"/>
      <c r="CD51" s="121"/>
      <c r="CE51" s="118"/>
      <c r="CF51" s="118"/>
      <c r="CG51" s="118"/>
      <c r="CH51" s="118"/>
      <c r="CI51" s="118"/>
      <c r="CJ51" s="118"/>
      <c r="CK51" s="118"/>
      <c r="CL51" s="118"/>
      <c r="CM51" s="118"/>
    </row>
    <row r="52" spans="1:91" ht="17.149999999999999" customHeight="1">
      <c r="A52" s="106"/>
      <c r="B52" s="106" t="s">
        <v>210</v>
      </c>
      <c r="C52" s="107" t="s">
        <v>211</v>
      </c>
      <c r="D52" s="108" t="str">
        <f>法术大全!C609</f>
        <v>-</v>
      </c>
      <c r="E52" s="479" t="str">
        <f>法术大全!D609</f>
        <v>-</v>
      </c>
      <c r="F52" s="479"/>
      <c r="G52" s="479"/>
      <c r="H52" s="479" t="str">
        <f>法术大全!E609</f>
        <v>-</v>
      </c>
      <c r="I52" s="479"/>
      <c r="J52" s="300"/>
      <c r="K52" s="300"/>
      <c r="L52" s="300"/>
      <c r="M52" s="300"/>
      <c r="N52" s="300"/>
      <c r="O52" s="113" t="s">
        <v>93</v>
      </c>
      <c r="P52" s="494" t="str">
        <f>法术大全!F609</f>
        <v>-</v>
      </c>
      <c r="Q52" s="494"/>
      <c r="R52" s="494" t="str">
        <f>法术大全!G609</f>
        <v>-</v>
      </c>
      <c r="S52" s="494"/>
      <c r="T52" s="494"/>
      <c r="U52" s="495" t="str">
        <f>法术大全!L609</f>
        <v>-</v>
      </c>
      <c r="V52" s="496"/>
      <c r="W52" s="496"/>
      <c r="X52" s="496"/>
      <c r="Y52" s="497"/>
      <c r="Z52" s="113" t="s">
        <v>93</v>
      </c>
      <c r="AA52" s="114" t="str">
        <f>法术大全!H609</f>
        <v>-</v>
      </c>
      <c r="AB52" s="114" t="str">
        <f>法术大全!I609</f>
        <v>-</v>
      </c>
      <c r="AC52" s="114" t="str">
        <f>法术大全!J609</f>
        <v>-</v>
      </c>
      <c r="AD52" s="498" t="str">
        <f>法术大全!K609</f>
        <v>-</v>
      </c>
      <c r="AE52" s="499"/>
      <c r="AF52" s="499"/>
      <c r="AG52" s="499"/>
      <c r="AH52" s="499"/>
      <c r="AI52" s="499"/>
      <c r="AJ52" s="500"/>
      <c r="AK52" s="113" t="s">
        <v>93</v>
      </c>
      <c r="AL52" s="528"/>
      <c r="AM52" s="502"/>
      <c r="AN52" s="502"/>
      <c r="AO52" s="502"/>
      <c r="AP52" s="502"/>
      <c r="AQ52" s="502"/>
      <c r="AR52" s="502"/>
      <c r="AS52" s="502"/>
      <c r="AT52" s="503"/>
      <c r="AU52" s="107"/>
      <c r="AW52" s="107"/>
      <c r="AX52" s="107"/>
      <c r="AY52" s="107"/>
      <c r="AZ52" s="107"/>
      <c r="BA52" s="107"/>
      <c r="BL52" s="107"/>
      <c r="BM52" s="107"/>
      <c r="BN52" s="107"/>
      <c r="BY52" s="118"/>
      <c r="BZ52" s="118"/>
      <c r="CA52" s="118"/>
      <c r="CB52" s="118"/>
      <c r="CC52" s="118"/>
      <c r="CD52" s="121"/>
      <c r="CE52" s="118"/>
      <c r="CF52" s="118"/>
      <c r="CG52" s="118"/>
      <c r="CH52" s="118"/>
      <c r="CI52" s="118"/>
      <c r="CJ52" s="118"/>
      <c r="CK52" s="118"/>
      <c r="CL52" s="118"/>
      <c r="CM52" s="118"/>
    </row>
    <row r="53" spans="1:91" ht="17.149999999999999" customHeight="1">
      <c r="A53" s="106"/>
      <c r="B53" s="106" t="s">
        <v>210</v>
      </c>
      <c r="C53" s="107" t="s">
        <v>211</v>
      </c>
      <c r="D53" s="109" t="str">
        <f>法术大全!C610</f>
        <v>-</v>
      </c>
      <c r="E53" s="511" t="str">
        <f>法术大全!D610</f>
        <v>-</v>
      </c>
      <c r="F53" s="511"/>
      <c r="G53" s="511"/>
      <c r="H53" s="511" t="str">
        <f>法术大全!E610</f>
        <v>-</v>
      </c>
      <c r="I53" s="511"/>
      <c r="J53" s="313"/>
      <c r="K53" s="313"/>
      <c r="L53" s="313"/>
      <c r="M53" s="313"/>
      <c r="N53" s="313"/>
      <c r="O53" s="113" t="s">
        <v>93</v>
      </c>
      <c r="P53" s="512" t="str">
        <f>法术大全!F610</f>
        <v>-</v>
      </c>
      <c r="Q53" s="512"/>
      <c r="R53" s="512" t="str">
        <f>法术大全!G610</f>
        <v>-</v>
      </c>
      <c r="S53" s="512"/>
      <c r="T53" s="512"/>
      <c r="U53" s="513" t="str">
        <f>法术大全!L610</f>
        <v>-</v>
      </c>
      <c r="V53" s="514"/>
      <c r="W53" s="514"/>
      <c r="X53" s="514"/>
      <c r="Y53" s="515"/>
      <c r="Z53" s="113" t="s">
        <v>93</v>
      </c>
      <c r="AA53" s="116" t="str">
        <f>法术大全!H610</f>
        <v>-</v>
      </c>
      <c r="AB53" s="116" t="str">
        <f>法术大全!I610</f>
        <v>-</v>
      </c>
      <c r="AC53" s="116" t="str">
        <f>法术大全!J610</f>
        <v>-</v>
      </c>
      <c r="AD53" s="516" t="str">
        <f>法术大全!K610</f>
        <v>-</v>
      </c>
      <c r="AE53" s="517"/>
      <c r="AF53" s="517"/>
      <c r="AG53" s="517"/>
      <c r="AH53" s="517"/>
      <c r="AI53" s="517"/>
      <c r="AJ53" s="518"/>
      <c r="AK53" s="113" t="s">
        <v>93</v>
      </c>
      <c r="AL53" s="519"/>
      <c r="AM53" s="520"/>
      <c r="AN53" s="520"/>
      <c r="AO53" s="520"/>
      <c r="AP53" s="520"/>
      <c r="AQ53" s="520"/>
      <c r="AR53" s="520"/>
      <c r="AS53" s="520"/>
      <c r="AT53" s="521"/>
      <c r="AU53" s="107"/>
      <c r="AW53" s="107"/>
      <c r="AX53" s="107"/>
      <c r="AY53" s="107"/>
      <c r="AZ53" s="107"/>
      <c r="BA53" s="107"/>
      <c r="BB53" s="107"/>
      <c r="BC53" s="107"/>
      <c r="BD53" s="107"/>
      <c r="BE53" s="107"/>
      <c r="BF53" s="107"/>
      <c r="BG53" s="107"/>
      <c r="BH53" s="107"/>
      <c r="BI53" s="107"/>
      <c r="BJ53" s="107"/>
      <c r="BK53" s="107"/>
      <c r="BL53" s="107"/>
      <c r="BM53" s="107"/>
      <c r="BN53" s="107"/>
      <c r="BY53" s="118"/>
      <c r="BZ53" s="118"/>
      <c r="CA53" s="118"/>
      <c r="CB53" s="118"/>
      <c r="CC53" s="118"/>
      <c r="CD53" s="121"/>
      <c r="CE53" s="118"/>
      <c r="CF53" s="118"/>
      <c r="CG53" s="118"/>
      <c r="CH53" s="118"/>
      <c r="CI53" s="118"/>
      <c r="CJ53" s="118"/>
      <c r="CK53" s="118"/>
      <c r="CL53" s="118"/>
      <c r="CM53" s="118"/>
    </row>
    <row r="54" spans="1:91" ht="17.149999999999999" customHeight="1">
      <c r="A54" s="106"/>
      <c r="B54" s="106" t="s">
        <v>210</v>
      </c>
      <c r="C54" s="107" t="s">
        <v>211</v>
      </c>
      <c r="D54" s="108" t="str">
        <f>法术大全!C611</f>
        <v>-</v>
      </c>
      <c r="E54" s="479" t="str">
        <f>法术大全!D611</f>
        <v>-</v>
      </c>
      <c r="F54" s="479"/>
      <c r="G54" s="479"/>
      <c r="H54" s="479" t="str">
        <f>法术大全!E611</f>
        <v>-</v>
      </c>
      <c r="I54" s="479"/>
      <c r="J54" s="300"/>
      <c r="K54" s="300"/>
      <c r="L54" s="300"/>
      <c r="M54" s="300"/>
      <c r="N54" s="300"/>
      <c r="O54" s="113" t="s">
        <v>93</v>
      </c>
      <c r="P54" s="494" t="str">
        <f>法术大全!F611</f>
        <v>-</v>
      </c>
      <c r="Q54" s="494"/>
      <c r="R54" s="494" t="str">
        <f>法术大全!G611</f>
        <v>-</v>
      </c>
      <c r="S54" s="494"/>
      <c r="T54" s="494"/>
      <c r="U54" s="495" t="str">
        <f>法术大全!L611</f>
        <v>-</v>
      </c>
      <c r="V54" s="496"/>
      <c r="W54" s="496"/>
      <c r="X54" s="496"/>
      <c r="Y54" s="497"/>
      <c r="Z54" s="113" t="s">
        <v>93</v>
      </c>
      <c r="AA54" s="114" t="str">
        <f>法术大全!H611</f>
        <v>-</v>
      </c>
      <c r="AB54" s="114" t="str">
        <f>法术大全!I611</f>
        <v>-</v>
      </c>
      <c r="AC54" s="114" t="str">
        <f>法术大全!J611</f>
        <v>-</v>
      </c>
      <c r="AD54" s="498" t="str">
        <f>法术大全!K611</f>
        <v>-</v>
      </c>
      <c r="AE54" s="499"/>
      <c r="AF54" s="499"/>
      <c r="AG54" s="499"/>
      <c r="AH54" s="499"/>
      <c r="AI54" s="499"/>
      <c r="AJ54" s="500"/>
      <c r="AK54" s="113" t="s">
        <v>93</v>
      </c>
      <c r="AL54" s="528"/>
      <c r="AM54" s="502"/>
      <c r="AN54" s="502"/>
      <c r="AO54" s="502"/>
      <c r="AP54" s="502"/>
      <c r="AQ54" s="502"/>
      <c r="AR54" s="502"/>
      <c r="AS54" s="502"/>
      <c r="AT54" s="503"/>
      <c r="AU54" s="107"/>
      <c r="AW54" s="107"/>
      <c r="AX54" s="107"/>
      <c r="AY54" s="107"/>
      <c r="AZ54" s="107"/>
      <c r="BA54" s="107"/>
      <c r="BB54" s="107"/>
      <c r="BC54" s="107"/>
      <c r="BD54" s="107"/>
      <c r="BE54" s="107"/>
      <c r="BF54" s="107"/>
      <c r="BG54" s="107"/>
      <c r="BH54" s="107"/>
      <c r="BI54" s="107"/>
      <c r="BJ54" s="107"/>
      <c r="BK54" s="107"/>
      <c r="BL54" s="107"/>
      <c r="BM54" s="107"/>
      <c r="BN54" s="107"/>
      <c r="BY54" s="118"/>
      <c r="BZ54" s="118"/>
      <c r="CA54" s="118"/>
      <c r="CB54" s="118"/>
      <c r="CC54" s="118"/>
      <c r="CD54" s="121"/>
      <c r="CE54" s="118"/>
      <c r="CF54" s="118"/>
      <c r="CG54" s="118"/>
      <c r="CH54" s="118"/>
      <c r="CI54" s="118"/>
      <c r="CJ54" s="118"/>
      <c r="CK54" s="118"/>
      <c r="CL54" s="118"/>
      <c r="CM54" s="118"/>
    </row>
    <row r="55" spans="1:91" ht="17.149999999999999" customHeight="1">
      <c r="A55" s="106"/>
      <c r="B55" s="106" t="s">
        <v>210</v>
      </c>
      <c r="C55" s="107" t="s">
        <v>211</v>
      </c>
      <c r="D55" s="109" t="str">
        <f>法术大全!C612</f>
        <v>-</v>
      </c>
      <c r="E55" s="511" t="str">
        <f>法术大全!D612</f>
        <v>-</v>
      </c>
      <c r="F55" s="511"/>
      <c r="G55" s="511"/>
      <c r="H55" s="511" t="str">
        <f>法术大全!E612</f>
        <v>-</v>
      </c>
      <c r="I55" s="511"/>
      <c r="J55" s="313"/>
      <c r="K55" s="313"/>
      <c r="L55" s="313"/>
      <c r="M55" s="313"/>
      <c r="N55" s="313"/>
      <c r="O55" s="113" t="s">
        <v>93</v>
      </c>
      <c r="P55" s="512" t="str">
        <f>法术大全!F612</f>
        <v>-</v>
      </c>
      <c r="Q55" s="512"/>
      <c r="R55" s="512" t="str">
        <f>法术大全!G612</f>
        <v>-</v>
      </c>
      <c r="S55" s="512"/>
      <c r="T55" s="512"/>
      <c r="U55" s="513" t="str">
        <f>法术大全!L612</f>
        <v>-</v>
      </c>
      <c r="V55" s="514"/>
      <c r="W55" s="514"/>
      <c r="X55" s="514"/>
      <c r="Y55" s="515"/>
      <c r="Z55" s="113" t="s">
        <v>93</v>
      </c>
      <c r="AA55" s="116" t="str">
        <f>法术大全!H612</f>
        <v>-</v>
      </c>
      <c r="AB55" s="116" t="str">
        <f>法术大全!I612</f>
        <v>-</v>
      </c>
      <c r="AC55" s="116" t="str">
        <f>法术大全!J612</f>
        <v>-</v>
      </c>
      <c r="AD55" s="516" t="str">
        <f>法术大全!K612</f>
        <v>-</v>
      </c>
      <c r="AE55" s="517"/>
      <c r="AF55" s="517"/>
      <c r="AG55" s="517"/>
      <c r="AH55" s="517"/>
      <c r="AI55" s="517"/>
      <c r="AJ55" s="518"/>
      <c r="AK55" s="113" t="s">
        <v>93</v>
      </c>
      <c r="AL55" s="519"/>
      <c r="AM55" s="520"/>
      <c r="AN55" s="520"/>
      <c r="AO55" s="520"/>
      <c r="AP55" s="520"/>
      <c r="AQ55" s="520"/>
      <c r="AR55" s="520"/>
      <c r="AS55" s="520"/>
      <c r="AT55" s="521"/>
      <c r="AU55" s="107"/>
      <c r="AW55" s="107"/>
      <c r="AX55" s="107"/>
      <c r="AY55" s="107"/>
      <c r="AZ55" s="107"/>
      <c r="BA55" s="107"/>
      <c r="BB55" s="107"/>
      <c r="BC55" s="107"/>
      <c r="BD55" s="107"/>
      <c r="BE55" s="107"/>
      <c r="BF55" s="107"/>
      <c r="BG55" s="107"/>
      <c r="BH55" s="107"/>
      <c r="BI55" s="107"/>
      <c r="BJ55" s="107"/>
      <c r="BK55" s="107"/>
      <c r="BL55" s="107"/>
      <c r="BM55" s="107"/>
      <c r="BN55" s="107"/>
      <c r="BY55" s="118"/>
      <c r="BZ55" s="118"/>
      <c r="CA55" s="118"/>
      <c r="CB55" s="118"/>
      <c r="CC55" s="118"/>
      <c r="CD55" s="121"/>
      <c r="CE55" s="118"/>
      <c r="CF55" s="118"/>
      <c r="CG55" s="118"/>
      <c r="CH55" s="118"/>
      <c r="CI55" s="118"/>
      <c r="CJ55" s="118"/>
      <c r="CK55" s="118"/>
      <c r="CL55" s="118"/>
      <c r="CM55" s="118"/>
    </row>
    <row r="56" spans="1:91" ht="17.149999999999999" customHeight="1">
      <c r="A56" s="106"/>
      <c r="B56" s="106" t="s">
        <v>210</v>
      </c>
      <c r="C56" s="107" t="s">
        <v>211</v>
      </c>
      <c r="D56" s="108" t="str">
        <f>法术大全!C613</f>
        <v>-</v>
      </c>
      <c r="E56" s="479" t="str">
        <f>法术大全!D613</f>
        <v>-</v>
      </c>
      <c r="F56" s="479"/>
      <c r="G56" s="479"/>
      <c r="H56" s="479" t="str">
        <f>法术大全!E613</f>
        <v>-</v>
      </c>
      <c r="I56" s="479"/>
      <c r="J56" s="300"/>
      <c r="K56" s="300"/>
      <c r="L56" s="300"/>
      <c r="M56" s="300"/>
      <c r="N56" s="300"/>
      <c r="O56" s="113" t="s">
        <v>93</v>
      </c>
      <c r="P56" s="494" t="str">
        <f>法术大全!F613</f>
        <v>-</v>
      </c>
      <c r="Q56" s="494"/>
      <c r="R56" s="494" t="str">
        <f>法术大全!G613</f>
        <v>-</v>
      </c>
      <c r="S56" s="494"/>
      <c r="T56" s="494"/>
      <c r="U56" s="495" t="str">
        <f>法术大全!L613</f>
        <v>-</v>
      </c>
      <c r="V56" s="496"/>
      <c r="W56" s="496"/>
      <c r="X56" s="496"/>
      <c r="Y56" s="497"/>
      <c r="Z56" s="113" t="s">
        <v>93</v>
      </c>
      <c r="AA56" s="114" t="str">
        <f>法术大全!H613</f>
        <v>-</v>
      </c>
      <c r="AB56" s="114" t="str">
        <f>法术大全!I613</f>
        <v>-</v>
      </c>
      <c r="AC56" s="114" t="str">
        <f>法术大全!J613</f>
        <v>-</v>
      </c>
      <c r="AD56" s="498" t="str">
        <f>法术大全!K613</f>
        <v>-</v>
      </c>
      <c r="AE56" s="499"/>
      <c r="AF56" s="499"/>
      <c r="AG56" s="499"/>
      <c r="AH56" s="499"/>
      <c r="AI56" s="499"/>
      <c r="AJ56" s="500"/>
      <c r="AK56" s="113" t="s">
        <v>93</v>
      </c>
      <c r="AL56" s="528"/>
      <c r="AM56" s="502"/>
      <c r="AN56" s="502"/>
      <c r="AO56" s="502"/>
      <c r="AP56" s="502"/>
      <c r="AQ56" s="502"/>
      <c r="AR56" s="502"/>
      <c r="AS56" s="502"/>
      <c r="AT56" s="503"/>
      <c r="AU56" s="107"/>
      <c r="AW56" s="107"/>
      <c r="AX56" s="107"/>
      <c r="AY56" s="107"/>
      <c r="AZ56" s="107"/>
      <c r="BA56" s="107"/>
      <c r="BB56" s="107"/>
      <c r="BC56" s="107"/>
      <c r="BD56" s="107"/>
      <c r="BE56" s="107"/>
      <c r="BF56" s="107"/>
      <c r="BG56" s="107"/>
      <c r="BH56" s="107"/>
      <c r="BI56" s="107"/>
      <c r="BJ56" s="107"/>
      <c r="BK56" s="107"/>
      <c r="BL56" s="107"/>
      <c r="BM56" s="107"/>
      <c r="BN56" s="107"/>
      <c r="BY56" s="118"/>
      <c r="BZ56" s="118"/>
      <c r="CA56" s="118"/>
      <c r="CB56" s="118"/>
      <c r="CC56" s="118"/>
      <c r="CD56" s="121"/>
      <c r="CE56" s="118"/>
      <c r="CF56" s="118"/>
      <c r="CG56" s="118"/>
      <c r="CH56" s="118"/>
      <c r="CI56" s="118"/>
      <c r="CJ56" s="118"/>
      <c r="CK56" s="118"/>
      <c r="CL56" s="118"/>
      <c r="CM56" s="118"/>
    </row>
    <row r="57" spans="1:91" ht="17.149999999999999" customHeight="1">
      <c r="A57" s="106"/>
      <c r="B57" s="106" t="s">
        <v>210</v>
      </c>
      <c r="C57" s="107" t="s">
        <v>211</v>
      </c>
      <c r="D57" s="109" t="str">
        <f>法术大全!C614</f>
        <v>-</v>
      </c>
      <c r="E57" s="511" t="str">
        <f>法术大全!D614</f>
        <v>-</v>
      </c>
      <c r="F57" s="511"/>
      <c r="G57" s="511"/>
      <c r="H57" s="511" t="str">
        <f>法术大全!E614</f>
        <v>-</v>
      </c>
      <c r="I57" s="511"/>
      <c r="J57" s="313"/>
      <c r="K57" s="313"/>
      <c r="L57" s="313"/>
      <c r="M57" s="313"/>
      <c r="N57" s="313"/>
      <c r="O57" s="113" t="s">
        <v>93</v>
      </c>
      <c r="P57" s="512" t="str">
        <f>法术大全!F614</f>
        <v>-</v>
      </c>
      <c r="Q57" s="512"/>
      <c r="R57" s="512" t="str">
        <f>法术大全!G614</f>
        <v>-</v>
      </c>
      <c r="S57" s="512"/>
      <c r="T57" s="512"/>
      <c r="U57" s="513" t="str">
        <f>法术大全!L614</f>
        <v>-</v>
      </c>
      <c r="V57" s="514"/>
      <c r="W57" s="514"/>
      <c r="X57" s="514"/>
      <c r="Y57" s="515"/>
      <c r="Z57" s="113" t="s">
        <v>93</v>
      </c>
      <c r="AA57" s="116" t="str">
        <f>法术大全!H614</f>
        <v>-</v>
      </c>
      <c r="AB57" s="116" t="str">
        <f>法术大全!I614</f>
        <v>-</v>
      </c>
      <c r="AC57" s="116" t="str">
        <f>法术大全!J614</f>
        <v>-</v>
      </c>
      <c r="AD57" s="516" t="str">
        <f>法术大全!K614</f>
        <v>-</v>
      </c>
      <c r="AE57" s="517"/>
      <c r="AF57" s="517"/>
      <c r="AG57" s="517"/>
      <c r="AH57" s="517"/>
      <c r="AI57" s="517"/>
      <c r="AJ57" s="518"/>
      <c r="AK57" s="113" t="s">
        <v>93</v>
      </c>
      <c r="AL57" s="519"/>
      <c r="AM57" s="520"/>
      <c r="AN57" s="520"/>
      <c r="AO57" s="520"/>
      <c r="AP57" s="520"/>
      <c r="AQ57" s="520"/>
      <c r="AR57" s="520"/>
      <c r="AS57" s="520"/>
      <c r="AT57" s="521"/>
      <c r="AW57" s="107"/>
      <c r="AX57" s="107"/>
      <c r="AY57" s="107"/>
      <c r="AZ57" s="107"/>
      <c r="BA57" s="107"/>
      <c r="BB57" s="107"/>
      <c r="BC57" s="107"/>
      <c r="BD57" s="107"/>
      <c r="BE57" s="107"/>
      <c r="BF57" s="107"/>
      <c r="BG57" s="107"/>
      <c r="BH57" s="107"/>
      <c r="BI57" s="107"/>
      <c r="BJ57" s="107"/>
      <c r="BK57" s="107"/>
      <c r="BL57" s="107"/>
      <c r="BM57" s="107"/>
      <c r="BN57" s="107"/>
      <c r="BY57" s="118"/>
      <c r="BZ57" s="118"/>
      <c r="CA57" s="118"/>
      <c r="CB57" s="118"/>
      <c r="CC57" s="118"/>
      <c r="CD57" s="121"/>
      <c r="CE57" s="118"/>
      <c r="CF57" s="118"/>
      <c r="CG57" s="118"/>
      <c r="CH57" s="118"/>
      <c r="CI57" s="118"/>
      <c r="CJ57" s="118"/>
      <c r="CK57" s="118"/>
      <c r="CL57" s="118"/>
      <c r="CM57" s="118"/>
    </row>
    <row r="58" spans="1:91" ht="17.149999999999999" customHeight="1">
      <c r="A58" s="233" t="s">
        <v>224</v>
      </c>
      <c r="B58" s="233"/>
      <c r="C58" s="233"/>
      <c r="D58" s="105" t="s">
        <v>33</v>
      </c>
      <c r="E58" s="233" t="s">
        <v>198</v>
      </c>
      <c r="F58" s="233"/>
      <c r="G58" s="233"/>
      <c r="H58" s="233" t="s">
        <v>199</v>
      </c>
      <c r="I58" s="233"/>
      <c r="J58" s="233" t="s">
        <v>200</v>
      </c>
      <c r="K58" s="233"/>
      <c r="L58" s="233"/>
      <c r="M58" s="233"/>
      <c r="N58" s="233"/>
      <c r="O58" s="111"/>
      <c r="P58" s="537" t="s">
        <v>201</v>
      </c>
      <c r="Q58" s="537"/>
      <c r="R58" s="537" t="s">
        <v>202</v>
      </c>
      <c r="S58" s="537"/>
      <c r="T58" s="537"/>
      <c r="U58" s="537" t="s">
        <v>203</v>
      </c>
      <c r="V58" s="537"/>
      <c r="W58" s="537"/>
      <c r="X58" s="537"/>
      <c r="Y58" s="537"/>
      <c r="Z58" s="111"/>
      <c r="AA58" s="105" t="s">
        <v>204</v>
      </c>
      <c r="AB58" s="105" t="s">
        <v>205</v>
      </c>
      <c r="AC58" s="105" t="s">
        <v>206</v>
      </c>
      <c r="AD58" s="233" t="s">
        <v>207</v>
      </c>
      <c r="AE58" s="233"/>
      <c r="AF58" s="233"/>
      <c r="AG58" s="233"/>
      <c r="AH58" s="233"/>
      <c r="AI58" s="233"/>
      <c r="AJ58" s="233"/>
      <c r="AK58" s="111"/>
      <c r="AL58" s="233" t="s">
        <v>208</v>
      </c>
      <c r="AM58" s="233"/>
      <c r="AN58" s="233"/>
      <c r="AO58" s="233"/>
      <c r="AP58" s="233"/>
      <c r="AQ58" s="233"/>
      <c r="AR58" s="233"/>
      <c r="AS58" s="233"/>
      <c r="AT58" s="233"/>
    </row>
    <row r="59" spans="1:91" ht="17.149999999999999" customHeight="1">
      <c r="A59" s="106"/>
      <c r="B59" s="106" t="s">
        <v>210</v>
      </c>
      <c r="C59" s="107" t="s">
        <v>211</v>
      </c>
      <c r="D59" s="108" t="str">
        <f>法术大全!C616</f>
        <v>-</v>
      </c>
      <c r="E59" s="479" t="str">
        <f>法术大全!D616</f>
        <v>-</v>
      </c>
      <c r="F59" s="479"/>
      <c r="G59" s="479"/>
      <c r="H59" s="479" t="str">
        <f>法术大全!E616</f>
        <v>-</v>
      </c>
      <c r="I59" s="479"/>
      <c r="J59" s="300"/>
      <c r="K59" s="300"/>
      <c r="L59" s="300"/>
      <c r="M59" s="300"/>
      <c r="N59" s="300"/>
      <c r="O59" s="113" t="s">
        <v>93</v>
      </c>
      <c r="P59" s="494" t="str">
        <f>法术大全!F616</f>
        <v>-</v>
      </c>
      <c r="Q59" s="494"/>
      <c r="R59" s="494" t="str">
        <f>法术大全!G616</f>
        <v>-</v>
      </c>
      <c r="S59" s="494"/>
      <c r="T59" s="494"/>
      <c r="U59" s="495" t="str">
        <f>法术大全!L616</f>
        <v>-</v>
      </c>
      <c r="V59" s="496"/>
      <c r="W59" s="496"/>
      <c r="X59" s="496"/>
      <c r="Y59" s="497"/>
      <c r="Z59" s="113" t="s">
        <v>93</v>
      </c>
      <c r="AA59" s="114" t="str">
        <f>法术大全!H616</f>
        <v>-</v>
      </c>
      <c r="AB59" s="114" t="str">
        <f>法术大全!I616</f>
        <v>-</v>
      </c>
      <c r="AC59" s="114" t="str">
        <f>法术大全!J616</f>
        <v>-</v>
      </c>
      <c r="AD59" s="498" t="str">
        <f>法术大全!K616</f>
        <v>-</v>
      </c>
      <c r="AE59" s="499"/>
      <c r="AF59" s="499"/>
      <c r="AG59" s="499"/>
      <c r="AH59" s="499"/>
      <c r="AI59" s="499"/>
      <c r="AJ59" s="500"/>
      <c r="AK59" s="113" t="s">
        <v>93</v>
      </c>
      <c r="AL59" s="528"/>
      <c r="AM59" s="502"/>
      <c r="AN59" s="502"/>
      <c r="AO59" s="502"/>
      <c r="AP59" s="502"/>
      <c r="AQ59" s="502"/>
      <c r="AR59" s="502"/>
      <c r="AS59" s="502"/>
      <c r="AT59" s="503"/>
    </row>
    <row r="60" spans="1:91" ht="17.149999999999999" customHeight="1">
      <c r="A60" s="106"/>
      <c r="B60" s="106" t="s">
        <v>210</v>
      </c>
      <c r="C60" s="107" t="s">
        <v>211</v>
      </c>
      <c r="D60" s="109" t="str">
        <f>法术大全!C617</f>
        <v>-</v>
      </c>
      <c r="E60" s="511" t="str">
        <f>法术大全!D617</f>
        <v>-</v>
      </c>
      <c r="F60" s="511"/>
      <c r="G60" s="511"/>
      <c r="H60" s="511" t="str">
        <f>法术大全!E617</f>
        <v>-</v>
      </c>
      <c r="I60" s="511"/>
      <c r="J60" s="313"/>
      <c r="K60" s="313"/>
      <c r="L60" s="313"/>
      <c r="M60" s="313"/>
      <c r="N60" s="313"/>
      <c r="O60" s="113" t="s">
        <v>93</v>
      </c>
      <c r="P60" s="512" t="str">
        <f>法术大全!F617</f>
        <v>-</v>
      </c>
      <c r="Q60" s="512"/>
      <c r="R60" s="512" t="str">
        <f>法术大全!G617</f>
        <v>-</v>
      </c>
      <c r="S60" s="512"/>
      <c r="T60" s="512"/>
      <c r="U60" s="513" t="str">
        <f>法术大全!L617</f>
        <v>-</v>
      </c>
      <c r="V60" s="514"/>
      <c r="W60" s="514"/>
      <c r="X60" s="514"/>
      <c r="Y60" s="515"/>
      <c r="Z60" s="113" t="s">
        <v>93</v>
      </c>
      <c r="AA60" s="116" t="str">
        <f>法术大全!H617</f>
        <v>-</v>
      </c>
      <c r="AB60" s="116" t="str">
        <f>法术大全!I617</f>
        <v>-</v>
      </c>
      <c r="AC60" s="116" t="str">
        <f>法术大全!J617</f>
        <v>-</v>
      </c>
      <c r="AD60" s="516" t="str">
        <f>法术大全!K617</f>
        <v>-</v>
      </c>
      <c r="AE60" s="517"/>
      <c r="AF60" s="517"/>
      <c r="AG60" s="517"/>
      <c r="AH60" s="517"/>
      <c r="AI60" s="517"/>
      <c r="AJ60" s="518"/>
      <c r="AK60" s="113" t="s">
        <v>93</v>
      </c>
      <c r="AL60" s="519"/>
      <c r="AM60" s="520"/>
      <c r="AN60" s="520"/>
      <c r="AO60" s="520"/>
      <c r="AP60" s="520"/>
      <c r="AQ60" s="520"/>
      <c r="AR60" s="520"/>
      <c r="AS60" s="520"/>
      <c r="AT60" s="521"/>
    </row>
    <row r="61" spans="1:91" ht="17.149999999999999" customHeight="1">
      <c r="A61" s="106"/>
      <c r="B61" s="106" t="s">
        <v>210</v>
      </c>
      <c r="C61" s="107" t="s">
        <v>211</v>
      </c>
      <c r="D61" s="108" t="str">
        <f>法术大全!C618</f>
        <v>-</v>
      </c>
      <c r="E61" s="479" t="str">
        <f>法术大全!D618</f>
        <v>-</v>
      </c>
      <c r="F61" s="479"/>
      <c r="G61" s="479"/>
      <c r="H61" s="479" t="str">
        <f>法术大全!E618</f>
        <v>-</v>
      </c>
      <c r="I61" s="479"/>
      <c r="J61" s="300"/>
      <c r="K61" s="300"/>
      <c r="L61" s="300"/>
      <c r="M61" s="300"/>
      <c r="N61" s="300"/>
      <c r="O61" s="113" t="s">
        <v>93</v>
      </c>
      <c r="P61" s="494" t="str">
        <f>法术大全!F618</f>
        <v>-</v>
      </c>
      <c r="Q61" s="494"/>
      <c r="R61" s="494" t="str">
        <f>法术大全!G618</f>
        <v>-</v>
      </c>
      <c r="S61" s="494"/>
      <c r="T61" s="494"/>
      <c r="U61" s="495" t="str">
        <f>法术大全!L618</f>
        <v>-</v>
      </c>
      <c r="V61" s="496"/>
      <c r="W61" s="496"/>
      <c r="X61" s="496"/>
      <c r="Y61" s="497"/>
      <c r="Z61" s="113" t="s">
        <v>93</v>
      </c>
      <c r="AA61" s="114" t="str">
        <f>法术大全!H618</f>
        <v>-</v>
      </c>
      <c r="AB61" s="114" t="str">
        <f>法术大全!I618</f>
        <v>-</v>
      </c>
      <c r="AC61" s="114" t="str">
        <f>法术大全!J618</f>
        <v>-</v>
      </c>
      <c r="AD61" s="498" t="str">
        <f>法术大全!K618</f>
        <v>-</v>
      </c>
      <c r="AE61" s="499"/>
      <c r="AF61" s="499"/>
      <c r="AG61" s="499"/>
      <c r="AH61" s="499"/>
      <c r="AI61" s="499"/>
      <c r="AJ61" s="500"/>
      <c r="AK61" s="113" t="s">
        <v>93</v>
      </c>
      <c r="AL61" s="528"/>
      <c r="AM61" s="502"/>
      <c r="AN61" s="502"/>
      <c r="AO61" s="502"/>
      <c r="AP61" s="502"/>
      <c r="AQ61" s="502"/>
      <c r="AR61" s="502"/>
      <c r="AS61" s="502"/>
      <c r="AT61" s="503"/>
    </row>
    <row r="62" spans="1:91" ht="17.149999999999999" customHeight="1">
      <c r="A62" s="106"/>
      <c r="B62" s="106" t="s">
        <v>210</v>
      </c>
      <c r="C62" s="107" t="s">
        <v>211</v>
      </c>
      <c r="D62" s="109" t="str">
        <f>法术大全!C619</f>
        <v>-</v>
      </c>
      <c r="E62" s="511" t="str">
        <f>法术大全!D619</f>
        <v>-</v>
      </c>
      <c r="F62" s="511"/>
      <c r="G62" s="511"/>
      <c r="H62" s="511" t="str">
        <f>法术大全!E619</f>
        <v>-</v>
      </c>
      <c r="I62" s="511"/>
      <c r="J62" s="313"/>
      <c r="K62" s="313"/>
      <c r="L62" s="313"/>
      <c r="M62" s="313"/>
      <c r="N62" s="313"/>
      <c r="O62" s="113" t="s">
        <v>93</v>
      </c>
      <c r="P62" s="512" t="str">
        <f>法术大全!F619</f>
        <v>-</v>
      </c>
      <c r="Q62" s="512"/>
      <c r="R62" s="512" t="str">
        <f>法术大全!G619</f>
        <v>-</v>
      </c>
      <c r="S62" s="512"/>
      <c r="T62" s="512"/>
      <c r="U62" s="513" t="str">
        <f>法术大全!L619</f>
        <v>-</v>
      </c>
      <c r="V62" s="514"/>
      <c r="W62" s="514"/>
      <c r="X62" s="514"/>
      <c r="Y62" s="515"/>
      <c r="Z62" s="113" t="s">
        <v>93</v>
      </c>
      <c r="AA62" s="116" t="str">
        <f>法术大全!H619</f>
        <v>-</v>
      </c>
      <c r="AB62" s="116" t="str">
        <f>法术大全!I619</f>
        <v>-</v>
      </c>
      <c r="AC62" s="116" t="str">
        <f>法术大全!J619</f>
        <v>-</v>
      </c>
      <c r="AD62" s="516" t="str">
        <f>法术大全!K619</f>
        <v>-</v>
      </c>
      <c r="AE62" s="517"/>
      <c r="AF62" s="517"/>
      <c r="AG62" s="517"/>
      <c r="AH62" s="517"/>
      <c r="AI62" s="517"/>
      <c r="AJ62" s="518"/>
      <c r="AK62" s="113" t="s">
        <v>93</v>
      </c>
      <c r="AL62" s="519"/>
      <c r="AM62" s="520"/>
      <c r="AN62" s="520"/>
      <c r="AO62" s="520"/>
      <c r="AP62" s="520"/>
      <c r="AQ62" s="520"/>
      <c r="AR62" s="520"/>
      <c r="AS62" s="520"/>
      <c r="AT62" s="521"/>
    </row>
    <row r="63" spans="1:91" ht="17.149999999999999" customHeight="1">
      <c r="A63" s="106"/>
      <c r="B63" s="106" t="s">
        <v>210</v>
      </c>
      <c r="C63" s="107" t="s">
        <v>211</v>
      </c>
      <c r="D63" s="108" t="str">
        <f>法术大全!C620</f>
        <v>-</v>
      </c>
      <c r="E63" s="479" t="str">
        <f>法术大全!D620</f>
        <v>-</v>
      </c>
      <c r="F63" s="479"/>
      <c r="G63" s="479"/>
      <c r="H63" s="479" t="str">
        <f>法术大全!E620</f>
        <v>-</v>
      </c>
      <c r="I63" s="479"/>
      <c r="J63" s="300"/>
      <c r="K63" s="300"/>
      <c r="L63" s="300"/>
      <c r="M63" s="300"/>
      <c r="N63" s="300"/>
      <c r="O63" s="113" t="s">
        <v>93</v>
      </c>
      <c r="P63" s="494" t="str">
        <f>法术大全!F620</f>
        <v>-</v>
      </c>
      <c r="Q63" s="494"/>
      <c r="R63" s="494" t="str">
        <f>法术大全!G620</f>
        <v>-</v>
      </c>
      <c r="S63" s="494"/>
      <c r="T63" s="494"/>
      <c r="U63" s="495" t="str">
        <f>法术大全!L620</f>
        <v>-</v>
      </c>
      <c r="V63" s="496"/>
      <c r="W63" s="496"/>
      <c r="X63" s="496"/>
      <c r="Y63" s="497"/>
      <c r="Z63" s="113" t="s">
        <v>93</v>
      </c>
      <c r="AA63" s="114" t="str">
        <f>法术大全!H620</f>
        <v>-</v>
      </c>
      <c r="AB63" s="114" t="str">
        <f>法术大全!I620</f>
        <v>-</v>
      </c>
      <c r="AC63" s="114" t="str">
        <f>法术大全!J620</f>
        <v>-</v>
      </c>
      <c r="AD63" s="498" t="str">
        <f>法术大全!K620</f>
        <v>-</v>
      </c>
      <c r="AE63" s="499"/>
      <c r="AF63" s="499"/>
      <c r="AG63" s="499"/>
      <c r="AH63" s="499"/>
      <c r="AI63" s="499"/>
      <c r="AJ63" s="500"/>
      <c r="AK63" s="113" t="s">
        <v>93</v>
      </c>
      <c r="AL63" s="528"/>
      <c r="AM63" s="502"/>
      <c r="AN63" s="502"/>
      <c r="AO63" s="502"/>
      <c r="AP63" s="502"/>
      <c r="AQ63" s="502"/>
      <c r="AR63" s="502"/>
      <c r="AS63" s="502"/>
      <c r="AT63" s="503"/>
    </row>
    <row r="64" spans="1:91" ht="17.149999999999999" customHeight="1">
      <c r="A64" s="106"/>
      <c r="B64" s="106" t="s">
        <v>210</v>
      </c>
      <c r="C64" s="107" t="s">
        <v>211</v>
      </c>
      <c r="D64" s="109" t="str">
        <f>法术大全!C621</f>
        <v>-</v>
      </c>
      <c r="E64" s="511" t="str">
        <f>法术大全!D621</f>
        <v>-</v>
      </c>
      <c r="F64" s="511"/>
      <c r="G64" s="511"/>
      <c r="H64" s="511" t="str">
        <f>法术大全!E621</f>
        <v>-</v>
      </c>
      <c r="I64" s="511"/>
      <c r="J64" s="313"/>
      <c r="K64" s="313"/>
      <c r="L64" s="313"/>
      <c r="M64" s="313"/>
      <c r="N64" s="313"/>
      <c r="O64" s="113" t="s">
        <v>93</v>
      </c>
      <c r="P64" s="512" t="str">
        <f>法术大全!F621</f>
        <v>-</v>
      </c>
      <c r="Q64" s="512"/>
      <c r="R64" s="512" t="str">
        <f>法术大全!G621</f>
        <v>-</v>
      </c>
      <c r="S64" s="512"/>
      <c r="T64" s="512"/>
      <c r="U64" s="513" t="str">
        <f>法术大全!L621</f>
        <v>-</v>
      </c>
      <c r="V64" s="514"/>
      <c r="W64" s="514"/>
      <c r="X64" s="514"/>
      <c r="Y64" s="515"/>
      <c r="Z64" s="113" t="s">
        <v>93</v>
      </c>
      <c r="AA64" s="116" t="str">
        <f>法术大全!H621</f>
        <v>-</v>
      </c>
      <c r="AB64" s="116" t="str">
        <f>法术大全!I621</f>
        <v>-</v>
      </c>
      <c r="AC64" s="116" t="str">
        <f>法术大全!J621</f>
        <v>-</v>
      </c>
      <c r="AD64" s="516" t="str">
        <f>法术大全!K621</f>
        <v>-</v>
      </c>
      <c r="AE64" s="517"/>
      <c r="AF64" s="517"/>
      <c r="AG64" s="517"/>
      <c r="AH64" s="517"/>
      <c r="AI64" s="517"/>
      <c r="AJ64" s="518"/>
      <c r="AK64" s="113" t="s">
        <v>93</v>
      </c>
      <c r="AL64" s="519"/>
      <c r="AM64" s="520"/>
      <c r="AN64" s="520"/>
      <c r="AO64" s="520"/>
      <c r="AP64" s="520"/>
      <c r="AQ64" s="520"/>
      <c r="AR64" s="520"/>
      <c r="AS64" s="520"/>
      <c r="AT64" s="521"/>
    </row>
    <row r="65" spans="1:46" ht="17.149999999999999" customHeight="1">
      <c r="A65" s="106"/>
      <c r="B65" s="106" t="s">
        <v>210</v>
      </c>
      <c r="C65" s="107" t="s">
        <v>211</v>
      </c>
      <c r="D65" s="108" t="str">
        <f>法术大全!C622</f>
        <v>-</v>
      </c>
      <c r="E65" s="479" t="str">
        <f>法术大全!D622</f>
        <v>-</v>
      </c>
      <c r="F65" s="479"/>
      <c r="G65" s="479"/>
      <c r="H65" s="479" t="str">
        <f>法术大全!E622</f>
        <v>-</v>
      </c>
      <c r="I65" s="479"/>
      <c r="J65" s="300"/>
      <c r="K65" s="300"/>
      <c r="L65" s="300"/>
      <c r="M65" s="300"/>
      <c r="N65" s="300"/>
      <c r="O65" s="113" t="s">
        <v>93</v>
      </c>
      <c r="P65" s="494" t="str">
        <f>法术大全!F622</f>
        <v>-</v>
      </c>
      <c r="Q65" s="494"/>
      <c r="R65" s="494" t="str">
        <f>法术大全!G622</f>
        <v>-</v>
      </c>
      <c r="S65" s="494"/>
      <c r="T65" s="494"/>
      <c r="U65" s="495" t="str">
        <f>法术大全!L622</f>
        <v>-</v>
      </c>
      <c r="V65" s="496"/>
      <c r="W65" s="496"/>
      <c r="X65" s="496"/>
      <c r="Y65" s="497"/>
      <c r="Z65" s="113" t="s">
        <v>93</v>
      </c>
      <c r="AA65" s="114" t="str">
        <f>法术大全!H622</f>
        <v>-</v>
      </c>
      <c r="AB65" s="114" t="str">
        <f>法术大全!I622</f>
        <v>-</v>
      </c>
      <c r="AC65" s="114" t="str">
        <f>法术大全!J622</f>
        <v>-</v>
      </c>
      <c r="AD65" s="498" t="str">
        <f>法术大全!K622</f>
        <v>-</v>
      </c>
      <c r="AE65" s="499"/>
      <c r="AF65" s="499"/>
      <c r="AG65" s="499"/>
      <c r="AH65" s="499"/>
      <c r="AI65" s="499"/>
      <c r="AJ65" s="500"/>
      <c r="AK65" s="113" t="s">
        <v>93</v>
      </c>
      <c r="AL65" s="528"/>
      <c r="AM65" s="502"/>
      <c r="AN65" s="502"/>
      <c r="AO65" s="502"/>
      <c r="AP65" s="502"/>
      <c r="AQ65" s="502"/>
      <c r="AR65" s="502"/>
      <c r="AS65" s="502"/>
      <c r="AT65" s="503"/>
    </row>
    <row r="66" spans="1:46" ht="17.149999999999999" customHeight="1">
      <c r="A66" s="106"/>
      <c r="B66" s="106" t="s">
        <v>210</v>
      </c>
      <c r="C66" s="107" t="s">
        <v>211</v>
      </c>
      <c r="D66" s="109" t="str">
        <f>法术大全!C623</f>
        <v>-</v>
      </c>
      <c r="E66" s="511" t="str">
        <f>法术大全!D623</f>
        <v>-</v>
      </c>
      <c r="F66" s="511"/>
      <c r="G66" s="511"/>
      <c r="H66" s="511" t="str">
        <f>法术大全!E623</f>
        <v>-</v>
      </c>
      <c r="I66" s="511"/>
      <c r="J66" s="313"/>
      <c r="K66" s="313"/>
      <c r="L66" s="313"/>
      <c r="M66" s="313"/>
      <c r="N66" s="313"/>
      <c r="O66" s="113" t="s">
        <v>93</v>
      </c>
      <c r="P66" s="512" t="str">
        <f>法术大全!F623</f>
        <v>-</v>
      </c>
      <c r="Q66" s="512"/>
      <c r="R66" s="512" t="str">
        <f>法术大全!G623</f>
        <v>-</v>
      </c>
      <c r="S66" s="512"/>
      <c r="T66" s="512"/>
      <c r="U66" s="513" t="str">
        <f>法术大全!L623</f>
        <v>-</v>
      </c>
      <c r="V66" s="514"/>
      <c r="W66" s="514"/>
      <c r="X66" s="514"/>
      <c r="Y66" s="515"/>
      <c r="Z66" s="113" t="s">
        <v>93</v>
      </c>
      <c r="AA66" s="116" t="str">
        <f>法术大全!H623</f>
        <v>-</v>
      </c>
      <c r="AB66" s="116" t="str">
        <f>法术大全!I623</f>
        <v>-</v>
      </c>
      <c r="AC66" s="116" t="str">
        <f>法术大全!J623</f>
        <v>-</v>
      </c>
      <c r="AD66" s="516" t="str">
        <f>法术大全!K623</f>
        <v>-</v>
      </c>
      <c r="AE66" s="517"/>
      <c r="AF66" s="517"/>
      <c r="AG66" s="517"/>
      <c r="AH66" s="517"/>
      <c r="AI66" s="517"/>
      <c r="AJ66" s="518"/>
      <c r="AK66" s="113" t="s">
        <v>93</v>
      </c>
      <c r="AL66" s="519"/>
      <c r="AM66" s="520"/>
      <c r="AN66" s="520"/>
      <c r="AO66" s="520"/>
      <c r="AP66" s="520"/>
      <c r="AQ66" s="520"/>
      <c r="AR66" s="520"/>
      <c r="AS66" s="520"/>
      <c r="AT66" s="521"/>
    </row>
    <row r="67" spans="1:46" ht="17.149999999999999" customHeight="1">
      <c r="A67" s="106"/>
      <c r="B67" s="106" t="s">
        <v>210</v>
      </c>
      <c r="C67" s="107" t="s">
        <v>211</v>
      </c>
      <c r="D67" s="108" t="str">
        <f>法术大全!C624</f>
        <v>-</v>
      </c>
      <c r="E67" s="479" t="str">
        <f>法术大全!D624</f>
        <v>-</v>
      </c>
      <c r="F67" s="479"/>
      <c r="G67" s="479"/>
      <c r="H67" s="479" t="str">
        <f>法术大全!E624</f>
        <v>-</v>
      </c>
      <c r="I67" s="479"/>
      <c r="J67" s="300"/>
      <c r="K67" s="300"/>
      <c r="L67" s="300"/>
      <c r="M67" s="300"/>
      <c r="N67" s="300"/>
      <c r="O67" s="113" t="s">
        <v>93</v>
      </c>
      <c r="P67" s="494" t="str">
        <f>法术大全!F624</f>
        <v>-</v>
      </c>
      <c r="Q67" s="494"/>
      <c r="R67" s="494" t="str">
        <f>法术大全!G624</f>
        <v>-</v>
      </c>
      <c r="S67" s="494"/>
      <c r="T67" s="494"/>
      <c r="U67" s="495" t="str">
        <f>法术大全!L624</f>
        <v>-</v>
      </c>
      <c r="V67" s="496"/>
      <c r="W67" s="496"/>
      <c r="X67" s="496"/>
      <c r="Y67" s="497"/>
      <c r="Z67" s="113" t="s">
        <v>93</v>
      </c>
      <c r="AA67" s="114" t="str">
        <f>法术大全!H624</f>
        <v>-</v>
      </c>
      <c r="AB67" s="114" t="str">
        <f>法术大全!I624</f>
        <v>-</v>
      </c>
      <c r="AC67" s="114" t="str">
        <f>法术大全!J624</f>
        <v>-</v>
      </c>
      <c r="AD67" s="498" t="str">
        <f>法术大全!K624</f>
        <v>-</v>
      </c>
      <c r="AE67" s="499"/>
      <c r="AF67" s="499"/>
      <c r="AG67" s="499"/>
      <c r="AH67" s="499"/>
      <c r="AI67" s="499"/>
      <c r="AJ67" s="500"/>
      <c r="AK67" s="113" t="s">
        <v>93</v>
      </c>
      <c r="AL67" s="528"/>
      <c r="AM67" s="502"/>
      <c r="AN67" s="502"/>
      <c r="AO67" s="502"/>
      <c r="AP67" s="502"/>
      <c r="AQ67" s="502"/>
      <c r="AR67" s="502"/>
      <c r="AS67" s="502"/>
      <c r="AT67" s="503"/>
    </row>
    <row r="68" spans="1:46" ht="17.149999999999999" customHeight="1">
      <c r="A68" s="106"/>
      <c r="B68" s="106" t="s">
        <v>210</v>
      </c>
      <c r="C68" s="107" t="s">
        <v>211</v>
      </c>
      <c r="D68" s="109" t="str">
        <f>法术大全!C625</f>
        <v>-</v>
      </c>
      <c r="E68" s="511" t="str">
        <f>法术大全!D625</f>
        <v>-</v>
      </c>
      <c r="F68" s="511"/>
      <c r="G68" s="511"/>
      <c r="H68" s="511" t="str">
        <f>法术大全!E625</f>
        <v>-</v>
      </c>
      <c r="I68" s="511"/>
      <c r="J68" s="313"/>
      <c r="K68" s="313"/>
      <c r="L68" s="313"/>
      <c r="M68" s="313"/>
      <c r="N68" s="313"/>
      <c r="O68" s="113" t="s">
        <v>93</v>
      </c>
      <c r="P68" s="512" t="str">
        <f>法术大全!F625</f>
        <v>-</v>
      </c>
      <c r="Q68" s="512"/>
      <c r="R68" s="512" t="str">
        <f>法术大全!G625</f>
        <v>-</v>
      </c>
      <c r="S68" s="512"/>
      <c r="T68" s="512"/>
      <c r="U68" s="513" t="str">
        <f>法术大全!L625</f>
        <v>-</v>
      </c>
      <c r="V68" s="514"/>
      <c r="W68" s="514"/>
      <c r="X68" s="514"/>
      <c r="Y68" s="515"/>
      <c r="Z68" s="113" t="s">
        <v>93</v>
      </c>
      <c r="AA68" s="116" t="str">
        <f>法术大全!H625</f>
        <v>-</v>
      </c>
      <c r="AB68" s="116" t="str">
        <f>法术大全!I625</f>
        <v>-</v>
      </c>
      <c r="AC68" s="116" t="str">
        <f>法术大全!J625</f>
        <v>-</v>
      </c>
      <c r="AD68" s="516" t="str">
        <f>法术大全!K625</f>
        <v>-</v>
      </c>
      <c r="AE68" s="517"/>
      <c r="AF68" s="517"/>
      <c r="AG68" s="517"/>
      <c r="AH68" s="517"/>
      <c r="AI68" s="517"/>
      <c r="AJ68" s="518"/>
      <c r="AK68" s="113" t="s">
        <v>93</v>
      </c>
      <c r="AL68" s="519"/>
      <c r="AM68" s="520"/>
      <c r="AN68" s="520"/>
      <c r="AO68" s="520"/>
      <c r="AP68" s="520"/>
      <c r="AQ68" s="520"/>
      <c r="AR68" s="520"/>
      <c r="AS68" s="520"/>
      <c r="AT68" s="521"/>
    </row>
    <row r="69" spans="1:46" ht="17.149999999999999" customHeight="1">
      <c r="A69" s="233" t="s">
        <v>225</v>
      </c>
      <c r="B69" s="233"/>
      <c r="C69" s="233"/>
      <c r="D69" s="105" t="s">
        <v>33</v>
      </c>
      <c r="E69" s="233" t="s">
        <v>198</v>
      </c>
      <c r="F69" s="233"/>
      <c r="G69" s="233"/>
      <c r="H69" s="233" t="s">
        <v>199</v>
      </c>
      <c r="I69" s="233"/>
      <c r="J69" s="233" t="s">
        <v>200</v>
      </c>
      <c r="K69" s="233"/>
      <c r="L69" s="233"/>
      <c r="M69" s="233"/>
      <c r="N69" s="233"/>
      <c r="O69" s="111"/>
      <c r="P69" s="537" t="s">
        <v>201</v>
      </c>
      <c r="Q69" s="537"/>
      <c r="R69" s="537" t="s">
        <v>202</v>
      </c>
      <c r="S69" s="537"/>
      <c r="T69" s="537"/>
      <c r="U69" s="537" t="s">
        <v>203</v>
      </c>
      <c r="V69" s="537"/>
      <c r="W69" s="537"/>
      <c r="X69" s="537"/>
      <c r="Y69" s="537"/>
      <c r="Z69" s="111"/>
      <c r="AA69" s="105" t="s">
        <v>204</v>
      </c>
      <c r="AB69" s="105" t="s">
        <v>205</v>
      </c>
      <c r="AC69" s="105" t="s">
        <v>206</v>
      </c>
      <c r="AD69" s="233" t="s">
        <v>207</v>
      </c>
      <c r="AE69" s="233"/>
      <c r="AF69" s="233"/>
      <c r="AG69" s="233"/>
      <c r="AH69" s="233"/>
      <c r="AI69" s="233"/>
      <c r="AJ69" s="233"/>
      <c r="AK69" s="111"/>
      <c r="AL69" s="233" t="s">
        <v>208</v>
      </c>
      <c r="AM69" s="233"/>
      <c r="AN69" s="233"/>
      <c r="AO69" s="233"/>
      <c r="AP69" s="233"/>
      <c r="AQ69" s="233"/>
      <c r="AR69" s="233"/>
      <c r="AS69" s="233"/>
      <c r="AT69" s="233"/>
    </row>
    <row r="70" spans="1:46" ht="17.149999999999999" customHeight="1">
      <c r="A70" s="106"/>
      <c r="B70" s="106" t="s">
        <v>210</v>
      </c>
      <c r="C70" s="107" t="s">
        <v>211</v>
      </c>
      <c r="D70" s="108" t="str">
        <f>法术大全!C627</f>
        <v>-</v>
      </c>
      <c r="E70" s="479" t="str">
        <f>法术大全!D627</f>
        <v>-</v>
      </c>
      <c r="F70" s="479"/>
      <c r="G70" s="479"/>
      <c r="H70" s="479" t="str">
        <f>法术大全!E627</f>
        <v>-</v>
      </c>
      <c r="I70" s="479"/>
      <c r="J70" s="300"/>
      <c r="K70" s="300"/>
      <c r="L70" s="300"/>
      <c r="M70" s="300"/>
      <c r="N70" s="300"/>
      <c r="O70" s="113" t="s">
        <v>93</v>
      </c>
      <c r="P70" s="494" t="str">
        <f>法术大全!F627</f>
        <v>-</v>
      </c>
      <c r="Q70" s="494"/>
      <c r="R70" s="494" t="str">
        <f>法术大全!G627</f>
        <v>-</v>
      </c>
      <c r="S70" s="494"/>
      <c r="T70" s="494"/>
      <c r="U70" s="495" t="str">
        <f>法术大全!L627</f>
        <v>-</v>
      </c>
      <c r="V70" s="496"/>
      <c r="W70" s="496"/>
      <c r="X70" s="496"/>
      <c r="Y70" s="497"/>
      <c r="Z70" s="113" t="s">
        <v>93</v>
      </c>
      <c r="AA70" s="114" t="str">
        <f>法术大全!H627</f>
        <v>-</v>
      </c>
      <c r="AB70" s="114" t="str">
        <f>法术大全!I627</f>
        <v>-</v>
      </c>
      <c r="AC70" s="114" t="str">
        <f>法术大全!J627</f>
        <v>-</v>
      </c>
      <c r="AD70" s="498" t="str">
        <f>法术大全!K627</f>
        <v>-</v>
      </c>
      <c r="AE70" s="499"/>
      <c r="AF70" s="499"/>
      <c r="AG70" s="499"/>
      <c r="AH70" s="499"/>
      <c r="AI70" s="499"/>
      <c r="AJ70" s="500"/>
      <c r="AK70" s="113" t="s">
        <v>93</v>
      </c>
      <c r="AL70" s="528"/>
      <c r="AM70" s="502"/>
      <c r="AN70" s="502"/>
      <c r="AO70" s="502"/>
      <c r="AP70" s="502"/>
      <c r="AQ70" s="502"/>
      <c r="AR70" s="502"/>
      <c r="AS70" s="502"/>
      <c r="AT70" s="503"/>
    </row>
    <row r="71" spans="1:46" ht="17.149999999999999" customHeight="1">
      <c r="A71" s="106"/>
      <c r="B71" s="106" t="s">
        <v>210</v>
      </c>
      <c r="C71" s="107" t="s">
        <v>211</v>
      </c>
      <c r="D71" s="109" t="str">
        <f>法术大全!C628</f>
        <v>-</v>
      </c>
      <c r="E71" s="511" t="str">
        <f>法术大全!D628</f>
        <v>-</v>
      </c>
      <c r="F71" s="511"/>
      <c r="G71" s="511"/>
      <c r="H71" s="511" t="str">
        <f>法术大全!E628</f>
        <v>-</v>
      </c>
      <c r="I71" s="511"/>
      <c r="J71" s="313"/>
      <c r="K71" s="313"/>
      <c r="L71" s="313"/>
      <c r="M71" s="313"/>
      <c r="N71" s="313"/>
      <c r="O71" s="113" t="s">
        <v>93</v>
      </c>
      <c r="P71" s="512" t="str">
        <f>法术大全!F628</f>
        <v>-</v>
      </c>
      <c r="Q71" s="512"/>
      <c r="R71" s="512" t="str">
        <f>法术大全!G628</f>
        <v>-</v>
      </c>
      <c r="S71" s="512"/>
      <c r="T71" s="512"/>
      <c r="U71" s="513" t="str">
        <f>法术大全!L628</f>
        <v>-</v>
      </c>
      <c r="V71" s="514"/>
      <c r="W71" s="514"/>
      <c r="X71" s="514"/>
      <c r="Y71" s="515"/>
      <c r="Z71" s="113" t="s">
        <v>93</v>
      </c>
      <c r="AA71" s="116" t="str">
        <f>法术大全!H628</f>
        <v>-</v>
      </c>
      <c r="AB71" s="116" t="str">
        <f>法术大全!I628</f>
        <v>-</v>
      </c>
      <c r="AC71" s="116" t="str">
        <f>法术大全!J628</f>
        <v>-</v>
      </c>
      <c r="AD71" s="516" t="str">
        <f>法术大全!K628</f>
        <v>-</v>
      </c>
      <c r="AE71" s="517"/>
      <c r="AF71" s="517"/>
      <c r="AG71" s="517"/>
      <c r="AH71" s="517"/>
      <c r="AI71" s="517"/>
      <c r="AJ71" s="518"/>
      <c r="AK71" s="113" t="s">
        <v>93</v>
      </c>
      <c r="AL71" s="519"/>
      <c r="AM71" s="520"/>
      <c r="AN71" s="520"/>
      <c r="AO71" s="520"/>
      <c r="AP71" s="520"/>
      <c r="AQ71" s="520"/>
      <c r="AR71" s="520"/>
      <c r="AS71" s="520"/>
      <c r="AT71" s="521"/>
    </row>
    <row r="72" spans="1:46" ht="17.149999999999999" customHeight="1">
      <c r="A72" s="106"/>
      <c r="B72" s="106" t="s">
        <v>210</v>
      </c>
      <c r="C72" s="107" t="s">
        <v>211</v>
      </c>
      <c r="D72" s="108" t="str">
        <f>法术大全!C629</f>
        <v>-</v>
      </c>
      <c r="E72" s="479" t="str">
        <f>法术大全!D629</f>
        <v>-</v>
      </c>
      <c r="F72" s="479"/>
      <c r="G72" s="479"/>
      <c r="H72" s="479" t="str">
        <f>法术大全!E629</f>
        <v>-</v>
      </c>
      <c r="I72" s="479"/>
      <c r="J72" s="300"/>
      <c r="K72" s="300"/>
      <c r="L72" s="300"/>
      <c r="M72" s="300"/>
      <c r="N72" s="300"/>
      <c r="O72" s="113" t="s">
        <v>93</v>
      </c>
      <c r="P72" s="494" t="str">
        <f>法术大全!F629</f>
        <v>-</v>
      </c>
      <c r="Q72" s="494"/>
      <c r="R72" s="494" t="str">
        <f>法术大全!G629</f>
        <v>-</v>
      </c>
      <c r="S72" s="494"/>
      <c r="T72" s="494"/>
      <c r="U72" s="495" t="str">
        <f>法术大全!L629</f>
        <v>-</v>
      </c>
      <c r="V72" s="496"/>
      <c r="W72" s="496"/>
      <c r="X72" s="496"/>
      <c r="Y72" s="497"/>
      <c r="Z72" s="113" t="s">
        <v>93</v>
      </c>
      <c r="AA72" s="114" t="str">
        <f>法术大全!H629</f>
        <v>-</v>
      </c>
      <c r="AB72" s="114" t="str">
        <f>法术大全!I629</f>
        <v>-</v>
      </c>
      <c r="AC72" s="114" t="str">
        <f>法术大全!J629</f>
        <v>-</v>
      </c>
      <c r="AD72" s="498" t="str">
        <f>法术大全!K629</f>
        <v>-</v>
      </c>
      <c r="AE72" s="499"/>
      <c r="AF72" s="499"/>
      <c r="AG72" s="499"/>
      <c r="AH72" s="499"/>
      <c r="AI72" s="499"/>
      <c r="AJ72" s="500"/>
      <c r="AK72" s="113" t="s">
        <v>93</v>
      </c>
      <c r="AL72" s="528"/>
      <c r="AM72" s="502"/>
      <c r="AN72" s="502"/>
      <c r="AO72" s="502"/>
      <c r="AP72" s="502"/>
      <c r="AQ72" s="502"/>
      <c r="AR72" s="502"/>
      <c r="AS72" s="502"/>
      <c r="AT72" s="503"/>
    </row>
    <row r="73" spans="1:46" ht="17.149999999999999" customHeight="1">
      <c r="A73" s="106"/>
      <c r="B73" s="106" t="s">
        <v>210</v>
      </c>
      <c r="C73" s="107" t="s">
        <v>211</v>
      </c>
      <c r="D73" s="109" t="str">
        <f>法术大全!C630</f>
        <v>-</v>
      </c>
      <c r="E73" s="511" t="str">
        <f>法术大全!D630</f>
        <v>-</v>
      </c>
      <c r="F73" s="511"/>
      <c r="G73" s="511"/>
      <c r="H73" s="511" t="str">
        <f>法术大全!E630</f>
        <v>-</v>
      </c>
      <c r="I73" s="511"/>
      <c r="J73" s="313"/>
      <c r="K73" s="313"/>
      <c r="L73" s="313"/>
      <c r="M73" s="313"/>
      <c r="N73" s="313"/>
      <c r="O73" s="113" t="s">
        <v>93</v>
      </c>
      <c r="P73" s="512" t="str">
        <f>法术大全!F630</f>
        <v>-</v>
      </c>
      <c r="Q73" s="512"/>
      <c r="R73" s="512" t="str">
        <f>法术大全!G630</f>
        <v>-</v>
      </c>
      <c r="S73" s="512"/>
      <c r="T73" s="512"/>
      <c r="U73" s="513" t="str">
        <f>法术大全!L630</f>
        <v>-</v>
      </c>
      <c r="V73" s="514"/>
      <c r="W73" s="514"/>
      <c r="X73" s="514"/>
      <c r="Y73" s="515"/>
      <c r="Z73" s="113" t="s">
        <v>93</v>
      </c>
      <c r="AA73" s="116" t="str">
        <f>法术大全!H630</f>
        <v>-</v>
      </c>
      <c r="AB73" s="116" t="str">
        <f>法术大全!I630</f>
        <v>-</v>
      </c>
      <c r="AC73" s="116" t="str">
        <f>法术大全!J630</f>
        <v>-</v>
      </c>
      <c r="AD73" s="516" t="str">
        <f>法术大全!K630</f>
        <v>-</v>
      </c>
      <c r="AE73" s="517"/>
      <c r="AF73" s="517"/>
      <c r="AG73" s="517"/>
      <c r="AH73" s="517"/>
      <c r="AI73" s="517"/>
      <c r="AJ73" s="518"/>
      <c r="AK73" s="113" t="s">
        <v>93</v>
      </c>
      <c r="AL73" s="519"/>
      <c r="AM73" s="520"/>
      <c r="AN73" s="520"/>
      <c r="AO73" s="520"/>
      <c r="AP73" s="520"/>
      <c r="AQ73" s="520"/>
      <c r="AR73" s="520"/>
      <c r="AS73" s="520"/>
      <c r="AT73" s="521"/>
    </row>
    <row r="74" spans="1:46" ht="17.149999999999999" customHeight="1">
      <c r="A74" s="106"/>
      <c r="B74" s="106" t="s">
        <v>210</v>
      </c>
      <c r="C74" s="107" t="s">
        <v>211</v>
      </c>
      <c r="D74" s="108" t="str">
        <f>法术大全!C631</f>
        <v>-</v>
      </c>
      <c r="E74" s="479" t="str">
        <f>法术大全!D631</f>
        <v>-</v>
      </c>
      <c r="F74" s="479"/>
      <c r="G74" s="479"/>
      <c r="H74" s="479" t="str">
        <f>法术大全!E631</f>
        <v>-</v>
      </c>
      <c r="I74" s="479"/>
      <c r="J74" s="300"/>
      <c r="K74" s="300"/>
      <c r="L74" s="300"/>
      <c r="M74" s="300"/>
      <c r="N74" s="300"/>
      <c r="O74" s="113" t="s">
        <v>93</v>
      </c>
      <c r="P74" s="494" t="str">
        <f>法术大全!F631</f>
        <v>-</v>
      </c>
      <c r="Q74" s="494"/>
      <c r="R74" s="494" t="str">
        <f>法术大全!G631</f>
        <v>-</v>
      </c>
      <c r="S74" s="494"/>
      <c r="T74" s="494"/>
      <c r="U74" s="495" t="str">
        <f>法术大全!L631</f>
        <v>-</v>
      </c>
      <c r="V74" s="496"/>
      <c r="W74" s="496"/>
      <c r="X74" s="496"/>
      <c r="Y74" s="497"/>
      <c r="Z74" s="113" t="s">
        <v>93</v>
      </c>
      <c r="AA74" s="114" t="str">
        <f>法术大全!H631</f>
        <v>-</v>
      </c>
      <c r="AB74" s="114" t="str">
        <f>法术大全!I631</f>
        <v>-</v>
      </c>
      <c r="AC74" s="114" t="str">
        <f>法术大全!J631</f>
        <v>-</v>
      </c>
      <c r="AD74" s="498" t="str">
        <f>法术大全!K631</f>
        <v>-</v>
      </c>
      <c r="AE74" s="499"/>
      <c r="AF74" s="499"/>
      <c r="AG74" s="499"/>
      <c r="AH74" s="499"/>
      <c r="AI74" s="499"/>
      <c r="AJ74" s="500"/>
      <c r="AK74" s="113" t="s">
        <v>93</v>
      </c>
      <c r="AL74" s="528"/>
      <c r="AM74" s="502"/>
      <c r="AN74" s="502"/>
      <c r="AO74" s="502"/>
      <c r="AP74" s="502"/>
      <c r="AQ74" s="502"/>
      <c r="AR74" s="502"/>
      <c r="AS74" s="502"/>
      <c r="AT74" s="503"/>
    </row>
    <row r="75" spans="1:46" ht="17.149999999999999" customHeight="1">
      <c r="A75" s="106"/>
      <c r="B75" s="106" t="s">
        <v>210</v>
      </c>
      <c r="C75" s="107" t="s">
        <v>211</v>
      </c>
      <c r="D75" s="109" t="str">
        <f>法术大全!C632</f>
        <v>-</v>
      </c>
      <c r="E75" s="511" t="str">
        <f>法术大全!D632</f>
        <v>-</v>
      </c>
      <c r="F75" s="511"/>
      <c r="G75" s="511"/>
      <c r="H75" s="511" t="str">
        <f>法术大全!E632</f>
        <v>-</v>
      </c>
      <c r="I75" s="511"/>
      <c r="J75" s="313"/>
      <c r="K75" s="313"/>
      <c r="L75" s="313"/>
      <c r="M75" s="313"/>
      <c r="N75" s="313"/>
      <c r="O75" s="113" t="s">
        <v>93</v>
      </c>
      <c r="P75" s="512" t="str">
        <f>法术大全!F632</f>
        <v>-</v>
      </c>
      <c r="Q75" s="512"/>
      <c r="R75" s="512" t="str">
        <f>法术大全!G632</f>
        <v>-</v>
      </c>
      <c r="S75" s="512"/>
      <c r="T75" s="512"/>
      <c r="U75" s="513" t="str">
        <f>法术大全!L632</f>
        <v>-</v>
      </c>
      <c r="V75" s="514"/>
      <c r="W75" s="514"/>
      <c r="X75" s="514"/>
      <c r="Y75" s="515"/>
      <c r="Z75" s="113" t="s">
        <v>93</v>
      </c>
      <c r="AA75" s="116" t="str">
        <f>法术大全!H632</f>
        <v>-</v>
      </c>
      <c r="AB75" s="116" t="str">
        <f>法术大全!I632</f>
        <v>-</v>
      </c>
      <c r="AC75" s="116" t="str">
        <f>法术大全!J632</f>
        <v>-</v>
      </c>
      <c r="AD75" s="516" t="str">
        <f>法术大全!K632</f>
        <v>-</v>
      </c>
      <c r="AE75" s="517"/>
      <c r="AF75" s="517"/>
      <c r="AG75" s="517"/>
      <c r="AH75" s="517"/>
      <c r="AI75" s="517"/>
      <c r="AJ75" s="518"/>
      <c r="AK75" s="113" t="s">
        <v>93</v>
      </c>
      <c r="AL75" s="519"/>
      <c r="AM75" s="520"/>
      <c r="AN75" s="520"/>
      <c r="AO75" s="520"/>
      <c r="AP75" s="520"/>
      <c r="AQ75" s="520"/>
      <c r="AR75" s="520"/>
      <c r="AS75" s="520"/>
      <c r="AT75" s="521"/>
    </row>
    <row r="76" spans="1:46" ht="17.149999999999999" customHeight="1">
      <c r="A76" s="106"/>
      <c r="B76" s="106" t="s">
        <v>210</v>
      </c>
      <c r="C76" s="107" t="s">
        <v>211</v>
      </c>
      <c r="D76" s="108" t="str">
        <f>法术大全!C633</f>
        <v>-</v>
      </c>
      <c r="E76" s="479" t="str">
        <f>法术大全!D633</f>
        <v>-</v>
      </c>
      <c r="F76" s="479"/>
      <c r="G76" s="479"/>
      <c r="H76" s="479" t="str">
        <f>法术大全!E633</f>
        <v>-</v>
      </c>
      <c r="I76" s="479"/>
      <c r="J76" s="300"/>
      <c r="K76" s="300"/>
      <c r="L76" s="300"/>
      <c r="M76" s="300"/>
      <c r="N76" s="300"/>
      <c r="O76" s="113" t="s">
        <v>93</v>
      </c>
      <c r="P76" s="494" t="str">
        <f>法术大全!F633</f>
        <v>-</v>
      </c>
      <c r="Q76" s="494"/>
      <c r="R76" s="494" t="str">
        <f>法术大全!G633</f>
        <v>-</v>
      </c>
      <c r="S76" s="494"/>
      <c r="T76" s="494"/>
      <c r="U76" s="495" t="str">
        <f>法术大全!L633</f>
        <v>-</v>
      </c>
      <c r="V76" s="496"/>
      <c r="W76" s="496"/>
      <c r="X76" s="496"/>
      <c r="Y76" s="497"/>
      <c r="Z76" s="113" t="s">
        <v>93</v>
      </c>
      <c r="AA76" s="114" t="str">
        <f>法术大全!H633</f>
        <v>-</v>
      </c>
      <c r="AB76" s="114" t="str">
        <f>法术大全!I633</f>
        <v>-</v>
      </c>
      <c r="AC76" s="114" t="str">
        <f>法术大全!J633</f>
        <v>-</v>
      </c>
      <c r="AD76" s="498" t="str">
        <f>法术大全!K633</f>
        <v>-</v>
      </c>
      <c r="AE76" s="499"/>
      <c r="AF76" s="499"/>
      <c r="AG76" s="499"/>
      <c r="AH76" s="499"/>
      <c r="AI76" s="499"/>
      <c r="AJ76" s="500"/>
      <c r="AK76" s="113" t="s">
        <v>93</v>
      </c>
      <c r="AL76" s="528"/>
      <c r="AM76" s="502"/>
      <c r="AN76" s="502"/>
      <c r="AO76" s="502"/>
      <c r="AP76" s="502"/>
      <c r="AQ76" s="502"/>
      <c r="AR76" s="502"/>
      <c r="AS76" s="502"/>
      <c r="AT76" s="503"/>
    </row>
    <row r="77" spans="1:46" ht="17.149999999999999" customHeight="1">
      <c r="A77" s="106"/>
      <c r="B77" s="106" t="s">
        <v>210</v>
      </c>
      <c r="C77" s="107" t="s">
        <v>211</v>
      </c>
      <c r="D77" s="109" t="str">
        <f>法术大全!C634</f>
        <v>-</v>
      </c>
      <c r="E77" s="511" t="str">
        <f>法术大全!D634</f>
        <v>-</v>
      </c>
      <c r="F77" s="511"/>
      <c r="G77" s="511"/>
      <c r="H77" s="511" t="str">
        <f>法术大全!E634</f>
        <v>-</v>
      </c>
      <c r="I77" s="511"/>
      <c r="J77" s="313"/>
      <c r="K77" s="313"/>
      <c r="L77" s="313"/>
      <c r="M77" s="313"/>
      <c r="N77" s="313"/>
      <c r="O77" s="113" t="s">
        <v>93</v>
      </c>
      <c r="P77" s="512" t="str">
        <f>法术大全!F634</f>
        <v>-</v>
      </c>
      <c r="Q77" s="512"/>
      <c r="R77" s="512" t="str">
        <f>法术大全!G634</f>
        <v>-</v>
      </c>
      <c r="S77" s="512"/>
      <c r="T77" s="512"/>
      <c r="U77" s="513" t="str">
        <f>法术大全!L634</f>
        <v>-</v>
      </c>
      <c r="V77" s="514"/>
      <c r="W77" s="514"/>
      <c r="X77" s="514"/>
      <c r="Y77" s="515"/>
      <c r="Z77" s="113" t="s">
        <v>93</v>
      </c>
      <c r="AA77" s="116" t="str">
        <f>法术大全!H634</f>
        <v>-</v>
      </c>
      <c r="AB77" s="116" t="str">
        <f>法术大全!I634</f>
        <v>-</v>
      </c>
      <c r="AC77" s="116" t="str">
        <f>法术大全!J634</f>
        <v>-</v>
      </c>
      <c r="AD77" s="516" t="str">
        <f>法术大全!K634</f>
        <v>-</v>
      </c>
      <c r="AE77" s="517"/>
      <c r="AF77" s="517"/>
      <c r="AG77" s="517"/>
      <c r="AH77" s="517"/>
      <c r="AI77" s="517"/>
      <c r="AJ77" s="518"/>
      <c r="AK77" s="113" t="s">
        <v>93</v>
      </c>
      <c r="AL77" s="519"/>
      <c r="AM77" s="520"/>
      <c r="AN77" s="520"/>
      <c r="AO77" s="520"/>
      <c r="AP77" s="520"/>
      <c r="AQ77" s="520"/>
      <c r="AR77" s="520"/>
      <c r="AS77" s="520"/>
      <c r="AT77" s="521"/>
    </row>
    <row r="78" spans="1:46" ht="17.149999999999999" customHeight="1">
      <c r="A78" s="106"/>
      <c r="B78" s="106" t="s">
        <v>210</v>
      </c>
      <c r="C78" s="107" t="s">
        <v>211</v>
      </c>
      <c r="D78" s="108" t="str">
        <f>法术大全!C635</f>
        <v>-</v>
      </c>
      <c r="E78" s="479" t="str">
        <f>法术大全!D635</f>
        <v>-</v>
      </c>
      <c r="F78" s="479"/>
      <c r="G78" s="479"/>
      <c r="H78" s="479" t="str">
        <f>法术大全!E635</f>
        <v>-</v>
      </c>
      <c r="I78" s="479"/>
      <c r="J78" s="300"/>
      <c r="K78" s="300"/>
      <c r="L78" s="300"/>
      <c r="M78" s="300"/>
      <c r="N78" s="300"/>
      <c r="O78" s="113" t="s">
        <v>93</v>
      </c>
      <c r="P78" s="494" t="str">
        <f>法术大全!F635</f>
        <v>-</v>
      </c>
      <c r="Q78" s="494"/>
      <c r="R78" s="494" t="str">
        <f>法术大全!G635</f>
        <v>-</v>
      </c>
      <c r="S78" s="494"/>
      <c r="T78" s="494"/>
      <c r="U78" s="495" t="str">
        <f>法术大全!L635</f>
        <v>-</v>
      </c>
      <c r="V78" s="496"/>
      <c r="W78" s="496"/>
      <c r="X78" s="496"/>
      <c r="Y78" s="497"/>
      <c r="Z78" s="113" t="s">
        <v>93</v>
      </c>
      <c r="AA78" s="114" t="str">
        <f>法术大全!H635</f>
        <v>-</v>
      </c>
      <c r="AB78" s="114" t="str">
        <f>法术大全!I635</f>
        <v>-</v>
      </c>
      <c r="AC78" s="114" t="str">
        <f>法术大全!J635</f>
        <v>-</v>
      </c>
      <c r="AD78" s="498" t="str">
        <f>法术大全!K635</f>
        <v>-</v>
      </c>
      <c r="AE78" s="499"/>
      <c r="AF78" s="499"/>
      <c r="AG78" s="499"/>
      <c r="AH78" s="499"/>
      <c r="AI78" s="499"/>
      <c r="AJ78" s="500"/>
      <c r="AK78" s="113" t="s">
        <v>93</v>
      </c>
      <c r="AL78" s="528"/>
      <c r="AM78" s="502"/>
      <c r="AN78" s="502"/>
      <c r="AO78" s="502"/>
      <c r="AP78" s="502"/>
      <c r="AQ78" s="502"/>
      <c r="AR78" s="502"/>
      <c r="AS78" s="502"/>
      <c r="AT78" s="503"/>
    </row>
    <row r="79" spans="1:46" ht="17.149999999999999" customHeight="1">
      <c r="A79" s="106"/>
      <c r="B79" s="106" t="s">
        <v>210</v>
      </c>
      <c r="C79" s="107" t="s">
        <v>211</v>
      </c>
      <c r="D79" s="109" t="str">
        <f>法术大全!C636</f>
        <v>-</v>
      </c>
      <c r="E79" s="511" t="str">
        <f>法术大全!D636</f>
        <v>-</v>
      </c>
      <c r="F79" s="511"/>
      <c r="G79" s="511"/>
      <c r="H79" s="511" t="str">
        <f>法术大全!E636</f>
        <v>-</v>
      </c>
      <c r="I79" s="511"/>
      <c r="J79" s="313"/>
      <c r="K79" s="313"/>
      <c r="L79" s="313"/>
      <c r="M79" s="313"/>
      <c r="N79" s="313"/>
      <c r="O79" s="113" t="s">
        <v>93</v>
      </c>
      <c r="P79" s="512" t="str">
        <f>法术大全!F636</f>
        <v>-</v>
      </c>
      <c r="Q79" s="512"/>
      <c r="R79" s="512" t="str">
        <f>法术大全!G636</f>
        <v>-</v>
      </c>
      <c r="S79" s="512"/>
      <c r="T79" s="512"/>
      <c r="U79" s="513" t="str">
        <f>法术大全!L636</f>
        <v>-</v>
      </c>
      <c r="V79" s="514"/>
      <c r="W79" s="514"/>
      <c r="X79" s="514"/>
      <c r="Y79" s="515"/>
      <c r="Z79" s="113" t="s">
        <v>93</v>
      </c>
      <c r="AA79" s="116" t="str">
        <f>法术大全!H636</f>
        <v>-</v>
      </c>
      <c r="AB79" s="116" t="str">
        <f>法术大全!I636</f>
        <v>-</v>
      </c>
      <c r="AC79" s="116" t="str">
        <f>法术大全!J636</f>
        <v>-</v>
      </c>
      <c r="AD79" s="516" t="str">
        <f>法术大全!K636</f>
        <v>-</v>
      </c>
      <c r="AE79" s="517"/>
      <c r="AF79" s="517"/>
      <c r="AG79" s="517"/>
      <c r="AH79" s="517"/>
      <c r="AI79" s="517"/>
      <c r="AJ79" s="518"/>
      <c r="AK79" s="113" t="s">
        <v>93</v>
      </c>
      <c r="AL79" s="519"/>
      <c r="AM79" s="520"/>
      <c r="AN79" s="520"/>
      <c r="AO79" s="520"/>
      <c r="AP79" s="520"/>
      <c r="AQ79" s="520"/>
      <c r="AR79" s="520"/>
      <c r="AS79" s="520"/>
      <c r="AT79" s="521"/>
    </row>
    <row r="80" spans="1:46" ht="17.149999999999999" customHeight="1">
      <c r="A80" s="233" t="s">
        <v>226</v>
      </c>
      <c r="B80" s="233"/>
      <c r="C80" s="233"/>
      <c r="D80" s="105" t="s">
        <v>33</v>
      </c>
      <c r="E80" s="233" t="s">
        <v>198</v>
      </c>
      <c r="F80" s="233"/>
      <c r="G80" s="233"/>
      <c r="H80" s="233" t="s">
        <v>199</v>
      </c>
      <c r="I80" s="233"/>
      <c r="J80" s="233" t="s">
        <v>200</v>
      </c>
      <c r="K80" s="233"/>
      <c r="L80" s="233"/>
      <c r="M80" s="233"/>
      <c r="N80" s="233"/>
      <c r="O80" s="111"/>
      <c r="P80" s="537" t="s">
        <v>201</v>
      </c>
      <c r="Q80" s="537"/>
      <c r="R80" s="537" t="s">
        <v>202</v>
      </c>
      <c r="S80" s="537"/>
      <c r="T80" s="537"/>
      <c r="U80" s="537" t="s">
        <v>203</v>
      </c>
      <c r="V80" s="537"/>
      <c r="W80" s="537"/>
      <c r="X80" s="537"/>
      <c r="Y80" s="537"/>
      <c r="Z80" s="111"/>
      <c r="AA80" s="105" t="s">
        <v>204</v>
      </c>
      <c r="AB80" s="105" t="s">
        <v>205</v>
      </c>
      <c r="AC80" s="105" t="s">
        <v>206</v>
      </c>
      <c r="AD80" s="233" t="s">
        <v>207</v>
      </c>
      <c r="AE80" s="233"/>
      <c r="AF80" s="233"/>
      <c r="AG80" s="233"/>
      <c r="AH80" s="233"/>
      <c r="AI80" s="233"/>
      <c r="AJ80" s="233"/>
      <c r="AK80" s="111"/>
      <c r="AL80" s="233" t="s">
        <v>208</v>
      </c>
      <c r="AM80" s="233"/>
      <c r="AN80" s="233"/>
      <c r="AO80" s="233"/>
      <c r="AP80" s="233"/>
      <c r="AQ80" s="233"/>
      <c r="AR80" s="233"/>
      <c r="AS80" s="233"/>
      <c r="AT80" s="233"/>
    </row>
    <row r="81" spans="1:46" ht="17.149999999999999" customHeight="1">
      <c r="A81" s="106"/>
      <c r="B81" s="106" t="s">
        <v>210</v>
      </c>
      <c r="C81" s="107" t="s">
        <v>211</v>
      </c>
      <c r="D81" s="108" t="str">
        <f>法术大全!C638</f>
        <v>-</v>
      </c>
      <c r="E81" s="479" t="str">
        <f>法术大全!D638</f>
        <v>-</v>
      </c>
      <c r="F81" s="479"/>
      <c r="G81" s="479"/>
      <c r="H81" s="479" t="str">
        <f>法术大全!E638</f>
        <v>-</v>
      </c>
      <c r="I81" s="479"/>
      <c r="J81" s="300"/>
      <c r="K81" s="300"/>
      <c r="L81" s="300"/>
      <c r="M81" s="300"/>
      <c r="N81" s="300"/>
      <c r="O81" s="113" t="s">
        <v>93</v>
      </c>
      <c r="P81" s="494" t="str">
        <f>法术大全!F638</f>
        <v>-</v>
      </c>
      <c r="Q81" s="494"/>
      <c r="R81" s="494" t="str">
        <f>法术大全!G638</f>
        <v>-</v>
      </c>
      <c r="S81" s="494"/>
      <c r="T81" s="494"/>
      <c r="U81" s="495" t="str">
        <f>法术大全!L638</f>
        <v>-</v>
      </c>
      <c r="V81" s="496"/>
      <c r="W81" s="496"/>
      <c r="X81" s="496"/>
      <c r="Y81" s="497"/>
      <c r="Z81" s="113" t="s">
        <v>93</v>
      </c>
      <c r="AA81" s="114" t="str">
        <f>法术大全!H638</f>
        <v>-</v>
      </c>
      <c r="AB81" s="114" t="str">
        <f>法术大全!I638</f>
        <v>-</v>
      </c>
      <c r="AC81" s="114" t="str">
        <f>法术大全!J638</f>
        <v>-</v>
      </c>
      <c r="AD81" s="498" t="str">
        <f>法术大全!K638</f>
        <v>-</v>
      </c>
      <c r="AE81" s="499"/>
      <c r="AF81" s="499"/>
      <c r="AG81" s="499"/>
      <c r="AH81" s="499"/>
      <c r="AI81" s="499"/>
      <c r="AJ81" s="500"/>
      <c r="AK81" s="113" t="s">
        <v>93</v>
      </c>
      <c r="AL81" s="528"/>
      <c r="AM81" s="502"/>
      <c r="AN81" s="502"/>
      <c r="AO81" s="502"/>
      <c r="AP81" s="502"/>
      <c r="AQ81" s="502"/>
      <c r="AR81" s="502"/>
      <c r="AS81" s="502"/>
      <c r="AT81" s="503"/>
    </row>
    <row r="82" spans="1:46" ht="17.149999999999999" customHeight="1">
      <c r="A82" s="106"/>
      <c r="B82" s="106" t="s">
        <v>210</v>
      </c>
      <c r="C82" s="107" t="s">
        <v>211</v>
      </c>
      <c r="D82" s="109" t="str">
        <f>法术大全!C639</f>
        <v>-</v>
      </c>
      <c r="E82" s="511" t="str">
        <f>法术大全!D639</f>
        <v>-</v>
      </c>
      <c r="F82" s="511"/>
      <c r="G82" s="511"/>
      <c r="H82" s="511" t="str">
        <f>法术大全!E639</f>
        <v>-</v>
      </c>
      <c r="I82" s="511"/>
      <c r="J82" s="313"/>
      <c r="K82" s="313"/>
      <c r="L82" s="313"/>
      <c r="M82" s="313"/>
      <c r="N82" s="313"/>
      <c r="O82" s="113" t="s">
        <v>93</v>
      </c>
      <c r="P82" s="512" t="str">
        <f>法术大全!F639</f>
        <v>-</v>
      </c>
      <c r="Q82" s="512"/>
      <c r="R82" s="512" t="str">
        <f>法术大全!G639</f>
        <v>-</v>
      </c>
      <c r="S82" s="512"/>
      <c r="T82" s="512"/>
      <c r="U82" s="513" t="str">
        <f>法术大全!L639</f>
        <v>-</v>
      </c>
      <c r="V82" s="514"/>
      <c r="W82" s="514"/>
      <c r="X82" s="514"/>
      <c r="Y82" s="515"/>
      <c r="Z82" s="113" t="s">
        <v>93</v>
      </c>
      <c r="AA82" s="116" t="str">
        <f>法术大全!H639</f>
        <v>-</v>
      </c>
      <c r="AB82" s="116" t="str">
        <f>法术大全!I639</f>
        <v>-</v>
      </c>
      <c r="AC82" s="116" t="str">
        <f>法术大全!J639</f>
        <v>-</v>
      </c>
      <c r="AD82" s="516" t="str">
        <f>法术大全!K639</f>
        <v>-</v>
      </c>
      <c r="AE82" s="517"/>
      <c r="AF82" s="517"/>
      <c r="AG82" s="517"/>
      <c r="AH82" s="517"/>
      <c r="AI82" s="517"/>
      <c r="AJ82" s="518"/>
      <c r="AK82" s="113" t="s">
        <v>93</v>
      </c>
      <c r="AL82" s="519"/>
      <c r="AM82" s="520"/>
      <c r="AN82" s="520"/>
      <c r="AO82" s="520"/>
      <c r="AP82" s="520"/>
      <c r="AQ82" s="520"/>
      <c r="AR82" s="520"/>
      <c r="AS82" s="520"/>
      <c r="AT82" s="521"/>
    </row>
    <row r="83" spans="1:46" ht="17.149999999999999" customHeight="1">
      <c r="A83" s="106"/>
      <c r="B83" s="106" t="s">
        <v>210</v>
      </c>
      <c r="C83" s="107" t="s">
        <v>211</v>
      </c>
      <c r="D83" s="108" t="str">
        <f>法术大全!C640</f>
        <v>-</v>
      </c>
      <c r="E83" s="479" t="str">
        <f>法术大全!D640</f>
        <v>-</v>
      </c>
      <c r="F83" s="479"/>
      <c r="G83" s="479"/>
      <c r="H83" s="479" t="str">
        <f>法术大全!E640</f>
        <v>-</v>
      </c>
      <c r="I83" s="479"/>
      <c r="J83" s="300"/>
      <c r="K83" s="300"/>
      <c r="L83" s="300"/>
      <c r="M83" s="300"/>
      <c r="N83" s="300"/>
      <c r="O83" s="113" t="s">
        <v>93</v>
      </c>
      <c r="P83" s="494" t="str">
        <f>法术大全!F640</f>
        <v>-</v>
      </c>
      <c r="Q83" s="494"/>
      <c r="R83" s="494" t="str">
        <f>法术大全!G640</f>
        <v>-</v>
      </c>
      <c r="S83" s="494"/>
      <c r="T83" s="494"/>
      <c r="U83" s="495" t="str">
        <f>法术大全!L640</f>
        <v>-</v>
      </c>
      <c r="V83" s="496"/>
      <c r="W83" s="496"/>
      <c r="X83" s="496"/>
      <c r="Y83" s="497"/>
      <c r="Z83" s="113" t="s">
        <v>93</v>
      </c>
      <c r="AA83" s="114" t="str">
        <f>法术大全!H640</f>
        <v>-</v>
      </c>
      <c r="AB83" s="114" t="str">
        <f>法术大全!I640</f>
        <v>-</v>
      </c>
      <c r="AC83" s="114" t="str">
        <f>法术大全!J640</f>
        <v>-</v>
      </c>
      <c r="AD83" s="498" t="str">
        <f>法术大全!K640</f>
        <v>-</v>
      </c>
      <c r="AE83" s="499"/>
      <c r="AF83" s="499"/>
      <c r="AG83" s="499"/>
      <c r="AH83" s="499"/>
      <c r="AI83" s="499"/>
      <c r="AJ83" s="500"/>
      <c r="AK83" s="113" t="s">
        <v>93</v>
      </c>
      <c r="AL83" s="528"/>
      <c r="AM83" s="502"/>
      <c r="AN83" s="502"/>
      <c r="AO83" s="502"/>
      <c r="AP83" s="502"/>
      <c r="AQ83" s="502"/>
      <c r="AR83" s="502"/>
      <c r="AS83" s="502"/>
      <c r="AT83" s="503"/>
    </row>
    <row r="84" spans="1:46" ht="17.149999999999999" customHeight="1">
      <c r="A84" s="106"/>
      <c r="B84" s="106" t="s">
        <v>210</v>
      </c>
      <c r="C84" s="107" t="s">
        <v>211</v>
      </c>
      <c r="D84" s="109" t="str">
        <f>法术大全!C641</f>
        <v>-</v>
      </c>
      <c r="E84" s="511" t="str">
        <f>法术大全!D641</f>
        <v>-</v>
      </c>
      <c r="F84" s="511"/>
      <c r="G84" s="511"/>
      <c r="H84" s="511" t="str">
        <f>法术大全!E641</f>
        <v>-</v>
      </c>
      <c r="I84" s="511"/>
      <c r="J84" s="313"/>
      <c r="K84" s="313"/>
      <c r="L84" s="313"/>
      <c r="M84" s="313"/>
      <c r="N84" s="313"/>
      <c r="O84" s="113" t="s">
        <v>93</v>
      </c>
      <c r="P84" s="512" t="str">
        <f>法术大全!F641</f>
        <v>-</v>
      </c>
      <c r="Q84" s="512"/>
      <c r="R84" s="512" t="str">
        <f>法术大全!G641</f>
        <v>-</v>
      </c>
      <c r="S84" s="512"/>
      <c r="T84" s="512"/>
      <c r="U84" s="513" t="str">
        <f>法术大全!L641</f>
        <v>-</v>
      </c>
      <c r="V84" s="514"/>
      <c r="W84" s="514"/>
      <c r="X84" s="514"/>
      <c r="Y84" s="515"/>
      <c r="Z84" s="113" t="s">
        <v>93</v>
      </c>
      <c r="AA84" s="116" t="str">
        <f>法术大全!H641</f>
        <v>-</v>
      </c>
      <c r="AB84" s="116" t="str">
        <f>法术大全!I641</f>
        <v>-</v>
      </c>
      <c r="AC84" s="116" t="str">
        <f>法术大全!J641</f>
        <v>-</v>
      </c>
      <c r="AD84" s="516" t="str">
        <f>法术大全!K641</f>
        <v>-</v>
      </c>
      <c r="AE84" s="517"/>
      <c r="AF84" s="517"/>
      <c r="AG84" s="517"/>
      <c r="AH84" s="517"/>
      <c r="AI84" s="517"/>
      <c r="AJ84" s="518"/>
      <c r="AK84" s="113" t="s">
        <v>93</v>
      </c>
      <c r="AL84" s="519"/>
      <c r="AM84" s="520"/>
      <c r="AN84" s="520"/>
      <c r="AO84" s="520"/>
      <c r="AP84" s="520"/>
      <c r="AQ84" s="520"/>
      <c r="AR84" s="520"/>
      <c r="AS84" s="520"/>
      <c r="AT84" s="521"/>
    </row>
    <row r="85" spans="1:46" ht="17.149999999999999" customHeight="1">
      <c r="A85" s="106"/>
      <c r="B85" s="106" t="s">
        <v>210</v>
      </c>
      <c r="C85" s="107" t="s">
        <v>211</v>
      </c>
      <c r="D85" s="108" t="str">
        <f>法术大全!C642</f>
        <v>-</v>
      </c>
      <c r="E85" s="479" t="str">
        <f>法术大全!D642</f>
        <v>-</v>
      </c>
      <c r="F85" s="479"/>
      <c r="G85" s="479"/>
      <c r="H85" s="479" t="str">
        <f>法术大全!E642</f>
        <v>-</v>
      </c>
      <c r="I85" s="479"/>
      <c r="J85" s="300"/>
      <c r="K85" s="300"/>
      <c r="L85" s="300"/>
      <c r="M85" s="300"/>
      <c r="N85" s="300"/>
      <c r="O85" s="113" t="s">
        <v>93</v>
      </c>
      <c r="P85" s="494" t="str">
        <f>法术大全!F642</f>
        <v>-</v>
      </c>
      <c r="Q85" s="494"/>
      <c r="R85" s="494" t="str">
        <f>法术大全!G642</f>
        <v>-</v>
      </c>
      <c r="S85" s="494"/>
      <c r="T85" s="494"/>
      <c r="U85" s="495" t="str">
        <f>法术大全!L642</f>
        <v>-</v>
      </c>
      <c r="V85" s="496"/>
      <c r="W85" s="496"/>
      <c r="X85" s="496"/>
      <c r="Y85" s="497"/>
      <c r="Z85" s="113" t="s">
        <v>93</v>
      </c>
      <c r="AA85" s="114" t="str">
        <f>法术大全!H642</f>
        <v>-</v>
      </c>
      <c r="AB85" s="114" t="str">
        <f>法术大全!I642</f>
        <v>-</v>
      </c>
      <c r="AC85" s="114" t="str">
        <f>法术大全!J642</f>
        <v>-</v>
      </c>
      <c r="AD85" s="498" t="str">
        <f>法术大全!K642</f>
        <v>-</v>
      </c>
      <c r="AE85" s="499"/>
      <c r="AF85" s="499"/>
      <c r="AG85" s="499"/>
      <c r="AH85" s="499"/>
      <c r="AI85" s="499"/>
      <c r="AJ85" s="500"/>
      <c r="AK85" s="113" t="s">
        <v>93</v>
      </c>
      <c r="AL85" s="528"/>
      <c r="AM85" s="502"/>
      <c r="AN85" s="502"/>
      <c r="AO85" s="502"/>
      <c r="AP85" s="502"/>
      <c r="AQ85" s="502"/>
      <c r="AR85" s="502"/>
      <c r="AS85" s="502"/>
      <c r="AT85" s="503"/>
    </row>
    <row r="86" spans="1:46" ht="17.149999999999999" customHeight="1">
      <c r="A86" s="106"/>
      <c r="B86" s="106" t="s">
        <v>210</v>
      </c>
      <c r="C86" s="107" t="s">
        <v>211</v>
      </c>
      <c r="D86" s="109" t="str">
        <f>法术大全!C643</f>
        <v>-</v>
      </c>
      <c r="E86" s="511" t="str">
        <f>法术大全!D643</f>
        <v>-</v>
      </c>
      <c r="F86" s="511"/>
      <c r="G86" s="511"/>
      <c r="H86" s="511" t="str">
        <f>法术大全!E643</f>
        <v>-</v>
      </c>
      <c r="I86" s="511"/>
      <c r="J86" s="313"/>
      <c r="K86" s="313"/>
      <c r="L86" s="313"/>
      <c r="M86" s="313"/>
      <c r="N86" s="313"/>
      <c r="O86" s="113" t="s">
        <v>93</v>
      </c>
      <c r="P86" s="512" t="str">
        <f>法术大全!F643</f>
        <v>-</v>
      </c>
      <c r="Q86" s="512"/>
      <c r="R86" s="512" t="str">
        <f>法术大全!G643</f>
        <v>-</v>
      </c>
      <c r="S86" s="512"/>
      <c r="T86" s="512"/>
      <c r="U86" s="513" t="str">
        <f>法术大全!L643</f>
        <v>-</v>
      </c>
      <c r="V86" s="514"/>
      <c r="W86" s="514"/>
      <c r="X86" s="514"/>
      <c r="Y86" s="515"/>
      <c r="Z86" s="113" t="s">
        <v>93</v>
      </c>
      <c r="AA86" s="116" t="str">
        <f>法术大全!H643</f>
        <v>-</v>
      </c>
      <c r="AB86" s="116" t="str">
        <f>法术大全!I643</f>
        <v>-</v>
      </c>
      <c r="AC86" s="116" t="str">
        <f>法术大全!J643</f>
        <v>-</v>
      </c>
      <c r="AD86" s="516" t="str">
        <f>法术大全!K643</f>
        <v>-</v>
      </c>
      <c r="AE86" s="517"/>
      <c r="AF86" s="517"/>
      <c r="AG86" s="517"/>
      <c r="AH86" s="517"/>
      <c r="AI86" s="517"/>
      <c r="AJ86" s="518"/>
      <c r="AK86" s="113" t="s">
        <v>93</v>
      </c>
      <c r="AL86" s="519"/>
      <c r="AM86" s="520"/>
      <c r="AN86" s="520"/>
      <c r="AO86" s="520"/>
      <c r="AP86" s="520"/>
      <c r="AQ86" s="520"/>
      <c r="AR86" s="520"/>
      <c r="AS86" s="520"/>
      <c r="AT86" s="521"/>
    </row>
    <row r="87" spans="1:46" ht="17.149999999999999" customHeight="1">
      <c r="A87" s="106"/>
      <c r="B87" s="106" t="s">
        <v>210</v>
      </c>
      <c r="C87" s="107" t="s">
        <v>211</v>
      </c>
      <c r="D87" s="108" t="str">
        <f>法术大全!C644</f>
        <v>-</v>
      </c>
      <c r="E87" s="479" t="str">
        <f>法术大全!D644</f>
        <v>-</v>
      </c>
      <c r="F87" s="479"/>
      <c r="G87" s="479"/>
      <c r="H87" s="479" t="str">
        <f>法术大全!E644</f>
        <v>-</v>
      </c>
      <c r="I87" s="479"/>
      <c r="J87" s="300"/>
      <c r="K87" s="300"/>
      <c r="L87" s="300"/>
      <c r="M87" s="300"/>
      <c r="N87" s="300"/>
      <c r="O87" s="113" t="s">
        <v>93</v>
      </c>
      <c r="P87" s="494" t="str">
        <f>法术大全!F644</f>
        <v>-</v>
      </c>
      <c r="Q87" s="494"/>
      <c r="R87" s="494" t="str">
        <f>法术大全!G644</f>
        <v>-</v>
      </c>
      <c r="S87" s="494"/>
      <c r="T87" s="494"/>
      <c r="U87" s="495" t="str">
        <f>法术大全!L644</f>
        <v>-</v>
      </c>
      <c r="V87" s="496"/>
      <c r="W87" s="496"/>
      <c r="X87" s="496"/>
      <c r="Y87" s="497"/>
      <c r="Z87" s="113" t="s">
        <v>93</v>
      </c>
      <c r="AA87" s="114" t="str">
        <f>法术大全!H644</f>
        <v>-</v>
      </c>
      <c r="AB87" s="114" t="str">
        <f>法术大全!I644</f>
        <v>-</v>
      </c>
      <c r="AC87" s="114" t="str">
        <f>法术大全!J644</f>
        <v>-</v>
      </c>
      <c r="AD87" s="498" t="str">
        <f>法术大全!K644</f>
        <v>-</v>
      </c>
      <c r="AE87" s="499"/>
      <c r="AF87" s="499"/>
      <c r="AG87" s="499"/>
      <c r="AH87" s="499"/>
      <c r="AI87" s="499"/>
      <c r="AJ87" s="500"/>
      <c r="AK87" s="113" t="s">
        <v>93</v>
      </c>
      <c r="AL87" s="528"/>
      <c r="AM87" s="502"/>
      <c r="AN87" s="502"/>
      <c r="AO87" s="502"/>
      <c r="AP87" s="502"/>
      <c r="AQ87" s="502"/>
      <c r="AR87" s="502"/>
      <c r="AS87" s="502"/>
      <c r="AT87" s="503"/>
    </row>
    <row r="88" spans="1:46" ht="17.149999999999999" customHeight="1">
      <c r="A88" s="106"/>
      <c r="B88" s="106" t="s">
        <v>210</v>
      </c>
      <c r="C88" s="107" t="s">
        <v>211</v>
      </c>
      <c r="D88" s="109" t="str">
        <f>法术大全!C645</f>
        <v>-</v>
      </c>
      <c r="E88" s="511" t="str">
        <f>法术大全!D645</f>
        <v>-</v>
      </c>
      <c r="F88" s="511"/>
      <c r="G88" s="511"/>
      <c r="H88" s="511" t="str">
        <f>法术大全!E645</f>
        <v>-</v>
      </c>
      <c r="I88" s="511"/>
      <c r="J88" s="313"/>
      <c r="K88" s="313"/>
      <c r="L88" s="313"/>
      <c r="M88" s="313"/>
      <c r="N88" s="313"/>
      <c r="O88" s="113" t="s">
        <v>93</v>
      </c>
      <c r="P88" s="512" t="str">
        <f>法术大全!F645</f>
        <v>-</v>
      </c>
      <c r="Q88" s="512"/>
      <c r="R88" s="512" t="str">
        <f>法术大全!G645</f>
        <v>-</v>
      </c>
      <c r="S88" s="512"/>
      <c r="T88" s="512"/>
      <c r="U88" s="513" t="str">
        <f>法术大全!L645</f>
        <v>-</v>
      </c>
      <c r="V88" s="514"/>
      <c r="W88" s="514"/>
      <c r="X88" s="514"/>
      <c r="Y88" s="515"/>
      <c r="Z88" s="113" t="s">
        <v>93</v>
      </c>
      <c r="AA88" s="116" t="str">
        <f>法术大全!H645</f>
        <v>-</v>
      </c>
      <c r="AB88" s="116" t="str">
        <f>法术大全!I645</f>
        <v>-</v>
      </c>
      <c r="AC88" s="116" t="str">
        <f>法术大全!J645</f>
        <v>-</v>
      </c>
      <c r="AD88" s="516" t="str">
        <f>法术大全!K645</f>
        <v>-</v>
      </c>
      <c r="AE88" s="517"/>
      <c r="AF88" s="517"/>
      <c r="AG88" s="517"/>
      <c r="AH88" s="517"/>
      <c r="AI88" s="517"/>
      <c r="AJ88" s="518"/>
      <c r="AK88" s="113" t="s">
        <v>93</v>
      </c>
      <c r="AL88" s="519"/>
      <c r="AM88" s="520"/>
      <c r="AN88" s="520"/>
      <c r="AO88" s="520"/>
      <c r="AP88" s="520"/>
      <c r="AQ88" s="520"/>
      <c r="AR88" s="520"/>
      <c r="AS88" s="520"/>
      <c r="AT88" s="521"/>
    </row>
    <row r="89" spans="1:46" ht="17.149999999999999" customHeight="1">
      <c r="A89" s="106"/>
      <c r="B89" s="106" t="s">
        <v>210</v>
      </c>
      <c r="C89" s="107" t="s">
        <v>211</v>
      </c>
      <c r="D89" s="108" t="str">
        <f>法术大全!C646</f>
        <v>-</v>
      </c>
      <c r="E89" s="479" t="str">
        <f>法术大全!D646</f>
        <v>-</v>
      </c>
      <c r="F89" s="479"/>
      <c r="G89" s="479"/>
      <c r="H89" s="479" t="str">
        <f>法术大全!E646</f>
        <v>-</v>
      </c>
      <c r="I89" s="479"/>
      <c r="J89" s="300"/>
      <c r="K89" s="300"/>
      <c r="L89" s="300"/>
      <c r="M89" s="300"/>
      <c r="N89" s="300"/>
      <c r="O89" s="113" t="s">
        <v>93</v>
      </c>
      <c r="P89" s="494" t="str">
        <f>法术大全!F646</f>
        <v>-</v>
      </c>
      <c r="Q89" s="494"/>
      <c r="R89" s="494" t="str">
        <f>法术大全!G646</f>
        <v>-</v>
      </c>
      <c r="S89" s="494"/>
      <c r="T89" s="494"/>
      <c r="U89" s="495" t="str">
        <f>法术大全!L646</f>
        <v>-</v>
      </c>
      <c r="V89" s="496"/>
      <c r="W89" s="496"/>
      <c r="X89" s="496"/>
      <c r="Y89" s="497"/>
      <c r="Z89" s="113" t="s">
        <v>93</v>
      </c>
      <c r="AA89" s="114" t="str">
        <f>法术大全!H646</f>
        <v>-</v>
      </c>
      <c r="AB89" s="114" t="str">
        <f>法术大全!I646</f>
        <v>-</v>
      </c>
      <c r="AC89" s="114" t="str">
        <f>法术大全!J646</f>
        <v>-</v>
      </c>
      <c r="AD89" s="498" t="str">
        <f>法术大全!K646</f>
        <v>-</v>
      </c>
      <c r="AE89" s="499"/>
      <c r="AF89" s="499"/>
      <c r="AG89" s="499"/>
      <c r="AH89" s="499"/>
      <c r="AI89" s="499"/>
      <c r="AJ89" s="500"/>
      <c r="AK89" s="113" t="s">
        <v>93</v>
      </c>
      <c r="AL89" s="528"/>
      <c r="AM89" s="502"/>
      <c r="AN89" s="502"/>
      <c r="AO89" s="502"/>
      <c r="AP89" s="502"/>
      <c r="AQ89" s="502"/>
      <c r="AR89" s="502"/>
      <c r="AS89" s="502"/>
      <c r="AT89" s="503"/>
    </row>
    <row r="90" spans="1:46" ht="17.149999999999999" customHeight="1">
      <c r="A90" s="106"/>
      <c r="B90" s="106" t="s">
        <v>210</v>
      </c>
      <c r="C90" s="107" t="s">
        <v>211</v>
      </c>
      <c r="D90" s="109" t="str">
        <f>法术大全!C647</f>
        <v>-</v>
      </c>
      <c r="E90" s="511" t="str">
        <f>法术大全!D647</f>
        <v>-</v>
      </c>
      <c r="F90" s="511"/>
      <c r="G90" s="511"/>
      <c r="H90" s="511" t="str">
        <f>法术大全!E647</f>
        <v>-</v>
      </c>
      <c r="I90" s="511"/>
      <c r="J90" s="313"/>
      <c r="K90" s="313"/>
      <c r="L90" s="313"/>
      <c r="M90" s="313"/>
      <c r="N90" s="313"/>
      <c r="O90" s="113" t="s">
        <v>93</v>
      </c>
      <c r="P90" s="512" t="str">
        <f>法术大全!F647</f>
        <v>-</v>
      </c>
      <c r="Q90" s="512"/>
      <c r="R90" s="512" t="str">
        <f>法术大全!G647</f>
        <v>-</v>
      </c>
      <c r="S90" s="512"/>
      <c r="T90" s="512"/>
      <c r="U90" s="513" t="str">
        <f>法术大全!L647</f>
        <v>-</v>
      </c>
      <c r="V90" s="514"/>
      <c r="W90" s="514"/>
      <c r="X90" s="514"/>
      <c r="Y90" s="515"/>
      <c r="Z90" s="113" t="s">
        <v>93</v>
      </c>
      <c r="AA90" s="116" t="str">
        <f>法术大全!H647</f>
        <v>-</v>
      </c>
      <c r="AB90" s="116" t="str">
        <f>法术大全!I647</f>
        <v>-</v>
      </c>
      <c r="AC90" s="116" t="str">
        <f>法术大全!J647</f>
        <v>-</v>
      </c>
      <c r="AD90" s="516" t="str">
        <f>法术大全!K647</f>
        <v>-</v>
      </c>
      <c r="AE90" s="517"/>
      <c r="AF90" s="517"/>
      <c r="AG90" s="517"/>
      <c r="AH90" s="517"/>
      <c r="AI90" s="517"/>
      <c r="AJ90" s="518"/>
      <c r="AK90" s="113" t="s">
        <v>93</v>
      </c>
      <c r="AL90" s="519"/>
      <c r="AM90" s="520"/>
      <c r="AN90" s="520"/>
      <c r="AO90" s="520"/>
      <c r="AP90" s="520"/>
      <c r="AQ90" s="520"/>
      <c r="AR90" s="520"/>
      <c r="AS90" s="520"/>
      <c r="AT90" s="521"/>
    </row>
    <row r="91" spans="1:46" ht="17.149999999999999" customHeight="1">
      <c r="A91" s="233" t="s">
        <v>227</v>
      </c>
      <c r="B91" s="233"/>
      <c r="C91" s="233"/>
      <c r="D91" s="105" t="s">
        <v>33</v>
      </c>
      <c r="E91" s="233" t="s">
        <v>198</v>
      </c>
      <c r="F91" s="233"/>
      <c r="G91" s="233"/>
      <c r="H91" s="233" t="s">
        <v>199</v>
      </c>
      <c r="I91" s="233"/>
      <c r="J91" s="233" t="s">
        <v>200</v>
      </c>
      <c r="K91" s="233"/>
      <c r="L91" s="233"/>
      <c r="M91" s="233"/>
      <c r="N91" s="233"/>
      <c r="O91" s="111"/>
      <c r="P91" s="537" t="s">
        <v>201</v>
      </c>
      <c r="Q91" s="537"/>
      <c r="R91" s="537" t="s">
        <v>202</v>
      </c>
      <c r="S91" s="537"/>
      <c r="T91" s="537"/>
      <c r="U91" s="537" t="s">
        <v>203</v>
      </c>
      <c r="V91" s="537"/>
      <c r="W91" s="537"/>
      <c r="X91" s="537"/>
      <c r="Y91" s="537"/>
      <c r="Z91" s="111"/>
      <c r="AA91" s="105" t="s">
        <v>204</v>
      </c>
      <c r="AB91" s="105" t="s">
        <v>205</v>
      </c>
      <c r="AC91" s="105" t="s">
        <v>206</v>
      </c>
      <c r="AD91" s="233" t="s">
        <v>207</v>
      </c>
      <c r="AE91" s="233"/>
      <c r="AF91" s="233"/>
      <c r="AG91" s="233"/>
      <c r="AH91" s="233"/>
      <c r="AI91" s="233"/>
      <c r="AJ91" s="233"/>
      <c r="AK91" s="111"/>
      <c r="AL91" s="233" t="s">
        <v>208</v>
      </c>
      <c r="AM91" s="233"/>
      <c r="AN91" s="233"/>
      <c r="AO91" s="233"/>
      <c r="AP91" s="233"/>
      <c r="AQ91" s="233"/>
      <c r="AR91" s="233"/>
      <c r="AS91" s="233"/>
      <c r="AT91" s="233"/>
    </row>
    <row r="92" spans="1:46" ht="17.149999999999999" customHeight="1">
      <c r="A92" s="106"/>
      <c r="B92" s="106" t="s">
        <v>210</v>
      </c>
      <c r="C92" s="107" t="s">
        <v>211</v>
      </c>
      <c r="D92" s="108" t="str">
        <f>法术大全!C649</f>
        <v>-</v>
      </c>
      <c r="E92" s="479" t="str">
        <f>法术大全!D649</f>
        <v>-</v>
      </c>
      <c r="F92" s="479"/>
      <c r="G92" s="479"/>
      <c r="H92" s="479" t="str">
        <f>法术大全!E649</f>
        <v>-</v>
      </c>
      <c r="I92" s="479"/>
      <c r="J92" s="300"/>
      <c r="K92" s="300"/>
      <c r="L92" s="300"/>
      <c r="M92" s="300"/>
      <c r="N92" s="300"/>
      <c r="O92" s="113" t="s">
        <v>93</v>
      </c>
      <c r="P92" s="494" t="str">
        <f>法术大全!F649</f>
        <v>-</v>
      </c>
      <c r="Q92" s="494"/>
      <c r="R92" s="494" t="str">
        <f>法术大全!G649</f>
        <v>-</v>
      </c>
      <c r="S92" s="494"/>
      <c r="T92" s="494"/>
      <c r="U92" s="495" t="str">
        <f>法术大全!L649</f>
        <v>-</v>
      </c>
      <c r="V92" s="496"/>
      <c r="W92" s="496"/>
      <c r="X92" s="496"/>
      <c r="Y92" s="497"/>
      <c r="Z92" s="113" t="s">
        <v>93</v>
      </c>
      <c r="AA92" s="114" t="str">
        <f>法术大全!H649</f>
        <v>-</v>
      </c>
      <c r="AB92" s="114" t="str">
        <f>法术大全!I649</f>
        <v>-</v>
      </c>
      <c r="AC92" s="114" t="str">
        <f>法术大全!J649</f>
        <v>-</v>
      </c>
      <c r="AD92" s="498" t="str">
        <f>法术大全!K649</f>
        <v>-</v>
      </c>
      <c r="AE92" s="499"/>
      <c r="AF92" s="499"/>
      <c r="AG92" s="499"/>
      <c r="AH92" s="499"/>
      <c r="AI92" s="499"/>
      <c r="AJ92" s="500"/>
      <c r="AK92" s="113" t="s">
        <v>93</v>
      </c>
      <c r="AL92" s="528"/>
      <c r="AM92" s="502"/>
      <c r="AN92" s="502"/>
      <c r="AO92" s="502"/>
      <c r="AP92" s="502"/>
      <c r="AQ92" s="502"/>
      <c r="AR92" s="502"/>
      <c r="AS92" s="502"/>
      <c r="AT92" s="503"/>
    </row>
    <row r="93" spans="1:46" ht="17.149999999999999" customHeight="1">
      <c r="A93" s="106"/>
      <c r="B93" s="106" t="s">
        <v>210</v>
      </c>
      <c r="C93" s="107" t="s">
        <v>211</v>
      </c>
      <c r="D93" s="109" t="str">
        <f>法术大全!C650</f>
        <v>-</v>
      </c>
      <c r="E93" s="511" t="str">
        <f>法术大全!D650</f>
        <v>-</v>
      </c>
      <c r="F93" s="511"/>
      <c r="G93" s="511"/>
      <c r="H93" s="511" t="str">
        <f>法术大全!E650</f>
        <v>-</v>
      </c>
      <c r="I93" s="511"/>
      <c r="J93" s="313"/>
      <c r="K93" s="313"/>
      <c r="L93" s="313"/>
      <c r="M93" s="313"/>
      <c r="N93" s="313"/>
      <c r="O93" s="113" t="s">
        <v>93</v>
      </c>
      <c r="P93" s="512" t="str">
        <f>法术大全!F650</f>
        <v>-</v>
      </c>
      <c r="Q93" s="512"/>
      <c r="R93" s="512" t="str">
        <f>法术大全!G650</f>
        <v>-</v>
      </c>
      <c r="S93" s="512"/>
      <c r="T93" s="512"/>
      <c r="U93" s="513" t="str">
        <f>法术大全!L650</f>
        <v>-</v>
      </c>
      <c r="V93" s="514"/>
      <c r="W93" s="514"/>
      <c r="X93" s="514"/>
      <c r="Y93" s="515"/>
      <c r="Z93" s="113" t="s">
        <v>93</v>
      </c>
      <c r="AA93" s="116" t="str">
        <f>法术大全!H650</f>
        <v>-</v>
      </c>
      <c r="AB93" s="116" t="str">
        <f>法术大全!I650</f>
        <v>-</v>
      </c>
      <c r="AC93" s="116" t="str">
        <f>法术大全!J650</f>
        <v>-</v>
      </c>
      <c r="AD93" s="516" t="str">
        <f>法术大全!K650</f>
        <v>-</v>
      </c>
      <c r="AE93" s="517"/>
      <c r="AF93" s="517"/>
      <c r="AG93" s="517"/>
      <c r="AH93" s="517"/>
      <c r="AI93" s="517"/>
      <c r="AJ93" s="518"/>
      <c r="AK93" s="113" t="s">
        <v>93</v>
      </c>
      <c r="AL93" s="519"/>
      <c r="AM93" s="520"/>
      <c r="AN93" s="520"/>
      <c r="AO93" s="520"/>
      <c r="AP93" s="520"/>
      <c r="AQ93" s="520"/>
      <c r="AR93" s="520"/>
      <c r="AS93" s="520"/>
      <c r="AT93" s="521"/>
    </row>
    <row r="94" spans="1:46" ht="17.149999999999999" customHeight="1">
      <c r="A94" s="106"/>
      <c r="B94" s="106" t="s">
        <v>210</v>
      </c>
      <c r="C94" s="107" t="s">
        <v>211</v>
      </c>
      <c r="D94" s="108" t="str">
        <f>法术大全!C651</f>
        <v>-</v>
      </c>
      <c r="E94" s="479" t="str">
        <f>法术大全!D651</f>
        <v>-</v>
      </c>
      <c r="F94" s="479"/>
      <c r="G94" s="479"/>
      <c r="H94" s="479" t="str">
        <f>法术大全!E651</f>
        <v>-</v>
      </c>
      <c r="I94" s="479"/>
      <c r="J94" s="300"/>
      <c r="K94" s="300"/>
      <c r="L94" s="300"/>
      <c r="M94" s="300"/>
      <c r="N94" s="300"/>
      <c r="O94" s="113" t="s">
        <v>93</v>
      </c>
      <c r="P94" s="494" t="str">
        <f>法术大全!F651</f>
        <v>-</v>
      </c>
      <c r="Q94" s="494"/>
      <c r="R94" s="494" t="str">
        <f>法术大全!G651</f>
        <v>-</v>
      </c>
      <c r="S94" s="494"/>
      <c r="T94" s="494"/>
      <c r="U94" s="495" t="str">
        <f>法术大全!L651</f>
        <v>-</v>
      </c>
      <c r="V94" s="496"/>
      <c r="W94" s="496"/>
      <c r="X94" s="496"/>
      <c r="Y94" s="497"/>
      <c r="Z94" s="113" t="s">
        <v>93</v>
      </c>
      <c r="AA94" s="114" t="str">
        <f>法术大全!H651</f>
        <v>-</v>
      </c>
      <c r="AB94" s="114" t="str">
        <f>法术大全!I651</f>
        <v>-</v>
      </c>
      <c r="AC94" s="114" t="str">
        <f>法术大全!J651</f>
        <v>-</v>
      </c>
      <c r="AD94" s="498" t="str">
        <f>法术大全!K651</f>
        <v>-</v>
      </c>
      <c r="AE94" s="499"/>
      <c r="AF94" s="499"/>
      <c r="AG94" s="499"/>
      <c r="AH94" s="499"/>
      <c r="AI94" s="499"/>
      <c r="AJ94" s="500"/>
      <c r="AK94" s="113" t="s">
        <v>93</v>
      </c>
      <c r="AL94" s="528"/>
      <c r="AM94" s="502"/>
      <c r="AN94" s="502"/>
      <c r="AO94" s="502"/>
      <c r="AP94" s="502"/>
      <c r="AQ94" s="502"/>
      <c r="AR94" s="502"/>
      <c r="AS94" s="502"/>
      <c r="AT94" s="503"/>
    </row>
    <row r="95" spans="1:46" ht="17.149999999999999" customHeight="1">
      <c r="A95" s="106"/>
      <c r="B95" s="106" t="s">
        <v>210</v>
      </c>
      <c r="C95" s="107" t="s">
        <v>211</v>
      </c>
      <c r="D95" s="109" t="str">
        <f>法术大全!C652</f>
        <v>-</v>
      </c>
      <c r="E95" s="511" t="str">
        <f>法术大全!D652</f>
        <v>-</v>
      </c>
      <c r="F95" s="511"/>
      <c r="G95" s="511"/>
      <c r="H95" s="511" t="str">
        <f>法术大全!E652</f>
        <v>-</v>
      </c>
      <c r="I95" s="511"/>
      <c r="J95" s="313"/>
      <c r="K95" s="313"/>
      <c r="L95" s="313"/>
      <c r="M95" s="313"/>
      <c r="N95" s="313"/>
      <c r="O95" s="113" t="s">
        <v>93</v>
      </c>
      <c r="P95" s="512" t="str">
        <f>法术大全!F652</f>
        <v>-</v>
      </c>
      <c r="Q95" s="512"/>
      <c r="R95" s="512" t="str">
        <f>法术大全!G652</f>
        <v>-</v>
      </c>
      <c r="S95" s="512"/>
      <c r="T95" s="512"/>
      <c r="U95" s="513" t="str">
        <f>法术大全!L652</f>
        <v>-</v>
      </c>
      <c r="V95" s="514"/>
      <c r="W95" s="514"/>
      <c r="X95" s="514"/>
      <c r="Y95" s="515"/>
      <c r="Z95" s="113" t="s">
        <v>93</v>
      </c>
      <c r="AA95" s="116" t="str">
        <f>法术大全!H652</f>
        <v>-</v>
      </c>
      <c r="AB95" s="116" t="str">
        <f>法术大全!I652</f>
        <v>-</v>
      </c>
      <c r="AC95" s="116" t="str">
        <f>法术大全!J652</f>
        <v>-</v>
      </c>
      <c r="AD95" s="516" t="str">
        <f>法术大全!K652</f>
        <v>-</v>
      </c>
      <c r="AE95" s="517"/>
      <c r="AF95" s="517"/>
      <c r="AG95" s="517"/>
      <c r="AH95" s="517"/>
      <c r="AI95" s="517"/>
      <c r="AJ95" s="518"/>
      <c r="AK95" s="113" t="s">
        <v>93</v>
      </c>
      <c r="AL95" s="519"/>
      <c r="AM95" s="520"/>
      <c r="AN95" s="520"/>
      <c r="AO95" s="520"/>
      <c r="AP95" s="520"/>
      <c r="AQ95" s="520"/>
      <c r="AR95" s="520"/>
      <c r="AS95" s="520"/>
      <c r="AT95" s="521"/>
    </row>
    <row r="96" spans="1:46" ht="17.149999999999999" customHeight="1">
      <c r="A96" s="106"/>
      <c r="B96" s="106" t="s">
        <v>210</v>
      </c>
      <c r="C96" s="107" t="s">
        <v>211</v>
      </c>
      <c r="D96" s="108" t="str">
        <f>法术大全!C653</f>
        <v>-</v>
      </c>
      <c r="E96" s="479" t="str">
        <f>法术大全!D653</f>
        <v>-</v>
      </c>
      <c r="F96" s="479"/>
      <c r="G96" s="479"/>
      <c r="H96" s="479" t="str">
        <f>法术大全!E653</f>
        <v>-</v>
      </c>
      <c r="I96" s="479"/>
      <c r="J96" s="300"/>
      <c r="K96" s="300"/>
      <c r="L96" s="300"/>
      <c r="M96" s="300"/>
      <c r="N96" s="300"/>
      <c r="O96" s="113" t="s">
        <v>93</v>
      </c>
      <c r="P96" s="494" t="str">
        <f>法术大全!F653</f>
        <v>-</v>
      </c>
      <c r="Q96" s="494"/>
      <c r="R96" s="494" t="str">
        <f>法术大全!G653</f>
        <v>-</v>
      </c>
      <c r="S96" s="494"/>
      <c r="T96" s="494"/>
      <c r="U96" s="495" t="str">
        <f>法术大全!L653</f>
        <v>-</v>
      </c>
      <c r="V96" s="496"/>
      <c r="W96" s="496"/>
      <c r="X96" s="496"/>
      <c r="Y96" s="497"/>
      <c r="Z96" s="113" t="s">
        <v>93</v>
      </c>
      <c r="AA96" s="114" t="str">
        <f>法术大全!H653</f>
        <v>-</v>
      </c>
      <c r="AB96" s="114" t="str">
        <f>法术大全!I653</f>
        <v>-</v>
      </c>
      <c r="AC96" s="114" t="str">
        <f>法术大全!J653</f>
        <v>-</v>
      </c>
      <c r="AD96" s="498" t="str">
        <f>法术大全!K653</f>
        <v>-</v>
      </c>
      <c r="AE96" s="499"/>
      <c r="AF96" s="499"/>
      <c r="AG96" s="499"/>
      <c r="AH96" s="499"/>
      <c r="AI96" s="499"/>
      <c r="AJ96" s="500"/>
      <c r="AK96" s="113" t="s">
        <v>93</v>
      </c>
      <c r="AL96" s="528"/>
      <c r="AM96" s="502"/>
      <c r="AN96" s="502"/>
      <c r="AO96" s="502"/>
      <c r="AP96" s="502"/>
      <c r="AQ96" s="502"/>
      <c r="AR96" s="502"/>
      <c r="AS96" s="502"/>
      <c r="AT96" s="503"/>
    </row>
    <row r="97" spans="1:46" ht="17.149999999999999" customHeight="1">
      <c r="A97" s="106"/>
      <c r="B97" s="106" t="s">
        <v>210</v>
      </c>
      <c r="C97" s="107" t="s">
        <v>211</v>
      </c>
      <c r="D97" s="109" t="str">
        <f>法术大全!C654</f>
        <v>-</v>
      </c>
      <c r="E97" s="511" t="str">
        <f>法术大全!D654</f>
        <v>-</v>
      </c>
      <c r="F97" s="511"/>
      <c r="G97" s="511"/>
      <c r="H97" s="511" t="str">
        <f>法术大全!E654</f>
        <v>-</v>
      </c>
      <c r="I97" s="511"/>
      <c r="J97" s="313"/>
      <c r="K97" s="313"/>
      <c r="L97" s="313"/>
      <c r="M97" s="313"/>
      <c r="N97" s="313"/>
      <c r="O97" s="113" t="s">
        <v>93</v>
      </c>
      <c r="P97" s="512" t="str">
        <f>法术大全!F654</f>
        <v>-</v>
      </c>
      <c r="Q97" s="512"/>
      <c r="R97" s="512" t="str">
        <f>法术大全!G654</f>
        <v>-</v>
      </c>
      <c r="S97" s="512"/>
      <c r="T97" s="512"/>
      <c r="U97" s="513" t="str">
        <f>法术大全!L654</f>
        <v>-</v>
      </c>
      <c r="V97" s="514"/>
      <c r="W97" s="514"/>
      <c r="X97" s="514"/>
      <c r="Y97" s="515"/>
      <c r="Z97" s="113" t="s">
        <v>93</v>
      </c>
      <c r="AA97" s="116" t="str">
        <f>法术大全!H654</f>
        <v>-</v>
      </c>
      <c r="AB97" s="116" t="str">
        <f>法术大全!I654</f>
        <v>-</v>
      </c>
      <c r="AC97" s="116" t="str">
        <f>法术大全!J654</f>
        <v>-</v>
      </c>
      <c r="AD97" s="516" t="str">
        <f>法术大全!K654</f>
        <v>-</v>
      </c>
      <c r="AE97" s="517"/>
      <c r="AF97" s="517"/>
      <c r="AG97" s="517"/>
      <c r="AH97" s="517"/>
      <c r="AI97" s="517"/>
      <c r="AJ97" s="518"/>
      <c r="AK97" s="113" t="s">
        <v>93</v>
      </c>
      <c r="AL97" s="519"/>
      <c r="AM97" s="520"/>
      <c r="AN97" s="520"/>
      <c r="AO97" s="520"/>
      <c r="AP97" s="520"/>
      <c r="AQ97" s="520"/>
      <c r="AR97" s="520"/>
      <c r="AS97" s="520"/>
      <c r="AT97" s="521"/>
    </row>
    <row r="98" spans="1:46" ht="17.149999999999999" customHeight="1">
      <c r="A98" s="106"/>
      <c r="B98" s="106" t="s">
        <v>210</v>
      </c>
      <c r="C98" s="107" t="s">
        <v>211</v>
      </c>
      <c r="D98" s="108" t="str">
        <f>法术大全!C655</f>
        <v>-</v>
      </c>
      <c r="E98" s="479" t="str">
        <f>法术大全!D655</f>
        <v>-</v>
      </c>
      <c r="F98" s="479"/>
      <c r="G98" s="479"/>
      <c r="H98" s="479" t="str">
        <f>法术大全!E655</f>
        <v>-</v>
      </c>
      <c r="I98" s="479"/>
      <c r="J98" s="300"/>
      <c r="K98" s="300"/>
      <c r="L98" s="300"/>
      <c r="M98" s="300"/>
      <c r="N98" s="300"/>
      <c r="O98" s="113" t="s">
        <v>93</v>
      </c>
      <c r="P98" s="494" t="str">
        <f>法术大全!F655</f>
        <v>-</v>
      </c>
      <c r="Q98" s="494"/>
      <c r="R98" s="494" t="str">
        <f>法术大全!G655</f>
        <v>-</v>
      </c>
      <c r="S98" s="494"/>
      <c r="T98" s="494"/>
      <c r="U98" s="495" t="str">
        <f>法术大全!L655</f>
        <v>-</v>
      </c>
      <c r="V98" s="496"/>
      <c r="W98" s="496"/>
      <c r="X98" s="496"/>
      <c r="Y98" s="497"/>
      <c r="Z98" s="113" t="s">
        <v>93</v>
      </c>
      <c r="AA98" s="114" t="str">
        <f>法术大全!H655</f>
        <v>-</v>
      </c>
      <c r="AB98" s="114" t="str">
        <f>法术大全!I655</f>
        <v>-</v>
      </c>
      <c r="AC98" s="114" t="str">
        <f>法术大全!J655</f>
        <v>-</v>
      </c>
      <c r="AD98" s="498" t="str">
        <f>法术大全!K655</f>
        <v>-</v>
      </c>
      <c r="AE98" s="499"/>
      <c r="AF98" s="499"/>
      <c r="AG98" s="499"/>
      <c r="AH98" s="499"/>
      <c r="AI98" s="499"/>
      <c r="AJ98" s="500"/>
      <c r="AK98" s="113" t="s">
        <v>93</v>
      </c>
      <c r="AL98" s="528"/>
      <c r="AM98" s="502"/>
      <c r="AN98" s="502"/>
      <c r="AO98" s="502"/>
      <c r="AP98" s="502"/>
      <c r="AQ98" s="502"/>
      <c r="AR98" s="502"/>
      <c r="AS98" s="502"/>
      <c r="AT98" s="503"/>
    </row>
    <row r="99" spans="1:46" ht="17.149999999999999" customHeight="1">
      <c r="A99" s="106"/>
      <c r="B99" s="106" t="s">
        <v>210</v>
      </c>
      <c r="C99" s="107" t="s">
        <v>211</v>
      </c>
      <c r="D99" s="109" t="str">
        <f>法术大全!C656</f>
        <v>-</v>
      </c>
      <c r="E99" s="511" t="str">
        <f>法术大全!D656</f>
        <v>-</v>
      </c>
      <c r="F99" s="511"/>
      <c r="G99" s="511"/>
      <c r="H99" s="511" t="str">
        <f>法术大全!E656</f>
        <v>-</v>
      </c>
      <c r="I99" s="511"/>
      <c r="J99" s="313"/>
      <c r="K99" s="313"/>
      <c r="L99" s="313"/>
      <c r="M99" s="313"/>
      <c r="N99" s="313"/>
      <c r="O99" s="113" t="s">
        <v>93</v>
      </c>
      <c r="P99" s="512" t="str">
        <f>法术大全!F656</f>
        <v>-</v>
      </c>
      <c r="Q99" s="512"/>
      <c r="R99" s="512" t="str">
        <f>法术大全!G656</f>
        <v>-</v>
      </c>
      <c r="S99" s="512"/>
      <c r="T99" s="512"/>
      <c r="U99" s="513" t="str">
        <f>法术大全!L656</f>
        <v>-</v>
      </c>
      <c r="V99" s="514"/>
      <c r="W99" s="514"/>
      <c r="X99" s="514"/>
      <c r="Y99" s="515"/>
      <c r="Z99" s="113" t="s">
        <v>93</v>
      </c>
      <c r="AA99" s="116" t="str">
        <f>法术大全!H656</f>
        <v>-</v>
      </c>
      <c r="AB99" s="116" t="str">
        <f>法术大全!I656</f>
        <v>-</v>
      </c>
      <c r="AC99" s="116" t="str">
        <f>法术大全!J656</f>
        <v>-</v>
      </c>
      <c r="AD99" s="516" t="str">
        <f>法术大全!K656</f>
        <v>-</v>
      </c>
      <c r="AE99" s="517"/>
      <c r="AF99" s="517"/>
      <c r="AG99" s="517"/>
      <c r="AH99" s="517"/>
      <c r="AI99" s="517"/>
      <c r="AJ99" s="518"/>
      <c r="AK99" s="113" t="s">
        <v>93</v>
      </c>
      <c r="AL99" s="519"/>
      <c r="AM99" s="520"/>
      <c r="AN99" s="520"/>
      <c r="AO99" s="520"/>
      <c r="AP99" s="520"/>
      <c r="AQ99" s="520"/>
      <c r="AR99" s="520"/>
      <c r="AS99" s="520"/>
      <c r="AT99" s="521"/>
    </row>
    <row r="100" spans="1:46" ht="17.149999999999999" customHeight="1">
      <c r="A100" s="106"/>
      <c r="B100" s="106" t="s">
        <v>210</v>
      </c>
      <c r="C100" s="107" t="s">
        <v>211</v>
      </c>
      <c r="D100" s="108" t="str">
        <f>法术大全!C657</f>
        <v>-</v>
      </c>
      <c r="E100" s="479" t="str">
        <f>法术大全!D657</f>
        <v>-</v>
      </c>
      <c r="F100" s="479"/>
      <c r="G100" s="479"/>
      <c r="H100" s="479" t="str">
        <f>法术大全!E657</f>
        <v>-</v>
      </c>
      <c r="I100" s="479"/>
      <c r="J100" s="300"/>
      <c r="K100" s="300"/>
      <c r="L100" s="300"/>
      <c r="M100" s="300"/>
      <c r="N100" s="300"/>
      <c r="O100" s="113" t="s">
        <v>93</v>
      </c>
      <c r="P100" s="494" t="str">
        <f>法术大全!F657</f>
        <v>-</v>
      </c>
      <c r="Q100" s="494"/>
      <c r="R100" s="494" t="str">
        <f>法术大全!G657</f>
        <v>-</v>
      </c>
      <c r="S100" s="494"/>
      <c r="T100" s="494"/>
      <c r="U100" s="495" t="str">
        <f>法术大全!L657</f>
        <v>-</v>
      </c>
      <c r="V100" s="496"/>
      <c r="W100" s="496"/>
      <c r="X100" s="496"/>
      <c r="Y100" s="497"/>
      <c r="Z100" s="113" t="s">
        <v>93</v>
      </c>
      <c r="AA100" s="114" t="str">
        <f>法术大全!H657</f>
        <v>-</v>
      </c>
      <c r="AB100" s="114" t="str">
        <f>法术大全!I657</f>
        <v>-</v>
      </c>
      <c r="AC100" s="114" t="str">
        <f>法术大全!J657</f>
        <v>-</v>
      </c>
      <c r="AD100" s="498" t="str">
        <f>法术大全!K657</f>
        <v>-</v>
      </c>
      <c r="AE100" s="499"/>
      <c r="AF100" s="499"/>
      <c r="AG100" s="499"/>
      <c r="AH100" s="499"/>
      <c r="AI100" s="499"/>
      <c r="AJ100" s="500"/>
      <c r="AK100" s="113" t="s">
        <v>93</v>
      </c>
      <c r="AL100" s="528"/>
      <c r="AM100" s="502"/>
      <c r="AN100" s="502"/>
      <c r="AO100" s="502"/>
      <c r="AP100" s="502"/>
      <c r="AQ100" s="502"/>
      <c r="AR100" s="502"/>
      <c r="AS100" s="502"/>
      <c r="AT100" s="503"/>
    </row>
    <row r="101" spans="1:46" ht="14.5">
      <c r="A101" s="106"/>
      <c r="B101" s="106" t="s">
        <v>210</v>
      </c>
      <c r="C101" s="107" t="s">
        <v>211</v>
      </c>
      <c r="D101" s="109" t="str">
        <f>法术大全!C658</f>
        <v>-</v>
      </c>
      <c r="E101" s="511" t="str">
        <f>法术大全!D658</f>
        <v>-</v>
      </c>
      <c r="F101" s="511"/>
      <c r="G101" s="511"/>
      <c r="H101" s="511" t="str">
        <f>法术大全!E658</f>
        <v>-</v>
      </c>
      <c r="I101" s="511"/>
      <c r="J101" s="313"/>
      <c r="K101" s="313"/>
      <c r="L101" s="313"/>
      <c r="M101" s="313"/>
      <c r="N101" s="313"/>
      <c r="O101" s="113" t="s">
        <v>93</v>
      </c>
      <c r="P101" s="512" t="str">
        <f>法术大全!F658</f>
        <v>-</v>
      </c>
      <c r="Q101" s="512"/>
      <c r="R101" s="512" t="str">
        <f>法术大全!G658</f>
        <v>-</v>
      </c>
      <c r="S101" s="512"/>
      <c r="T101" s="512"/>
      <c r="U101" s="513" t="str">
        <f>法术大全!L658</f>
        <v>-</v>
      </c>
      <c r="V101" s="514"/>
      <c r="W101" s="514"/>
      <c r="X101" s="514"/>
      <c r="Y101" s="515"/>
      <c r="Z101" s="113" t="s">
        <v>93</v>
      </c>
      <c r="AA101" s="116" t="str">
        <f>法术大全!H658</f>
        <v>-</v>
      </c>
      <c r="AB101" s="116" t="str">
        <f>法术大全!I658</f>
        <v>-</v>
      </c>
      <c r="AC101" s="116" t="str">
        <f>法术大全!J658</f>
        <v>-</v>
      </c>
      <c r="AD101" s="516" t="str">
        <f>法术大全!K658</f>
        <v>-</v>
      </c>
      <c r="AE101" s="517"/>
      <c r="AF101" s="517"/>
      <c r="AG101" s="517"/>
      <c r="AH101" s="517"/>
      <c r="AI101" s="517"/>
      <c r="AJ101" s="518"/>
      <c r="AK101" s="113" t="s">
        <v>93</v>
      </c>
      <c r="AL101" s="519"/>
      <c r="AM101" s="520"/>
      <c r="AN101" s="520"/>
      <c r="AO101" s="520"/>
      <c r="AP101" s="520"/>
      <c r="AQ101" s="520"/>
      <c r="AR101" s="520"/>
      <c r="AS101" s="520"/>
      <c r="AT101" s="521"/>
    </row>
    <row r="102" spans="1:46">
      <c r="A102" s="233" t="s">
        <v>228</v>
      </c>
      <c r="B102" s="233"/>
      <c r="C102" s="233"/>
      <c r="D102" s="105" t="s">
        <v>33</v>
      </c>
      <c r="E102" s="233" t="s">
        <v>198</v>
      </c>
      <c r="F102" s="233"/>
      <c r="G102" s="233"/>
      <c r="H102" s="233" t="s">
        <v>199</v>
      </c>
      <c r="I102" s="233"/>
      <c r="J102" s="233" t="s">
        <v>200</v>
      </c>
      <c r="K102" s="233"/>
      <c r="L102" s="233"/>
      <c r="M102" s="233"/>
      <c r="N102" s="233"/>
      <c r="O102" s="111"/>
      <c r="P102" s="537" t="s">
        <v>201</v>
      </c>
      <c r="Q102" s="537"/>
      <c r="R102" s="537" t="s">
        <v>202</v>
      </c>
      <c r="S102" s="537"/>
      <c r="T102" s="537"/>
      <c r="U102" s="537" t="s">
        <v>203</v>
      </c>
      <c r="V102" s="537"/>
      <c r="W102" s="537"/>
      <c r="X102" s="537"/>
      <c r="Y102" s="537"/>
      <c r="Z102" s="111"/>
      <c r="AA102" s="105" t="s">
        <v>204</v>
      </c>
      <c r="AB102" s="105" t="s">
        <v>205</v>
      </c>
      <c r="AC102" s="105" t="s">
        <v>206</v>
      </c>
      <c r="AD102" s="233" t="s">
        <v>207</v>
      </c>
      <c r="AE102" s="233"/>
      <c r="AF102" s="233"/>
      <c r="AG102" s="233"/>
      <c r="AH102" s="233"/>
      <c r="AI102" s="233"/>
      <c r="AJ102" s="233"/>
      <c r="AK102" s="111"/>
      <c r="AL102" s="233" t="s">
        <v>208</v>
      </c>
      <c r="AM102" s="233"/>
      <c r="AN102" s="233"/>
      <c r="AO102" s="233"/>
      <c r="AP102" s="233"/>
      <c r="AQ102" s="233"/>
      <c r="AR102" s="233"/>
      <c r="AS102" s="233"/>
      <c r="AT102" s="233"/>
    </row>
    <row r="103" spans="1:46" ht="14.5">
      <c r="A103" s="106"/>
      <c r="B103" s="106" t="s">
        <v>210</v>
      </c>
      <c r="C103" s="107" t="s">
        <v>211</v>
      </c>
      <c r="D103" s="108" t="str">
        <f>法术大全!C660</f>
        <v>-</v>
      </c>
      <c r="E103" s="479" t="str">
        <f>法术大全!D660</f>
        <v>-</v>
      </c>
      <c r="F103" s="479"/>
      <c r="G103" s="479"/>
      <c r="H103" s="479" t="str">
        <f>法术大全!E660</f>
        <v>-</v>
      </c>
      <c r="I103" s="479"/>
      <c r="J103" s="300"/>
      <c r="K103" s="300"/>
      <c r="L103" s="300"/>
      <c r="M103" s="300"/>
      <c r="N103" s="300"/>
      <c r="O103" s="113" t="s">
        <v>93</v>
      </c>
      <c r="P103" s="494" t="str">
        <f>法术大全!F660</f>
        <v>-</v>
      </c>
      <c r="Q103" s="494"/>
      <c r="R103" s="494" t="str">
        <f>法术大全!G660</f>
        <v>-</v>
      </c>
      <c r="S103" s="494"/>
      <c r="T103" s="494"/>
      <c r="U103" s="495" t="str">
        <f>法术大全!L660</f>
        <v>-</v>
      </c>
      <c r="V103" s="496"/>
      <c r="W103" s="496"/>
      <c r="X103" s="496"/>
      <c r="Y103" s="497"/>
      <c r="Z103" s="113" t="s">
        <v>93</v>
      </c>
      <c r="AA103" s="114" t="str">
        <f>法术大全!H660</f>
        <v>-</v>
      </c>
      <c r="AB103" s="114" t="str">
        <f>法术大全!I660</f>
        <v>-</v>
      </c>
      <c r="AC103" s="114" t="str">
        <f>法术大全!J660</f>
        <v>-</v>
      </c>
      <c r="AD103" s="498" t="str">
        <f>法术大全!K660</f>
        <v>-</v>
      </c>
      <c r="AE103" s="499"/>
      <c r="AF103" s="499"/>
      <c r="AG103" s="499"/>
      <c r="AH103" s="499"/>
      <c r="AI103" s="499"/>
      <c r="AJ103" s="500"/>
      <c r="AK103" s="113" t="s">
        <v>93</v>
      </c>
      <c r="AL103" s="528"/>
      <c r="AM103" s="502"/>
      <c r="AN103" s="502"/>
      <c r="AO103" s="502"/>
      <c r="AP103" s="502"/>
      <c r="AQ103" s="502"/>
      <c r="AR103" s="502"/>
      <c r="AS103" s="502"/>
      <c r="AT103" s="503"/>
    </row>
    <row r="104" spans="1:46" ht="14.5">
      <c r="A104" s="106"/>
      <c r="B104" s="106" t="s">
        <v>210</v>
      </c>
      <c r="C104" s="107" t="s">
        <v>211</v>
      </c>
      <c r="D104" s="109" t="str">
        <f>法术大全!C661</f>
        <v>-</v>
      </c>
      <c r="E104" s="511" t="str">
        <f>法术大全!D661</f>
        <v>-</v>
      </c>
      <c r="F104" s="511"/>
      <c r="G104" s="511"/>
      <c r="H104" s="511" t="str">
        <f>法术大全!E661</f>
        <v>-</v>
      </c>
      <c r="I104" s="511"/>
      <c r="J104" s="313"/>
      <c r="K104" s="313"/>
      <c r="L104" s="313"/>
      <c r="M104" s="313"/>
      <c r="N104" s="313"/>
      <c r="O104" s="113" t="s">
        <v>93</v>
      </c>
      <c r="P104" s="512" t="str">
        <f>法术大全!F661</f>
        <v>-</v>
      </c>
      <c r="Q104" s="512"/>
      <c r="R104" s="512" t="str">
        <f>法术大全!G661</f>
        <v>-</v>
      </c>
      <c r="S104" s="512"/>
      <c r="T104" s="512"/>
      <c r="U104" s="513" t="str">
        <f>法术大全!L661</f>
        <v>-</v>
      </c>
      <c r="V104" s="514"/>
      <c r="W104" s="514"/>
      <c r="X104" s="514"/>
      <c r="Y104" s="515"/>
      <c r="Z104" s="113" t="s">
        <v>93</v>
      </c>
      <c r="AA104" s="116" t="str">
        <f>法术大全!H661</f>
        <v>-</v>
      </c>
      <c r="AB104" s="116" t="str">
        <f>法术大全!I661</f>
        <v>-</v>
      </c>
      <c r="AC104" s="116" t="str">
        <f>法术大全!J661</f>
        <v>-</v>
      </c>
      <c r="AD104" s="516" t="str">
        <f>法术大全!K661</f>
        <v>-</v>
      </c>
      <c r="AE104" s="517"/>
      <c r="AF104" s="517"/>
      <c r="AG104" s="517"/>
      <c r="AH104" s="517"/>
      <c r="AI104" s="517"/>
      <c r="AJ104" s="518"/>
      <c r="AK104" s="113" t="s">
        <v>93</v>
      </c>
      <c r="AL104" s="519"/>
      <c r="AM104" s="520"/>
      <c r="AN104" s="520"/>
      <c r="AO104" s="520"/>
      <c r="AP104" s="520"/>
      <c r="AQ104" s="520"/>
      <c r="AR104" s="520"/>
      <c r="AS104" s="520"/>
      <c r="AT104" s="521"/>
    </row>
    <row r="105" spans="1:46" ht="14.5">
      <c r="A105" s="106"/>
      <c r="B105" s="106" t="s">
        <v>210</v>
      </c>
      <c r="C105" s="107" t="s">
        <v>211</v>
      </c>
      <c r="D105" s="108" t="str">
        <f>法术大全!C662</f>
        <v>-</v>
      </c>
      <c r="E105" s="479" t="str">
        <f>法术大全!D662</f>
        <v>-</v>
      </c>
      <c r="F105" s="479"/>
      <c r="G105" s="479"/>
      <c r="H105" s="479" t="str">
        <f>法术大全!E662</f>
        <v>-</v>
      </c>
      <c r="I105" s="479"/>
      <c r="J105" s="300"/>
      <c r="K105" s="300"/>
      <c r="L105" s="300"/>
      <c r="M105" s="300"/>
      <c r="N105" s="300"/>
      <c r="O105" s="113" t="s">
        <v>93</v>
      </c>
      <c r="P105" s="494" t="str">
        <f>法术大全!F662</f>
        <v>-</v>
      </c>
      <c r="Q105" s="494"/>
      <c r="R105" s="494" t="str">
        <f>法术大全!G662</f>
        <v>-</v>
      </c>
      <c r="S105" s="494"/>
      <c r="T105" s="494"/>
      <c r="U105" s="495" t="str">
        <f>法术大全!L662</f>
        <v>-</v>
      </c>
      <c r="V105" s="496"/>
      <c r="W105" s="496"/>
      <c r="X105" s="496"/>
      <c r="Y105" s="497"/>
      <c r="Z105" s="113" t="s">
        <v>93</v>
      </c>
      <c r="AA105" s="114" t="str">
        <f>法术大全!H662</f>
        <v>-</v>
      </c>
      <c r="AB105" s="114" t="str">
        <f>法术大全!I662</f>
        <v>-</v>
      </c>
      <c r="AC105" s="114" t="str">
        <f>法术大全!J662</f>
        <v>-</v>
      </c>
      <c r="AD105" s="498" t="str">
        <f>法术大全!K662</f>
        <v>-</v>
      </c>
      <c r="AE105" s="499"/>
      <c r="AF105" s="499"/>
      <c r="AG105" s="499"/>
      <c r="AH105" s="499"/>
      <c r="AI105" s="499"/>
      <c r="AJ105" s="500"/>
      <c r="AK105" s="113" t="s">
        <v>93</v>
      </c>
      <c r="AL105" s="528"/>
      <c r="AM105" s="502"/>
      <c r="AN105" s="502"/>
      <c r="AO105" s="502"/>
      <c r="AP105" s="502"/>
      <c r="AQ105" s="502"/>
      <c r="AR105" s="502"/>
      <c r="AS105" s="502"/>
      <c r="AT105" s="503"/>
    </row>
    <row r="106" spans="1:46" ht="14.5">
      <c r="A106" s="106"/>
      <c r="B106" s="106" t="s">
        <v>210</v>
      </c>
      <c r="C106" s="107" t="s">
        <v>211</v>
      </c>
      <c r="D106" s="109" t="str">
        <f>法术大全!C663</f>
        <v>-</v>
      </c>
      <c r="E106" s="511" t="str">
        <f>法术大全!D663</f>
        <v>-</v>
      </c>
      <c r="F106" s="511"/>
      <c r="G106" s="511"/>
      <c r="H106" s="511" t="str">
        <f>法术大全!E663</f>
        <v>-</v>
      </c>
      <c r="I106" s="511"/>
      <c r="J106" s="313"/>
      <c r="K106" s="313"/>
      <c r="L106" s="313"/>
      <c r="M106" s="313"/>
      <c r="N106" s="313"/>
      <c r="O106" s="113" t="s">
        <v>93</v>
      </c>
      <c r="P106" s="512" t="str">
        <f>法术大全!F663</f>
        <v>-</v>
      </c>
      <c r="Q106" s="512"/>
      <c r="R106" s="512" t="str">
        <f>法术大全!G663</f>
        <v>-</v>
      </c>
      <c r="S106" s="512"/>
      <c r="T106" s="512"/>
      <c r="U106" s="513" t="str">
        <f>法术大全!L663</f>
        <v>-</v>
      </c>
      <c r="V106" s="514"/>
      <c r="W106" s="514"/>
      <c r="X106" s="514"/>
      <c r="Y106" s="515"/>
      <c r="Z106" s="113" t="s">
        <v>93</v>
      </c>
      <c r="AA106" s="116" t="str">
        <f>法术大全!H663</f>
        <v>-</v>
      </c>
      <c r="AB106" s="116" t="str">
        <f>法术大全!I663</f>
        <v>-</v>
      </c>
      <c r="AC106" s="116" t="str">
        <f>法术大全!J663</f>
        <v>-</v>
      </c>
      <c r="AD106" s="516" t="str">
        <f>法术大全!K663</f>
        <v>-</v>
      </c>
      <c r="AE106" s="517"/>
      <c r="AF106" s="517"/>
      <c r="AG106" s="517"/>
      <c r="AH106" s="517"/>
      <c r="AI106" s="517"/>
      <c r="AJ106" s="518"/>
      <c r="AK106" s="113" t="s">
        <v>93</v>
      </c>
      <c r="AL106" s="519"/>
      <c r="AM106" s="520"/>
      <c r="AN106" s="520"/>
      <c r="AO106" s="520"/>
      <c r="AP106" s="520"/>
      <c r="AQ106" s="520"/>
      <c r="AR106" s="520"/>
      <c r="AS106" s="520"/>
      <c r="AT106" s="521"/>
    </row>
    <row r="107" spans="1:46" ht="14.5">
      <c r="A107" s="106"/>
      <c r="B107" s="106" t="s">
        <v>210</v>
      </c>
      <c r="C107" s="107" t="s">
        <v>211</v>
      </c>
      <c r="D107" s="108" t="str">
        <f>法术大全!C664</f>
        <v>-</v>
      </c>
      <c r="E107" s="479" t="str">
        <f>法术大全!D664</f>
        <v>-</v>
      </c>
      <c r="F107" s="479"/>
      <c r="G107" s="479"/>
      <c r="H107" s="479" t="str">
        <f>法术大全!E664</f>
        <v>-</v>
      </c>
      <c r="I107" s="479"/>
      <c r="J107" s="300"/>
      <c r="K107" s="300"/>
      <c r="L107" s="300"/>
      <c r="M107" s="300"/>
      <c r="N107" s="300"/>
      <c r="O107" s="113" t="s">
        <v>93</v>
      </c>
      <c r="P107" s="494" t="str">
        <f>法术大全!F664</f>
        <v>-</v>
      </c>
      <c r="Q107" s="494"/>
      <c r="R107" s="494" t="str">
        <f>法术大全!G664</f>
        <v>-</v>
      </c>
      <c r="S107" s="494"/>
      <c r="T107" s="494"/>
      <c r="U107" s="495" t="str">
        <f>法术大全!L664</f>
        <v>-</v>
      </c>
      <c r="V107" s="496"/>
      <c r="W107" s="496"/>
      <c r="X107" s="496"/>
      <c r="Y107" s="497"/>
      <c r="Z107" s="113" t="s">
        <v>93</v>
      </c>
      <c r="AA107" s="114" t="str">
        <f>法术大全!H664</f>
        <v>-</v>
      </c>
      <c r="AB107" s="114" t="str">
        <f>法术大全!I664</f>
        <v>-</v>
      </c>
      <c r="AC107" s="114" t="str">
        <f>法术大全!J664</f>
        <v>-</v>
      </c>
      <c r="AD107" s="498" t="str">
        <f>法术大全!K664</f>
        <v>-</v>
      </c>
      <c r="AE107" s="499"/>
      <c r="AF107" s="499"/>
      <c r="AG107" s="499"/>
      <c r="AH107" s="499"/>
      <c r="AI107" s="499"/>
      <c r="AJ107" s="500"/>
      <c r="AK107" s="113" t="s">
        <v>93</v>
      </c>
      <c r="AL107" s="528"/>
      <c r="AM107" s="502"/>
      <c r="AN107" s="502"/>
      <c r="AO107" s="502"/>
      <c r="AP107" s="502"/>
      <c r="AQ107" s="502"/>
      <c r="AR107" s="502"/>
      <c r="AS107" s="502"/>
      <c r="AT107" s="503"/>
    </row>
    <row r="108" spans="1:46" ht="14.5">
      <c r="A108" s="106"/>
      <c r="B108" s="106" t="s">
        <v>210</v>
      </c>
      <c r="C108" s="107" t="s">
        <v>211</v>
      </c>
      <c r="D108" s="109" t="str">
        <f>法术大全!C665</f>
        <v>-</v>
      </c>
      <c r="E108" s="511" t="str">
        <f>法术大全!D665</f>
        <v>-</v>
      </c>
      <c r="F108" s="511"/>
      <c r="G108" s="511"/>
      <c r="H108" s="511" t="str">
        <f>法术大全!E665</f>
        <v>-</v>
      </c>
      <c r="I108" s="511"/>
      <c r="J108" s="313"/>
      <c r="K108" s="313"/>
      <c r="L108" s="313"/>
      <c r="M108" s="313"/>
      <c r="N108" s="313"/>
      <c r="O108" s="113" t="s">
        <v>93</v>
      </c>
      <c r="P108" s="512" t="str">
        <f>法术大全!F665</f>
        <v>-</v>
      </c>
      <c r="Q108" s="512"/>
      <c r="R108" s="512" t="str">
        <f>法术大全!G665</f>
        <v>-</v>
      </c>
      <c r="S108" s="512"/>
      <c r="T108" s="512"/>
      <c r="U108" s="513" t="str">
        <f>法术大全!L665</f>
        <v>-</v>
      </c>
      <c r="V108" s="514"/>
      <c r="W108" s="514"/>
      <c r="X108" s="514"/>
      <c r="Y108" s="515"/>
      <c r="Z108" s="113" t="s">
        <v>93</v>
      </c>
      <c r="AA108" s="116" t="str">
        <f>法术大全!H665</f>
        <v>-</v>
      </c>
      <c r="AB108" s="116" t="str">
        <f>法术大全!I665</f>
        <v>-</v>
      </c>
      <c r="AC108" s="116" t="str">
        <f>法术大全!J665</f>
        <v>-</v>
      </c>
      <c r="AD108" s="516" t="str">
        <f>法术大全!K665</f>
        <v>-</v>
      </c>
      <c r="AE108" s="517"/>
      <c r="AF108" s="517"/>
      <c r="AG108" s="517"/>
      <c r="AH108" s="517"/>
      <c r="AI108" s="517"/>
      <c r="AJ108" s="518"/>
      <c r="AK108" s="113" t="s">
        <v>93</v>
      </c>
      <c r="AL108" s="519"/>
      <c r="AM108" s="520"/>
      <c r="AN108" s="520"/>
      <c r="AO108" s="520"/>
      <c r="AP108" s="520"/>
      <c r="AQ108" s="520"/>
      <c r="AR108" s="520"/>
      <c r="AS108" s="520"/>
      <c r="AT108" s="521"/>
    </row>
    <row r="109" spans="1:46" ht="14.5">
      <c r="A109" s="106"/>
      <c r="B109" s="106" t="s">
        <v>210</v>
      </c>
      <c r="C109" s="107" t="s">
        <v>211</v>
      </c>
      <c r="D109" s="108" t="str">
        <f>法术大全!C666</f>
        <v>-</v>
      </c>
      <c r="E109" s="479" t="str">
        <f>法术大全!D666</f>
        <v>-</v>
      </c>
      <c r="F109" s="479"/>
      <c r="G109" s="479"/>
      <c r="H109" s="479" t="str">
        <f>法术大全!E666</f>
        <v>-</v>
      </c>
      <c r="I109" s="479"/>
      <c r="J109" s="300"/>
      <c r="K109" s="300"/>
      <c r="L109" s="300"/>
      <c r="M109" s="300"/>
      <c r="N109" s="300"/>
      <c r="O109" s="113" t="s">
        <v>93</v>
      </c>
      <c r="P109" s="494" t="str">
        <f>法术大全!F666</f>
        <v>-</v>
      </c>
      <c r="Q109" s="494"/>
      <c r="R109" s="494" t="str">
        <f>法术大全!G666</f>
        <v>-</v>
      </c>
      <c r="S109" s="494"/>
      <c r="T109" s="494"/>
      <c r="U109" s="495" t="str">
        <f>法术大全!L666</f>
        <v>-</v>
      </c>
      <c r="V109" s="496"/>
      <c r="W109" s="496"/>
      <c r="X109" s="496"/>
      <c r="Y109" s="497"/>
      <c r="Z109" s="113" t="s">
        <v>93</v>
      </c>
      <c r="AA109" s="114" t="str">
        <f>法术大全!H666</f>
        <v>-</v>
      </c>
      <c r="AB109" s="114" t="str">
        <f>法术大全!I666</f>
        <v>-</v>
      </c>
      <c r="AC109" s="114" t="str">
        <f>法术大全!J666</f>
        <v>-</v>
      </c>
      <c r="AD109" s="498" t="str">
        <f>法术大全!K666</f>
        <v>-</v>
      </c>
      <c r="AE109" s="499"/>
      <c r="AF109" s="499"/>
      <c r="AG109" s="499"/>
      <c r="AH109" s="499"/>
      <c r="AI109" s="499"/>
      <c r="AJ109" s="500"/>
      <c r="AK109" s="113" t="s">
        <v>93</v>
      </c>
      <c r="AL109" s="528"/>
      <c r="AM109" s="502"/>
      <c r="AN109" s="502"/>
      <c r="AO109" s="502"/>
      <c r="AP109" s="502"/>
      <c r="AQ109" s="502"/>
      <c r="AR109" s="502"/>
      <c r="AS109" s="502"/>
      <c r="AT109" s="503"/>
    </row>
    <row r="110" spans="1:46" ht="14.5">
      <c r="A110" s="106"/>
      <c r="B110" s="106" t="s">
        <v>210</v>
      </c>
      <c r="C110" s="107" t="s">
        <v>211</v>
      </c>
      <c r="D110" s="109" t="str">
        <f>法术大全!C667</f>
        <v>-</v>
      </c>
      <c r="E110" s="511" t="str">
        <f>法术大全!D667</f>
        <v>-</v>
      </c>
      <c r="F110" s="511"/>
      <c r="G110" s="511"/>
      <c r="H110" s="511" t="str">
        <f>法术大全!E667</f>
        <v>-</v>
      </c>
      <c r="I110" s="511"/>
      <c r="J110" s="313"/>
      <c r="K110" s="313"/>
      <c r="L110" s="313"/>
      <c r="M110" s="313"/>
      <c r="N110" s="313"/>
      <c r="O110" s="113" t="s">
        <v>93</v>
      </c>
      <c r="P110" s="512" t="str">
        <f>法术大全!F667</f>
        <v>-</v>
      </c>
      <c r="Q110" s="512"/>
      <c r="R110" s="512" t="str">
        <f>法术大全!G667</f>
        <v>-</v>
      </c>
      <c r="S110" s="512"/>
      <c r="T110" s="512"/>
      <c r="U110" s="513" t="str">
        <f>法术大全!L667</f>
        <v>-</v>
      </c>
      <c r="V110" s="514"/>
      <c r="W110" s="514"/>
      <c r="X110" s="514"/>
      <c r="Y110" s="515"/>
      <c r="Z110" s="113" t="s">
        <v>93</v>
      </c>
      <c r="AA110" s="116" t="str">
        <f>法术大全!H667</f>
        <v>-</v>
      </c>
      <c r="AB110" s="116" t="str">
        <f>法术大全!I667</f>
        <v>-</v>
      </c>
      <c r="AC110" s="116" t="str">
        <f>法术大全!J667</f>
        <v>-</v>
      </c>
      <c r="AD110" s="516" t="str">
        <f>法术大全!K667</f>
        <v>-</v>
      </c>
      <c r="AE110" s="517"/>
      <c r="AF110" s="517"/>
      <c r="AG110" s="517"/>
      <c r="AH110" s="517"/>
      <c r="AI110" s="517"/>
      <c r="AJ110" s="518"/>
      <c r="AK110" s="113" t="s">
        <v>93</v>
      </c>
      <c r="AL110" s="519"/>
      <c r="AM110" s="520"/>
      <c r="AN110" s="520"/>
      <c r="AO110" s="520"/>
      <c r="AP110" s="520"/>
      <c r="AQ110" s="520"/>
      <c r="AR110" s="520"/>
      <c r="AS110" s="520"/>
      <c r="AT110" s="521"/>
    </row>
    <row r="111" spans="1:46" ht="14.5">
      <c r="A111" s="106"/>
      <c r="B111" s="106" t="s">
        <v>210</v>
      </c>
      <c r="C111" s="107" t="s">
        <v>211</v>
      </c>
      <c r="D111" s="108" t="str">
        <f>法术大全!C668</f>
        <v>-</v>
      </c>
      <c r="E111" s="479" t="str">
        <f>法术大全!D668</f>
        <v>-</v>
      </c>
      <c r="F111" s="479"/>
      <c r="G111" s="479"/>
      <c r="H111" s="479" t="str">
        <f>法术大全!E668</f>
        <v>-</v>
      </c>
      <c r="I111" s="479"/>
      <c r="J111" s="300"/>
      <c r="K111" s="300"/>
      <c r="L111" s="300"/>
      <c r="M111" s="300"/>
      <c r="N111" s="300"/>
      <c r="O111" s="113" t="s">
        <v>93</v>
      </c>
      <c r="P111" s="494" t="str">
        <f>法术大全!F668</f>
        <v>-</v>
      </c>
      <c r="Q111" s="494"/>
      <c r="R111" s="494" t="str">
        <f>法术大全!G668</f>
        <v>-</v>
      </c>
      <c r="S111" s="494"/>
      <c r="T111" s="494"/>
      <c r="U111" s="495" t="str">
        <f>法术大全!L668</f>
        <v>-</v>
      </c>
      <c r="V111" s="496"/>
      <c r="W111" s="496"/>
      <c r="X111" s="496"/>
      <c r="Y111" s="497"/>
      <c r="Z111" s="113" t="s">
        <v>93</v>
      </c>
      <c r="AA111" s="114" t="str">
        <f>法术大全!H668</f>
        <v>-</v>
      </c>
      <c r="AB111" s="114" t="str">
        <f>法术大全!I668</f>
        <v>-</v>
      </c>
      <c r="AC111" s="114" t="str">
        <f>法术大全!J668</f>
        <v>-</v>
      </c>
      <c r="AD111" s="498" t="str">
        <f>法术大全!K668</f>
        <v>-</v>
      </c>
      <c r="AE111" s="499"/>
      <c r="AF111" s="499"/>
      <c r="AG111" s="499"/>
      <c r="AH111" s="499"/>
      <c r="AI111" s="499"/>
      <c r="AJ111" s="500"/>
      <c r="AK111" s="113" t="s">
        <v>93</v>
      </c>
      <c r="AL111" s="528"/>
      <c r="AM111" s="502"/>
      <c r="AN111" s="502"/>
      <c r="AO111" s="502"/>
      <c r="AP111" s="502"/>
      <c r="AQ111" s="502"/>
      <c r="AR111" s="502"/>
      <c r="AS111" s="502"/>
      <c r="AT111" s="503"/>
    </row>
    <row r="112" spans="1:46" ht="14.5">
      <c r="A112" s="106"/>
      <c r="B112" s="106" t="s">
        <v>210</v>
      </c>
      <c r="C112" s="107" t="s">
        <v>211</v>
      </c>
      <c r="D112" s="109" t="str">
        <f>法术大全!C669</f>
        <v>-</v>
      </c>
      <c r="E112" s="511" t="str">
        <f>法术大全!D669</f>
        <v>-</v>
      </c>
      <c r="F112" s="511"/>
      <c r="G112" s="511"/>
      <c r="H112" s="511" t="str">
        <f>法术大全!E669</f>
        <v>-</v>
      </c>
      <c r="I112" s="511"/>
      <c r="J112" s="313"/>
      <c r="K112" s="313"/>
      <c r="L112" s="313"/>
      <c r="M112" s="313"/>
      <c r="N112" s="313"/>
      <c r="O112" s="113" t="s">
        <v>93</v>
      </c>
      <c r="P112" s="512" t="str">
        <f>法术大全!F669</f>
        <v>-</v>
      </c>
      <c r="Q112" s="512"/>
      <c r="R112" s="512" t="str">
        <f>法术大全!G669</f>
        <v>-</v>
      </c>
      <c r="S112" s="512"/>
      <c r="T112" s="512"/>
      <c r="U112" s="513" t="str">
        <f>法术大全!L669</f>
        <v>-</v>
      </c>
      <c r="V112" s="514"/>
      <c r="W112" s="514"/>
      <c r="X112" s="514"/>
      <c r="Y112" s="515"/>
      <c r="Z112" s="113" t="s">
        <v>93</v>
      </c>
      <c r="AA112" s="116" t="str">
        <f>法术大全!H669</f>
        <v>-</v>
      </c>
      <c r="AB112" s="116" t="str">
        <f>法术大全!I669</f>
        <v>-</v>
      </c>
      <c r="AC112" s="116" t="str">
        <f>法术大全!J669</f>
        <v>-</v>
      </c>
      <c r="AD112" s="516" t="str">
        <f>法术大全!K669</f>
        <v>-</v>
      </c>
      <c r="AE112" s="517"/>
      <c r="AF112" s="517"/>
      <c r="AG112" s="517"/>
      <c r="AH112" s="517"/>
      <c r="AI112" s="517"/>
      <c r="AJ112" s="518"/>
      <c r="AK112" s="113" t="s">
        <v>93</v>
      </c>
      <c r="AL112" s="519"/>
      <c r="AM112" s="520"/>
      <c r="AN112" s="520"/>
      <c r="AO112" s="520"/>
      <c r="AP112" s="520"/>
      <c r="AQ112" s="520"/>
      <c r="AR112" s="520"/>
      <c r="AS112" s="520"/>
      <c r="AT112" s="521"/>
    </row>
  </sheetData>
  <sheetProtection selectLockedCells="1"/>
  <mergeCells count="1027">
    <mergeCell ref="E112:G112"/>
    <mergeCell ref="H112:I112"/>
    <mergeCell ref="J112:N112"/>
    <mergeCell ref="P112:Q112"/>
    <mergeCell ref="R112:T112"/>
    <mergeCell ref="U112:Y112"/>
    <mergeCell ref="AD112:AJ112"/>
    <mergeCell ref="AL112:AT112"/>
    <mergeCell ref="E109:G109"/>
    <mergeCell ref="H109:I109"/>
    <mergeCell ref="J109:N109"/>
    <mergeCell ref="P109:Q109"/>
    <mergeCell ref="R109:T109"/>
    <mergeCell ref="U109:Y109"/>
    <mergeCell ref="AD109:AJ109"/>
    <mergeCell ref="AL109:AT109"/>
    <mergeCell ref="E110:G110"/>
    <mergeCell ref="H110:I110"/>
    <mergeCell ref="J110:N110"/>
    <mergeCell ref="P110:Q110"/>
    <mergeCell ref="R110:T110"/>
    <mergeCell ref="U110:Y110"/>
    <mergeCell ref="AD110:AJ110"/>
    <mergeCell ref="AL110:AT110"/>
    <mergeCell ref="E111:G111"/>
    <mergeCell ref="H111:I111"/>
    <mergeCell ref="J111:N111"/>
    <mergeCell ref="P111:Q111"/>
    <mergeCell ref="R111:T111"/>
    <mergeCell ref="U111:Y111"/>
    <mergeCell ref="AD111:AJ111"/>
    <mergeCell ref="AL111:AT111"/>
    <mergeCell ref="E106:G106"/>
    <mergeCell ref="H106:I106"/>
    <mergeCell ref="J106:N106"/>
    <mergeCell ref="P106:Q106"/>
    <mergeCell ref="R106:T106"/>
    <mergeCell ref="U106:Y106"/>
    <mergeCell ref="AD106:AJ106"/>
    <mergeCell ref="AL106:AT106"/>
    <mergeCell ref="E107:G107"/>
    <mergeCell ref="H107:I107"/>
    <mergeCell ref="J107:N107"/>
    <mergeCell ref="P107:Q107"/>
    <mergeCell ref="R107:T107"/>
    <mergeCell ref="U107:Y107"/>
    <mergeCell ref="AD107:AJ107"/>
    <mergeCell ref="AL107:AT107"/>
    <mergeCell ref="E108:G108"/>
    <mergeCell ref="H108:I108"/>
    <mergeCell ref="J108:N108"/>
    <mergeCell ref="P108:Q108"/>
    <mergeCell ref="R108:T108"/>
    <mergeCell ref="U108:Y108"/>
    <mergeCell ref="AD108:AJ108"/>
    <mergeCell ref="AL108:AT108"/>
    <mergeCell ref="E103:G103"/>
    <mergeCell ref="H103:I103"/>
    <mergeCell ref="J103:N103"/>
    <mergeCell ref="P103:Q103"/>
    <mergeCell ref="R103:T103"/>
    <mergeCell ref="U103:Y103"/>
    <mergeCell ref="AD103:AJ103"/>
    <mergeCell ref="AL103:AT103"/>
    <mergeCell ref="E104:G104"/>
    <mergeCell ref="H104:I104"/>
    <mergeCell ref="J104:N104"/>
    <mergeCell ref="P104:Q104"/>
    <mergeCell ref="R104:T104"/>
    <mergeCell ref="U104:Y104"/>
    <mergeCell ref="AD104:AJ104"/>
    <mergeCell ref="AL104:AT104"/>
    <mergeCell ref="E105:G105"/>
    <mergeCell ref="H105:I105"/>
    <mergeCell ref="J105:N105"/>
    <mergeCell ref="P105:Q105"/>
    <mergeCell ref="R105:T105"/>
    <mergeCell ref="U105:Y105"/>
    <mergeCell ref="AD105:AJ105"/>
    <mergeCell ref="AL105:AT105"/>
    <mergeCell ref="E101:G101"/>
    <mergeCell ref="H101:I101"/>
    <mergeCell ref="J101:N101"/>
    <mergeCell ref="P101:Q101"/>
    <mergeCell ref="R101:T101"/>
    <mergeCell ref="U101:Y101"/>
    <mergeCell ref="AD101:AJ101"/>
    <mergeCell ref="AL101:AT101"/>
    <mergeCell ref="A102:C102"/>
    <mergeCell ref="E102:G102"/>
    <mergeCell ref="H102:I102"/>
    <mergeCell ref="J102:N102"/>
    <mergeCell ref="P102:Q102"/>
    <mergeCell ref="R102:T102"/>
    <mergeCell ref="U102:Y102"/>
    <mergeCell ref="AD102:AJ102"/>
    <mergeCell ref="AL102:AT102"/>
    <mergeCell ref="E98:G98"/>
    <mergeCell ref="H98:I98"/>
    <mergeCell ref="J98:N98"/>
    <mergeCell ref="P98:Q98"/>
    <mergeCell ref="R98:T98"/>
    <mergeCell ref="U98:Y98"/>
    <mergeCell ref="AD98:AJ98"/>
    <mergeCell ref="AL98:AT98"/>
    <mergeCell ref="E99:G99"/>
    <mergeCell ref="H99:I99"/>
    <mergeCell ref="J99:N99"/>
    <mergeCell ref="P99:Q99"/>
    <mergeCell ref="R99:T99"/>
    <mergeCell ref="U99:Y99"/>
    <mergeCell ref="AD99:AJ99"/>
    <mergeCell ref="AL99:AT99"/>
    <mergeCell ref="E100:G100"/>
    <mergeCell ref="H100:I100"/>
    <mergeCell ref="J100:N100"/>
    <mergeCell ref="P100:Q100"/>
    <mergeCell ref="R100:T100"/>
    <mergeCell ref="U100:Y100"/>
    <mergeCell ref="AD100:AJ100"/>
    <mergeCell ref="AL100:AT100"/>
    <mergeCell ref="E95:G95"/>
    <mergeCell ref="H95:I95"/>
    <mergeCell ref="J95:N95"/>
    <mergeCell ref="P95:Q95"/>
    <mergeCell ref="R95:T95"/>
    <mergeCell ref="U95:Y95"/>
    <mergeCell ref="AD95:AJ95"/>
    <mergeCell ref="AL95:AT95"/>
    <mergeCell ref="E96:G96"/>
    <mergeCell ref="H96:I96"/>
    <mergeCell ref="J96:N96"/>
    <mergeCell ref="P96:Q96"/>
    <mergeCell ref="R96:T96"/>
    <mergeCell ref="U96:Y96"/>
    <mergeCell ref="AD96:AJ96"/>
    <mergeCell ref="AL96:AT96"/>
    <mergeCell ref="E97:G97"/>
    <mergeCell ref="H97:I97"/>
    <mergeCell ref="J97:N97"/>
    <mergeCell ref="P97:Q97"/>
    <mergeCell ref="R97:T97"/>
    <mergeCell ref="U97:Y97"/>
    <mergeCell ref="AD97:AJ97"/>
    <mergeCell ref="AL97:AT97"/>
    <mergeCell ref="E92:G92"/>
    <mergeCell ref="H92:I92"/>
    <mergeCell ref="J92:N92"/>
    <mergeCell ref="P92:Q92"/>
    <mergeCell ref="R92:T92"/>
    <mergeCell ref="U92:Y92"/>
    <mergeCell ref="AD92:AJ92"/>
    <mergeCell ref="AL92:AT92"/>
    <mergeCell ref="E93:G93"/>
    <mergeCell ref="H93:I93"/>
    <mergeCell ref="J93:N93"/>
    <mergeCell ref="P93:Q93"/>
    <mergeCell ref="R93:T93"/>
    <mergeCell ref="U93:Y93"/>
    <mergeCell ref="AD93:AJ93"/>
    <mergeCell ref="AL93:AT93"/>
    <mergeCell ref="E94:G94"/>
    <mergeCell ref="H94:I94"/>
    <mergeCell ref="J94:N94"/>
    <mergeCell ref="P94:Q94"/>
    <mergeCell ref="R94:T94"/>
    <mergeCell ref="U94:Y94"/>
    <mergeCell ref="AD94:AJ94"/>
    <mergeCell ref="AL94:AT94"/>
    <mergeCell ref="E90:G90"/>
    <mergeCell ref="H90:I90"/>
    <mergeCell ref="J90:N90"/>
    <mergeCell ref="P90:Q90"/>
    <mergeCell ref="R90:T90"/>
    <mergeCell ref="U90:Y90"/>
    <mergeCell ref="AD90:AJ90"/>
    <mergeCell ref="AL90:AT90"/>
    <mergeCell ref="A91:C91"/>
    <mergeCell ref="E91:G91"/>
    <mergeCell ref="H91:I91"/>
    <mergeCell ref="J91:N91"/>
    <mergeCell ref="P91:Q91"/>
    <mergeCell ref="R91:T91"/>
    <mergeCell ref="U91:Y91"/>
    <mergeCell ref="AD91:AJ91"/>
    <mergeCell ref="AL91:AT91"/>
    <mergeCell ref="E87:G87"/>
    <mergeCell ref="H87:I87"/>
    <mergeCell ref="J87:N87"/>
    <mergeCell ref="P87:Q87"/>
    <mergeCell ref="R87:T87"/>
    <mergeCell ref="U87:Y87"/>
    <mergeCell ref="AD87:AJ87"/>
    <mergeCell ref="AL87:AT87"/>
    <mergeCell ref="E88:G88"/>
    <mergeCell ref="H88:I88"/>
    <mergeCell ref="J88:N88"/>
    <mergeCell ref="P88:Q88"/>
    <mergeCell ref="R88:T88"/>
    <mergeCell ref="U88:Y88"/>
    <mergeCell ref="AD88:AJ88"/>
    <mergeCell ref="AL88:AT88"/>
    <mergeCell ref="E89:G89"/>
    <mergeCell ref="H89:I89"/>
    <mergeCell ref="J89:N89"/>
    <mergeCell ref="P89:Q89"/>
    <mergeCell ref="R89:T89"/>
    <mergeCell ref="U89:Y89"/>
    <mergeCell ref="AD89:AJ89"/>
    <mergeCell ref="AL89:AT89"/>
    <mergeCell ref="E84:G84"/>
    <mergeCell ref="H84:I84"/>
    <mergeCell ref="J84:N84"/>
    <mergeCell ref="P84:Q84"/>
    <mergeCell ref="R84:T84"/>
    <mergeCell ref="U84:Y84"/>
    <mergeCell ref="AD84:AJ84"/>
    <mergeCell ref="AL84:AT84"/>
    <mergeCell ref="E85:G85"/>
    <mergeCell ref="H85:I85"/>
    <mergeCell ref="J85:N85"/>
    <mergeCell ref="P85:Q85"/>
    <mergeCell ref="R85:T85"/>
    <mergeCell ref="U85:Y85"/>
    <mergeCell ref="AD85:AJ85"/>
    <mergeCell ref="AL85:AT85"/>
    <mergeCell ref="E86:G86"/>
    <mergeCell ref="H86:I86"/>
    <mergeCell ref="J86:N86"/>
    <mergeCell ref="P86:Q86"/>
    <mergeCell ref="R86:T86"/>
    <mergeCell ref="U86:Y86"/>
    <mergeCell ref="AD86:AJ86"/>
    <mergeCell ref="AL86:AT86"/>
    <mergeCell ref="E81:G81"/>
    <mergeCell ref="H81:I81"/>
    <mergeCell ref="J81:N81"/>
    <mergeCell ref="P81:Q81"/>
    <mergeCell ref="R81:T81"/>
    <mergeCell ref="U81:Y81"/>
    <mergeCell ref="AD81:AJ81"/>
    <mergeCell ref="AL81:AT81"/>
    <mergeCell ref="E82:G82"/>
    <mergeCell ref="H82:I82"/>
    <mergeCell ref="J82:N82"/>
    <mergeCell ref="P82:Q82"/>
    <mergeCell ref="R82:T82"/>
    <mergeCell ref="U82:Y82"/>
    <mergeCell ref="AD82:AJ82"/>
    <mergeCell ref="AL82:AT82"/>
    <mergeCell ref="E83:G83"/>
    <mergeCell ref="H83:I83"/>
    <mergeCell ref="J83:N83"/>
    <mergeCell ref="P83:Q83"/>
    <mergeCell ref="R83:T83"/>
    <mergeCell ref="U83:Y83"/>
    <mergeCell ref="AD83:AJ83"/>
    <mergeCell ref="AL83:AT83"/>
    <mergeCell ref="E79:G79"/>
    <mergeCell ref="H79:I79"/>
    <mergeCell ref="J79:N79"/>
    <mergeCell ref="P79:Q79"/>
    <mergeCell ref="R79:T79"/>
    <mergeCell ref="U79:Y79"/>
    <mergeCell ref="AD79:AJ79"/>
    <mergeCell ref="AL79:AT79"/>
    <mergeCell ref="A80:C80"/>
    <mergeCell ref="E80:G80"/>
    <mergeCell ref="H80:I80"/>
    <mergeCell ref="J80:N80"/>
    <mergeCell ref="P80:Q80"/>
    <mergeCell ref="R80:T80"/>
    <mergeCell ref="U80:Y80"/>
    <mergeCell ref="AD80:AJ80"/>
    <mergeCell ref="AL80:AT80"/>
    <mergeCell ref="E76:G76"/>
    <mergeCell ref="H76:I76"/>
    <mergeCell ref="J76:N76"/>
    <mergeCell ref="P76:Q76"/>
    <mergeCell ref="R76:T76"/>
    <mergeCell ref="U76:Y76"/>
    <mergeCell ref="AD76:AJ76"/>
    <mergeCell ref="AL76:AT76"/>
    <mergeCell ref="E77:G77"/>
    <mergeCell ref="H77:I77"/>
    <mergeCell ref="J77:N77"/>
    <mergeCell ref="P77:Q77"/>
    <mergeCell ref="R77:T77"/>
    <mergeCell ref="U77:Y77"/>
    <mergeCell ref="AD77:AJ77"/>
    <mergeCell ref="AL77:AT77"/>
    <mergeCell ref="E78:G78"/>
    <mergeCell ref="H78:I78"/>
    <mergeCell ref="J78:N78"/>
    <mergeCell ref="P78:Q78"/>
    <mergeCell ref="R78:T78"/>
    <mergeCell ref="U78:Y78"/>
    <mergeCell ref="AD78:AJ78"/>
    <mergeCell ref="AL78:AT78"/>
    <mergeCell ref="E73:G73"/>
    <mergeCell ref="H73:I73"/>
    <mergeCell ref="J73:N73"/>
    <mergeCell ref="P73:Q73"/>
    <mergeCell ref="R73:T73"/>
    <mergeCell ref="U73:Y73"/>
    <mergeCell ref="AD73:AJ73"/>
    <mergeCell ref="AL73:AT73"/>
    <mergeCell ref="E74:G74"/>
    <mergeCell ref="H74:I74"/>
    <mergeCell ref="J74:N74"/>
    <mergeCell ref="P74:Q74"/>
    <mergeCell ref="R74:T74"/>
    <mergeCell ref="U74:Y74"/>
    <mergeCell ref="AD74:AJ74"/>
    <mergeCell ref="AL74:AT74"/>
    <mergeCell ref="E75:G75"/>
    <mergeCell ref="H75:I75"/>
    <mergeCell ref="J75:N75"/>
    <mergeCell ref="P75:Q75"/>
    <mergeCell ref="R75:T75"/>
    <mergeCell ref="U75:Y75"/>
    <mergeCell ref="AD75:AJ75"/>
    <mergeCell ref="AL75:AT75"/>
    <mergeCell ref="E70:G70"/>
    <mergeCell ref="H70:I70"/>
    <mergeCell ref="J70:N70"/>
    <mergeCell ref="P70:Q70"/>
    <mergeCell ref="R70:T70"/>
    <mergeCell ref="U70:Y70"/>
    <mergeCell ref="AD70:AJ70"/>
    <mergeCell ref="AL70:AT70"/>
    <mergeCell ref="E71:G71"/>
    <mergeCell ref="H71:I71"/>
    <mergeCell ref="J71:N71"/>
    <mergeCell ref="P71:Q71"/>
    <mergeCell ref="R71:T71"/>
    <mergeCell ref="U71:Y71"/>
    <mergeCell ref="AD71:AJ71"/>
    <mergeCell ref="AL71:AT71"/>
    <mergeCell ref="E72:G72"/>
    <mergeCell ref="H72:I72"/>
    <mergeCell ref="J72:N72"/>
    <mergeCell ref="P72:Q72"/>
    <mergeCell ref="R72:T72"/>
    <mergeCell ref="U72:Y72"/>
    <mergeCell ref="AD72:AJ72"/>
    <mergeCell ref="AL72:AT72"/>
    <mergeCell ref="E68:G68"/>
    <mergeCell ref="H68:I68"/>
    <mergeCell ref="J68:N68"/>
    <mergeCell ref="P68:Q68"/>
    <mergeCell ref="R68:T68"/>
    <mergeCell ref="U68:Y68"/>
    <mergeCell ref="AD68:AJ68"/>
    <mergeCell ref="AL68:AT68"/>
    <mergeCell ref="A69:C69"/>
    <mergeCell ref="E69:G69"/>
    <mergeCell ref="H69:I69"/>
    <mergeCell ref="J69:N69"/>
    <mergeCell ref="P69:Q69"/>
    <mergeCell ref="R69:T69"/>
    <mergeCell ref="U69:Y69"/>
    <mergeCell ref="AD69:AJ69"/>
    <mergeCell ref="AL69:AT69"/>
    <mergeCell ref="E65:G65"/>
    <mergeCell ref="H65:I65"/>
    <mergeCell ref="J65:N65"/>
    <mergeCell ref="P65:Q65"/>
    <mergeCell ref="R65:T65"/>
    <mergeCell ref="U65:Y65"/>
    <mergeCell ref="AD65:AJ65"/>
    <mergeCell ref="AL65:AT65"/>
    <mergeCell ref="E66:G66"/>
    <mergeCell ref="H66:I66"/>
    <mergeCell ref="J66:N66"/>
    <mergeCell ref="P66:Q66"/>
    <mergeCell ref="R66:T66"/>
    <mergeCell ref="U66:Y66"/>
    <mergeCell ref="AD66:AJ66"/>
    <mergeCell ref="AL66:AT66"/>
    <mergeCell ref="E67:G67"/>
    <mergeCell ref="H67:I67"/>
    <mergeCell ref="J67:N67"/>
    <mergeCell ref="P67:Q67"/>
    <mergeCell ref="R67:T67"/>
    <mergeCell ref="U67:Y67"/>
    <mergeCell ref="AD67:AJ67"/>
    <mergeCell ref="AL67:AT67"/>
    <mergeCell ref="E62:G62"/>
    <mergeCell ref="H62:I62"/>
    <mergeCell ref="J62:N62"/>
    <mergeCell ref="P62:Q62"/>
    <mergeCell ref="R62:T62"/>
    <mergeCell ref="U62:Y62"/>
    <mergeCell ref="AD62:AJ62"/>
    <mergeCell ref="AL62:AT62"/>
    <mergeCell ref="E63:G63"/>
    <mergeCell ref="H63:I63"/>
    <mergeCell ref="J63:N63"/>
    <mergeCell ref="P63:Q63"/>
    <mergeCell ref="R63:T63"/>
    <mergeCell ref="U63:Y63"/>
    <mergeCell ref="AD63:AJ63"/>
    <mergeCell ref="AL63:AT63"/>
    <mergeCell ref="E64:G64"/>
    <mergeCell ref="H64:I64"/>
    <mergeCell ref="J64:N64"/>
    <mergeCell ref="P64:Q64"/>
    <mergeCell ref="R64:T64"/>
    <mergeCell ref="U64:Y64"/>
    <mergeCell ref="AD64:AJ64"/>
    <mergeCell ref="AL64:AT64"/>
    <mergeCell ref="E59:G59"/>
    <mergeCell ref="H59:I59"/>
    <mergeCell ref="J59:N59"/>
    <mergeCell ref="P59:Q59"/>
    <mergeCell ref="R59:T59"/>
    <mergeCell ref="U59:Y59"/>
    <mergeCell ref="AD59:AJ59"/>
    <mergeCell ref="AL59:AT59"/>
    <mergeCell ref="E60:G60"/>
    <mergeCell ref="H60:I60"/>
    <mergeCell ref="J60:N60"/>
    <mergeCell ref="P60:Q60"/>
    <mergeCell ref="R60:T60"/>
    <mergeCell ref="U60:Y60"/>
    <mergeCell ref="AD60:AJ60"/>
    <mergeCell ref="AL60:AT60"/>
    <mergeCell ref="E61:G61"/>
    <mergeCell ref="H61:I61"/>
    <mergeCell ref="J61:N61"/>
    <mergeCell ref="P61:Q61"/>
    <mergeCell ref="R61:T61"/>
    <mergeCell ref="U61:Y61"/>
    <mergeCell ref="AD61:AJ61"/>
    <mergeCell ref="AL61:AT61"/>
    <mergeCell ref="E57:G57"/>
    <mergeCell ref="H57:I57"/>
    <mergeCell ref="J57:N57"/>
    <mergeCell ref="P57:Q57"/>
    <mergeCell ref="R57:T57"/>
    <mergeCell ref="U57:Y57"/>
    <mergeCell ref="AD57:AJ57"/>
    <mergeCell ref="AL57:AT57"/>
    <mergeCell ref="A58:C58"/>
    <mergeCell ref="E58:G58"/>
    <mergeCell ref="H58:I58"/>
    <mergeCell ref="J58:N58"/>
    <mergeCell ref="P58:Q58"/>
    <mergeCell ref="R58:T58"/>
    <mergeCell ref="U58:Y58"/>
    <mergeCell ref="AD58:AJ58"/>
    <mergeCell ref="AL58:AT58"/>
    <mergeCell ref="E54:G54"/>
    <mergeCell ref="H54:I54"/>
    <mergeCell ref="J54:N54"/>
    <mergeCell ref="P54:Q54"/>
    <mergeCell ref="R54:T54"/>
    <mergeCell ref="U54:Y54"/>
    <mergeCell ref="AD54:AJ54"/>
    <mergeCell ref="AL54:AT54"/>
    <mergeCell ref="E55:G55"/>
    <mergeCell ref="H55:I55"/>
    <mergeCell ref="J55:N55"/>
    <mergeCell ref="P55:Q55"/>
    <mergeCell ref="R55:T55"/>
    <mergeCell ref="U55:Y55"/>
    <mergeCell ref="AD55:AJ55"/>
    <mergeCell ref="AL55:AT55"/>
    <mergeCell ref="E56:G56"/>
    <mergeCell ref="H56:I56"/>
    <mergeCell ref="J56:N56"/>
    <mergeCell ref="P56:Q56"/>
    <mergeCell ref="R56:T56"/>
    <mergeCell ref="U56:Y56"/>
    <mergeCell ref="AD56:AJ56"/>
    <mergeCell ref="AL56:AT56"/>
    <mergeCell ref="E51:G51"/>
    <mergeCell ref="H51:I51"/>
    <mergeCell ref="J51:N51"/>
    <mergeCell ref="P51:Q51"/>
    <mergeCell ref="R51:T51"/>
    <mergeCell ref="U51:Y51"/>
    <mergeCell ref="AD51:AJ51"/>
    <mergeCell ref="AL51:AT51"/>
    <mergeCell ref="E52:G52"/>
    <mergeCell ref="H52:I52"/>
    <mergeCell ref="J52:N52"/>
    <mergeCell ref="P52:Q52"/>
    <mergeCell ref="R52:T52"/>
    <mergeCell ref="U52:Y52"/>
    <mergeCell ref="AD52:AJ52"/>
    <mergeCell ref="AL52:AT52"/>
    <mergeCell ref="E53:G53"/>
    <mergeCell ref="H53:I53"/>
    <mergeCell ref="J53:N53"/>
    <mergeCell ref="P53:Q53"/>
    <mergeCell ref="R53:T53"/>
    <mergeCell ref="U53:Y53"/>
    <mergeCell ref="AD53:AJ53"/>
    <mergeCell ref="AL53:AT53"/>
    <mergeCell ref="E48:G48"/>
    <mergeCell ref="H48:I48"/>
    <mergeCell ref="J48:N48"/>
    <mergeCell ref="P48:Q48"/>
    <mergeCell ref="R48:T48"/>
    <mergeCell ref="U48:Y48"/>
    <mergeCell ref="AD48:AJ48"/>
    <mergeCell ref="AL48:AT48"/>
    <mergeCell ref="E49:G49"/>
    <mergeCell ref="H49:I49"/>
    <mergeCell ref="J49:N49"/>
    <mergeCell ref="P49:Q49"/>
    <mergeCell ref="R49:T49"/>
    <mergeCell ref="U49:Y49"/>
    <mergeCell ref="AD49:AJ49"/>
    <mergeCell ref="AL49:AT49"/>
    <mergeCell ref="E50:G50"/>
    <mergeCell ref="H50:I50"/>
    <mergeCell ref="J50:N50"/>
    <mergeCell ref="P50:Q50"/>
    <mergeCell ref="R50:T50"/>
    <mergeCell ref="U50:Y50"/>
    <mergeCell ref="AD50:AJ50"/>
    <mergeCell ref="AL50:AT50"/>
    <mergeCell ref="E45:G45"/>
    <mergeCell ref="H45:I45"/>
    <mergeCell ref="J45:N45"/>
    <mergeCell ref="P45:Q45"/>
    <mergeCell ref="R45:T45"/>
    <mergeCell ref="U45:Y45"/>
    <mergeCell ref="AD45:AJ45"/>
    <mergeCell ref="AL45:AT45"/>
    <mergeCell ref="E46:G46"/>
    <mergeCell ref="H46:I46"/>
    <mergeCell ref="J46:N46"/>
    <mergeCell ref="P46:Q46"/>
    <mergeCell ref="R46:T46"/>
    <mergeCell ref="U46:Y46"/>
    <mergeCell ref="AD46:AJ46"/>
    <mergeCell ref="AL46:AT46"/>
    <mergeCell ref="A47:C47"/>
    <mergeCell ref="E47:G47"/>
    <mergeCell ref="H47:I47"/>
    <mergeCell ref="J47:N47"/>
    <mergeCell ref="P47:Q47"/>
    <mergeCell ref="R47:T47"/>
    <mergeCell ref="U47:Y47"/>
    <mergeCell ref="AD47:AJ47"/>
    <mergeCell ref="AL47:AT47"/>
    <mergeCell ref="E42:G42"/>
    <mergeCell ref="H42:I42"/>
    <mergeCell ref="J42:N42"/>
    <mergeCell ref="P42:Q42"/>
    <mergeCell ref="R42:T42"/>
    <mergeCell ref="U42:Y42"/>
    <mergeCell ref="AD42:AJ42"/>
    <mergeCell ref="AL42:AT42"/>
    <mergeCell ref="E43:G43"/>
    <mergeCell ref="H43:I43"/>
    <mergeCell ref="J43:N43"/>
    <mergeCell ref="P43:Q43"/>
    <mergeCell ref="R43:T43"/>
    <mergeCell ref="U43:Y43"/>
    <mergeCell ref="AD43:AJ43"/>
    <mergeCell ref="AL43:AT43"/>
    <mergeCell ref="E44:G44"/>
    <mergeCell ref="H44:I44"/>
    <mergeCell ref="J44:N44"/>
    <mergeCell ref="P44:Q44"/>
    <mergeCell ref="R44:T44"/>
    <mergeCell ref="U44:Y44"/>
    <mergeCell ref="AD44:AJ44"/>
    <mergeCell ref="AL44:AT44"/>
    <mergeCell ref="E40:G40"/>
    <mergeCell ref="H40:I40"/>
    <mergeCell ref="J40:N40"/>
    <mergeCell ref="P40:Q40"/>
    <mergeCell ref="R40:T40"/>
    <mergeCell ref="U40:Y40"/>
    <mergeCell ref="AD40:AJ40"/>
    <mergeCell ref="AL40:AT40"/>
    <mergeCell ref="AV40:AW40"/>
    <mergeCell ref="AX40:BA40"/>
    <mergeCell ref="BB40:BE40"/>
    <mergeCell ref="E41:G41"/>
    <mergeCell ref="H41:I41"/>
    <mergeCell ref="J41:N41"/>
    <mergeCell ref="P41:Q41"/>
    <mergeCell ref="R41:T41"/>
    <mergeCell ref="U41:Y41"/>
    <mergeCell ref="AD41:AJ41"/>
    <mergeCell ref="AL41:AT41"/>
    <mergeCell ref="E38:G38"/>
    <mergeCell ref="H38:I38"/>
    <mergeCell ref="J38:N38"/>
    <mergeCell ref="P38:Q38"/>
    <mergeCell ref="R38:T38"/>
    <mergeCell ref="U38:Y38"/>
    <mergeCell ref="AD38:AJ38"/>
    <mergeCell ref="AL38:AT38"/>
    <mergeCell ref="AV38:AW38"/>
    <mergeCell ref="AX38:BA38"/>
    <mergeCell ref="BB38:BE38"/>
    <mergeCell ref="E39:G39"/>
    <mergeCell ref="H39:I39"/>
    <mergeCell ref="J39:N39"/>
    <mergeCell ref="P39:Q39"/>
    <mergeCell ref="R39:T39"/>
    <mergeCell ref="U39:Y39"/>
    <mergeCell ref="AD39:AJ39"/>
    <mergeCell ref="AL39:AT39"/>
    <mergeCell ref="AV39:AW39"/>
    <mergeCell ref="AX39:BA39"/>
    <mergeCell ref="BB39:BE39"/>
    <mergeCell ref="A36:C36"/>
    <mergeCell ref="E36:G36"/>
    <mergeCell ref="H36:I36"/>
    <mergeCell ref="J36:N36"/>
    <mergeCell ref="P36:Q36"/>
    <mergeCell ref="R36:T36"/>
    <mergeCell ref="U36:Y36"/>
    <mergeCell ref="AD36:AJ36"/>
    <mergeCell ref="AL36:AT36"/>
    <mergeCell ref="AV36:AW36"/>
    <mergeCell ref="AX36:BA36"/>
    <mergeCell ref="BB36:BE36"/>
    <mergeCell ref="E37:G37"/>
    <mergeCell ref="H37:I37"/>
    <mergeCell ref="J37:N37"/>
    <mergeCell ref="P37:Q37"/>
    <mergeCell ref="R37:T37"/>
    <mergeCell ref="U37:Y37"/>
    <mergeCell ref="AD37:AJ37"/>
    <mergeCell ref="AL37:AT37"/>
    <mergeCell ref="AV37:AW37"/>
    <mergeCell ref="AX37:BA37"/>
    <mergeCell ref="BB37:BE37"/>
    <mergeCell ref="E34:G34"/>
    <mergeCell ref="H34:I34"/>
    <mergeCell ref="J34:N34"/>
    <mergeCell ref="P34:Q34"/>
    <mergeCell ref="R34:T34"/>
    <mergeCell ref="U34:Y34"/>
    <mergeCell ref="AD34:AJ34"/>
    <mergeCell ref="AL34:AT34"/>
    <mergeCell ref="AV34:AW34"/>
    <mergeCell ref="AX34:BA34"/>
    <mergeCell ref="BB34:BE34"/>
    <mergeCell ref="E35:G35"/>
    <mergeCell ref="H35:I35"/>
    <mergeCell ref="J35:N35"/>
    <mergeCell ref="P35:Q35"/>
    <mergeCell ref="R35:T35"/>
    <mergeCell ref="U35:Y35"/>
    <mergeCell ref="AD35:AJ35"/>
    <mergeCell ref="AL35:AT35"/>
    <mergeCell ref="AV35:AW35"/>
    <mergeCell ref="AX35:BA35"/>
    <mergeCell ref="BB35:BE35"/>
    <mergeCell ref="E32:G32"/>
    <mergeCell ref="H32:I32"/>
    <mergeCell ref="J32:N32"/>
    <mergeCell ref="P32:Q32"/>
    <mergeCell ref="R32:T32"/>
    <mergeCell ref="U32:Y32"/>
    <mergeCell ref="AD32:AJ32"/>
    <mergeCell ref="AL32:AT32"/>
    <mergeCell ref="AV32:AW32"/>
    <mergeCell ref="AX32:BA32"/>
    <mergeCell ref="BB32:BE32"/>
    <mergeCell ref="E33:G33"/>
    <mergeCell ref="H33:I33"/>
    <mergeCell ref="J33:N33"/>
    <mergeCell ref="P33:Q33"/>
    <mergeCell ref="R33:T33"/>
    <mergeCell ref="U33:Y33"/>
    <mergeCell ref="AD33:AJ33"/>
    <mergeCell ref="AL33:AT33"/>
    <mergeCell ref="AV33:AW33"/>
    <mergeCell ref="AX33:BA33"/>
    <mergeCell ref="BB33:BE33"/>
    <mergeCell ref="E30:G30"/>
    <mergeCell ref="H30:I30"/>
    <mergeCell ref="J30:N30"/>
    <mergeCell ref="P30:Q30"/>
    <mergeCell ref="R30:T30"/>
    <mergeCell ref="U30:Y30"/>
    <mergeCell ref="AD30:AJ30"/>
    <mergeCell ref="AL30:AT30"/>
    <mergeCell ref="AV30:AW30"/>
    <mergeCell ref="AX30:BA30"/>
    <mergeCell ref="BB30:BE30"/>
    <mergeCell ref="E31:G31"/>
    <mergeCell ref="H31:I31"/>
    <mergeCell ref="J31:N31"/>
    <mergeCell ref="P31:Q31"/>
    <mergeCell ref="R31:T31"/>
    <mergeCell ref="U31:Y31"/>
    <mergeCell ref="AD31:AJ31"/>
    <mergeCell ref="AL31:AT31"/>
    <mergeCell ref="AV31:AW31"/>
    <mergeCell ref="AX31:BA31"/>
    <mergeCell ref="BB31:BE31"/>
    <mergeCell ref="E28:G28"/>
    <mergeCell ref="H28:I28"/>
    <mergeCell ref="J28:N28"/>
    <mergeCell ref="P28:Q28"/>
    <mergeCell ref="R28:T28"/>
    <mergeCell ref="U28:Y28"/>
    <mergeCell ref="AD28:AJ28"/>
    <mergeCell ref="AL28:AT28"/>
    <mergeCell ref="AV28:AW28"/>
    <mergeCell ref="AX28:BA28"/>
    <mergeCell ref="BB28:BE28"/>
    <mergeCell ref="E29:G29"/>
    <mergeCell ref="H29:I29"/>
    <mergeCell ref="J29:N29"/>
    <mergeCell ref="P29:Q29"/>
    <mergeCell ref="R29:T29"/>
    <mergeCell ref="U29:Y29"/>
    <mergeCell ref="AD29:AJ29"/>
    <mergeCell ref="AL29:AT29"/>
    <mergeCell ref="AV29:AW29"/>
    <mergeCell ref="AX29:BA29"/>
    <mergeCell ref="BB29:BE29"/>
    <mergeCell ref="E26:G26"/>
    <mergeCell ref="H26:I26"/>
    <mergeCell ref="J26:N26"/>
    <mergeCell ref="P26:Q26"/>
    <mergeCell ref="R26:T26"/>
    <mergeCell ref="U26:Y26"/>
    <mergeCell ref="AD26:AJ26"/>
    <mergeCell ref="AL26:AT26"/>
    <mergeCell ref="AV26:AW26"/>
    <mergeCell ref="AX26:BA26"/>
    <mergeCell ref="BB26:BE26"/>
    <mergeCell ref="E27:G27"/>
    <mergeCell ref="H27:I27"/>
    <mergeCell ref="J27:N27"/>
    <mergeCell ref="P27:Q27"/>
    <mergeCell ref="R27:T27"/>
    <mergeCell ref="U27:Y27"/>
    <mergeCell ref="AD27:AJ27"/>
    <mergeCell ref="AL27:AT27"/>
    <mergeCell ref="AV27:AW27"/>
    <mergeCell ref="AX27:BA27"/>
    <mergeCell ref="BB27:BE27"/>
    <mergeCell ref="E24:G24"/>
    <mergeCell ref="H24:I24"/>
    <mergeCell ref="J24:N24"/>
    <mergeCell ref="P24:Q24"/>
    <mergeCell ref="R24:T24"/>
    <mergeCell ref="U24:Y24"/>
    <mergeCell ref="AD24:AJ24"/>
    <mergeCell ref="AL24:AT24"/>
    <mergeCell ref="AV24:AW24"/>
    <mergeCell ref="AX24:BA24"/>
    <mergeCell ref="BB24:BE24"/>
    <mergeCell ref="A25:C25"/>
    <mergeCell ref="E25:G25"/>
    <mergeCell ref="H25:I25"/>
    <mergeCell ref="J25:N25"/>
    <mergeCell ref="P25:Q25"/>
    <mergeCell ref="R25:T25"/>
    <mergeCell ref="U25:Y25"/>
    <mergeCell ref="AD25:AJ25"/>
    <mergeCell ref="AL25:AT25"/>
    <mergeCell ref="AV25:AW25"/>
    <mergeCell ref="AX25:BA25"/>
    <mergeCell ref="BB25:BE25"/>
    <mergeCell ref="E22:G22"/>
    <mergeCell ref="H22:I22"/>
    <mergeCell ref="J22:N22"/>
    <mergeCell ref="P22:Q22"/>
    <mergeCell ref="R22:T22"/>
    <mergeCell ref="U22:Y22"/>
    <mergeCell ref="AD22:AJ22"/>
    <mergeCell ref="AL22:AT22"/>
    <mergeCell ref="AV22:AW22"/>
    <mergeCell ref="AX22:BA22"/>
    <mergeCell ref="BB22:BE22"/>
    <mergeCell ref="E23:G23"/>
    <mergeCell ref="H23:I23"/>
    <mergeCell ref="J23:N23"/>
    <mergeCell ref="P23:Q23"/>
    <mergeCell ref="R23:T23"/>
    <mergeCell ref="U23:Y23"/>
    <mergeCell ref="AD23:AJ23"/>
    <mergeCell ref="AL23:AT23"/>
    <mergeCell ref="AV23:AW23"/>
    <mergeCell ref="AX23:BA23"/>
    <mergeCell ref="BB23:BE23"/>
    <mergeCell ref="AX19:BA19"/>
    <mergeCell ref="BB19:BE19"/>
    <mergeCell ref="E20:G20"/>
    <mergeCell ref="H20:I20"/>
    <mergeCell ref="J20:N20"/>
    <mergeCell ref="P20:Q20"/>
    <mergeCell ref="R20:T20"/>
    <mergeCell ref="U20:Y20"/>
    <mergeCell ref="AD20:AJ20"/>
    <mergeCell ref="AL20:AT20"/>
    <mergeCell ref="AV20:AW20"/>
    <mergeCell ref="AX20:BA20"/>
    <mergeCell ref="BB20:BE20"/>
    <mergeCell ref="E21:G21"/>
    <mergeCell ref="H21:I21"/>
    <mergeCell ref="J21:N21"/>
    <mergeCell ref="P21:Q21"/>
    <mergeCell ref="R21:T21"/>
    <mergeCell ref="U21:Y21"/>
    <mergeCell ref="AD21:AJ21"/>
    <mergeCell ref="AL21:AT21"/>
    <mergeCell ref="AV21:AW21"/>
    <mergeCell ref="AX21:BA21"/>
    <mergeCell ref="BB21:BE21"/>
    <mergeCell ref="E18:G18"/>
    <mergeCell ref="H18:I18"/>
    <mergeCell ref="J18:N18"/>
    <mergeCell ref="P18:Q18"/>
    <mergeCell ref="R18:T18"/>
    <mergeCell ref="U18:Y18"/>
    <mergeCell ref="AD18:AJ18"/>
    <mergeCell ref="AL18:AT18"/>
    <mergeCell ref="E19:G19"/>
    <mergeCell ref="H19:I19"/>
    <mergeCell ref="J19:N19"/>
    <mergeCell ref="P19:Q19"/>
    <mergeCell ref="R19:T19"/>
    <mergeCell ref="U19:Y19"/>
    <mergeCell ref="AD19:AJ19"/>
    <mergeCell ref="AL19:AT19"/>
    <mergeCell ref="AV19:AW19"/>
    <mergeCell ref="AV15:BF15"/>
    <mergeCell ref="E16:G16"/>
    <mergeCell ref="H16:I16"/>
    <mergeCell ref="J16:N16"/>
    <mergeCell ref="P16:Q16"/>
    <mergeCell ref="R16:T16"/>
    <mergeCell ref="U16:Y16"/>
    <mergeCell ref="AD16:AJ16"/>
    <mergeCell ref="AL16:AT16"/>
    <mergeCell ref="AV16:BA16"/>
    <mergeCell ref="BB16:BF16"/>
    <mergeCell ref="E17:G17"/>
    <mergeCell ref="H17:I17"/>
    <mergeCell ref="J17:N17"/>
    <mergeCell ref="P17:Q17"/>
    <mergeCell ref="R17:T17"/>
    <mergeCell ref="U17:Y17"/>
    <mergeCell ref="AD17:AJ17"/>
    <mergeCell ref="AL17:AT17"/>
    <mergeCell ref="AV17:BA17"/>
    <mergeCell ref="BB17:BF17"/>
    <mergeCell ref="A14:C14"/>
    <mergeCell ref="E14:G14"/>
    <mergeCell ref="H14:I14"/>
    <mergeCell ref="J14:N14"/>
    <mergeCell ref="P14:Q14"/>
    <mergeCell ref="R14:T14"/>
    <mergeCell ref="U14:Y14"/>
    <mergeCell ref="AD14:AJ14"/>
    <mergeCell ref="AL14:AT14"/>
    <mergeCell ref="E15:G15"/>
    <mergeCell ref="H15:I15"/>
    <mergeCell ref="J15:N15"/>
    <mergeCell ref="P15:Q15"/>
    <mergeCell ref="R15:T15"/>
    <mergeCell ref="U15:Y15"/>
    <mergeCell ref="AD15:AJ15"/>
    <mergeCell ref="AL15:AT15"/>
    <mergeCell ref="E12:G12"/>
    <mergeCell ref="H12:I12"/>
    <mergeCell ref="J12:N12"/>
    <mergeCell ref="P12:Q12"/>
    <mergeCell ref="R12:T12"/>
    <mergeCell ref="U12:Y12"/>
    <mergeCell ref="AD12:AJ12"/>
    <mergeCell ref="AL12:AT12"/>
    <mergeCell ref="AV12:AW12"/>
    <mergeCell ref="AX12:AY12"/>
    <mergeCell ref="BA12:BB12"/>
    <mergeCell ref="BC12:BF12"/>
    <mergeCell ref="E13:G13"/>
    <mergeCell ref="H13:I13"/>
    <mergeCell ref="J13:N13"/>
    <mergeCell ref="P13:Q13"/>
    <mergeCell ref="R13:T13"/>
    <mergeCell ref="U13:Y13"/>
    <mergeCell ref="AD13:AJ13"/>
    <mergeCell ref="AL13:AT13"/>
    <mergeCell ref="AV13:AW13"/>
    <mergeCell ref="AX13:AY13"/>
    <mergeCell ref="BA13:BB13"/>
    <mergeCell ref="BC13:BF13"/>
    <mergeCell ref="E10:G10"/>
    <mergeCell ref="H10:I10"/>
    <mergeCell ref="J10:N10"/>
    <mergeCell ref="P10:Q10"/>
    <mergeCell ref="R10:T10"/>
    <mergeCell ref="U10:Y10"/>
    <mergeCell ref="AD10:AJ10"/>
    <mergeCell ref="AL10:AT10"/>
    <mergeCell ref="AV10:AW10"/>
    <mergeCell ref="AX10:AY10"/>
    <mergeCell ref="BA10:BB10"/>
    <mergeCell ref="BC10:BF10"/>
    <mergeCell ref="E11:G11"/>
    <mergeCell ref="H11:I11"/>
    <mergeCell ref="J11:N11"/>
    <mergeCell ref="P11:Q11"/>
    <mergeCell ref="R11:T11"/>
    <mergeCell ref="U11:Y11"/>
    <mergeCell ref="AD11:AJ11"/>
    <mergeCell ref="AL11:AT11"/>
    <mergeCell ref="AV11:AW11"/>
    <mergeCell ref="AX11:AY11"/>
    <mergeCell ref="BA11:BB11"/>
    <mergeCell ref="BC11:BF11"/>
    <mergeCell ref="E8:G8"/>
    <mergeCell ref="H8:I8"/>
    <mergeCell ref="J8:N8"/>
    <mergeCell ref="P8:Q8"/>
    <mergeCell ref="R8:T8"/>
    <mergeCell ref="U8:Y8"/>
    <mergeCell ref="AD8:AJ8"/>
    <mergeCell ref="AL8:AT8"/>
    <mergeCell ref="AV8:AW8"/>
    <mergeCell ref="AX8:AY8"/>
    <mergeCell ref="BA8:BB8"/>
    <mergeCell ref="BC8:BF8"/>
    <mergeCell ref="E9:G9"/>
    <mergeCell ref="H9:I9"/>
    <mergeCell ref="J9:N9"/>
    <mergeCell ref="P9:Q9"/>
    <mergeCell ref="R9:T9"/>
    <mergeCell ref="U9:Y9"/>
    <mergeCell ref="AD9:AJ9"/>
    <mergeCell ref="AL9:AT9"/>
    <mergeCell ref="AV9:AW9"/>
    <mergeCell ref="AX9:AY9"/>
    <mergeCell ref="BA9:BB9"/>
    <mergeCell ref="BC9:BF9"/>
    <mergeCell ref="E6:G6"/>
    <mergeCell ref="H6:I6"/>
    <mergeCell ref="J6:N6"/>
    <mergeCell ref="P6:Q6"/>
    <mergeCell ref="R6:T6"/>
    <mergeCell ref="U6:Y6"/>
    <mergeCell ref="AD6:AJ6"/>
    <mergeCell ref="AL6:AT6"/>
    <mergeCell ref="AV6:AW6"/>
    <mergeCell ref="AX6:AY6"/>
    <mergeCell ref="BA6:BB6"/>
    <mergeCell ref="BC6:BF6"/>
    <mergeCell ref="E7:G7"/>
    <mergeCell ref="H7:I7"/>
    <mergeCell ref="J7:N7"/>
    <mergeCell ref="P7:Q7"/>
    <mergeCell ref="R7:T7"/>
    <mergeCell ref="U7:Y7"/>
    <mergeCell ref="AD7:AJ7"/>
    <mergeCell ref="AL7:AT7"/>
    <mergeCell ref="AV7:AW7"/>
    <mergeCell ref="AX7:AY7"/>
    <mergeCell ref="BA7:BB7"/>
    <mergeCell ref="BC7:BF7"/>
    <mergeCell ref="E4:G4"/>
    <mergeCell ref="H4:I4"/>
    <mergeCell ref="J4:N4"/>
    <mergeCell ref="P4:Q4"/>
    <mergeCell ref="R4:T4"/>
    <mergeCell ref="U4:Y4"/>
    <mergeCell ref="AD4:AJ4"/>
    <mergeCell ref="AL4:AT4"/>
    <mergeCell ref="AV4:AW4"/>
    <mergeCell ref="AX4:AY4"/>
    <mergeCell ref="BA4:BB4"/>
    <mergeCell ref="BC4:BF4"/>
    <mergeCell ref="E5:G5"/>
    <mergeCell ref="H5:I5"/>
    <mergeCell ref="J5:N5"/>
    <mergeCell ref="P5:Q5"/>
    <mergeCell ref="R5:T5"/>
    <mergeCell ref="U5:Y5"/>
    <mergeCell ref="AD5:AJ5"/>
    <mergeCell ref="AL5:AT5"/>
    <mergeCell ref="AV5:AW5"/>
    <mergeCell ref="AX5:AY5"/>
    <mergeCell ref="BA5:BB5"/>
    <mergeCell ref="BC5:BF5"/>
    <mergeCell ref="BR2:BU2"/>
    <mergeCell ref="BV2:BW2"/>
    <mergeCell ref="BY2:CB2"/>
    <mergeCell ref="CC2:CD2"/>
    <mergeCell ref="CF2:CI2"/>
    <mergeCell ref="CJ2:CK2"/>
    <mergeCell ref="A3:C3"/>
    <mergeCell ref="E3:G3"/>
    <mergeCell ref="H3:I3"/>
    <mergeCell ref="J3:N3"/>
    <mergeCell ref="P3:Q3"/>
    <mergeCell ref="R3:T3"/>
    <mergeCell ref="U3:Y3"/>
    <mergeCell ref="AD3:AJ3"/>
    <mergeCell ref="AL3:AT3"/>
    <mergeCell ref="AV3:AW3"/>
    <mergeCell ref="AX3:BB3"/>
    <mergeCell ref="BC3:BF3"/>
    <mergeCell ref="A1:AU1"/>
    <mergeCell ref="D2:G2"/>
    <mergeCell ref="H2:I2"/>
    <mergeCell ref="K2:N2"/>
    <mergeCell ref="O2:P2"/>
    <mergeCell ref="R2:U2"/>
    <mergeCell ref="V2:W2"/>
    <mergeCell ref="Y2:AB2"/>
    <mergeCell ref="AC2:AD2"/>
    <mergeCell ref="AF2:AH2"/>
    <mergeCell ref="AK2:AO2"/>
    <mergeCell ref="AW2:AZ2"/>
    <mergeCell ref="BA2:BB2"/>
    <mergeCell ref="BD2:BG2"/>
    <mergeCell ref="BH2:BI2"/>
    <mergeCell ref="BK2:BN2"/>
    <mergeCell ref="BO2:BP2"/>
  </mergeCells>
  <phoneticPr fontId="91" type="noConversion"/>
  <conditionalFormatting sqref="B4:B13 B15:B24 B26:B35 B37:B46 B48:B57 B59:B68 B70:B79 B81:B90 B92:B101 B103:B112">
    <cfRule type="expression" dxfId="0" priority="1">
      <formula>IF(C4="√",1,0)</formula>
    </cfRule>
  </conditionalFormatting>
  <dataValidations count="104">
    <dataValidation type="list" allowBlank="1" showInputMessage="1" showErrorMessage="1" sqref="AL8:AT8" xr:uid="{00000000-0002-0000-0300-000000000000}">
      <formula1>INDIRECT($J$8)</formula1>
    </dataValidation>
    <dataValidation type="list" allowBlank="1" showInputMessage="1" showErrorMessage="1" sqref="AL5:AT5" xr:uid="{00000000-0002-0000-0300-000001000000}">
      <formula1>INDIRECT($J$5)</formula1>
    </dataValidation>
    <dataValidation type="list" allowBlank="1" showInputMessage="1" showErrorMessage="1" sqref="AL75:AT75" xr:uid="{00000000-0002-0000-0300-000002000000}">
      <formula1>INDIRECT($J$75)</formula1>
    </dataValidation>
    <dataValidation allowBlank="1" showInputMessage="1" showErrorMessage="1" sqref="H1:I1 H3:I3 H14:I14 H25:I25 H36:I36 H47:I47 H58:I58 H69:I69 H80:I80 H91:I91 H102:I102 AA1:AC1048576 D4:I13 D15:I24 D26:I35 D37:I46 D59:I68 D70:I79 D81:I90 D48:I57 D92:I101 H113:I1048576 U1:Y1048576 D103:I112" xr:uid="{00000000-0002-0000-0300-000003000000}"/>
    <dataValidation type="list" allowBlank="1" showInputMessage="1" showErrorMessage="1" sqref="AL23:AT23" xr:uid="{00000000-0002-0000-0300-000004000000}">
      <formula1>INDIRECT($J$23)</formula1>
    </dataValidation>
    <dataValidation type="list" allowBlank="1" showInputMessage="1" showErrorMessage="1" sqref="AL7:AT7" xr:uid="{00000000-0002-0000-0300-000005000000}">
      <formula1>INDIRECT($J$7)</formula1>
    </dataValidation>
    <dataValidation type="list" allowBlank="1" showInputMessage="1" showErrorMessage="1" sqref="AL16:AT16" xr:uid="{00000000-0002-0000-0300-000006000000}">
      <formula1>INDIRECT($J$16)</formula1>
    </dataValidation>
    <dataValidation type="list" allowBlank="1" showInputMessage="1" sqref="H2:I2" xr:uid="{00000000-0002-0000-0300-000007000000}">
      <formula1>"力量,敏捷,体质,智力,感知,魅力"</formula1>
    </dataValidation>
    <dataValidation type="list" allowBlank="1" showInputMessage="1" showErrorMessage="1" sqref="AL9:AT9" xr:uid="{00000000-0002-0000-0300-000008000000}">
      <formula1>INDIRECT($J$9)</formula1>
    </dataValidation>
    <dataValidation type="list" allowBlank="1" showInputMessage="1" showErrorMessage="1" sqref="AL24:AT24" xr:uid="{00000000-0002-0000-0300-000009000000}">
      <formula1>INDIRECT($J$24)</formula1>
    </dataValidation>
    <dataValidation type="list" allowBlank="1" showInputMessage="1" showErrorMessage="1" sqref="AL4:AT4" xr:uid="{00000000-0002-0000-0300-00000A000000}">
      <formula1>INDIRECT($J$4)</formula1>
    </dataValidation>
    <dataValidation type="list" allowBlank="1" showInputMessage="1" showErrorMessage="1" sqref="AL97:AT97" xr:uid="{00000000-0002-0000-0300-00000B000000}">
      <formula1>INDIRECT($J$97)</formula1>
    </dataValidation>
    <dataValidation type="list" allowBlank="1" showInputMessage="1" showErrorMessage="1" sqref="AL19:AT19" xr:uid="{00000000-0002-0000-0300-00000C000000}">
      <formula1>INDIRECT($J$19)</formula1>
    </dataValidation>
    <dataValidation type="list" allowBlank="1" showInputMessage="1" showErrorMessage="1" sqref="AL6:AT6" xr:uid="{00000000-0002-0000-0300-00000D000000}">
      <formula1>INDIRECT($J$6)</formula1>
    </dataValidation>
    <dataValidation type="list" allowBlank="1" showInputMessage="1" showErrorMessage="1" sqref="AL59:AT59" xr:uid="{00000000-0002-0000-0300-00000E000000}">
      <formula1>INDIRECT($J$59)</formula1>
    </dataValidation>
    <dataValidation type="list" allowBlank="1" showInputMessage="1" showErrorMessage="1" sqref="AL10:AT10" xr:uid="{00000000-0002-0000-0300-00000F000000}">
      <formula1>INDIRECT($J$10)</formula1>
    </dataValidation>
    <dataValidation type="list" allowBlank="1" showInputMessage="1" showErrorMessage="1" sqref="AL11:AT11" xr:uid="{00000000-0002-0000-0300-000010000000}">
      <formula1>INDIRECT($J$11)</formula1>
    </dataValidation>
    <dataValidation type="list" allowBlank="1" showInputMessage="1" showErrorMessage="1" sqref="AL39:AT39" xr:uid="{00000000-0002-0000-0300-000011000000}">
      <formula1>INDIRECT($J$39)</formula1>
    </dataValidation>
    <dataValidation type="list" allowBlank="1" showInputMessage="1" showErrorMessage="1" sqref="AL65:AT65" xr:uid="{00000000-0002-0000-0300-000012000000}">
      <formula1>INDIRECT($J$65)</formula1>
    </dataValidation>
    <dataValidation type="list" allowBlank="1" showInputMessage="1" showErrorMessage="1" sqref="AL61:AT61" xr:uid="{00000000-0002-0000-0300-000013000000}">
      <formula1>INDIRECT($J$61)</formula1>
    </dataValidation>
    <dataValidation type="list" allowBlank="1" showInputMessage="1" showErrorMessage="1" sqref="AL12:AT12" xr:uid="{00000000-0002-0000-0300-000014000000}">
      <formula1>INDIRECT($J$12)</formula1>
    </dataValidation>
    <dataValidation type="list" allowBlank="1" showInputMessage="1" showErrorMessage="1" sqref="AL37:AT37" xr:uid="{00000000-0002-0000-0300-000015000000}">
      <formula1>INDIRECT($J$37)</formula1>
    </dataValidation>
    <dataValidation type="list" allowBlank="1" showInputMessage="1" showErrorMessage="1" sqref="AL13:AT13" xr:uid="{00000000-0002-0000-0300-000016000000}">
      <formula1>INDIRECT($J$13)</formula1>
    </dataValidation>
    <dataValidation type="list" allowBlank="1" showInputMessage="1" showErrorMessage="1" sqref="AL73:AT73" xr:uid="{00000000-0002-0000-0300-000017000000}">
      <formula1>INDIRECT($J$73)</formula1>
    </dataValidation>
    <dataValidation type="list" allowBlank="1" showInputMessage="1" showErrorMessage="1" sqref="AL38:AT38" xr:uid="{00000000-0002-0000-0300-000018000000}">
      <formula1>INDIRECT($J$38)</formula1>
    </dataValidation>
    <dataValidation type="list" allowBlank="1" showInputMessage="1" showErrorMessage="1" sqref="AI4:AJ13 AI15:AJ24 AI26:AJ35 AI37:AJ46 AI48:AJ57 AI59:AJ68 AI70:AJ79 AI81:AJ90 AI92:AJ101 AI103:AJ112" xr:uid="{00000000-0002-0000-0300-000019000000}">
      <formula1>"是"</formula1>
    </dataValidation>
    <dataValidation type="list" allowBlank="1" showInputMessage="1" showErrorMessage="1" sqref="AL18:AT18" xr:uid="{00000000-0002-0000-0300-00001A000000}">
      <formula1>INDIRECT($J$18)</formula1>
    </dataValidation>
    <dataValidation type="list" allowBlank="1" showInputMessage="1" showErrorMessage="1" sqref="AL15:AT15" xr:uid="{00000000-0002-0000-0300-00001B000000}">
      <formula1>INDIRECT($J$15)</formula1>
    </dataValidation>
    <dataValidation type="list" allowBlank="1" showInputMessage="1" showErrorMessage="1" sqref="AL103:AT103" xr:uid="{00000000-0002-0000-0300-00001C000000}">
      <formula1>INDIRECT($J$103)</formula1>
    </dataValidation>
    <dataValidation type="list" allowBlank="1" showInputMessage="1" showErrorMessage="1" sqref="AL63:AT63" xr:uid="{00000000-0002-0000-0300-00001D000000}">
      <formula1>INDIRECT($J$63)</formula1>
    </dataValidation>
    <dataValidation type="list" allowBlank="1" showInputMessage="1" showErrorMessage="1" sqref="AL17:AT17" xr:uid="{00000000-0002-0000-0300-00001E000000}">
      <formula1>INDIRECT($J$17)</formula1>
    </dataValidation>
    <dataValidation type="list" allowBlank="1" showInputMessage="1" showErrorMessage="1" sqref="AL20:AT20" xr:uid="{00000000-0002-0000-0300-00001F000000}">
      <formula1>INDIRECT($J$20)</formula1>
    </dataValidation>
    <dataValidation type="list" allowBlank="1" showInputMessage="1" showErrorMessage="1" sqref="AL21:AT21" xr:uid="{00000000-0002-0000-0300-000020000000}">
      <formula1>INDIRECT($J$21)</formula1>
    </dataValidation>
    <dataValidation type="list" allowBlank="1" showInputMessage="1" showErrorMessage="1" sqref="AL22:AT22" xr:uid="{00000000-0002-0000-0300-000021000000}">
      <formula1>INDIRECT($J$22)</formula1>
    </dataValidation>
    <dataValidation type="list" allowBlank="1" showInputMessage="1" showErrorMessage="1" sqref="AL55:AT55" xr:uid="{00000000-0002-0000-0300-000022000000}">
      <formula1>INDIRECT($J$55)</formula1>
    </dataValidation>
    <dataValidation type="list" allowBlank="1" showInputMessage="1" showErrorMessage="1" sqref="AL26:AT26" xr:uid="{00000000-0002-0000-0300-000023000000}">
      <formula1>INDIRECT($J$26)</formula1>
    </dataValidation>
    <dataValidation type="list" allowBlank="1" showInputMessage="1" showErrorMessage="1" sqref="AL31:AT31" xr:uid="{00000000-0002-0000-0300-000024000000}">
      <formula1>INDIRECT($J$31)</formula1>
    </dataValidation>
    <dataValidation type="list" allowBlank="1" showInputMessage="1" showErrorMessage="1" sqref="AL68:AT68" xr:uid="{00000000-0002-0000-0300-000025000000}">
      <formula1>INDIRECT($J$68)</formula1>
    </dataValidation>
    <dataValidation type="list" allowBlank="1" showInputMessage="1" showErrorMessage="1" sqref="AL35:AT35" xr:uid="{00000000-0002-0000-0300-000026000000}">
      <formula1>INDIRECT($J$35)</formula1>
    </dataValidation>
    <dataValidation type="list" allowBlank="1" showInputMessage="1" showErrorMessage="1" sqref="AL27:AT27" xr:uid="{00000000-0002-0000-0300-000027000000}">
      <formula1>INDIRECT($J$27)</formula1>
    </dataValidation>
    <dataValidation type="list" allowBlank="1" showInputMessage="1" showErrorMessage="1" sqref="AL28:AT28" xr:uid="{00000000-0002-0000-0300-000028000000}">
      <formula1>INDIRECT($J$28)</formula1>
    </dataValidation>
    <dataValidation type="list" allowBlank="1" showInputMessage="1" showErrorMessage="1" sqref="AL29:AT29" xr:uid="{00000000-0002-0000-0300-000029000000}">
      <formula1>INDIRECT($J$29)</formula1>
    </dataValidation>
    <dataValidation type="list" allowBlank="1" showInputMessage="1" showErrorMessage="1" sqref="AL57:AT57" xr:uid="{00000000-0002-0000-0300-00002A000000}">
      <formula1>INDIRECT($J$57)</formula1>
    </dataValidation>
    <dataValidation type="list" allowBlank="1" showInputMessage="1" showErrorMessage="1" sqref="AL46:AT46" xr:uid="{00000000-0002-0000-0300-00002B000000}">
      <formula1>INDIRECT($J$46)</formula1>
    </dataValidation>
    <dataValidation type="list" allowBlank="1" showInputMessage="1" showErrorMessage="1" sqref="AL56:AT56" xr:uid="{00000000-0002-0000-0300-00002C000000}">
      <formula1>INDIRECT($J$56)</formula1>
    </dataValidation>
    <dataValidation type="list" allowBlank="1" showInputMessage="1" showErrorMessage="1" sqref="AL77:AT77" xr:uid="{00000000-0002-0000-0300-00002D000000}">
      <formula1>INDIRECT($J$77)</formula1>
    </dataValidation>
    <dataValidation type="list" allowBlank="1" showInputMessage="1" showErrorMessage="1" sqref="AL30:AT30" xr:uid="{00000000-0002-0000-0300-00002E000000}">
      <formula1>INDIRECT($J$30)</formula1>
    </dataValidation>
    <dataValidation type="list" allowBlank="1" showInputMessage="1" showErrorMessage="1" sqref="AL32:AT32" xr:uid="{00000000-0002-0000-0300-00002F000000}">
      <formula1>INDIRECT($J$32)</formula1>
    </dataValidation>
    <dataValidation type="list" allowBlank="1" showInputMessage="1" showErrorMessage="1" sqref="AL49:AT49" xr:uid="{00000000-0002-0000-0300-000030000000}">
      <formula1>INDIRECT($J$49)</formula1>
    </dataValidation>
    <dataValidation type="list" allowBlank="1" showInputMessage="1" showErrorMessage="1" sqref="AL33:AT33" xr:uid="{00000000-0002-0000-0300-000031000000}">
      <formula1>INDIRECT($J$33)</formula1>
    </dataValidation>
    <dataValidation type="list" allowBlank="1" showInputMessage="1" showErrorMessage="1" sqref="AL34:AT34" xr:uid="{00000000-0002-0000-0300-000032000000}">
      <formula1>INDIRECT($J$34)</formula1>
    </dataValidation>
    <dataValidation type="list" allowBlank="1" showInputMessage="1" showErrorMessage="1" sqref="AL40:AT40" xr:uid="{00000000-0002-0000-0300-000033000000}">
      <formula1>INDIRECT($J$40)</formula1>
    </dataValidation>
    <dataValidation type="list" allowBlank="1" showInputMessage="1" showErrorMessage="1" sqref="AL41:AT41" xr:uid="{00000000-0002-0000-0300-000034000000}">
      <formula1>INDIRECT($J$41)</formula1>
    </dataValidation>
    <dataValidation type="list" allowBlank="1" showInputMessage="1" showErrorMessage="1" sqref="AL42:AT42" xr:uid="{00000000-0002-0000-0300-000035000000}">
      <formula1>INDIRECT($J$42)</formula1>
    </dataValidation>
    <dataValidation type="list" allowBlank="1" showInputMessage="1" showErrorMessage="1" sqref="AL43:AT43" xr:uid="{00000000-0002-0000-0300-000036000000}">
      <formula1>INDIRECT($J$43)</formula1>
    </dataValidation>
    <dataValidation type="list" allowBlank="1" showInputMessage="1" showErrorMessage="1" sqref="AL44:AT44" xr:uid="{00000000-0002-0000-0300-000037000000}">
      <formula1>INDIRECT($J$44)</formula1>
    </dataValidation>
    <dataValidation type="list" allowBlank="1" showInputMessage="1" showErrorMessage="1" sqref="AL45:AT45" xr:uid="{00000000-0002-0000-0300-000038000000}">
      <formula1>INDIRECT($J$45)</formula1>
    </dataValidation>
    <dataValidation type="list" allowBlank="1" showInputMessage="1" showErrorMessage="1" sqref="AL48:AT48" xr:uid="{00000000-0002-0000-0300-000039000000}">
      <formula1>INDIRECT($J$48)</formula1>
    </dataValidation>
    <dataValidation type="list" allowBlank="1" showInputMessage="1" showErrorMessage="1" sqref="AL70:AT70" xr:uid="{00000000-0002-0000-0300-00003A000000}">
      <formula1>INDIRECT($J$70)</formula1>
    </dataValidation>
    <dataValidation type="list" allowBlank="1" showInputMessage="1" showErrorMessage="1" sqref="AL109:AT109" xr:uid="{00000000-0002-0000-0300-00003B000000}">
      <formula1>INDIRECT($J$109)</formula1>
    </dataValidation>
    <dataValidation type="list" allowBlank="1" showInputMessage="1" showErrorMessage="1" sqref="AL50:AT50" xr:uid="{00000000-0002-0000-0300-00003C000000}">
      <formula1>INDIRECT($J$50)</formula1>
    </dataValidation>
    <dataValidation type="list" allowBlank="1" showInputMessage="1" showErrorMessage="1" sqref="AL51:AT51" xr:uid="{00000000-0002-0000-0300-00003D000000}">
      <formula1>INDIRECT($J$51)</formula1>
    </dataValidation>
    <dataValidation type="list" allowBlank="1" showInputMessage="1" showErrorMessage="1" sqref="AL52:AT52" xr:uid="{00000000-0002-0000-0300-00003E000000}">
      <formula1>INDIRECT($J$52)</formula1>
    </dataValidation>
    <dataValidation type="list" allowBlank="1" showInputMessage="1" showErrorMessage="1" sqref="AL53:AT53" xr:uid="{00000000-0002-0000-0300-00003F000000}">
      <formula1>INDIRECT($J$53)</formula1>
    </dataValidation>
    <dataValidation type="list" allowBlank="1" showInputMessage="1" showErrorMessage="1" sqref="AL54:AT54" xr:uid="{00000000-0002-0000-0300-000040000000}">
      <formula1>INDIRECT($J$54)</formula1>
    </dataValidation>
    <dataValidation type="list" allowBlank="1" showInputMessage="1" showErrorMessage="1" sqref="AL60:AT60" xr:uid="{00000000-0002-0000-0300-000041000000}">
      <formula1>INDIRECT($J$60)</formula1>
    </dataValidation>
    <dataValidation type="list" allowBlank="1" showInputMessage="1" showErrorMessage="1" sqref="AL62:AT62" xr:uid="{00000000-0002-0000-0300-000042000000}">
      <formula1>INDIRECT($J$62)</formula1>
    </dataValidation>
    <dataValidation type="list" allowBlank="1" showInputMessage="1" showErrorMessage="1" sqref="AL64:AT64" xr:uid="{00000000-0002-0000-0300-000043000000}">
      <formula1>INDIRECT($J$64)</formula1>
    </dataValidation>
    <dataValidation type="list" allowBlank="1" showInputMessage="1" showErrorMessage="1" sqref="AL66:AT66" xr:uid="{00000000-0002-0000-0300-000044000000}">
      <formula1>INDIRECT($J$66)</formula1>
    </dataValidation>
    <dataValidation type="list" allowBlank="1" showInputMessage="1" showErrorMessage="1" sqref="AL67:AT67" xr:uid="{00000000-0002-0000-0300-000045000000}">
      <formula1>INDIRECT($J$67)</formula1>
    </dataValidation>
    <dataValidation type="list" allowBlank="1" showInputMessage="1" showErrorMessage="1" sqref="AL71:AT71" xr:uid="{00000000-0002-0000-0300-000046000000}">
      <formula1>INDIRECT($J$71)</formula1>
    </dataValidation>
    <dataValidation type="list" allowBlank="1" showInputMessage="1" showErrorMessage="1" sqref="AL72:AT72" xr:uid="{00000000-0002-0000-0300-000047000000}">
      <formula1>INDIRECT($J$72)</formula1>
    </dataValidation>
    <dataValidation type="list" allowBlank="1" showInputMessage="1" showErrorMessage="1" sqref="AL74:AT74" xr:uid="{00000000-0002-0000-0300-000048000000}">
      <formula1>INDIRECT($J$74)</formula1>
    </dataValidation>
    <dataValidation type="list" allowBlank="1" showInputMessage="1" showErrorMessage="1" sqref="AL76:AT76" xr:uid="{00000000-0002-0000-0300-000049000000}">
      <formula1>INDIRECT($J$76)</formula1>
    </dataValidation>
    <dataValidation type="list" allowBlank="1" showInputMessage="1" showErrorMessage="1" sqref="AL78:AT78" xr:uid="{00000000-0002-0000-0300-00004A000000}">
      <formula1>INDIRECT($J$78)</formula1>
    </dataValidation>
    <dataValidation type="list" allowBlank="1" showInputMessage="1" showErrorMessage="1" sqref="AL79:AT79" xr:uid="{00000000-0002-0000-0300-00004B000000}">
      <formula1>INDIRECT($J$79)</formula1>
    </dataValidation>
    <dataValidation type="list" allowBlank="1" showInputMessage="1" showErrorMessage="1" sqref="AL81:AT81" xr:uid="{00000000-0002-0000-0300-00004C000000}">
      <formula1>INDIRECT($J$81)</formula1>
    </dataValidation>
    <dataValidation type="list" allowBlank="1" showInputMessage="1" showErrorMessage="1" sqref="AL82:AT82" xr:uid="{00000000-0002-0000-0300-00004D000000}">
      <formula1>INDIRECT($J$82)</formula1>
    </dataValidation>
    <dataValidation type="list" allowBlank="1" showInputMessage="1" showErrorMessage="1" sqref="AL83:AT83" xr:uid="{00000000-0002-0000-0300-00004E000000}">
      <formula1>INDIRECT($J$83)</formula1>
    </dataValidation>
    <dataValidation type="list" allowBlank="1" showInputMessage="1" showErrorMessage="1" sqref="AL84:AT84" xr:uid="{00000000-0002-0000-0300-00004F000000}">
      <formula1>INDIRECT($J$84)</formula1>
    </dataValidation>
    <dataValidation type="list" allowBlank="1" showInputMessage="1" showErrorMessage="1" sqref="AL85:AT85" xr:uid="{00000000-0002-0000-0300-000050000000}">
      <formula1>INDIRECT($J$85)</formula1>
    </dataValidation>
    <dataValidation type="list" allowBlank="1" showInputMessage="1" showErrorMessage="1" sqref="AL86:AT86" xr:uid="{00000000-0002-0000-0300-000051000000}">
      <formula1>INDIRECT($J$86)</formula1>
    </dataValidation>
    <dataValidation type="list" allowBlank="1" showInputMessage="1" showErrorMessage="1" sqref="AL87:AT87" xr:uid="{00000000-0002-0000-0300-000052000000}">
      <formula1>INDIRECT($J$87)</formula1>
    </dataValidation>
    <dataValidation type="list" allowBlank="1" showInputMessage="1" showErrorMessage="1" sqref="AL88:AT88" xr:uid="{00000000-0002-0000-0300-000053000000}">
      <formula1>INDIRECT($J$88)</formula1>
    </dataValidation>
    <dataValidation type="list" allowBlank="1" showInputMessage="1" showErrorMessage="1" sqref="AL95:AT95" xr:uid="{00000000-0002-0000-0300-000054000000}">
      <formula1>INDIRECT($J$95)</formula1>
    </dataValidation>
    <dataValidation type="list" allowBlank="1" showInputMessage="1" showErrorMessage="1" sqref="AL89:AT89" xr:uid="{00000000-0002-0000-0300-000055000000}">
      <formula1>INDIRECT($J$89)</formula1>
    </dataValidation>
    <dataValidation type="list" allowBlank="1" showInputMessage="1" showErrorMessage="1" sqref="AL90:AT90" xr:uid="{00000000-0002-0000-0300-000056000000}">
      <formula1>INDIRECT($J$90)</formula1>
    </dataValidation>
    <dataValidation type="list" allowBlank="1" showInputMessage="1" showErrorMessage="1" sqref="AL92:AT92" xr:uid="{00000000-0002-0000-0300-000057000000}">
      <formula1>INDIRECT($J$92)</formula1>
    </dataValidation>
    <dataValidation type="list" allowBlank="1" showInputMessage="1" showErrorMessage="1" sqref="AL93:AT93" xr:uid="{00000000-0002-0000-0300-000058000000}">
      <formula1>INDIRECT($J$93)</formula1>
    </dataValidation>
    <dataValidation type="list" allowBlank="1" showInputMessage="1" showErrorMessage="1" sqref="AL94:AT94" xr:uid="{00000000-0002-0000-0300-000059000000}">
      <formula1>INDIRECT($J$94)</formula1>
    </dataValidation>
    <dataValidation type="list" allowBlank="1" showInputMessage="1" showErrorMessage="1" sqref="AL96:AT96" xr:uid="{00000000-0002-0000-0300-00005A000000}">
      <formula1>INDIRECT($J$96)</formula1>
    </dataValidation>
    <dataValidation type="list" allowBlank="1" showInputMessage="1" showErrorMessage="1" sqref="AL98:AT98" xr:uid="{00000000-0002-0000-0300-00005B000000}">
      <formula1>INDIRECT($J$98)</formula1>
    </dataValidation>
    <dataValidation type="list" allowBlank="1" showInputMessage="1" showErrorMessage="1" sqref="AL99:AT99" xr:uid="{00000000-0002-0000-0300-00005C000000}">
      <formula1>INDIRECT($J$99)</formula1>
    </dataValidation>
    <dataValidation type="list" allowBlank="1" showInputMessage="1" showErrorMessage="1" sqref="AL100:AT100" xr:uid="{00000000-0002-0000-0300-00005D000000}">
      <formula1>INDIRECT($J$100)</formula1>
    </dataValidation>
    <dataValidation type="list" allowBlank="1" showInputMessage="1" showErrorMessage="1" sqref="AL101:AT101" xr:uid="{00000000-0002-0000-0300-00005E000000}">
      <formula1>INDIRECT($J$101)</formula1>
    </dataValidation>
    <dataValidation type="list" allowBlank="1" showInputMessage="1" showErrorMessage="1" sqref="AL104:AT104" xr:uid="{00000000-0002-0000-0300-00005F000000}">
      <formula1>INDIRECT($J$104)</formula1>
    </dataValidation>
    <dataValidation type="list" allowBlank="1" showInputMessage="1" showErrorMessage="1" sqref="AL105:AT105" xr:uid="{00000000-0002-0000-0300-000060000000}">
      <formula1>INDIRECT($J$105)</formula1>
    </dataValidation>
    <dataValidation type="list" allowBlank="1" showInputMessage="1" showErrorMessage="1" sqref="AL106:AT106" xr:uid="{00000000-0002-0000-0300-000061000000}">
      <formula1>INDIRECT($J$106)</formula1>
    </dataValidation>
    <dataValidation type="list" allowBlank="1" showInputMessage="1" showErrorMessage="1" sqref="AL107:AT107" xr:uid="{00000000-0002-0000-0300-000062000000}">
      <formula1>INDIRECT($J$107)</formula1>
    </dataValidation>
    <dataValidation type="list" allowBlank="1" showInputMessage="1" showErrorMessage="1" sqref="AL108:AT108" xr:uid="{00000000-0002-0000-0300-000063000000}">
      <formula1>INDIRECT($J$108)</formula1>
    </dataValidation>
    <dataValidation type="list" allowBlank="1" showInputMessage="1" showErrorMessage="1" sqref="AL110:AT110" xr:uid="{00000000-0002-0000-0300-000064000000}">
      <formula1>INDIRECT($J$110)</formula1>
    </dataValidation>
    <dataValidation type="list" allowBlank="1" showInputMessage="1" showErrorMessage="1" sqref="AL111:AT111" xr:uid="{00000000-0002-0000-0300-000065000000}">
      <formula1>INDIRECT($J$111)</formula1>
    </dataValidation>
    <dataValidation type="list" allowBlank="1" showInputMessage="1" showErrorMessage="1" sqref="AL112:AT112" xr:uid="{00000000-0002-0000-0300-000066000000}">
      <formula1>INDIRECT($J$112)</formula1>
    </dataValidation>
    <dataValidation type="list" allowBlank="1" showInputMessage="1" showErrorMessage="1" sqref="C4:C13 C15:C24 C26:C35 C37:C46 C48:C57 C59:C68 C70:C79 C81:C90 C92:C101 C103:C112" xr:uid="{00000000-0002-0000-0300-000067000000}">
      <formula1>"√,╳"</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300-000068000000}">
          <x14:formula1>
            <xm:f>法术大全!$B$2:$B$512</xm:f>
          </x14:formula1>
          <xm:sqref>J103:N112 J26:N35 J92:N101 J15:N24 J37:N46 J48:N57 J59:N68 J70:N79 J81:N90 J4:N13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A669"/>
  <sheetViews>
    <sheetView workbookViewId="0">
      <pane ySplit="1" topLeftCell="A154" activePane="bottomLeft" state="frozen"/>
      <selection pane="bottomLeft" activeCell="U1" sqref="U1:U1048576"/>
    </sheetView>
  </sheetViews>
  <sheetFormatPr defaultColWidth="8.81640625" defaultRowHeight="14.5" customHeight="1"/>
  <cols>
    <col min="1" max="1" width="9" customWidth="1"/>
    <col min="2" max="2" width="15" style="34" customWidth="1"/>
    <col min="3" max="3" width="6.54296875" style="34" customWidth="1"/>
    <col min="4" max="5" width="6.453125" style="34" customWidth="1"/>
    <col min="6" max="6" width="10.7265625" style="35" customWidth="1"/>
    <col min="7" max="7" width="10.81640625" style="34" customWidth="1"/>
    <col min="8" max="10" width="4.26953125" style="34" customWidth="1"/>
    <col min="11" max="11" width="30" style="35" customWidth="1"/>
    <col min="12" max="12" width="17.26953125" style="34" customWidth="1"/>
    <col min="13" max="13" width="61.453125" style="36" customWidth="1"/>
    <col min="14" max="14" width="11.453125" style="5" customWidth="1"/>
    <col min="15" max="15" width="18.26953125" style="5" customWidth="1"/>
    <col min="16" max="16" width="10.81640625" customWidth="1"/>
    <col min="17" max="17" width="7.453125" style="34" customWidth="1"/>
    <col min="18" max="19" width="8.81640625" style="34"/>
    <col min="20" max="20" width="7.26953125" style="34" customWidth="1"/>
    <col min="21" max="21" width="7.1796875" style="34" customWidth="1"/>
    <col min="22" max="22" width="8.81640625" style="34"/>
    <col min="23" max="23" width="7.7265625" style="34" customWidth="1"/>
    <col min="24" max="16384" width="8.81640625" style="34"/>
  </cols>
  <sheetData>
    <row r="1" spans="1:27" ht="14.5" customHeight="1">
      <c r="A1" t="str">
        <f>施法!J3</f>
        <v>法术名</v>
      </c>
      <c r="B1" s="37" t="s">
        <v>200</v>
      </c>
      <c r="C1" s="37" t="s">
        <v>138</v>
      </c>
      <c r="D1" s="37" t="s">
        <v>198</v>
      </c>
      <c r="E1" s="37" t="s">
        <v>199</v>
      </c>
      <c r="F1" s="37" t="s">
        <v>201</v>
      </c>
      <c r="G1" s="37" t="s">
        <v>202</v>
      </c>
      <c r="H1" s="37" t="s">
        <v>229</v>
      </c>
      <c r="I1" s="37" t="s">
        <v>230</v>
      </c>
      <c r="J1" s="37" t="s">
        <v>231</v>
      </c>
      <c r="K1" s="37" t="s">
        <v>232</v>
      </c>
      <c r="L1" s="37" t="s">
        <v>203</v>
      </c>
      <c r="M1" s="46" t="s">
        <v>233</v>
      </c>
      <c r="N1" s="47" t="s">
        <v>234</v>
      </c>
      <c r="O1" s="47" t="s">
        <v>235</v>
      </c>
      <c r="P1" s="37" t="s">
        <v>236</v>
      </c>
      <c r="Q1" s="37" t="s">
        <v>237</v>
      </c>
      <c r="R1" s="37" t="s">
        <v>238</v>
      </c>
      <c r="S1" s="37" t="s">
        <v>239</v>
      </c>
      <c r="T1" s="37" t="s">
        <v>240</v>
      </c>
      <c r="U1" s="37" t="s">
        <v>241</v>
      </c>
      <c r="V1" s="37" t="s">
        <v>242</v>
      </c>
      <c r="W1" s="37" t="s">
        <v>37</v>
      </c>
      <c r="X1" s="37" t="s">
        <v>243</v>
      </c>
      <c r="Y1" s="37" t="s">
        <v>244</v>
      </c>
      <c r="Z1" s="37" t="s">
        <v>245</v>
      </c>
      <c r="AA1" s="37" t="s">
        <v>246</v>
      </c>
    </row>
    <row r="2" spans="1:27" ht="14.5" customHeight="1">
      <c r="A2" t="str">
        <f>施法!J4</f>
        <v>火焰箭</v>
      </c>
      <c r="B2" s="38" t="s">
        <v>247</v>
      </c>
      <c r="C2" s="38">
        <v>0</v>
      </c>
      <c r="D2" s="38" t="s">
        <v>248</v>
      </c>
      <c r="E2" s="38" t="s">
        <v>184</v>
      </c>
      <c r="F2" s="38" t="s">
        <v>249</v>
      </c>
      <c r="G2" s="38" t="s">
        <v>250</v>
      </c>
      <c r="H2" s="38" t="s">
        <v>204</v>
      </c>
      <c r="I2" s="38" t="s">
        <v>205</v>
      </c>
      <c r="J2" s="38" t="s">
        <v>251</v>
      </c>
      <c r="K2" s="38" t="s">
        <v>251</v>
      </c>
      <c r="L2" s="38" t="s">
        <v>252</v>
      </c>
      <c r="M2" s="48" t="s">
        <v>253</v>
      </c>
      <c r="N2" s="38" t="s">
        <v>247</v>
      </c>
      <c r="O2" s="38" t="s">
        <v>254</v>
      </c>
      <c r="P2" s="38"/>
      <c r="Q2" s="38"/>
      <c r="R2" s="38"/>
      <c r="S2" s="38"/>
      <c r="T2" s="38"/>
      <c r="U2" s="38" t="s">
        <v>255</v>
      </c>
      <c r="V2" s="38"/>
      <c r="W2" s="38" t="s">
        <v>255</v>
      </c>
      <c r="X2" s="38" t="s">
        <v>255</v>
      </c>
      <c r="Y2" s="38"/>
      <c r="Z2" s="38"/>
      <c r="AA2" s="65" t="s">
        <v>256</v>
      </c>
    </row>
    <row r="3" spans="1:27" ht="14.5" customHeight="1">
      <c r="A3" t="str">
        <f>施法!J5</f>
        <v>交友术</v>
      </c>
      <c r="B3" s="39" t="s">
        <v>257</v>
      </c>
      <c r="C3" s="39">
        <v>0</v>
      </c>
      <c r="D3" s="39" t="s">
        <v>258</v>
      </c>
      <c r="E3" s="39" t="s">
        <v>184</v>
      </c>
      <c r="F3" s="39" t="s">
        <v>249</v>
      </c>
      <c r="G3" s="39" t="s">
        <v>259</v>
      </c>
      <c r="H3" s="39" t="s">
        <v>204</v>
      </c>
      <c r="I3" s="39" t="s">
        <v>205</v>
      </c>
      <c r="J3" s="39" t="s">
        <v>251</v>
      </c>
      <c r="K3" s="39" t="s">
        <v>251</v>
      </c>
      <c r="L3" s="39" t="s">
        <v>260</v>
      </c>
      <c r="M3" s="49" t="s">
        <v>261</v>
      </c>
      <c r="N3" s="39" t="s">
        <v>257</v>
      </c>
      <c r="O3" s="39" t="s">
        <v>262</v>
      </c>
      <c r="P3" s="39" t="s">
        <v>255</v>
      </c>
      <c r="Q3" s="39"/>
      <c r="R3" s="39"/>
      <c r="S3" s="39"/>
      <c r="T3" s="39"/>
      <c r="U3" s="39" t="s">
        <v>255</v>
      </c>
      <c r="V3" s="39" t="s">
        <v>255</v>
      </c>
      <c r="W3" s="39" t="s">
        <v>255</v>
      </c>
      <c r="X3" s="39"/>
      <c r="Y3" s="39"/>
      <c r="Z3" s="39"/>
      <c r="AA3" s="65" t="s">
        <v>256</v>
      </c>
    </row>
    <row r="4" spans="1:27" ht="14.5" customHeight="1">
      <c r="A4" t="str">
        <f>施法!J6</f>
        <v>克敌先机</v>
      </c>
      <c r="B4" s="40" t="s">
        <v>263</v>
      </c>
      <c r="C4" s="40">
        <v>0</v>
      </c>
      <c r="D4" s="40" t="s">
        <v>264</v>
      </c>
      <c r="E4" s="40" t="s">
        <v>184</v>
      </c>
      <c r="F4" s="40" t="s">
        <v>249</v>
      </c>
      <c r="G4" s="40" t="s">
        <v>265</v>
      </c>
      <c r="H4" s="40" t="s">
        <v>251</v>
      </c>
      <c r="I4" s="40" t="s">
        <v>205</v>
      </c>
      <c r="J4" s="40" t="s">
        <v>206</v>
      </c>
      <c r="K4" s="40" t="s">
        <v>266</v>
      </c>
      <c r="L4" s="40" t="s">
        <v>260</v>
      </c>
      <c r="M4" s="50" t="s">
        <v>267</v>
      </c>
      <c r="N4" s="40" t="s">
        <v>263</v>
      </c>
      <c r="O4" s="40" t="s">
        <v>268</v>
      </c>
      <c r="P4" s="40"/>
      <c r="Q4" s="40"/>
      <c r="R4" s="40"/>
      <c r="S4" s="40"/>
      <c r="T4" s="40"/>
      <c r="U4" s="40" t="s">
        <v>255</v>
      </c>
      <c r="V4" s="40" t="s">
        <v>255</v>
      </c>
      <c r="W4" s="40" t="s">
        <v>255</v>
      </c>
      <c r="X4" s="40" t="s">
        <v>255</v>
      </c>
      <c r="Y4" s="40"/>
      <c r="Z4" s="40"/>
      <c r="AA4" s="65" t="s">
        <v>269</v>
      </c>
    </row>
    <row r="5" spans="1:27" ht="14.5" customHeight="1">
      <c r="A5" t="str">
        <f>施法!J7</f>
        <v>光亮术</v>
      </c>
      <c r="B5" s="41" t="s">
        <v>270</v>
      </c>
      <c r="C5" s="41">
        <v>0</v>
      </c>
      <c r="D5" s="41" t="s">
        <v>271</v>
      </c>
      <c r="E5" s="41" t="s">
        <v>184</v>
      </c>
      <c r="F5" s="41" t="s">
        <v>249</v>
      </c>
      <c r="G5" s="41" t="s">
        <v>272</v>
      </c>
      <c r="H5" s="41" t="s">
        <v>204</v>
      </c>
      <c r="I5" s="41" t="s">
        <v>205</v>
      </c>
      <c r="J5" s="41" t="s">
        <v>251</v>
      </c>
      <c r="K5" s="41" t="s">
        <v>251</v>
      </c>
      <c r="L5" s="41" t="s">
        <v>260</v>
      </c>
      <c r="M5" s="51" t="s">
        <v>273</v>
      </c>
      <c r="N5" s="41" t="s">
        <v>270</v>
      </c>
      <c r="O5" s="41" t="s">
        <v>274</v>
      </c>
      <c r="P5" s="41"/>
      <c r="Q5" s="41"/>
      <c r="R5" s="41"/>
      <c r="S5" s="41"/>
      <c r="T5" s="41"/>
      <c r="U5" s="41" t="s">
        <v>255</v>
      </c>
      <c r="V5" s="41" t="s">
        <v>255</v>
      </c>
      <c r="W5" s="41" t="s">
        <v>255</v>
      </c>
      <c r="X5" s="41"/>
      <c r="Y5" s="41"/>
      <c r="Z5" s="41"/>
      <c r="AA5" s="65" t="s">
        <v>256</v>
      </c>
    </row>
    <row r="6" spans="1:27" ht="14.5" customHeight="1">
      <c r="A6">
        <f>施法!J8</f>
        <v>0</v>
      </c>
      <c r="B6" s="42" t="s">
        <v>275</v>
      </c>
      <c r="C6" s="42">
        <v>0</v>
      </c>
      <c r="D6" s="42" t="s">
        <v>276</v>
      </c>
      <c r="E6" s="42" t="s">
        <v>184</v>
      </c>
      <c r="F6" s="42" t="s">
        <v>249</v>
      </c>
      <c r="G6" s="42" t="s">
        <v>250</v>
      </c>
      <c r="H6" s="42" t="s">
        <v>251</v>
      </c>
      <c r="I6" s="42" t="s">
        <v>205</v>
      </c>
      <c r="J6" s="42" t="s">
        <v>251</v>
      </c>
      <c r="K6" s="42" t="s">
        <v>251</v>
      </c>
      <c r="L6" s="42" t="s">
        <v>277</v>
      </c>
      <c r="M6" s="52" t="s">
        <v>278</v>
      </c>
      <c r="N6" s="42" t="s">
        <v>275</v>
      </c>
      <c r="O6" s="42" t="s">
        <v>279</v>
      </c>
      <c r="P6" s="42"/>
      <c r="Q6" s="42"/>
      <c r="R6" s="42" t="s">
        <v>255</v>
      </c>
      <c r="S6" s="42"/>
      <c r="T6" s="42"/>
      <c r="U6" s="42" t="s">
        <v>255</v>
      </c>
      <c r="V6" s="42"/>
      <c r="W6" s="42" t="s">
        <v>255</v>
      </c>
      <c r="X6" s="42"/>
      <c r="Y6" s="42"/>
      <c r="Z6" s="42"/>
      <c r="AA6" s="65" t="s">
        <v>280</v>
      </c>
    </row>
    <row r="7" spans="1:27" ht="14.5" customHeight="1">
      <c r="A7">
        <f>施法!J9</f>
        <v>0</v>
      </c>
      <c r="B7" s="38" t="s">
        <v>281</v>
      </c>
      <c r="C7" s="38">
        <v>0</v>
      </c>
      <c r="D7" s="38" t="s">
        <v>248</v>
      </c>
      <c r="E7" s="38" t="s">
        <v>184</v>
      </c>
      <c r="F7" s="38" t="s">
        <v>249</v>
      </c>
      <c r="G7" s="38" t="s">
        <v>250</v>
      </c>
      <c r="H7" s="38" t="s">
        <v>204</v>
      </c>
      <c r="I7" s="38" t="s">
        <v>205</v>
      </c>
      <c r="J7" s="38" t="s">
        <v>251</v>
      </c>
      <c r="K7" s="38" t="s">
        <v>251</v>
      </c>
      <c r="L7" s="38" t="s">
        <v>282</v>
      </c>
      <c r="M7" s="53" t="s">
        <v>283</v>
      </c>
      <c r="N7" s="38" t="s">
        <v>281</v>
      </c>
      <c r="O7" s="38" t="s">
        <v>284</v>
      </c>
      <c r="P7" s="38"/>
      <c r="Q7" s="38"/>
      <c r="R7" s="38" t="s">
        <v>255</v>
      </c>
      <c r="S7" s="38"/>
      <c r="T7" s="38"/>
      <c r="U7" s="38" t="s">
        <v>255</v>
      </c>
      <c r="V7" s="38" t="s">
        <v>255</v>
      </c>
      <c r="W7" s="38" t="s">
        <v>255</v>
      </c>
      <c r="X7" s="38" t="s">
        <v>255</v>
      </c>
      <c r="Y7" s="38"/>
      <c r="Z7" s="38"/>
      <c r="AA7" s="65" t="s">
        <v>280</v>
      </c>
    </row>
    <row r="8" spans="1:27" ht="14.5" customHeight="1">
      <c r="A8">
        <f>施法!J10</f>
        <v>0</v>
      </c>
      <c r="B8" s="40" t="s">
        <v>285</v>
      </c>
      <c r="C8" s="40">
        <v>0</v>
      </c>
      <c r="D8" s="40" t="s">
        <v>264</v>
      </c>
      <c r="E8" s="40" t="s">
        <v>184</v>
      </c>
      <c r="F8" s="40" t="s">
        <v>249</v>
      </c>
      <c r="G8" s="40" t="s">
        <v>272</v>
      </c>
      <c r="H8" s="40" t="s">
        <v>204</v>
      </c>
      <c r="I8" s="40" t="s">
        <v>205</v>
      </c>
      <c r="J8" s="40" t="s">
        <v>206</v>
      </c>
      <c r="K8" s="40" t="s">
        <v>286</v>
      </c>
      <c r="L8" s="40" t="s">
        <v>282</v>
      </c>
      <c r="M8" s="50" t="s">
        <v>287</v>
      </c>
      <c r="N8" s="40" t="s">
        <v>285</v>
      </c>
      <c r="O8" s="40" t="s">
        <v>288</v>
      </c>
      <c r="P8" s="40" t="s">
        <v>255</v>
      </c>
      <c r="Q8" s="40"/>
      <c r="R8" s="40"/>
      <c r="S8" s="40"/>
      <c r="T8" s="40"/>
      <c r="U8" s="40" t="s">
        <v>255</v>
      </c>
      <c r="V8" s="40"/>
      <c r="W8" s="40" t="s">
        <v>255</v>
      </c>
      <c r="X8" s="40" t="s">
        <v>255</v>
      </c>
      <c r="Y8" s="40"/>
      <c r="Z8" s="40"/>
      <c r="AA8" s="65" t="s">
        <v>256</v>
      </c>
    </row>
    <row r="9" spans="1:27" ht="14.5" customHeight="1">
      <c r="A9">
        <f>施法!J11</f>
        <v>0</v>
      </c>
      <c r="B9" s="42" t="s">
        <v>289</v>
      </c>
      <c r="C9" s="42">
        <v>0</v>
      </c>
      <c r="D9" s="42" t="s">
        <v>276</v>
      </c>
      <c r="E9" s="42" t="s">
        <v>184</v>
      </c>
      <c r="F9" s="42" t="s">
        <v>249</v>
      </c>
      <c r="G9" s="42" t="s">
        <v>290</v>
      </c>
      <c r="H9" s="42" t="s">
        <v>204</v>
      </c>
      <c r="I9" s="42" t="s">
        <v>205</v>
      </c>
      <c r="J9" s="42" t="s">
        <v>251</v>
      </c>
      <c r="K9" s="42" t="s">
        <v>251</v>
      </c>
      <c r="L9" s="42" t="s">
        <v>252</v>
      </c>
      <c r="M9" s="52" t="s">
        <v>291</v>
      </c>
      <c r="N9" s="42" t="s">
        <v>289</v>
      </c>
      <c r="O9" s="42" t="s">
        <v>292</v>
      </c>
      <c r="P9" s="42"/>
      <c r="Q9" s="42"/>
      <c r="R9" s="42" t="s">
        <v>255</v>
      </c>
      <c r="S9" s="42"/>
      <c r="T9" s="42"/>
      <c r="U9" s="42"/>
      <c r="V9" s="42"/>
      <c r="W9" s="42"/>
      <c r="X9" s="42"/>
      <c r="Y9" s="42"/>
      <c r="Z9" s="42"/>
      <c r="AA9" s="65" t="s">
        <v>256</v>
      </c>
    </row>
    <row r="10" spans="1:27" ht="14.5" customHeight="1">
      <c r="A10">
        <f>施法!J12</f>
        <v>0</v>
      </c>
      <c r="B10" s="40" t="s">
        <v>293</v>
      </c>
      <c r="C10" s="40">
        <v>0</v>
      </c>
      <c r="D10" s="40" t="s">
        <v>264</v>
      </c>
      <c r="E10" s="40" t="s">
        <v>184</v>
      </c>
      <c r="F10" s="40" t="s">
        <v>249</v>
      </c>
      <c r="G10" s="40" t="s">
        <v>272</v>
      </c>
      <c r="H10" s="40" t="s">
        <v>204</v>
      </c>
      <c r="I10" s="40" t="s">
        <v>205</v>
      </c>
      <c r="J10" s="40" t="s">
        <v>251</v>
      </c>
      <c r="K10" s="40" t="s">
        <v>251</v>
      </c>
      <c r="L10" s="40" t="s">
        <v>252</v>
      </c>
      <c r="M10" s="50" t="s">
        <v>294</v>
      </c>
      <c r="N10" s="40" t="s">
        <v>293</v>
      </c>
      <c r="O10" s="40" t="s">
        <v>295</v>
      </c>
      <c r="P10" s="40"/>
      <c r="Q10" s="40"/>
      <c r="R10" s="40"/>
      <c r="S10" s="40"/>
      <c r="T10" s="40"/>
      <c r="U10" s="40"/>
      <c r="V10" s="40" t="s">
        <v>255</v>
      </c>
      <c r="W10" s="40"/>
      <c r="X10" s="40"/>
      <c r="Y10" s="40"/>
      <c r="Z10" s="40"/>
      <c r="AA10" s="65" t="s">
        <v>256</v>
      </c>
    </row>
    <row r="11" spans="1:27" ht="14.5" customHeight="1">
      <c r="A11">
        <f>施法!J13</f>
        <v>0</v>
      </c>
      <c r="B11" s="40" t="s">
        <v>296</v>
      </c>
      <c r="C11" s="40">
        <v>0</v>
      </c>
      <c r="D11" s="40" t="s">
        <v>264</v>
      </c>
      <c r="E11" s="40" t="s">
        <v>184</v>
      </c>
      <c r="F11" s="40" t="s">
        <v>249</v>
      </c>
      <c r="G11" s="40" t="s">
        <v>272</v>
      </c>
      <c r="H11" s="40" t="s">
        <v>204</v>
      </c>
      <c r="I11" s="40" t="s">
        <v>205</v>
      </c>
      <c r="J11" s="40" t="s">
        <v>251</v>
      </c>
      <c r="K11" s="40" t="s">
        <v>251</v>
      </c>
      <c r="L11" s="40" t="s">
        <v>252</v>
      </c>
      <c r="M11" s="50" t="s">
        <v>297</v>
      </c>
      <c r="N11" s="40" t="s">
        <v>296</v>
      </c>
      <c r="O11" s="40" t="s">
        <v>298</v>
      </c>
      <c r="P11" s="40"/>
      <c r="Q11" s="40"/>
      <c r="R11" s="40"/>
      <c r="S11" s="40"/>
      <c r="T11" s="40"/>
      <c r="U11" s="40" t="s">
        <v>255</v>
      </c>
      <c r="V11" s="40"/>
      <c r="W11" s="40" t="s">
        <v>255</v>
      </c>
      <c r="X11" s="40" t="s">
        <v>255</v>
      </c>
      <c r="Y11" s="40"/>
      <c r="Z11" s="40"/>
      <c r="AA11" s="65" t="s">
        <v>256</v>
      </c>
    </row>
    <row r="12" spans="1:27" ht="14.5" customHeight="1">
      <c r="A12" t="str">
        <f>施法!J14</f>
        <v>法术名</v>
      </c>
      <c r="B12" s="43" t="s">
        <v>299</v>
      </c>
      <c r="C12" s="43">
        <v>0</v>
      </c>
      <c r="D12" s="43" t="s">
        <v>300</v>
      </c>
      <c r="E12" s="43" t="s">
        <v>184</v>
      </c>
      <c r="F12" s="43" t="s">
        <v>249</v>
      </c>
      <c r="G12" s="43" t="s">
        <v>259</v>
      </c>
      <c r="H12" s="43" t="s">
        <v>251</v>
      </c>
      <c r="I12" s="43" t="s">
        <v>205</v>
      </c>
      <c r="J12" s="43" t="s">
        <v>206</v>
      </c>
      <c r="K12" s="43" t="s">
        <v>301</v>
      </c>
      <c r="L12" s="43" t="s">
        <v>282</v>
      </c>
      <c r="M12" s="54" t="s">
        <v>302</v>
      </c>
      <c r="N12" s="43" t="s">
        <v>299</v>
      </c>
      <c r="O12" s="43" t="s">
        <v>303</v>
      </c>
      <c r="P12" s="43" t="s">
        <v>255</v>
      </c>
      <c r="Q12" s="43"/>
      <c r="R12" s="43"/>
      <c r="S12" s="43"/>
      <c r="T12" s="43"/>
      <c r="U12" s="43" t="s">
        <v>255</v>
      </c>
      <c r="V12" s="43" t="s">
        <v>255</v>
      </c>
      <c r="W12" s="43" t="s">
        <v>255</v>
      </c>
      <c r="X12" s="43"/>
      <c r="Y12" s="43"/>
      <c r="Z12" s="43"/>
      <c r="AA12" s="65" t="s">
        <v>256</v>
      </c>
    </row>
    <row r="13" spans="1:27" ht="14.5" customHeight="1">
      <c r="A13" t="str">
        <f>施法!J15</f>
        <v>法师护甲</v>
      </c>
      <c r="B13" s="40" t="s">
        <v>304</v>
      </c>
      <c r="C13" s="40">
        <v>0</v>
      </c>
      <c r="D13" s="40" t="s">
        <v>264</v>
      </c>
      <c r="E13" s="40" t="s">
        <v>184</v>
      </c>
      <c r="F13" s="40" t="s">
        <v>249</v>
      </c>
      <c r="G13" s="40" t="s">
        <v>250</v>
      </c>
      <c r="H13" s="40" t="s">
        <v>204</v>
      </c>
      <c r="I13" s="40" t="s">
        <v>205</v>
      </c>
      <c r="J13" s="40" t="s">
        <v>251</v>
      </c>
      <c r="K13" s="40" t="s">
        <v>251</v>
      </c>
      <c r="L13" s="40" t="s">
        <v>252</v>
      </c>
      <c r="M13" s="55" t="s">
        <v>305</v>
      </c>
      <c r="N13" s="40" t="s">
        <v>304</v>
      </c>
      <c r="O13" s="40" t="s">
        <v>306</v>
      </c>
      <c r="P13" s="40"/>
      <c r="Q13" s="40"/>
      <c r="R13" s="40" t="s">
        <v>255</v>
      </c>
      <c r="S13" s="40"/>
      <c r="T13" s="40"/>
      <c r="U13" s="40" t="s">
        <v>255</v>
      </c>
      <c r="V13" s="40" t="s">
        <v>255</v>
      </c>
      <c r="W13" s="40" t="s">
        <v>255</v>
      </c>
      <c r="X13" s="40" t="s">
        <v>255</v>
      </c>
      <c r="Y13" s="40"/>
      <c r="Z13" s="40"/>
      <c r="AA13" s="65" t="s">
        <v>280</v>
      </c>
    </row>
    <row r="14" spans="1:27" ht="14.5" customHeight="1">
      <c r="A14" t="str">
        <f>施法!J16</f>
        <v>魔法飞弹</v>
      </c>
      <c r="B14" s="40" t="s">
        <v>307</v>
      </c>
      <c r="C14" s="40">
        <v>0</v>
      </c>
      <c r="D14" s="40" t="s">
        <v>264</v>
      </c>
      <c r="E14" s="40" t="s">
        <v>184</v>
      </c>
      <c r="F14" s="40" t="s">
        <v>249</v>
      </c>
      <c r="G14" s="40" t="s">
        <v>265</v>
      </c>
      <c r="H14" s="40" t="s">
        <v>251</v>
      </c>
      <c r="I14" s="40" t="s">
        <v>205</v>
      </c>
      <c r="J14" s="40" t="s">
        <v>206</v>
      </c>
      <c r="K14" s="40" t="s">
        <v>266</v>
      </c>
      <c r="L14" s="40" t="s">
        <v>252</v>
      </c>
      <c r="M14" s="50" t="s">
        <v>308</v>
      </c>
      <c r="N14" s="40" t="s">
        <v>307</v>
      </c>
      <c r="O14" s="40" t="s">
        <v>309</v>
      </c>
      <c r="P14" s="40"/>
      <c r="Q14" s="40"/>
      <c r="R14" s="40"/>
      <c r="S14" s="40"/>
      <c r="T14" s="40"/>
      <c r="U14" s="40" t="s">
        <v>255</v>
      </c>
      <c r="V14" s="40" t="s">
        <v>255</v>
      </c>
      <c r="W14" s="40" t="s">
        <v>255</v>
      </c>
      <c r="X14" s="40" t="s">
        <v>255</v>
      </c>
      <c r="Y14" s="40"/>
      <c r="Z14" s="40"/>
      <c r="AA14" s="65" t="s">
        <v>269</v>
      </c>
    </row>
    <row r="15" spans="1:27" ht="14.5" customHeight="1">
      <c r="A15" t="str">
        <f>施法!J17</f>
        <v>繁彩球</v>
      </c>
      <c r="B15" s="44" t="s">
        <v>310</v>
      </c>
      <c r="C15" s="44">
        <v>0</v>
      </c>
      <c r="D15" s="44" t="s">
        <v>311</v>
      </c>
      <c r="E15" s="44" t="s">
        <v>184</v>
      </c>
      <c r="F15" s="44" t="s">
        <v>249</v>
      </c>
      <c r="G15" s="44" t="s">
        <v>312</v>
      </c>
      <c r="H15" s="44" t="s">
        <v>204</v>
      </c>
      <c r="I15" s="44" t="s">
        <v>205</v>
      </c>
      <c r="J15" s="44" t="s">
        <v>251</v>
      </c>
      <c r="K15" s="44" t="s">
        <v>251</v>
      </c>
      <c r="L15" s="44" t="s">
        <v>282</v>
      </c>
      <c r="M15" s="56" t="s">
        <v>313</v>
      </c>
      <c r="N15" s="44" t="s">
        <v>310</v>
      </c>
      <c r="O15" s="44" t="s">
        <v>314</v>
      </c>
      <c r="P15" s="44"/>
      <c r="Q15" s="44" t="s">
        <v>255</v>
      </c>
      <c r="R15" s="44" t="s">
        <v>255</v>
      </c>
      <c r="S15" s="44"/>
      <c r="T15" s="44"/>
      <c r="U15" s="44"/>
      <c r="V15" s="44"/>
      <c r="W15" s="44"/>
      <c r="X15" s="44" t="s">
        <v>255</v>
      </c>
      <c r="Y15" s="44"/>
      <c r="Z15" s="44"/>
      <c r="AA15" s="65" t="s">
        <v>256</v>
      </c>
    </row>
    <row r="16" spans="1:27" ht="14.5" customHeight="1">
      <c r="A16" t="str">
        <f>施法!J18</f>
        <v>通晓语言</v>
      </c>
      <c r="B16" s="42" t="s">
        <v>315</v>
      </c>
      <c r="C16" s="42">
        <v>0</v>
      </c>
      <c r="D16" s="42" t="s">
        <v>276</v>
      </c>
      <c r="E16" s="42" t="s">
        <v>184</v>
      </c>
      <c r="F16" s="42" t="s">
        <v>249</v>
      </c>
      <c r="G16" s="42" t="s">
        <v>290</v>
      </c>
      <c r="H16" s="42" t="s">
        <v>204</v>
      </c>
      <c r="I16" s="42" t="s">
        <v>205</v>
      </c>
      <c r="J16" s="42" t="s">
        <v>251</v>
      </c>
      <c r="K16" s="42" t="s">
        <v>251</v>
      </c>
      <c r="L16" s="42" t="s">
        <v>252</v>
      </c>
      <c r="M16" s="57" t="s">
        <v>316</v>
      </c>
      <c r="N16" s="42" t="s">
        <v>315</v>
      </c>
      <c r="O16" s="42" t="s">
        <v>317</v>
      </c>
      <c r="P16" s="42"/>
      <c r="Q16" s="42"/>
      <c r="R16" s="42" t="s">
        <v>255</v>
      </c>
      <c r="S16" s="42"/>
      <c r="T16" s="42"/>
      <c r="U16" s="42" t="s">
        <v>255</v>
      </c>
      <c r="V16" s="42"/>
      <c r="W16" s="42" t="s">
        <v>255</v>
      </c>
      <c r="X16" s="42"/>
      <c r="Y16" s="42"/>
      <c r="Z16" s="42"/>
      <c r="AA16" s="65" t="s">
        <v>280</v>
      </c>
    </row>
    <row r="17" spans="1:27" ht="14.5" customHeight="1">
      <c r="A17">
        <f>施法!J19</f>
        <v>0</v>
      </c>
      <c r="B17" s="38" t="s">
        <v>318</v>
      </c>
      <c r="C17" s="38">
        <v>0</v>
      </c>
      <c r="D17" s="38" t="s">
        <v>248</v>
      </c>
      <c r="E17" s="38" t="s">
        <v>184</v>
      </c>
      <c r="F17" s="38" t="s">
        <v>249</v>
      </c>
      <c r="G17" s="38" t="s">
        <v>290</v>
      </c>
      <c r="H17" s="38" t="s">
        <v>204</v>
      </c>
      <c r="I17" s="38" t="s">
        <v>205</v>
      </c>
      <c r="J17" s="38" t="s">
        <v>206</v>
      </c>
      <c r="K17" s="38" t="s">
        <v>319</v>
      </c>
      <c r="L17" s="38" t="s">
        <v>252</v>
      </c>
      <c r="M17" s="48" t="s">
        <v>320</v>
      </c>
      <c r="N17" s="38" t="s">
        <v>318</v>
      </c>
      <c r="O17" s="38" t="s">
        <v>321</v>
      </c>
      <c r="P17" s="38"/>
      <c r="Q17" s="38"/>
      <c r="R17" s="38" t="s">
        <v>255</v>
      </c>
      <c r="S17" s="38"/>
      <c r="T17" s="38"/>
      <c r="U17" s="38" t="s">
        <v>255</v>
      </c>
      <c r="V17" s="38" t="s">
        <v>255</v>
      </c>
      <c r="W17" s="38" t="s">
        <v>255</v>
      </c>
      <c r="X17" s="38"/>
      <c r="Y17" s="38"/>
      <c r="Z17" s="38"/>
      <c r="AA17" s="65" t="s">
        <v>280</v>
      </c>
    </row>
    <row r="18" spans="1:27" ht="14.5" customHeight="1">
      <c r="A18">
        <f>施法!J20</f>
        <v>0</v>
      </c>
      <c r="B18" s="40" t="s">
        <v>322</v>
      </c>
      <c r="C18" s="40">
        <v>0</v>
      </c>
      <c r="D18" s="40" t="s">
        <v>264</v>
      </c>
      <c r="E18" s="40" t="s">
        <v>184</v>
      </c>
      <c r="F18" s="40" t="s">
        <v>249</v>
      </c>
      <c r="G18" s="40" t="s">
        <v>312</v>
      </c>
      <c r="H18" s="40" t="s">
        <v>204</v>
      </c>
      <c r="I18" s="40" t="s">
        <v>251</v>
      </c>
      <c r="J18" s="40" t="s">
        <v>206</v>
      </c>
      <c r="K18" s="40" t="s">
        <v>323</v>
      </c>
      <c r="L18" s="40" t="s">
        <v>324</v>
      </c>
      <c r="M18" s="55" t="s">
        <v>325</v>
      </c>
      <c r="N18" s="40" t="s">
        <v>322</v>
      </c>
      <c r="O18" s="40" t="s">
        <v>326</v>
      </c>
      <c r="P18" s="40" t="s">
        <v>255</v>
      </c>
      <c r="Q18" s="40" t="s">
        <v>255</v>
      </c>
      <c r="R18" s="40"/>
      <c r="S18" s="40"/>
      <c r="T18" s="40"/>
      <c r="U18" s="40" t="s">
        <v>255</v>
      </c>
      <c r="V18" s="40"/>
      <c r="W18" s="40" t="s">
        <v>255</v>
      </c>
      <c r="X18" s="40" t="s">
        <v>255</v>
      </c>
      <c r="Y18" s="40"/>
      <c r="Z18" s="40"/>
      <c r="AA18" s="65" t="s">
        <v>256</v>
      </c>
    </row>
    <row r="19" spans="1:27" ht="14.5" customHeight="1">
      <c r="A19">
        <f>施法!J21</f>
        <v>0</v>
      </c>
      <c r="B19" s="40" t="s">
        <v>327</v>
      </c>
      <c r="C19" s="40">
        <v>0</v>
      </c>
      <c r="D19" s="40" t="s">
        <v>264</v>
      </c>
      <c r="E19" s="40" t="s">
        <v>184</v>
      </c>
      <c r="F19" s="40" t="s">
        <v>249</v>
      </c>
      <c r="G19" s="40" t="s">
        <v>328</v>
      </c>
      <c r="H19" s="40" t="s">
        <v>204</v>
      </c>
      <c r="I19" s="40" t="s">
        <v>251</v>
      </c>
      <c r="J19" s="40" t="s">
        <v>251</v>
      </c>
      <c r="K19" s="40" t="s">
        <v>251</v>
      </c>
      <c r="L19" s="40" t="s">
        <v>252</v>
      </c>
      <c r="M19" s="50" t="s">
        <v>329</v>
      </c>
      <c r="N19" s="40" t="s">
        <v>327</v>
      </c>
      <c r="O19" s="40" t="s">
        <v>330</v>
      </c>
      <c r="P19" s="40"/>
      <c r="Q19" s="40"/>
      <c r="R19" s="40"/>
      <c r="S19" s="40"/>
      <c r="T19" s="40"/>
      <c r="U19" s="40" t="s">
        <v>255</v>
      </c>
      <c r="V19" s="40" t="s">
        <v>255</v>
      </c>
      <c r="W19" s="40" t="s">
        <v>255</v>
      </c>
      <c r="X19" s="40" t="s">
        <v>255</v>
      </c>
      <c r="Y19" s="40"/>
      <c r="Z19" s="40"/>
      <c r="AA19" s="65" t="s">
        <v>269</v>
      </c>
    </row>
    <row r="20" spans="1:27" s="33" customFormat="1" ht="14.5" customHeight="1">
      <c r="A20">
        <f>施法!J22</f>
        <v>0</v>
      </c>
      <c r="B20" s="38" t="s">
        <v>331</v>
      </c>
      <c r="C20" s="38">
        <v>0</v>
      </c>
      <c r="D20" s="38" t="s">
        <v>248</v>
      </c>
      <c r="E20" s="38" t="s">
        <v>184</v>
      </c>
      <c r="F20" s="38" t="s">
        <v>249</v>
      </c>
      <c r="G20" s="38" t="s">
        <v>290</v>
      </c>
      <c r="H20" s="38" t="s">
        <v>204</v>
      </c>
      <c r="I20" s="38" t="s">
        <v>205</v>
      </c>
      <c r="J20" s="38" t="s">
        <v>251</v>
      </c>
      <c r="K20" s="38" t="s">
        <v>251</v>
      </c>
      <c r="L20" s="38" t="s">
        <v>332</v>
      </c>
      <c r="M20" s="48" t="s">
        <v>333</v>
      </c>
      <c r="N20" s="38" t="s">
        <v>331</v>
      </c>
      <c r="O20" s="38" t="s">
        <v>334</v>
      </c>
      <c r="P20" s="38" t="s">
        <v>255</v>
      </c>
      <c r="Q20" s="38"/>
      <c r="R20" s="38"/>
      <c r="S20" s="38"/>
      <c r="T20" s="38"/>
      <c r="U20" s="38" t="s">
        <v>255</v>
      </c>
      <c r="V20" s="38" t="s">
        <v>255</v>
      </c>
      <c r="W20" s="38" t="s">
        <v>255</v>
      </c>
      <c r="X20" s="38" t="s">
        <v>255</v>
      </c>
      <c r="Y20" s="38"/>
      <c r="Z20" s="38"/>
      <c r="AA20" s="65" t="s">
        <v>256</v>
      </c>
    </row>
    <row r="21" spans="1:27" ht="14.5" customHeight="1">
      <c r="A21">
        <f>施法!J23</f>
        <v>0</v>
      </c>
      <c r="B21" s="42" t="s">
        <v>335</v>
      </c>
      <c r="C21" s="42">
        <v>0</v>
      </c>
      <c r="D21" s="42" t="s">
        <v>276</v>
      </c>
      <c r="E21" s="42" t="s">
        <v>184</v>
      </c>
      <c r="F21" s="42" t="s">
        <v>336</v>
      </c>
      <c r="G21" s="42" t="s">
        <v>312</v>
      </c>
      <c r="H21" s="42" t="s">
        <v>204</v>
      </c>
      <c r="I21" s="42" t="s">
        <v>205</v>
      </c>
      <c r="J21" s="42" t="s">
        <v>251</v>
      </c>
      <c r="K21" s="42" t="s">
        <v>251</v>
      </c>
      <c r="L21" s="42" t="s">
        <v>332</v>
      </c>
      <c r="M21" s="57" t="s">
        <v>337</v>
      </c>
      <c r="N21" s="42" t="s">
        <v>335</v>
      </c>
      <c r="O21" s="42" t="s">
        <v>338</v>
      </c>
      <c r="P21" s="42"/>
      <c r="Q21" s="42"/>
      <c r="R21" s="42" t="s">
        <v>255</v>
      </c>
      <c r="S21" s="42"/>
      <c r="T21" s="42"/>
      <c r="U21" s="42"/>
      <c r="V21" s="42" t="s">
        <v>255</v>
      </c>
      <c r="W21" s="42"/>
      <c r="X21" s="42" t="s">
        <v>255</v>
      </c>
      <c r="Y21" s="42"/>
      <c r="Z21" s="42"/>
      <c r="AA21" s="65" t="s">
        <v>280</v>
      </c>
    </row>
    <row r="22" spans="1:27" ht="14.5" customHeight="1">
      <c r="A22">
        <f>施法!J24</f>
        <v>0</v>
      </c>
      <c r="B22" s="42" t="s">
        <v>339</v>
      </c>
      <c r="C22" s="42">
        <v>0</v>
      </c>
      <c r="D22" s="42" t="s">
        <v>276</v>
      </c>
      <c r="E22" s="42" t="s">
        <v>184</v>
      </c>
      <c r="F22" s="42" t="s">
        <v>332</v>
      </c>
      <c r="G22" s="42" t="s">
        <v>312</v>
      </c>
      <c r="H22" s="42" t="s">
        <v>204</v>
      </c>
      <c r="I22" s="42" t="s">
        <v>205</v>
      </c>
      <c r="J22" s="42" t="s">
        <v>206</v>
      </c>
      <c r="K22" s="42" t="s">
        <v>340</v>
      </c>
      <c r="L22" s="42" t="s">
        <v>252</v>
      </c>
      <c r="M22" s="52" t="s">
        <v>341</v>
      </c>
      <c r="N22" s="42" t="s">
        <v>339</v>
      </c>
      <c r="O22" s="42" t="s">
        <v>342</v>
      </c>
      <c r="P22" s="42" t="s">
        <v>255</v>
      </c>
      <c r="Q22" s="42" t="s">
        <v>255</v>
      </c>
      <c r="R22" s="42" t="s">
        <v>255</v>
      </c>
      <c r="S22" s="42"/>
      <c r="T22" s="42"/>
      <c r="U22" s="42" t="s">
        <v>255</v>
      </c>
      <c r="V22" s="42"/>
      <c r="W22" s="42" t="s">
        <v>255</v>
      </c>
      <c r="X22" s="42" t="s">
        <v>255</v>
      </c>
      <c r="Y22" s="42"/>
      <c r="Z22" s="42"/>
      <c r="AA22" s="65" t="s">
        <v>256</v>
      </c>
    </row>
    <row r="23" spans="1:27" ht="14.5" customHeight="1">
      <c r="A23" t="str">
        <f>施法!J25</f>
        <v>法术名</v>
      </c>
      <c r="B23" s="42" t="s">
        <v>343</v>
      </c>
      <c r="C23" s="42">
        <v>0</v>
      </c>
      <c r="D23" s="42" t="s">
        <v>276</v>
      </c>
      <c r="E23" s="42" t="s">
        <v>184</v>
      </c>
      <c r="F23" s="42" t="s">
        <v>249</v>
      </c>
      <c r="G23" s="42" t="s">
        <v>272</v>
      </c>
      <c r="H23" s="42" t="s">
        <v>204</v>
      </c>
      <c r="I23" s="42" t="s">
        <v>205</v>
      </c>
      <c r="J23" s="42" t="s">
        <v>206</v>
      </c>
      <c r="K23" s="42" t="s">
        <v>344</v>
      </c>
      <c r="L23" s="42" t="s">
        <v>260</v>
      </c>
      <c r="M23" s="52" t="s">
        <v>345</v>
      </c>
      <c r="N23" s="42" t="s">
        <v>343</v>
      </c>
      <c r="O23" s="42" t="s">
        <v>346</v>
      </c>
      <c r="P23" s="42" t="s">
        <v>255</v>
      </c>
      <c r="Q23" s="42"/>
      <c r="R23" s="42"/>
      <c r="S23" s="42"/>
      <c r="T23" s="42"/>
      <c r="U23" s="42" t="s">
        <v>255</v>
      </c>
      <c r="V23" s="42"/>
      <c r="W23" s="42" t="s">
        <v>255</v>
      </c>
      <c r="X23" s="42" t="s">
        <v>255</v>
      </c>
      <c r="Y23" s="42"/>
      <c r="Z23" s="42"/>
      <c r="AA23" s="65" t="s">
        <v>256</v>
      </c>
    </row>
    <row r="24" spans="1:27" ht="14.5" customHeight="1">
      <c r="A24" t="str">
        <f>施法!J26</f>
        <v>人类定身术</v>
      </c>
      <c r="B24" s="43" t="s">
        <v>347</v>
      </c>
      <c r="C24" s="43">
        <v>0</v>
      </c>
      <c r="D24" s="43" t="s">
        <v>300</v>
      </c>
      <c r="E24" s="43" t="s">
        <v>184</v>
      </c>
      <c r="F24" s="43" t="s">
        <v>249</v>
      </c>
      <c r="G24" s="43" t="s">
        <v>250</v>
      </c>
      <c r="H24" s="43" t="s">
        <v>204</v>
      </c>
      <c r="I24" s="43" t="s">
        <v>251</v>
      </c>
      <c r="J24" s="43" t="s">
        <v>251</v>
      </c>
      <c r="K24" s="43" t="s">
        <v>251</v>
      </c>
      <c r="L24" s="43" t="s">
        <v>260</v>
      </c>
      <c r="M24" s="58" t="s">
        <v>348</v>
      </c>
      <c r="N24" s="43" t="s">
        <v>347</v>
      </c>
      <c r="O24" s="43" t="s">
        <v>349</v>
      </c>
      <c r="P24" s="43"/>
      <c r="Q24" s="43"/>
      <c r="R24" s="43"/>
      <c r="S24" s="43"/>
      <c r="T24" s="43"/>
      <c r="U24" s="43" t="s">
        <v>255</v>
      </c>
      <c r="V24" s="43" t="s">
        <v>255</v>
      </c>
      <c r="W24" s="43" t="s">
        <v>255</v>
      </c>
      <c r="X24" s="43"/>
      <c r="Y24" s="66"/>
      <c r="Z24" s="66"/>
      <c r="AA24" s="65" t="s">
        <v>350</v>
      </c>
    </row>
    <row r="25" spans="1:27" ht="14.5" customHeight="1">
      <c r="A25" t="str">
        <f>施法!J27</f>
        <v>灵体武器</v>
      </c>
      <c r="B25" s="45" t="s">
        <v>351</v>
      </c>
      <c r="C25" s="45">
        <v>0</v>
      </c>
      <c r="D25" s="45" t="s">
        <v>352</v>
      </c>
      <c r="E25" s="45" t="s">
        <v>184</v>
      </c>
      <c r="F25" s="45" t="s">
        <v>249</v>
      </c>
      <c r="G25" s="45" t="s">
        <v>290</v>
      </c>
      <c r="H25" s="45" t="s">
        <v>251</v>
      </c>
      <c r="I25" s="45" t="s">
        <v>205</v>
      </c>
      <c r="J25" s="45" t="s">
        <v>206</v>
      </c>
      <c r="K25" s="45" t="s">
        <v>353</v>
      </c>
      <c r="L25" s="45" t="s">
        <v>332</v>
      </c>
      <c r="M25" s="59" t="s">
        <v>354</v>
      </c>
      <c r="N25" s="45" t="s">
        <v>351</v>
      </c>
      <c r="O25" s="45" t="s">
        <v>355</v>
      </c>
      <c r="P25" s="45" t="s">
        <v>255</v>
      </c>
      <c r="Q25" s="45"/>
      <c r="R25" s="45"/>
      <c r="S25" s="45"/>
      <c r="T25" s="45"/>
      <c r="U25" s="45" t="s">
        <v>255</v>
      </c>
      <c r="V25" s="45" t="s">
        <v>255</v>
      </c>
      <c r="W25" s="45" t="s">
        <v>255</v>
      </c>
      <c r="X25" s="45"/>
      <c r="Y25" s="45"/>
      <c r="Z25" s="45"/>
      <c r="AA25" s="65" t="s">
        <v>256</v>
      </c>
    </row>
    <row r="26" spans="1:27" ht="14.5" customHeight="1">
      <c r="A26">
        <f>施法!J28</f>
        <v>0</v>
      </c>
      <c r="B26" s="42" t="s">
        <v>356</v>
      </c>
      <c r="C26" s="42">
        <v>0</v>
      </c>
      <c r="D26" s="42" t="s">
        <v>276</v>
      </c>
      <c r="E26" s="42" t="s">
        <v>184</v>
      </c>
      <c r="F26" s="42" t="s">
        <v>249</v>
      </c>
      <c r="G26" s="42" t="s">
        <v>290</v>
      </c>
      <c r="H26" s="42" t="s">
        <v>251</v>
      </c>
      <c r="I26" s="42" t="s">
        <v>205</v>
      </c>
      <c r="J26" s="42" t="s">
        <v>251</v>
      </c>
      <c r="K26" s="42" t="s">
        <v>251</v>
      </c>
      <c r="L26" s="42" t="s">
        <v>277</v>
      </c>
      <c r="M26" s="57" t="s">
        <v>357</v>
      </c>
      <c r="N26" s="42" t="s">
        <v>356</v>
      </c>
      <c r="O26" s="42" t="s">
        <v>358</v>
      </c>
      <c r="P26" s="42"/>
      <c r="Q26" s="42"/>
      <c r="R26" s="42" t="s">
        <v>255</v>
      </c>
      <c r="S26" s="42"/>
      <c r="T26" s="42"/>
      <c r="U26" s="42" t="s">
        <v>255</v>
      </c>
      <c r="V26" s="42"/>
      <c r="W26" s="42" t="s">
        <v>255</v>
      </c>
      <c r="X26" s="42"/>
      <c r="Y26" s="42"/>
      <c r="Z26" s="42"/>
      <c r="AA26" s="65" t="s">
        <v>280</v>
      </c>
    </row>
    <row r="27" spans="1:27" ht="14.5" customHeight="1">
      <c r="A27">
        <f>施法!J29</f>
        <v>0</v>
      </c>
      <c r="B27" s="38" t="s">
        <v>359</v>
      </c>
      <c r="C27" s="38">
        <v>0</v>
      </c>
      <c r="D27" s="38" t="s">
        <v>248</v>
      </c>
      <c r="E27" s="38" t="s">
        <v>184</v>
      </c>
      <c r="F27" s="38" t="s">
        <v>249</v>
      </c>
      <c r="G27" s="38" t="s">
        <v>360</v>
      </c>
      <c r="H27" s="38" t="s">
        <v>204</v>
      </c>
      <c r="I27" s="38" t="s">
        <v>205</v>
      </c>
      <c r="J27" s="38" t="s">
        <v>251</v>
      </c>
      <c r="K27" s="38" t="s">
        <v>251</v>
      </c>
      <c r="L27" s="38" t="s">
        <v>252</v>
      </c>
      <c r="M27" s="48" t="s">
        <v>361</v>
      </c>
      <c r="N27" s="38" t="s">
        <v>359</v>
      </c>
      <c r="O27" s="38" t="s">
        <v>362</v>
      </c>
      <c r="P27" s="38"/>
      <c r="Q27" s="38"/>
      <c r="R27" s="38" t="s">
        <v>255</v>
      </c>
      <c r="S27" s="38"/>
      <c r="T27" s="38"/>
      <c r="U27" s="38" t="s">
        <v>255</v>
      </c>
      <c r="V27" s="38" t="s">
        <v>255</v>
      </c>
      <c r="W27" s="38" t="s">
        <v>255</v>
      </c>
      <c r="X27" s="38" t="s">
        <v>255</v>
      </c>
      <c r="Y27" s="38"/>
      <c r="Z27" s="38"/>
      <c r="AA27" s="65" t="s">
        <v>256</v>
      </c>
    </row>
    <row r="28" spans="1:27" ht="14.5" customHeight="1">
      <c r="A28">
        <f>施法!J30</f>
        <v>0</v>
      </c>
      <c r="B28" s="42" t="s">
        <v>363</v>
      </c>
      <c r="C28" s="42">
        <v>0</v>
      </c>
      <c r="D28" s="42" t="s">
        <v>276</v>
      </c>
      <c r="E28" s="42" t="s">
        <v>184</v>
      </c>
      <c r="F28" s="42" t="s">
        <v>249</v>
      </c>
      <c r="G28" s="42" t="s">
        <v>360</v>
      </c>
      <c r="H28" s="42" t="s">
        <v>204</v>
      </c>
      <c r="I28" s="42" t="s">
        <v>205</v>
      </c>
      <c r="J28" s="42" t="s">
        <v>251</v>
      </c>
      <c r="K28" s="42" t="s">
        <v>251</v>
      </c>
      <c r="L28" s="42" t="s">
        <v>364</v>
      </c>
      <c r="M28" s="57" t="s">
        <v>365</v>
      </c>
      <c r="N28" s="42" t="s">
        <v>363</v>
      </c>
      <c r="O28" s="42" t="s">
        <v>366</v>
      </c>
      <c r="P28" s="42" t="s">
        <v>255</v>
      </c>
      <c r="Q28" s="42"/>
      <c r="R28" s="42"/>
      <c r="S28" s="42"/>
      <c r="T28" s="42"/>
      <c r="U28" s="42" t="s">
        <v>255</v>
      </c>
      <c r="V28" s="42" t="s">
        <v>255</v>
      </c>
      <c r="W28" s="42" t="s">
        <v>255</v>
      </c>
      <c r="X28" s="42" t="s">
        <v>255</v>
      </c>
      <c r="Y28" s="42"/>
      <c r="Z28" s="42"/>
      <c r="AA28" s="65" t="s">
        <v>256</v>
      </c>
    </row>
    <row r="29" spans="1:27" ht="14.5" customHeight="1">
      <c r="A29">
        <f>施法!J31</f>
        <v>0</v>
      </c>
      <c r="B29" s="42" t="s">
        <v>367</v>
      </c>
      <c r="C29" s="42">
        <v>0</v>
      </c>
      <c r="D29" s="42" t="s">
        <v>276</v>
      </c>
      <c r="E29" s="42" t="s">
        <v>184</v>
      </c>
      <c r="F29" s="42" t="s">
        <v>249</v>
      </c>
      <c r="G29" s="42" t="s">
        <v>259</v>
      </c>
      <c r="H29" s="42" t="s">
        <v>251</v>
      </c>
      <c r="I29" s="42" t="s">
        <v>205</v>
      </c>
      <c r="J29" s="42" t="s">
        <v>251</v>
      </c>
      <c r="K29" s="42" t="s">
        <v>251</v>
      </c>
      <c r="L29" s="42" t="s">
        <v>252</v>
      </c>
      <c r="M29" s="52" t="s">
        <v>368</v>
      </c>
      <c r="N29" s="42" t="s">
        <v>367</v>
      </c>
      <c r="O29" s="42" t="s">
        <v>369</v>
      </c>
      <c r="P29" s="42"/>
      <c r="Q29" s="42"/>
      <c r="R29" s="42" t="s">
        <v>255</v>
      </c>
      <c r="S29" s="42"/>
      <c r="T29" s="42"/>
      <c r="U29" s="42"/>
      <c r="V29" s="42"/>
      <c r="W29" s="42"/>
      <c r="X29" s="42"/>
      <c r="Y29" s="42"/>
      <c r="Z29" s="42"/>
      <c r="AA29" s="65" t="s">
        <v>280</v>
      </c>
    </row>
    <row r="30" spans="1:27" ht="14.5" customHeight="1">
      <c r="A30">
        <f>施法!J32</f>
        <v>0</v>
      </c>
      <c r="B30" s="38" t="s">
        <v>370</v>
      </c>
      <c r="C30" s="38">
        <v>0</v>
      </c>
      <c r="D30" s="38" t="s">
        <v>248</v>
      </c>
      <c r="E30" s="38" t="s">
        <v>184</v>
      </c>
      <c r="F30" s="38" t="s">
        <v>249</v>
      </c>
      <c r="G30" s="38" t="s">
        <v>259</v>
      </c>
      <c r="H30" s="38" t="s">
        <v>204</v>
      </c>
      <c r="I30" s="38" t="s">
        <v>205</v>
      </c>
      <c r="J30" s="38" t="s">
        <v>251</v>
      </c>
      <c r="K30" s="38" t="s">
        <v>251</v>
      </c>
      <c r="L30" s="38" t="s">
        <v>371</v>
      </c>
      <c r="M30" s="48" t="s">
        <v>372</v>
      </c>
      <c r="N30" s="38" t="s">
        <v>370</v>
      </c>
      <c r="O30" s="38" t="s">
        <v>373</v>
      </c>
      <c r="P30" s="38"/>
      <c r="Q30" s="38"/>
      <c r="R30" s="38" t="s">
        <v>255</v>
      </c>
      <c r="S30" s="38"/>
      <c r="T30" s="38"/>
      <c r="U30" s="38"/>
      <c r="V30" s="38"/>
      <c r="W30" s="38"/>
      <c r="X30" s="38"/>
      <c r="Y30" s="38"/>
      <c r="Z30" s="38"/>
      <c r="AA30" s="65" t="s">
        <v>256</v>
      </c>
    </row>
    <row r="31" spans="1:27" ht="14.5" customHeight="1">
      <c r="A31">
        <f>施法!J33</f>
        <v>0</v>
      </c>
      <c r="B31" s="40" t="s">
        <v>374</v>
      </c>
      <c r="C31" s="40">
        <v>0</v>
      </c>
      <c r="D31" s="40" t="s">
        <v>264</v>
      </c>
      <c r="E31" s="40" t="s">
        <v>184</v>
      </c>
      <c r="F31" s="40" t="s">
        <v>249</v>
      </c>
      <c r="G31" s="40" t="s">
        <v>250</v>
      </c>
      <c r="H31" s="40" t="s">
        <v>204</v>
      </c>
      <c r="I31" s="40" t="s">
        <v>205</v>
      </c>
      <c r="J31" s="40" t="s">
        <v>251</v>
      </c>
      <c r="K31" s="40" t="s">
        <v>251</v>
      </c>
      <c r="L31" s="40" t="s">
        <v>252</v>
      </c>
      <c r="M31" s="50" t="s">
        <v>375</v>
      </c>
      <c r="N31" s="40" t="s">
        <v>374</v>
      </c>
      <c r="O31" s="40" t="s">
        <v>376</v>
      </c>
      <c r="P31" s="40"/>
      <c r="Q31" s="40"/>
      <c r="R31" s="40"/>
      <c r="S31" s="40"/>
      <c r="T31" s="40"/>
      <c r="U31" s="40" t="s">
        <v>255</v>
      </c>
      <c r="V31" s="40"/>
      <c r="W31" s="40" t="s">
        <v>255</v>
      </c>
      <c r="X31" s="40" t="s">
        <v>255</v>
      </c>
      <c r="Y31" s="40"/>
      <c r="Z31" s="40"/>
      <c r="AA31" s="65" t="s">
        <v>256</v>
      </c>
    </row>
    <row r="32" spans="1:27" ht="14.5" customHeight="1">
      <c r="A32">
        <f>施法!J34</f>
        <v>0</v>
      </c>
      <c r="B32" s="39" t="s">
        <v>377</v>
      </c>
      <c r="C32" s="39">
        <v>0</v>
      </c>
      <c r="D32" s="39" t="s">
        <v>258</v>
      </c>
      <c r="E32" s="39" t="s">
        <v>184</v>
      </c>
      <c r="F32" s="39" t="s">
        <v>249</v>
      </c>
      <c r="G32" s="39" t="s">
        <v>312</v>
      </c>
      <c r="H32" s="39" t="s">
        <v>204</v>
      </c>
      <c r="I32" s="39" t="s">
        <v>205</v>
      </c>
      <c r="J32" s="39" t="s">
        <v>206</v>
      </c>
      <c r="K32" s="39" t="s">
        <v>378</v>
      </c>
      <c r="L32" s="39" t="s">
        <v>282</v>
      </c>
      <c r="M32" s="49" t="s">
        <v>379</v>
      </c>
      <c r="N32" s="39" t="s">
        <v>377</v>
      </c>
      <c r="O32" s="39" t="s">
        <v>380</v>
      </c>
      <c r="P32" s="39"/>
      <c r="Q32" s="39" t="s">
        <v>255</v>
      </c>
      <c r="R32" s="39" t="s">
        <v>255</v>
      </c>
      <c r="S32" s="39"/>
      <c r="T32" s="39"/>
      <c r="U32" s="39"/>
      <c r="V32" s="39"/>
      <c r="W32" s="39"/>
      <c r="X32" s="39" t="s">
        <v>255</v>
      </c>
      <c r="Y32" s="39"/>
      <c r="Z32" s="39"/>
      <c r="AA32" s="65" t="s">
        <v>256</v>
      </c>
    </row>
    <row r="33" spans="1:27" ht="14.5" customHeight="1">
      <c r="A33">
        <f>施法!J35</f>
        <v>0</v>
      </c>
      <c r="B33" s="40" t="s">
        <v>381</v>
      </c>
      <c r="C33" s="40">
        <v>0</v>
      </c>
      <c r="D33" s="40" t="s">
        <v>264</v>
      </c>
      <c r="E33" s="40" t="s">
        <v>184</v>
      </c>
      <c r="F33" s="40" t="s">
        <v>249</v>
      </c>
      <c r="G33" s="40" t="s">
        <v>250</v>
      </c>
      <c r="H33" s="40" t="s">
        <v>204</v>
      </c>
      <c r="I33" s="40" t="s">
        <v>205</v>
      </c>
      <c r="J33" s="40" t="s">
        <v>251</v>
      </c>
      <c r="K33" s="40" t="s">
        <v>251</v>
      </c>
      <c r="L33" s="40" t="s">
        <v>252</v>
      </c>
      <c r="M33" s="55" t="s">
        <v>382</v>
      </c>
      <c r="N33" s="40" t="s">
        <v>381</v>
      </c>
      <c r="O33" s="40" t="s">
        <v>383</v>
      </c>
      <c r="P33" s="40"/>
      <c r="Q33" s="40" t="s">
        <v>255</v>
      </c>
      <c r="R33" s="40"/>
      <c r="S33" s="40"/>
      <c r="T33" s="40"/>
      <c r="U33" s="40"/>
      <c r="V33" s="40"/>
      <c r="W33" s="40"/>
      <c r="X33" s="40"/>
      <c r="Y33" s="40"/>
      <c r="Z33" s="40"/>
      <c r="AA33" s="65" t="s">
        <v>256</v>
      </c>
    </row>
    <row r="34" spans="1:27" ht="14.5" customHeight="1">
      <c r="A34" t="str">
        <f>施法!J36</f>
        <v>法术名</v>
      </c>
      <c r="B34" s="41" t="s">
        <v>384</v>
      </c>
      <c r="C34" s="41">
        <v>0</v>
      </c>
      <c r="D34" s="41" t="s">
        <v>271</v>
      </c>
      <c r="E34" s="41" t="s">
        <v>184</v>
      </c>
      <c r="F34" s="41" t="s">
        <v>249</v>
      </c>
      <c r="G34" s="41" t="s">
        <v>290</v>
      </c>
      <c r="H34" s="41" t="s">
        <v>204</v>
      </c>
      <c r="I34" s="41" t="s">
        <v>205</v>
      </c>
      <c r="J34" s="41" t="s">
        <v>251</v>
      </c>
      <c r="K34" s="41" t="s">
        <v>251</v>
      </c>
      <c r="L34" s="41" t="s">
        <v>252</v>
      </c>
      <c r="M34" s="60" t="s">
        <v>385</v>
      </c>
      <c r="N34" s="41" t="s">
        <v>384</v>
      </c>
      <c r="O34" s="41" t="s">
        <v>386</v>
      </c>
      <c r="P34" s="41"/>
      <c r="Q34" s="41"/>
      <c r="R34" s="41"/>
      <c r="S34" s="41"/>
      <c r="T34" s="41"/>
      <c r="U34" s="41"/>
      <c r="V34" s="41"/>
      <c r="W34" s="41"/>
      <c r="X34" s="41"/>
      <c r="Y34" s="41" t="s">
        <v>255</v>
      </c>
      <c r="Z34" s="41" t="s">
        <v>255</v>
      </c>
      <c r="AA34" s="65" t="s">
        <v>387</v>
      </c>
    </row>
    <row r="35" spans="1:27" ht="14.5" customHeight="1">
      <c r="A35">
        <f>施法!J37</f>
        <v>0</v>
      </c>
      <c r="B35" s="42" t="s">
        <v>388</v>
      </c>
      <c r="C35" s="42">
        <v>0</v>
      </c>
      <c r="D35" s="42" t="s">
        <v>276</v>
      </c>
      <c r="E35" s="42" t="s">
        <v>184</v>
      </c>
      <c r="F35" s="42" t="s">
        <v>249</v>
      </c>
      <c r="G35" s="42" t="s">
        <v>290</v>
      </c>
      <c r="H35" s="42" t="s">
        <v>251</v>
      </c>
      <c r="I35" s="42" t="s">
        <v>205</v>
      </c>
      <c r="J35" s="42" t="s">
        <v>251</v>
      </c>
      <c r="K35" s="42" t="s">
        <v>251</v>
      </c>
      <c r="L35" s="42" t="s">
        <v>277</v>
      </c>
      <c r="M35" s="52" t="s">
        <v>389</v>
      </c>
      <c r="N35" s="42" t="s">
        <v>388</v>
      </c>
      <c r="O35" s="42" t="s">
        <v>390</v>
      </c>
      <c r="P35" s="42"/>
      <c r="Q35" s="42"/>
      <c r="R35" s="42" t="s">
        <v>255</v>
      </c>
      <c r="S35" s="42"/>
      <c r="T35" s="42"/>
      <c r="U35" s="42" t="s">
        <v>255</v>
      </c>
      <c r="V35" s="42"/>
      <c r="W35" s="42" t="s">
        <v>255</v>
      </c>
      <c r="X35" s="42"/>
      <c r="Y35" s="42"/>
      <c r="Z35" s="42"/>
      <c r="AA35" s="65" t="s">
        <v>280</v>
      </c>
    </row>
    <row r="36" spans="1:27" ht="14.5" customHeight="1">
      <c r="A36">
        <f>施法!J38</f>
        <v>0</v>
      </c>
      <c r="B36" s="42" t="s">
        <v>391</v>
      </c>
      <c r="C36" s="42">
        <v>0</v>
      </c>
      <c r="D36" s="42" t="s">
        <v>276</v>
      </c>
      <c r="E36" s="42" t="s">
        <v>184</v>
      </c>
      <c r="F36" s="42" t="s">
        <v>336</v>
      </c>
      <c r="G36" s="42" t="s">
        <v>312</v>
      </c>
      <c r="H36" s="42" t="s">
        <v>204</v>
      </c>
      <c r="I36" s="42" t="s">
        <v>205</v>
      </c>
      <c r="J36" s="42" t="s">
        <v>206</v>
      </c>
      <c r="K36" s="42" t="s">
        <v>392</v>
      </c>
      <c r="L36" s="42" t="s">
        <v>332</v>
      </c>
      <c r="M36" s="52" t="s">
        <v>393</v>
      </c>
      <c r="N36" s="42" t="s">
        <v>391</v>
      </c>
      <c r="O36" s="42" t="s">
        <v>394</v>
      </c>
      <c r="P36" s="42"/>
      <c r="Q36" s="42"/>
      <c r="R36" s="42" t="s">
        <v>255</v>
      </c>
      <c r="S36" s="42"/>
      <c r="T36" s="42"/>
      <c r="U36" s="42"/>
      <c r="V36" s="42"/>
      <c r="W36" s="42"/>
      <c r="X36" s="42"/>
      <c r="Y36" s="42"/>
      <c r="Z36" s="42"/>
      <c r="AA36" s="65" t="s">
        <v>256</v>
      </c>
    </row>
    <row r="37" spans="1:27" ht="14.5" customHeight="1">
      <c r="A37">
        <f>施法!J39</f>
        <v>0</v>
      </c>
      <c r="B37" s="40" t="s">
        <v>395</v>
      </c>
      <c r="C37" s="40">
        <v>0</v>
      </c>
      <c r="D37" s="40" t="s">
        <v>264</v>
      </c>
      <c r="E37" s="40" t="s">
        <v>184</v>
      </c>
      <c r="F37" s="40" t="s">
        <v>249</v>
      </c>
      <c r="G37" s="40" t="s">
        <v>312</v>
      </c>
      <c r="H37" s="40" t="s">
        <v>204</v>
      </c>
      <c r="I37" s="40" t="s">
        <v>205</v>
      </c>
      <c r="J37" s="40" t="s">
        <v>251</v>
      </c>
      <c r="K37" s="40" t="s">
        <v>251</v>
      </c>
      <c r="L37" s="40" t="s">
        <v>252</v>
      </c>
      <c r="M37" s="55" t="s">
        <v>396</v>
      </c>
      <c r="N37" s="40" t="s">
        <v>395</v>
      </c>
      <c r="O37" s="40" t="s">
        <v>397</v>
      </c>
      <c r="P37" s="40"/>
      <c r="Q37" s="40"/>
      <c r="R37" s="40"/>
      <c r="S37" s="40"/>
      <c r="T37" s="40"/>
      <c r="U37" s="40" t="s">
        <v>255</v>
      </c>
      <c r="V37" s="40"/>
      <c r="W37" s="40" t="s">
        <v>255</v>
      </c>
      <c r="X37" s="40" t="s">
        <v>255</v>
      </c>
      <c r="Y37" s="40"/>
      <c r="Z37" s="40"/>
      <c r="AA37" s="65" t="s">
        <v>256</v>
      </c>
    </row>
    <row r="38" spans="1:27" ht="14.5" customHeight="1">
      <c r="A38">
        <f>施法!J40</f>
        <v>0</v>
      </c>
      <c r="B38" s="41" t="s">
        <v>398</v>
      </c>
      <c r="C38" s="41">
        <v>0</v>
      </c>
      <c r="D38" s="41" t="s">
        <v>271</v>
      </c>
      <c r="E38" s="41" t="s">
        <v>184</v>
      </c>
      <c r="F38" s="41" t="s">
        <v>249</v>
      </c>
      <c r="G38" s="41" t="s">
        <v>312</v>
      </c>
      <c r="H38" s="41" t="s">
        <v>204</v>
      </c>
      <c r="I38" s="41" t="s">
        <v>205</v>
      </c>
      <c r="J38" s="41" t="s">
        <v>251</v>
      </c>
      <c r="K38" s="41" t="s">
        <v>251</v>
      </c>
      <c r="L38" s="41" t="s">
        <v>252</v>
      </c>
      <c r="M38" s="61" t="s">
        <v>399</v>
      </c>
      <c r="N38" s="41" t="s">
        <v>398</v>
      </c>
      <c r="O38" s="41" t="s">
        <v>400</v>
      </c>
      <c r="P38" s="41"/>
      <c r="Q38" s="41" t="s">
        <v>255</v>
      </c>
      <c r="R38" s="41"/>
      <c r="S38" s="41"/>
      <c r="T38" s="41"/>
      <c r="U38" s="41"/>
      <c r="V38" s="41"/>
      <c r="W38" s="41"/>
      <c r="X38" s="41" t="s">
        <v>255</v>
      </c>
      <c r="Y38" s="41"/>
      <c r="Z38" s="41"/>
      <c r="AA38" s="65" t="s">
        <v>256</v>
      </c>
    </row>
    <row r="39" spans="1:27" ht="14.5" customHeight="1">
      <c r="A39">
        <f>施法!J41</f>
        <v>0</v>
      </c>
      <c r="B39" s="38" t="s">
        <v>401</v>
      </c>
      <c r="C39" s="38">
        <v>0</v>
      </c>
      <c r="D39" s="38" t="s">
        <v>248</v>
      </c>
      <c r="E39" s="38" t="s">
        <v>184</v>
      </c>
      <c r="F39" s="38" t="s">
        <v>249</v>
      </c>
      <c r="G39" s="38" t="s">
        <v>265</v>
      </c>
      <c r="H39" s="38" t="s">
        <v>204</v>
      </c>
      <c r="I39" s="38" t="s">
        <v>251</v>
      </c>
      <c r="J39" s="38" t="s">
        <v>251</v>
      </c>
      <c r="K39" s="38" t="s">
        <v>251</v>
      </c>
      <c r="L39" s="38" t="s">
        <v>252</v>
      </c>
      <c r="M39" s="53" t="s">
        <v>402</v>
      </c>
      <c r="N39" s="38" t="s">
        <v>401</v>
      </c>
      <c r="O39" s="38" t="s">
        <v>403</v>
      </c>
      <c r="P39" s="38"/>
      <c r="Q39" s="38"/>
      <c r="R39" s="38"/>
      <c r="S39" s="38"/>
      <c r="T39" s="38"/>
      <c r="U39" s="38" t="s">
        <v>255</v>
      </c>
      <c r="V39" s="38" t="s">
        <v>255</v>
      </c>
      <c r="W39" s="38" t="s">
        <v>255</v>
      </c>
      <c r="X39" s="38" t="s">
        <v>255</v>
      </c>
      <c r="Y39" s="38"/>
      <c r="Z39" s="38"/>
      <c r="AA39" s="65" t="s">
        <v>269</v>
      </c>
    </row>
    <row r="40" spans="1:27" ht="14.5" customHeight="1">
      <c r="A40">
        <f>施法!J42</f>
        <v>0</v>
      </c>
      <c r="B40" s="42" t="s">
        <v>404</v>
      </c>
      <c r="C40" s="42">
        <v>0</v>
      </c>
      <c r="D40" s="42" t="s">
        <v>276</v>
      </c>
      <c r="E40" s="42" t="s">
        <v>184</v>
      </c>
      <c r="F40" s="42" t="s">
        <v>249</v>
      </c>
      <c r="G40" s="42" t="s">
        <v>290</v>
      </c>
      <c r="H40" s="42" t="s">
        <v>204</v>
      </c>
      <c r="I40" s="42" t="s">
        <v>251</v>
      </c>
      <c r="J40" s="42" t="s">
        <v>251</v>
      </c>
      <c r="K40" s="42" t="s">
        <v>251</v>
      </c>
      <c r="L40" s="42" t="s">
        <v>405</v>
      </c>
      <c r="M40" s="57" t="s">
        <v>406</v>
      </c>
      <c r="N40" s="42" t="s">
        <v>404</v>
      </c>
      <c r="O40" s="42" t="s">
        <v>407</v>
      </c>
      <c r="P40" s="42"/>
      <c r="Q40" s="42" t="s">
        <v>255</v>
      </c>
      <c r="R40" s="42"/>
      <c r="S40" s="42"/>
      <c r="T40" s="42"/>
      <c r="U40" s="42"/>
      <c r="V40" s="42"/>
      <c r="W40" s="42"/>
      <c r="X40" s="42"/>
      <c r="Y40" s="42"/>
      <c r="Z40" s="42"/>
      <c r="AA40" s="65" t="s">
        <v>256</v>
      </c>
    </row>
    <row r="41" spans="1:27" ht="14.5" customHeight="1">
      <c r="A41">
        <f>施法!J43</f>
        <v>0</v>
      </c>
      <c r="B41" s="42" t="s">
        <v>408</v>
      </c>
      <c r="C41" s="42">
        <v>0</v>
      </c>
      <c r="D41" s="42" t="s">
        <v>276</v>
      </c>
      <c r="E41" s="42" t="s">
        <v>184</v>
      </c>
      <c r="F41" s="42" t="s">
        <v>249</v>
      </c>
      <c r="G41" s="42" t="s">
        <v>290</v>
      </c>
      <c r="H41" s="42" t="s">
        <v>204</v>
      </c>
      <c r="I41" s="42" t="s">
        <v>205</v>
      </c>
      <c r="J41" s="42" t="s">
        <v>206</v>
      </c>
      <c r="K41" s="42" t="s">
        <v>409</v>
      </c>
      <c r="L41" s="42" t="s">
        <v>252</v>
      </c>
      <c r="M41" s="57" t="s">
        <v>410</v>
      </c>
      <c r="N41" s="42" t="s">
        <v>408</v>
      </c>
      <c r="O41" s="42" t="s">
        <v>411</v>
      </c>
      <c r="P41" s="42"/>
      <c r="Q41" s="42"/>
      <c r="R41" s="42" t="s">
        <v>255</v>
      </c>
      <c r="S41" s="42"/>
      <c r="T41" s="42"/>
      <c r="U41" s="42"/>
      <c r="V41" s="42"/>
      <c r="W41" s="42"/>
      <c r="X41" s="42" t="s">
        <v>255</v>
      </c>
      <c r="Y41" s="42"/>
      <c r="Z41" s="42"/>
      <c r="AA41" s="65" t="s">
        <v>256</v>
      </c>
    </row>
    <row r="42" spans="1:27" ht="14.5" customHeight="1">
      <c r="A42">
        <f>施法!J44</f>
        <v>0</v>
      </c>
      <c r="B42" s="40" t="s">
        <v>412</v>
      </c>
      <c r="C42" s="40">
        <v>0</v>
      </c>
      <c r="D42" s="40" t="s">
        <v>264</v>
      </c>
      <c r="E42" s="40" t="s">
        <v>184</v>
      </c>
      <c r="F42" s="40" t="s">
        <v>249</v>
      </c>
      <c r="G42" s="40" t="s">
        <v>413</v>
      </c>
      <c r="H42" s="40" t="s">
        <v>251</v>
      </c>
      <c r="I42" s="40" t="s">
        <v>205</v>
      </c>
      <c r="J42" s="40" t="s">
        <v>251</v>
      </c>
      <c r="K42" s="40" t="s">
        <v>251</v>
      </c>
      <c r="L42" s="40" t="s">
        <v>252</v>
      </c>
      <c r="M42" s="55" t="s">
        <v>414</v>
      </c>
      <c r="N42" s="40" t="s">
        <v>412</v>
      </c>
      <c r="O42" s="40" t="s">
        <v>415</v>
      </c>
      <c r="P42" s="40" t="s">
        <v>255</v>
      </c>
      <c r="Q42" s="40"/>
      <c r="R42" s="40" t="s">
        <v>255</v>
      </c>
      <c r="S42" s="40"/>
      <c r="T42" s="40"/>
      <c r="U42" s="40" t="s">
        <v>255</v>
      </c>
      <c r="V42" s="40" t="s">
        <v>255</v>
      </c>
      <c r="W42" s="40" t="s">
        <v>255</v>
      </c>
      <c r="X42" s="40" t="s">
        <v>255</v>
      </c>
      <c r="Y42" s="40"/>
      <c r="Z42" s="40"/>
      <c r="AA42" s="65" t="s">
        <v>280</v>
      </c>
    </row>
    <row r="43" spans="1:27" ht="14.5" customHeight="1">
      <c r="A43">
        <f>施法!J45</f>
        <v>0</v>
      </c>
      <c r="B43" s="41" t="s">
        <v>416</v>
      </c>
      <c r="C43" s="41">
        <v>0</v>
      </c>
      <c r="D43" s="41" t="s">
        <v>271</v>
      </c>
      <c r="E43" s="41" t="s">
        <v>184</v>
      </c>
      <c r="F43" s="41" t="s">
        <v>249</v>
      </c>
      <c r="G43" s="41" t="s">
        <v>250</v>
      </c>
      <c r="H43" s="41" t="s">
        <v>204</v>
      </c>
      <c r="I43" s="41" t="s">
        <v>205</v>
      </c>
      <c r="J43" s="41" t="s">
        <v>251</v>
      </c>
      <c r="K43" s="41" t="s">
        <v>251</v>
      </c>
      <c r="L43" s="41" t="s">
        <v>252</v>
      </c>
      <c r="M43" s="51" t="s">
        <v>417</v>
      </c>
      <c r="N43" s="41" t="s">
        <v>416</v>
      </c>
      <c r="O43" s="41" t="s">
        <v>418</v>
      </c>
      <c r="P43" s="41"/>
      <c r="Q43" s="41" t="s">
        <v>255</v>
      </c>
      <c r="R43" s="41"/>
      <c r="S43" s="41"/>
      <c r="T43" s="41"/>
      <c r="U43" s="41"/>
      <c r="V43" s="41" t="s">
        <v>255</v>
      </c>
      <c r="W43" s="41" t="s">
        <v>255</v>
      </c>
      <c r="X43" s="41"/>
      <c r="Y43" s="41"/>
      <c r="Z43" s="41"/>
      <c r="AA43" s="65" t="s">
        <v>280</v>
      </c>
    </row>
    <row r="44" spans="1:27" ht="14.5" customHeight="1">
      <c r="A44">
        <f>施法!J46</f>
        <v>0</v>
      </c>
      <c r="B44" s="44" t="s">
        <v>419</v>
      </c>
      <c r="C44" s="44">
        <v>0</v>
      </c>
      <c r="D44" s="44" t="s">
        <v>311</v>
      </c>
      <c r="E44" s="44" t="s">
        <v>184</v>
      </c>
      <c r="F44" s="44" t="s">
        <v>249</v>
      </c>
      <c r="G44" s="44" t="s">
        <v>290</v>
      </c>
      <c r="H44" s="44" t="s">
        <v>251</v>
      </c>
      <c r="I44" s="44" t="s">
        <v>205</v>
      </c>
      <c r="J44" s="44" t="s">
        <v>251</v>
      </c>
      <c r="K44" s="44" t="s">
        <v>251</v>
      </c>
      <c r="L44" s="44" t="s">
        <v>420</v>
      </c>
      <c r="M44" s="56" t="s">
        <v>421</v>
      </c>
      <c r="N44" s="44" t="s">
        <v>419</v>
      </c>
      <c r="O44" s="44" t="s">
        <v>422</v>
      </c>
      <c r="P44" s="44" t="s">
        <v>255</v>
      </c>
      <c r="Q44" s="44"/>
      <c r="R44" s="44"/>
      <c r="S44" s="44"/>
      <c r="T44" s="44"/>
      <c r="U44" s="44" t="s">
        <v>255</v>
      </c>
      <c r="V44" s="44" t="s">
        <v>255</v>
      </c>
      <c r="W44" s="44" t="s">
        <v>255</v>
      </c>
      <c r="X44" s="44"/>
      <c r="Y44" s="44"/>
      <c r="Z44" s="44"/>
      <c r="AA44" s="65" t="s">
        <v>256</v>
      </c>
    </row>
    <row r="45" spans="1:27" ht="14.5" customHeight="1">
      <c r="A45" t="str">
        <f>施法!J47</f>
        <v>法术名</v>
      </c>
      <c r="B45" s="43" t="s">
        <v>423</v>
      </c>
      <c r="C45" s="43">
        <v>0</v>
      </c>
      <c r="D45" s="43" t="s">
        <v>300</v>
      </c>
      <c r="E45" s="43" t="s">
        <v>184</v>
      </c>
      <c r="F45" s="43" t="s">
        <v>249</v>
      </c>
      <c r="G45" s="43" t="s">
        <v>250</v>
      </c>
      <c r="H45" s="43" t="s">
        <v>204</v>
      </c>
      <c r="I45" s="43" t="s">
        <v>251</v>
      </c>
      <c r="J45" s="43" t="s">
        <v>251</v>
      </c>
      <c r="K45" s="43" t="s">
        <v>251</v>
      </c>
      <c r="L45" s="43" t="s">
        <v>252</v>
      </c>
      <c r="M45" s="62" t="s">
        <v>424</v>
      </c>
      <c r="N45" s="43" t="s">
        <v>423</v>
      </c>
      <c r="O45" s="43" t="s">
        <v>425</v>
      </c>
      <c r="P45" s="43" t="s">
        <v>255</v>
      </c>
      <c r="Q45" s="43"/>
      <c r="R45" s="43"/>
      <c r="S45" s="43"/>
      <c r="T45" s="43"/>
      <c r="U45" s="43"/>
      <c r="V45" s="43"/>
      <c r="W45" s="43"/>
      <c r="X45" s="43"/>
      <c r="Y45" s="43"/>
      <c r="Z45" s="43"/>
      <c r="AA45" s="65" t="s">
        <v>256</v>
      </c>
    </row>
    <row r="46" spans="1:27" ht="14.5" customHeight="1">
      <c r="A46">
        <f>施法!J48</f>
        <v>0</v>
      </c>
      <c r="B46" s="40" t="s">
        <v>426</v>
      </c>
      <c r="C46" s="40">
        <v>0</v>
      </c>
      <c r="D46" s="40" t="s">
        <v>264</v>
      </c>
      <c r="E46" s="40" t="s">
        <v>184</v>
      </c>
      <c r="F46" s="40" t="s">
        <v>249</v>
      </c>
      <c r="G46" s="40" t="s">
        <v>413</v>
      </c>
      <c r="H46" s="40" t="s">
        <v>204</v>
      </c>
      <c r="I46" s="40" t="s">
        <v>251</v>
      </c>
      <c r="J46" s="40" t="s">
        <v>206</v>
      </c>
      <c r="K46" s="40" t="s">
        <v>427</v>
      </c>
      <c r="L46" s="40" t="s">
        <v>252</v>
      </c>
      <c r="M46" s="50" t="s">
        <v>428</v>
      </c>
      <c r="N46" s="40" t="s">
        <v>426</v>
      </c>
      <c r="O46" s="40" t="s">
        <v>429</v>
      </c>
      <c r="P46" s="40"/>
      <c r="Q46" s="40" t="s">
        <v>255</v>
      </c>
      <c r="R46" s="40"/>
      <c r="S46" s="40"/>
      <c r="T46" s="40"/>
      <c r="U46" s="40"/>
      <c r="V46" s="40"/>
      <c r="W46" s="40"/>
      <c r="X46" s="40"/>
      <c r="Y46" s="40"/>
      <c r="Z46" s="40"/>
      <c r="AA46" s="65" t="s">
        <v>280</v>
      </c>
    </row>
    <row r="47" spans="1:27" ht="14.5" customHeight="1">
      <c r="A47">
        <f>施法!J49</f>
        <v>0</v>
      </c>
      <c r="B47" s="39" t="s">
        <v>430</v>
      </c>
      <c r="C47" s="39">
        <v>1</v>
      </c>
      <c r="D47" s="39" t="s">
        <v>258</v>
      </c>
      <c r="E47" s="39" t="s">
        <v>184</v>
      </c>
      <c r="F47" s="39" t="s">
        <v>431</v>
      </c>
      <c r="G47" s="39" t="s">
        <v>259</v>
      </c>
      <c r="H47" s="39" t="s">
        <v>251</v>
      </c>
      <c r="I47" s="39" t="s">
        <v>205</v>
      </c>
      <c r="J47" s="39" t="s">
        <v>251</v>
      </c>
      <c r="K47" s="39" t="s">
        <v>251</v>
      </c>
      <c r="L47" s="39" t="s">
        <v>260</v>
      </c>
      <c r="M47" s="63" t="s">
        <v>432</v>
      </c>
      <c r="N47" s="39" t="s">
        <v>430</v>
      </c>
      <c r="O47" s="39" t="s">
        <v>433</v>
      </c>
      <c r="P47" s="39"/>
      <c r="Q47" s="39"/>
      <c r="R47" s="39" t="s">
        <v>255</v>
      </c>
      <c r="S47" s="39"/>
      <c r="T47" s="39" t="s">
        <v>255</v>
      </c>
      <c r="U47" s="39" t="s">
        <v>255</v>
      </c>
      <c r="V47" s="39"/>
      <c r="W47" s="39" t="s">
        <v>255</v>
      </c>
      <c r="X47" s="39" t="s">
        <v>255</v>
      </c>
      <c r="Y47" s="39"/>
      <c r="Z47" s="39"/>
      <c r="AA47" s="65" t="s">
        <v>280</v>
      </c>
    </row>
    <row r="48" spans="1:27" ht="14.5" customHeight="1">
      <c r="A48">
        <f>施法!J50</f>
        <v>0</v>
      </c>
      <c r="B48" s="39" t="s">
        <v>434</v>
      </c>
      <c r="C48" s="39">
        <v>1</v>
      </c>
      <c r="D48" s="39" t="s">
        <v>258</v>
      </c>
      <c r="E48" s="39" t="s">
        <v>255</v>
      </c>
      <c r="F48" s="39" t="s">
        <v>332</v>
      </c>
      <c r="G48" s="39" t="s">
        <v>290</v>
      </c>
      <c r="H48" s="39" t="s">
        <v>204</v>
      </c>
      <c r="I48" s="39" t="s">
        <v>205</v>
      </c>
      <c r="J48" s="39" t="s">
        <v>206</v>
      </c>
      <c r="K48" s="39" t="s">
        <v>435</v>
      </c>
      <c r="L48" s="39" t="s">
        <v>436</v>
      </c>
      <c r="M48" s="63" t="s">
        <v>437</v>
      </c>
      <c r="N48" s="39" t="s">
        <v>434</v>
      </c>
      <c r="O48" s="39" t="s">
        <v>438</v>
      </c>
      <c r="P48" s="39"/>
      <c r="Q48" s="39"/>
      <c r="R48" s="39"/>
      <c r="S48" s="39"/>
      <c r="T48" s="39" t="s">
        <v>255</v>
      </c>
      <c r="U48" s="39"/>
      <c r="V48" s="39"/>
      <c r="W48" s="39" t="s">
        <v>255</v>
      </c>
      <c r="X48" s="39" t="s">
        <v>255</v>
      </c>
      <c r="Y48" s="39"/>
      <c r="Z48" s="39"/>
      <c r="AA48" s="65" t="s">
        <v>256</v>
      </c>
    </row>
    <row r="49" spans="1:27" ht="14.5" customHeight="1">
      <c r="A49">
        <f>施法!J51</f>
        <v>0</v>
      </c>
      <c r="B49" s="43" t="s">
        <v>439</v>
      </c>
      <c r="C49" s="43">
        <v>1</v>
      </c>
      <c r="D49" s="43" t="s">
        <v>300</v>
      </c>
      <c r="E49" s="43" t="s">
        <v>184</v>
      </c>
      <c r="F49" s="43" t="s">
        <v>249</v>
      </c>
      <c r="G49" s="43" t="s">
        <v>290</v>
      </c>
      <c r="H49" s="43" t="s">
        <v>204</v>
      </c>
      <c r="I49" s="43" t="s">
        <v>205</v>
      </c>
      <c r="J49" s="43" t="s">
        <v>206</v>
      </c>
      <c r="K49" s="43" t="s">
        <v>440</v>
      </c>
      <c r="L49" s="43" t="s">
        <v>441</v>
      </c>
      <c r="M49" s="62" t="s">
        <v>442</v>
      </c>
      <c r="N49" s="43" t="s">
        <v>439</v>
      </c>
      <c r="O49" s="43" t="s">
        <v>443</v>
      </c>
      <c r="P49" s="43" t="s">
        <v>255</v>
      </c>
      <c r="Q49" s="43"/>
      <c r="R49" s="43" t="s">
        <v>255</v>
      </c>
      <c r="S49" s="43"/>
      <c r="T49" s="43" t="s">
        <v>255</v>
      </c>
      <c r="U49" s="43"/>
      <c r="V49" s="43"/>
      <c r="W49" s="43"/>
      <c r="X49" s="43"/>
      <c r="Y49" s="43"/>
      <c r="Z49" s="43"/>
      <c r="AA49" s="65" t="s">
        <v>256</v>
      </c>
    </row>
    <row r="50" spans="1:27" ht="14.5" customHeight="1">
      <c r="A50">
        <f>施法!J52</f>
        <v>0</v>
      </c>
      <c r="B50" s="39" t="s">
        <v>444</v>
      </c>
      <c r="C50" s="39">
        <v>1</v>
      </c>
      <c r="D50" s="39" t="s">
        <v>258</v>
      </c>
      <c r="E50" s="39" t="s">
        <v>184</v>
      </c>
      <c r="F50" s="39" t="s">
        <v>249</v>
      </c>
      <c r="G50" s="39" t="s">
        <v>259</v>
      </c>
      <c r="H50" s="39" t="s">
        <v>204</v>
      </c>
      <c r="I50" s="39" t="s">
        <v>205</v>
      </c>
      <c r="J50" s="39" t="s">
        <v>206</v>
      </c>
      <c r="K50" s="39" t="s">
        <v>445</v>
      </c>
      <c r="L50" s="39" t="s">
        <v>324</v>
      </c>
      <c r="M50" s="63" t="s">
        <v>446</v>
      </c>
      <c r="N50" s="39" t="s">
        <v>444</v>
      </c>
      <c r="O50" s="39" t="s">
        <v>447</v>
      </c>
      <c r="P50" s="39"/>
      <c r="Q50" s="39"/>
      <c r="R50" s="39"/>
      <c r="S50" s="39"/>
      <c r="T50" s="39"/>
      <c r="U50" s="39"/>
      <c r="V50" s="39" t="s">
        <v>255</v>
      </c>
      <c r="W50" s="39"/>
      <c r="X50" s="39"/>
      <c r="Y50" s="39"/>
      <c r="Z50" s="39"/>
      <c r="AA50" s="65" t="s">
        <v>256</v>
      </c>
    </row>
    <row r="51" spans="1:27" ht="14.5" customHeight="1">
      <c r="A51">
        <f>施法!J53</f>
        <v>0</v>
      </c>
      <c r="B51" s="38" t="s">
        <v>448</v>
      </c>
      <c r="C51" s="38">
        <v>1</v>
      </c>
      <c r="D51" s="38" t="s">
        <v>248</v>
      </c>
      <c r="E51" s="38" t="s">
        <v>184</v>
      </c>
      <c r="F51" s="38" t="s">
        <v>249</v>
      </c>
      <c r="G51" s="38" t="s">
        <v>449</v>
      </c>
      <c r="H51" s="38" t="s">
        <v>204</v>
      </c>
      <c r="I51" s="38" t="s">
        <v>205</v>
      </c>
      <c r="J51" s="38" t="s">
        <v>251</v>
      </c>
      <c r="K51" s="38" t="s">
        <v>251</v>
      </c>
      <c r="L51" s="38" t="s">
        <v>252</v>
      </c>
      <c r="M51" s="53" t="s">
        <v>450</v>
      </c>
      <c r="N51" s="38" t="s">
        <v>448</v>
      </c>
      <c r="O51" s="38" t="s">
        <v>451</v>
      </c>
      <c r="P51" s="38"/>
      <c r="Q51" s="38"/>
      <c r="R51" s="38"/>
      <c r="S51" s="38"/>
      <c r="T51" s="38"/>
      <c r="U51" s="38"/>
      <c r="V51" s="38" t="s">
        <v>255</v>
      </c>
      <c r="W51" s="38"/>
      <c r="X51" s="38"/>
      <c r="Y51" s="38"/>
      <c r="Z51" s="38"/>
      <c r="AA51" s="65" t="s">
        <v>256</v>
      </c>
    </row>
    <row r="52" spans="1:27" ht="14.5" customHeight="1">
      <c r="A52">
        <f>施法!J54</f>
        <v>0</v>
      </c>
      <c r="B52" s="43" t="s">
        <v>452</v>
      </c>
      <c r="C52" s="43">
        <v>1</v>
      </c>
      <c r="D52" s="43" t="s">
        <v>300</v>
      </c>
      <c r="E52" s="43" t="s">
        <v>184</v>
      </c>
      <c r="F52" s="43" t="s">
        <v>249</v>
      </c>
      <c r="G52" s="43" t="s">
        <v>290</v>
      </c>
      <c r="H52" s="43" t="s">
        <v>204</v>
      </c>
      <c r="I52" s="43" t="s">
        <v>205</v>
      </c>
      <c r="J52" s="43" t="s">
        <v>206</v>
      </c>
      <c r="K52" s="43" t="s">
        <v>453</v>
      </c>
      <c r="L52" s="43" t="s">
        <v>282</v>
      </c>
      <c r="M52" s="54" t="s">
        <v>454</v>
      </c>
      <c r="N52" s="43" t="s">
        <v>452</v>
      </c>
      <c r="O52" s="43" t="s">
        <v>455</v>
      </c>
      <c r="P52" s="43" t="s">
        <v>255</v>
      </c>
      <c r="Q52" s="43" t="s">
        <v>255</v>
      </c>
      <c r="R52" s="43"/>
      <c r="S52" s="43"/>
      <c r="T52" s="43"/>
      <c r="U52" s="43"/>
      <c r="V52" s="43"/>
      <c r="W52" s="43"/>
      <c r="X52" s="43"/>
      <c r="Y52" s="43"/>
      <c r="Z52" s="43"/>
      <c r="AA52" s="65" t="s">
        <v>256</v>
      </c>
    </row>
    <row r="53" spans="1:27" ht="14.5" customHeight="1">
      <c r="A53">
        <f>施法!J55</f>
        <v>0</v>
      </c>
      <c r="B53" s="44" t="s">
        <v>456</v>
      </c>
      <c r="C53" s="44">
        <v>1</v>
      </c>
      <c r="D53" s="44" t="s">
        <v>311</v>
      </c>
      <c r="E53" s="44" t="s">
        <v>184</v>
      </c>
      <c r="F53" s="44" t="s">
        <v>249</v>
      </c>
      <c r="G53" s="44" t="s">
        <v>312</v>
      </c>
      <c r="H53" s="44" t="s">
        <v>204</v>
      </c>
      <c r="I53" s="44" t="s">
        <v>205</v>
      </c>
      <c r="J53" s="44" t="s">
        <v>206</v>
      </c>
      <c r="K53" s="44" t="s">
        <v>457</v>
      </c>
      <c r="L53" s="44" t="s">
        <v>458</v>
      </c>
      <c r="M53" s="56" t="s">
        <v>459</v>
      </c>
      <c r="N53" s="44" t="s">
        <v>456</v>
      </c>
      <c r="O53" s="44" t="s">
        <v>460</v>
      </c>
      <c r="P53" s="44"/>
      <c r="Q53" s="44"/>
      <c r="R53" s="44" t="s">
        <v>255</v>
      </c>
      <c r="S53" s="44"/>
      <c r="T53" s="44" t="s">
        <v>255</v>
      </c>
      <c r="U53" s="44"/>
      <c r="V53" s="44"/>
      <c r="W53" s="44"/>
      <c r="X53" s="44"/>
      <c r="Y53" s="44"/>
      <c r="Z53" s="44"/>
      <c r="AA53" s="65" t="s">
        <v>280</v>
      </c>
    </row>
    <row r="54" spans="1:27" ht="14.5" customHeight="1">
      <c r="A54">
        <f>施法!J56</f>
        <v>0</v>
      </c>
      <c r="B54" s="43" t="s">
        <v>461</v>
      </c>
      <c r="C54" s="43">
        <v>1</v>
      </c>
      <c r="D54" s="43" t="s">
        <v>300</v>
      </c>
      <c r="E54" s="43" t="s">
        <v>184</v>
      </c>
      <c r="F54" s="43" t="s">
        <v>249</v>
      </c>
      <c r="G54" s="43" t="s">
        <v>290</v>
      </c>
      <c r="H54" s="43" t="s">
        <v>204</v>
      </c>
      <c r="I54" s="43" t="s">
        <v>205</v>
      </c>
      <c r="J54" s="43" t="s">
        <v>206</v>
      </c>
      <c r="K54" s="43" t="s">
        <v>462</v>
      </c>
      <c r="L54" s="43" t="s">
        <v>282</v>
      </c>
      <c r="M54" s="54" t="s">
        <v>463</v>
      </c>
      <c r="N54" s="43" t="s">
        <v>461</v>
      </c>
      <c r="O54" s="43" t="s">
        <v>464</v>
      </c>
      <c r="P54" s="43"/>
      <c r="Q54" s="43" t="s">
        <v>255</v>
      </c>
      <c r="R54" s="43"/>
      <c r="S54" s="43" t="s">
        <v>255</v>
      </c>
      <c r="T54" s="43"/>
      <c r="U54" s="43"/>
      <c r="V54" s="43"/>
      <c r="W54" s="43"/>
      <c r="X54" s="43"/>
      <c r="Y54" s="43"/>
      <c r="Z54" s="43"/>
      <c r="AA54" s="65" t="s">
        <v>256</v>
      </c>
    </row>
    <row r="55" spans="1:27" ht="14.5" customHeight="1">
      <c r="A55">
        <f>施法!J57</f>
        <v>0</v>
      </c>
      <c r="B55" s="40" t="s">
        <v>465</v>
      </c>
      <c r="C55" s="40">
        <v>1</v>
      </c>
      <c r="D55" s="40" t="s">
        <v>264</v>
      </c>
      <c r="E55" s="40" t="s">
        <v>184</v>
      </c>
      <c r="F55" s="40" t="s">
        <v>249</v>
      </c>
      <c r="G55" s="40" t="s">
        <v>466</v>
      </c>
      <c r="H55" s="40" t="s">
        <v>204</v>
      </c>
      <c r="I55" s="40" t="s">
        <v>205</v>
      </c>
      <c r="J55" s="40" t="s">
        <v>251</v>
      </c>
      <c r="K55" s="40" t="s">
        <v>251</v>
      </c>
      <c r="L55" s="40" t="s">
        <v>252</v>
      </c>
      <c r="M55" s="50" t="s">
        <v>467</v>
      </c>
      <c r="N55" s="40" t="s">
        <v>465</v>
      </c>
      <c r="O55" s="40" t="s">
        <v>468</v>
      </c>
      <c r="P55" s="40"/>
      <c r="Q55" s="40"/>
      <c r="R55" s="40"/>
      <c r="S55" s="40"/>
      <c r="T55" s="40"/>
      <c r="U55" s="40" t="s">
        <v>255</v>
      </c>
      <c r="V55" s="40"/>
      <c r="W55" s="40" t="s">
        <v>255</v>
      </c>
      <c r="X55" s="40"/>
      <c r="Y55" s="40"/>
      <c r="Z55" s="40"/>
      <c r="AA55" s="65" t="s">
        <v>256</v>
      </c>
    </row>
    <row r="56" spans="1:27" ht="14.5" customHeight="1">
      <c r="A56" t="str">
        <f>施法!J58</f>
        <v>法术名</v>
      </c>
      <c r="B56" s="42" t="s">
        <v>469</v>
      </c>
      <c r="C56" s="42">
        <v>1</v>
      </c>
      <c r="D56" s="42" t="s">
        <v>276</v>
      </c>
      <c r="E56" s="42" t="s">
        <v>184</v>
      </c>
      <c r="F56" s="42" t="s">
        <v>249</v>
      </c>
      <c r="G56" s="42" t="s">
        <v>250</v>
      </c>
      <c r="H56" s="42" t="s">
        <v>251</v>
      </c>
      <c r="I56" s="42" t="s">
        <v>205</v>
      </c>
      <c r="J56" s="42" t="s">
        <v>251</v>
      </c>
      <c r="K56" s="42" t="s">
        <v>251</v>
      </c>
      <c r="L56" s="42" t="s">
        <v>252</v>
      </c>
      <c r="M56" s="57" t="s">
        <v>470</v>
      </c>
      <c r="N56" s="42" t="s">
        <v>469</v>
      </c>
      <c r="O56" s="42" t="s">
        <v>471</v>
      </c>
      <c r="P56" s="42"/>
      <c r="Q56" s="42"/>
      <c r="R56" s="42"/>
      <c r="S56" s="42"/>
      <c r="T56" s="42"/>
      <c r="U56" s="42" t="s">
        <v>255</v>
      </c>
      <c r="V56" s="42"/>
      <c r="W56" s="42" t="s">
        <v>255</v>
      </c>
      <c r="X56" s="42" t="s">
        <v>255</v>
      </c>
      <c r="Y56" s="42"/>
      <c r="Z56" s="42"/>
      <c r="AA56" s="65" t="s">
        <v>280</v>
      </c>
    </row>
    <row r="57" spans="1:27" ht="14.5" customHeight="1">
      <c r="A57">
        <f>施法!J59</f>
        <v>0</v>
      </c>
      <c r="B57" s="41" t="s">
        <v>472</v>
      </c>
      <c r="C57" s="41">
        <v>1</v>
      </c>
      <c r="D57" s="41" t="s">
        <v>271</v>
      </c>
      <c r="E57" s="41" t="s">
        <v>184</v>
      </c>
      <c r="F57" s="41" t="s">
        <v>249</v>
      </c>
      <c r="G57" s="41" t="s">
        <v>250</v>
      </c>
      <c r="H57" s="41" t="s">
        <v>204</v>
      </c>
      <c r="I57" s="41" t="s">
        <v>251</v>
      </c>
      <c r="J57" s="41" t="s">
        <v>251</v>
      </c>
      <c r="K57" s="41" t="s">
        <v>251</v>
      </c>
      <c r="L57" s="41" t="s">
        <v>282</v>
      </c>
      <c r="M57" s="51" t="s">
        <v>473</v>
      </c>
      <c r="N57" s="41" t="s">
        <v>472</v>
      </c>
      <c r="O57" s="41" t="s">
        <v>474</v>
      </c>
      <c r="P57" s="41"/>
      <c r="Q57" s="41"/>
      <c r="R57" s="41"/>
      <c r="S57" s="41"/>
      <c r="T57" s="41"/>
      <c r="U57" s="41"/>
      <c r="V57" s="41" t="s">
        <v>255</v>
      </c>
      <c r="W57" s="41" t="s">
        <v>255</v>
      </c>
      <c r="X57" s="41"/>
      <c r="Y57" s="41"/>
      <c r="Z57" s="41"/>
      <c r="AA57" s="65" t="s">
        <v>280</v>
      </c>
    </row>
    <row r="58" spans="1:27" ht="14.5" customHeight="1">
      <c r="A58">
        <f>施法!J60</f>
        <v>0</v>
      </c>
      <c r="B58" s="39" t="s">
        <v>475</v>
      </c>
      <c r="C58" s="39">
        <v>1</v>
      </c>
      <c r="D58" s="39" t="s">
        <v>258</v>
      </c>
      <c r="E58" s="39" t="s">
        <v>255</v>
      </c>
      <c r="F58" s="39" t="s">
        <v>324</v>
      </c>
      <c r="G58" s="39" t="s">
        <v>312</v>
      </c>
      <c r="H58" s="39" t="s">
        <v>204</v>
      </c>
      <c r="I58" s="39" t="s">
        <v>205</v>
      </c>
      <c r="J58" s="39" t="s">
        <v>206</v>
      </c>
      <c r="K58" s="39" t="s">
        <v>476</v>
      </c>
      <c r="L58" s="39" t="s">
        <v>252</v>
      </c>
      <c r="M58" s="63" t="s">
        <v>477</v>
      </c>
      <c r="N58" s="39" t="s">
        <v>475</v>
      </c>
      <c r="O58" s="39" t="s">
        <v>478</v>
      </c>
      <c r="P58" s="39"/>
      <c r="Q58" s="39" t="s">
        <v>255</v>
      </c>
      <c r="R58" s="39"/>
      <c r="S58" s="39" t="s">
        <v>255</v>
      </c>
      <c r="T58" s="39"/>
      <c r="U58" s="39"/>
      <c r="V58" s="39"/>
      <c r="W58" s="39"/>
      <c r="X58" s="39"/>
      <c r="Y58" s="39"/>
      <c r="Z58" s="39"/>
      <c r="AA58" s="65" t="s">
        <v>280</v>
      </c>
    </row>
    <row r="59" spans="1:27" ht="14.5" customHeight="1">
      <c r="A59">
        <f>施法!J61</f>
        <v>0</v>
      </c>
      <c r="B59" s="40" t="s">
        <v>479</v>
      </c>
      <c r="C59" s="40">
        <v>1</v>
      </c>
      <c r="D59" s="40" t="s">
        <v>264</v>
      </c>
      <c r="E59" s="40" t="s">
        <v>184</v>
      </c>
      <c r="F59" s="40" t="s">
        <v>249</v>
      </c>
      <c r="G59" s="40" t="s">
        <v>272</v>
      </c>
      <c r="H59" s="40" t="s">
        <v>204</v>
      </c>
      <c r="I59" s="40" t="s">
        <v>205</v>
      </c>
      <c r="J59" s="40" t="s">
        <v>251</v>
      </c>
      <c r="K59" s="40" t="s">
        <v>251</v>
      </c>
      <c r="L59" s="40" t="s">
        <v>252</v>
      </c>
      <c r="M59" s="50" t="s">
        <v>480</v>
      </c>
      <c r="N59" s="40" t="s">
        <v>479</v>
      </c>
      <c r="O59" s="40" t="s">
        <v>481</v>
      </c>
      <c r="P59" s="40"/>
      <c r="Q59" s="40"/>
      <c r="R59" s="40"/>
      <c r="S59" s="40"/>
      <c r="T59" s="40"/>
      <c r="U59" s="40" t="s">
        <v>255</v>
      </c>
      <c r="V59" s="40"/>
      <c r="W59" s="40"/>
      <c r="X59" s="40"/>
      <c r="Y59" s="40"/>
      <c r="Z59" s="40"/>
      <c r="AA59" s="65" t="s">
        <v>280</v>
      </c>
    </row>
    <row r="60" spans="1:27" ht="14.5" customHeight="1">
      <c r="A60">
        <f>施法!J62</f>
        <v>0</v>
      </c>
      <c r="B60" s="43" t="s">
        <v>482</v>
      </c>
      <c r="C60" s="43">
        <v>1</v>
      </c>
      <c r="D60" s="43" t="s">
        <v>300</v>
      </c>
      <c r="E60" s="43" t="s">
        <v>184</v>
      </c>
      <c r="F60" s="43" t="s">
        <v>249</v>
      </c>
      <c r="G60" s="43" t="s">
        <v>290</v>
      </c>
      <c r="H60" s="43" t="s">
        <v>204</v>
      </c>
      <c r="I60" s="43" t="s">
        <v>205</v>
      </c>
      <c r="J60" s="43" t="s">
        <v>251</v>
      </c>
      <c r="K60" s="43" t="s">
        <v>251</v>
      </c>
      <c r="L60" s="43" t="s">
        <v>324</v>
      </c>
      <c r="M60" s="54" t="s">
        <v>483</v>
      </c>
      <c r="N60" s="43" t="s">
        <v>482</v>
      </c>
      <c r="O60" s="43" t="s">
        <v>484</v>
      </c>
      <c r="P60" s="43" t="s">
        <v>255</v>
      </c>
      <c r="Q60" s="43"/>
      <c r="R60" s="43" t="s">
        <v>255</v>
      </c>
      <c r="S60" s="43"/>
      <c r="T60" s="43"/>
      <c r="U60" s="43" t="s">
        <v>255</v>
      </c>
      <c r="V60" s="43" t="s">
        <v>255</v>
      </c>
      <c r="W60" s="43" t="s">
        <v>255</v>
      </c>
      <c r="X60" s="43"/>
      <c r="Y60" s="43"/>
      <c r="Z60" s="43"/>
      <c r="AA60" s="65" t="s">
        <v>256</v>
      </c>
    </row>
    <row r="61" spans="1:27" ht="14.5" customHeight="1">
      <c r="A61">
        <f>施法!J63</f>
        <v>0</v>
      </c>
      <c r="B61" s="40" t="s">
        <v>485</v>
      </c>
      <c r="C61" s="40">
        <v>1</v>
      </c>
      <c r="D61" s="40" t="s">
        <v>264</v>
      </c>
      <c r="E61" s="40" t="s">
        <v>184</v>
      </c>
      <c r="F61" s="40" t="s">
        <v>249</v>
      </c>
      <c r="G61" s="40" t="s">
        <v>486</v>
      </c>
      <c r="H61" s="40" t="s">
        <v>204</v>
      </c>
      <c r="I61" s="40" t="s">
        <v>205</v>
      </c>
      <c r="J61" s="40" t="s">
        <v>206</v>
      </c>
      <c r="K61" s="40" t="s">
        <v>487</v>
      </c>
      <c r="L61" s="40" t="s">
        <v>252</v>
      </c>
      <c r="M61" s="55" t="s">
        <v>488</v>
      </c>
      <c r="N61" s="40" t="s">
        <v>485</v>
      </c>
      <c r="O61" s="40" t="s">
        <v>489</v>
      </c>
      <c r="P61" s="40"/>
      <c r="Q61" s="40"/>
      <c r="R61" s="40"/>
      <c r="S61" s="40"/>
      <c r="T61" s="40"/>
      <c r="U61" s="40" t="s">
        <v>255</v>
      </c>
      <c r="V61" s="40"/>
      <c r="W61" s="40" t="s">
        <v>255</v>
      </c>
      <c r="X61" s="40"/>
      <c r="Y61" s="40"/>
      <c r="Z61" s="40"/>
      <c r="AA61" s="65" t="s">
        <v>256</v>
      </c>
    </row>
    <row r="62" spans="1:27" ht="14.5" customHeight="1">
      <c r="A62">
        <f>施法!J64</f>
        <v>0</v>
      </c>
      <c r="B62" s="45" t="s">
        <v>490</v>
      </c>
      <c r="C62" s="45">
        <v>1</v>
      </c>
      <c r="D62" s="45" t="s">
        <v>352</v>
      </c>
      <c r="E62" s="45" t="s">
        <v>184</v>
      </c>
      <c r="F62" s="45" t="s">
        <v>249</v>
      </c>
      <c r="G62" s="45" t="s">
        <v>466</v>
      </c>
      <c r="H62" s="45" t="s">
        <v>204</v>
      </c>
      <c r="I62" s="45" t="s">
        <v>205</v>
      </c>
      <c r="J62" s="45" t="s">
        <v>206</v>
      </c>
      <c r="K62" s="45" t="s">
        <v>491</v>
      </c>
      <c r="L62" s="45" t="s">
        <v>260</v>
      </c>
      <c r="M62" s="64" t="s">
        <v>492</v>
      </c>
      <c r="N62" s="45" t="s">
        <v>490</v>
      </c>
      <c r="O62" s="45" t="s">
        <v>493</v>
      </c>
      <c r="P62" s="45"/>
      <c r="Q62" s="45"/>
      <c r="R62" s="45"/>
      <c r="S62" s="45"/>
      <c r="T62" s="45"/>
      <c r="U62" s="45" t="s">
        <v>255</v>
      </c>
      <c r="V62" s="45"/>
      <c r="W62" s="45" t="s">
        <v>255</v>
      </c>
      <c r="X62" s="45"/>
      <c r="Y62" s="45"/>
      <c r="Z62" s="45"/>
      <c r="AA62" s="65" t="s">
        <v>256</v>
      </c>
    </row>
    <row r="63" spans="1:27" ht="14.5" customHeight="1">
      <c r="A63">
        <f>施法!J65</f>
        <v>0</v>
      </c>
      <c r="B63" s="43" t="s">
        <v>494</v>
      </c>
      <c r="C63" s="43">
        <v>1</v>
      </c>
      <c r="D63" s="43" t="s">
        <v>300</v>
      </c>
      <c r="E63" s="43" t="s">
        <v>184</v>
      </c>
      <c r="F63" s="43" t="s">
        <v>249</v>
      </c>
      <c r="G63" s="43" t="s">
        <v>250</v>
      </c>
      <c r="H63" s="43" t="s">
        <v>204</v>
      </c>
      <c r="I63" s="43" t="s">
        <v>251</v>
      </c>
      <c r="J63" s="43" t="s">
        <v>251</v>
      </c>
      <c r="K63" s="43" t="s">
        <v>251</v>
      </c>
      <c r="L63" s="43" t="s">
        <v>260</v>
      </c>
      <c r="M63" s="54" t="s">
        <v>495</v>
      </c>
      <c r="N63" s="43" t="s">
        <v>494</v>
      </c>
      <c r="O63" s="43" t="s">
        <v>496</v>
      </c>
      <c r="P63" s="43"/>
      <c r="Q63" s="43" t="s">
        <v>255</v>
      </c>
      <c r="R63" s="43"/>
      <c r="S63" s="43" t="s">
        <v>255</v>
      </c>
      <c r="T63" s="43"/>
      <c r="U63" s="43"/>
      <c r="V63" s="43"/>
      <c r="W63" s="43"/>
      <c r="X63" s="43"/>
      <c r="Y63" s="43"/>
      <c r="Z63" s="43"/>
      <c r="AA63" s="65" t="s">
        <v>256</v>
      </c>
    </row>
    <row r="64" spans="1:27" ht="14.5" customHeight="1">
      <c r="A64">
        <f>施法!J66</f>
        <v>0</v>
      </c>
      <c r="B64" s="43" t="s">
        <v>497</v>
      </c>
      <c r="C64" s="43">
        <v>1</v>
      </c>
      <c r="D64" s="43" t="s">
        <v>300</v>
      </c>
      <c r="E64" s="43" t="s">
        <v>184</v>
      </c>
      <c r="F64" s="43" t="s">
        <v>336</v>
      </c>
      <c r="G64" s="43" t="s">
        <v>290</v>
      </c>
      <c r="H64" s="43" t="s">
        <v>204</v>
      </c>
      <c r="I64" s="43" t="s">
        <v>251</v>
      </c>
      <c r="J64" s="43" t="s">
        <v>251</v>
      </c>
      <c r="K64" s="43" t="s">
        <v>251</v>
      </c>
      <c r="L64" s="43" t="s">
        <v>282</v>
      </c>
      <c r="M64" s="54" t="s">
        <v>498</v>
      </c>
      <c r="N64" s="43" t="s">
        <v>497</v>
      </c>
      <c r="O64" s="43" t="s">
        <v>499</v>
      </c>
      <c r="P64" s="43"/>
      <c r="Q64" s="43"/>
      <c r="R64" s="43"/>
      <c r="S64" s="43" t="s">
        <v>255</v>
      </c>
      <c r="T64" s="43"/>
      <c r="U64" s="43"/>
      <c r="V64" s="43"/>
      <c r="W64" s="43"/>
      <c r="X64" s="43"/>
      <c r="Y64" s="43"/>
      <c r="Z64" s="43"/>
      <c r="AA64" s="65" t="s">
        <v>256</v>
      </c>
    </row>
    <row r="65" spans="1:27" ht="14.5" customHeight="1">
      <c r="A65">
        <f>施法!J67</f>
        <v>0</v>
      </c>
      <c r="B65" s="44" t="s">
        <v>500</v>
      </c>
      <c r="C65" s="44">
        <v>1</v>
      </c>
      <c r="D65" s="44" t="s">
        <v>311</v>
      </c>
      <c r="E65" s="44" t="s">
        <v>255</v>
      </c>
      <c r="F65" s="44" t="s">
        <v>249</v>
      </c>
      <c r="G65" s="44" t="s">
        <v>259</v>
      </c>
      <c r="H65" s="44" t="s">
        <v>204</v>
      </c>
      <c r="I65" s="44" t="s">
        <v>205</v>
      </c>
      <c r="J65" s="44" t="s">
        <v>206</v>
      </c>
      <c r="K65" s="44" t="s">
        <v>501</v>
      </c>
      <c r="L65" s="44" t="s">
        <v>324</v>
      </c>
      <c r="M65" s="56" t="s">
        <v>502</v>
      </c>
      <c r="N65" s="44" t="s">
        <v>500</v>
      </c>
      <c r="O65" s="44" t="s">
        <v>503</v>
      </c>
      <c r="P65" s="44" t="s">
        <v>255</v>
      </c>
      <c r="Q65" s="44"/>
      <c r="R65" s="44"/>
      <c r="S65" s="44"/>
      <c r="T65" s="44"/>
      <c r="U65" s="44" t="s">
        <v>255</v>
      </c>
      <c r="V65" s="44" t="s">
        <v>255</v>
      </c>
      <c r="W65" s="44" t="s">
        <v>255</v>
      </c>
      <c r="X65" s="44"/>
      <c r="Y65" s="44"/>
      <c r="Z65" s="44"/>
      <c r="AA65" s="65" t="s">
        <v>256</v>
      </c>
    </row>
    <row r="66" spans="1:27" ht="14.5" customHeight="1">
      <c r="A66">
        <f>施法!J68</f>
        <v>0</v>
      </c>
      <c r="B66" s="42" t="s">
        <v>504</v>
      </c>
      <c r="C66" s="42">
        <v>1</v>
      </c>
      <c r="D66" s="42" t="s">
        <v>276</v>
      </c>
      <c r="E66" s="42" t="s">
        <v>184</v>
      </c>
      <c r="F66" s="42" t="s">
        <v>249</v>
      </c>
      <c r="G66" s="42" t="s">
        <v>290</v>
      </c>
      <c r="H66" s="42" t="s">
        <v>204</v>
      </c>
      <c r="I66" s="42" t="s">
        <v>205</v>
      </c>
      <c r="J66" s="42" t="s">
        <v>206</v>
      </c>
      <c r="K66" s="42" t="s">
        <v>505</v>
      </c>
      <c r="L66" s="42" t="s">
        <v>252</v>
      </c>
      <c r="M66" s="57" t="s">
        <v>506</v>
      </c>
      <c r="N66" s="42" t="s">
        <v>504</v>
      </c>
      <c r="O66" s="42" t="s">
        <v>507</v>
      </c>
      <c r="P66" s="42"/>
      <c r="Q66" s="42" t="s">
        <v>255</v>
      </c>
      <c r="R66" s="42" t="s">
        <v>255</v>
      </c>
      <c r="S66" s="42"/>
      <c r="T66" s="42"/>
      <c r="U66" s="42"/>
      <c r="V66" s="42"/>
      <c r="W66" s="42"/>
      <c r="X66" s="42"/>
      <c r="Y66" s="42"/>
      <c r="Z66" s="42"/>
      <c r="AA66" s="65" t="s">
        <v>256</v>
      </c>
    </row>
    <row r="67" spans="1:27" ht="14.5" customHeight="1">
      <c r="A67" t="str">
        <f>施法!J69</f>
        <v>法术名</v>
      </c>
      <c r="B67" s="40" t="s">
        <v>508</v>
      </c>
      <c r="C67" s="40">
        <v>1</v>
      </c>
      <c r="D67" s="40" t="s">
        <v>264</v>
      </c>
      <c r="E67" s="40" t="s">
        <v>184</v>
      </c>
      <c r="F67" s="40" t="s">
        <v>249</v>
      </c>
      <c r="G67" s="40" t="s">
        <v>312</v>
      </c>
      <c r="H67" s="40" t="s">
        <v>204</v>
      </c>
      <c r="I67" s="40" t="s">
        <v>205</v>
      </c>
      <c r="J67" s="40" t="s">
        <v>251</v>
      </c>
      <c r="K67" s="40" t="s">
        <v>251</v>
      </c>
      <c r="L67" s="40" t="s">
        <v>252</v>
      </c>
      <c r="M67" s="50" t="s">
        <v>509</v>
      </c>
      <c r="N67" s="40" t="s">
        <v>508</v>
      </c>
      <c r="O67" s="40" t="s">
        <v>510</v>
      </c>
      <c r="P67" s="40" t="s">
        <v>255</v>
      </c>
      <c r="Q67" s="40" t="s">
        <v>255</v>
      </c>
      <c r="R67" s="40" t="s">
        <v>255</v>
      </c>
      <c r="S67" s="40" t="s">
        <v>255</v>
      </c>
      <c r="T67" s="40" t="s">
        <v>255</v>
      </c>
      <c r="U67" s="40"/>
      <c r="V67" s="40"/>
      <c r="W67" s="40"/>
      <c r="X67" s="40" t="s">
        <v>255</v>
      </c>
      <c r="Y67" s="40"/>
      <c r="Z67" s="40"/>
      <c r="AA67" s="65" t="s">
        <v>256</v>
      </c>
    </row>
    <row r="68" spans="1:27" ht="14.5" customHeight="1">
      <c r="A68">
        <f>施法!J70</f>
        <v>0</v>
      </c>
      <c r="B68" s="44" t="s">
        <v>511</v>
      </c>
      <c r="C68" s="44">
        <v>1</v>
      </c>
      <c r="D68" s="44" t="s">
        <v>311</v>
      </c>
      <c r="E68" s="44" t="s">
        <v>184</v>
      </c>
      <c r="F68" s="44" t="s">
        <v>249</v>
      </c>
      <c r="G68" s="44" t="s">
        <v>259</v>
      </c>
      <c r="H68" s="44" t="s">
        <v>204</v>
      </c>
      <c r="I68" s="44" t="s">
        <v>205</v>
      </c>
      <c r="J68" s="44" t="s">
        <v>251</v>
      </c>
      <c r="K68" s="44" t="s">
        <v>251</v>
      </c>
      <c r="L68" s="44" t="s">
        <v>458</v>
      </c>
      <c r="M68" s="56" t="s">
        <v>512</v>
      </c>
      <c r="N68" s="44" t="s">
        <v>511</v>
      </c>
      <c r="O68" s="44" t="s">
        <v>513</v>
      </c>
      <c r="P68" s="44"/>
      <c r="Q68" s="44" t="s">
        <v>255</v>
      </c>
      <c r="R68" s="44"/>
      <c r="S68" s="44" t="s">
        <v>255</v>
      </c>
      <c r="T68" s="44"/>
      <c r="U68" s="44"/>
      <c r="V68" s="44"/>
      <c r="W68" s="44"/>
      <c r="X68" s="44"/>
      <c r="Y68" s="44"/>
      <c r="Z68" s="44"/>
      <c r="AA68" s="65" t="s">
        <v>256</v>
      </c>
    </row>
    <row r="69" spans="1:27" ht="14.5" customHeight="1">
      <c r="A69">
        <f>施法!J71</f>
        <v>0</v>
      </c>
      <c r="B69" s="44" t="s">
        <v>514</v>
      </c>
      <c r="C69" s="44">
        <v>1</v>
      </c>
      <c r="D69" s="44" t="s">
        <v>311</v>
      </c>
      <c r="E69" s="44" t="s">
        <v>255</v>
      </c>
      <c r="F69" s="44" t="s">
        <v>249</v>
      </c>
      <c r="G69" s="44" t="s">
        <v>259</v>
      </c>
      <c r="H69" s="44" t="s">
        <v>204</v>
      </c>
      <c r="I69" s="44" t="s">
        <v>205</v>
      </c>
      <c r="J69" s="44" t="s">
        <v>251</v>
      </c>
      <c r="K69" s="44" t="s">
        <v>251</v>
      </c>
      <c r="L69" s="44" t="s">
        <v>458</v>
      </c>
      <c r="M69" s="67" t="s">
        <v>515</v>
      </c>
      <c r="N69" s="44" t="s">
        <v>514</v>
      </c>
      <c r="O69" s="44" t="s">
        <v>516</v>
      </c>
      <c r="P69" s="44" t="s">
        <v>255</v>
      </c>
      <c r="Q69" s="44" t="s">
        <v>255</v>
      </c>
      <c r="R69" s="44" t="s">
        <v>255</v>
      </c>
      <c r="S69" s="44" t="s">
        <v>255</v>
      </c>
      <c r="T69" s="44" t="s">
        <v>255</v>
      </c>
      <c r="U69" s="44" t="s">
        <v>255</v>
      </c>
      <c r="V69" s="44"/>
      <c r="W69" s="44" t="s">
        <v>255</v>
      </c>
      <c r="X69" s="44" t="s">
        <v>255</v>
      </c>
      <c r="Y69" s="44"/>
      <c r="Z69" s="44"/>
      <c r="AA69" s="65" t="s">
        <v>256</v>
      </c>
    </row>
    <row r="70" spans="1:27" ht="14.5" customHeight="1">
      <c r="A70">
        <f>施法!J72</f>
        <v>0</v>
      </c>
      <c r="B70" s="44" t="s">
        <v>517</v>
      </c>
      <c r="C70" s="44">
        <v>1</v>
      </c>
      <c r="D70" s="44" t="s">
        <v>311</v>
      </c>
      <c r="E70" s="44" t="s">
        <v>255</v>
      </c>
      <c r="F70" s="44" t="s">
        <v>249</v>
      </c>
      <c r="G70" s="44" t="s">
        <v>259</v>
      </c>
      <c r="H70" s="44" t="s">
        <v>204</v>
      </c>
      <c r="I70" s="44" t="s">
        <v>205</v>
      </c>
      <c r="J70" s="44" t="s">
        <v>206</v>
      </c>
      <c r="K70" s="44" t="s">
        <v>518</v>
      </c>
      <c r="L70" s="44" t="s">
        <v>458</v>
      </c>
      <c r="M70" s="56" t="s">
        <v>519</v>
      </c>
      <c r="N70" s="44" t="s">
        <v>517</v>
      </c>
      <c r="O70" s="44" t="s">
        <v>520</v>
      </c>
      <c r="P70" s="44"/>
      <c r="Q70" s="44" t="s">
        <v>255</v>
      </c>
      <c r="R70" s="44" t="s">
        <v>255</v>
      </c>
      <c r="S70" s="44" t="s">
        <v>255</v>
      </c>
      <c r="T70" s="44" t="s">
        <v>255</v>
      </c>
      <c r="U70" s="44"/>
      <c r="V70" s="44"/>
      <c r="W70" s="44"/>
      <c r="X70" s="44"/>
      <c r="Y70" s="44"/>
      <c r="Z70" s="44"/>
      <c r="AA70" s="65" t="s">
        <v>256</v>
      </c>
    </row>
    <row r="71" spans="1:27" ht="14.5" customHeight="1">
      <c r="A71">
        <f>施法!J73</f>
        <v>0</v>
      </c>
      <c r="B71" s="45" t="s">
        <v>521</v>
      </c>
      <c r="C71" s="45">
        <v>1</v>
      </c>
      <c r="D71" s="45" t="s">
        <v>352</v>
      </c>
      <c r="E71" s="45" t="s">
        <v>184</v>
      </c>
      <c r="F71" s="45" t="s">
        <v>249</v>
      </c>
      <c r="G71" s="45" t="s">
        <v>259</v>
      </c>
      <c r="H71" s="45" t="s">
        <v>204</v>
      </c>
      <c r="I71" s="45" t="s">
        <v>205</v>
      </c>
      <c r="J71" s="45" t="s">
        <v>251</v>
      </c>
      <c r="K71" s="45" t="s">
        <v>251</v>
      </c>
      <c r="L71" s="45" t="s">
        <v>324</v>
      </c>
      <c r="M71" s="64" t="s">
        <v>522</v>
      </c>
      <c r="N71" s="45" t="s">
        <v>521</v>
      </c>
      <c r="O71" s="45" t="s">
        <v>523</v>
      </c>
      <c r="P71" s="45" t="s">
        <v>255</v>
      </c>
      <c r="Q71" s="45"/>
      <c r="R71" s="45"/>
      <c r="S71" s="45"/>
      <c r="T71" s="45"/>
      <c r="U71" s="45" t="s">
        <v>255</v>
      </c>
      <c r="V71" s="45"/>
      <c r="W71" s="45" t="s">
        <v>255</v>
      </c>
      <c r="X71" s="45" t="s">
        <v>255</v>
      </c>
      <c r="Y71" s="45"/>
      <c r="Z71" s="45"/>
      <c r="AA71" s="65" t="s">
        <v>256</v>
      </c>
    </row>
    <row r="72" spans="1:27" ht="14.5" customHeight="1">
      <c r="A72">
        <f>施法!J74</f>
        <v>0</v>
      </c>
      <c r="B72" s="43" t="s">
        <v>524</v>
      </c>
      <c r="C72" s="43">
        <v>1</v>
      </c>
      <c r="D72" s="43" t="s">
        <v>300</v>
      </c>
      <c r="E72" s="43" t="s">
        <v>184</v>
      </c>
      <c r="F72" s="43" t="s">
        <v>249</v>
      </c>
      <c r="G72" s="43" t="s">
        <v>250</v>
      </c>
      <c r="H72" s="43" t="s">
        <v>204</v>
      </c>
      <c r="I72" s="43" t="s">
        <v>251</v>
      </c>
      <c r="J72" s="43" t="s">
        <v>251</v>
      </c>
      <c r="K72" s="43" t="s">
        <v>251</v>
      </c>
      <c r="L72" s="43" t="s">
        <v>252</v>
      </c>
      <c r="M72" s="62" t="s">
        <v>525</v>
      </c>
      <c r="N72" s="43" t="s">
        <v>524</v>
      </c>
      <c r="O72" s="43" t="s">
        <v>526</v>
      </c>
      <c r="P72" s="43" t="s">
        <v>255</v>
      </c>
      <c r="Q72" s="43"/>
      <c r="R72" s="43"/>
      <c r="S72" s="43"/>
      <c r="T72" s="43"/>
      <c r="U72" s="43"/>
      <c r="V72" s="43"/>
      <c r="W72" s="43"/>
      <c r="X72" s="43"/>
      <c r="Y72" s="43"/>
      <c r="Z72" s="43"/>
      <c r="AA72" s="65" t="s">
        <v>256</v>
      </c>
    </row>
    <row r="73" spans="1:27" ht="14.5" customHeight="1">
      <c r="A73">
        <f>施法!J75</f>
        <v>0</v>
      </c>
      <c r="B73" s="40" t="s">
        <v>527</v>
      </c>
      <c r="C73" s="40">
        <v>1</v>
      </c>
      <c r="D73" s="40" t="s">
        <v>264</v>
      </c>
      <c r="E73" s="40" t="s">
        <v>184</v>
      </c>
      <c r="F73" s="40" t="s">
        <v>336</v>
      </c>
      <c r="G73" s="40" t="s">
        <v>259</v>
      </c>
      <c r="H73" s="40" t="s">
        <v>204</v>
      </c>
      <c r="I73" s="40" t="s">
        <v>205</v>
      </c>
      <c r="J73" s="40" t="s">
        <v>251</v>
      </c>
      <c r="K73" s="40" t="s">
        <v>251</v>
      </c>
      <c r="L73" s="40" t="s">
        <v>282</v>
      </c>
      <c r="M73" s="50" t="s">
        <v>528</v>
      </c>
      <c r="N73" s="40" t="s">
        <v>527</v>
      </c>
      <c r="O73" s="40" t="s">
        <v>529</v>
      </c>
      <c r="P73" s="40"/>
      <c r="Q73" s="40"/>
      <c r="R73" s="40"/>
      <c r="S73" s="40" t="s">
        <v>255</v>
      </c>
      <c r="T73" s="40"/>
      <c r="U73" s="40"/>
      <c r="V73" s="40"/>
      <c r="W73" s="40"/>
      <c r="X73" s="40"/>
      <c r="Y73" s="40"/>
      <c r="Z73" s="40"/>
      <c r="AA73" s="65" t="s">
        <v>256</v>
      </c>
    </row>
    <row r="74" spans="1:27" ht="14.5" customHeight="1">
      <c r="A74">
        <f>施法!J76</f>
        <v>0</v>
      </c>
      <c r="B74" s="40" t="s">
        <v>530</v>
      </c>
      <c r="C74" s="40">
        <v>1</v>
      </c>
      <c r="D74" s="40" t="s">
        <v>264</v>
      </c>
      <c r="E74" s="40" t="s">
        <v>184</v>
      </c>
      <c r="F74" s="40" t="s">
        <v>249</v>
      </c>
      <c r="G74" s="40" t="s">
        <v>449</v>
      </c>
      <c r="H74" s="40" t="s">
        <v>204</v>
      </c>
      <c r="I74" s="40" t="s">
        <v>205</v>
      </c>
      <c r="J74" s="40" t="s">
        <v>251</v>
      </c>
      <c r="K74" s="40" t="s">
        <v>251</v>
      </c>
      <c r="L74" s="40" t="s">
        <v>252</v>
      </c>
      <c r="M74" s="55" t="s">
        <v>531</v>
      </c>
      <c r="N74" s="40" t="s">
        <v>530</v>
      </c>
      <c r="O74" s="40" t="s">
        <v>532</v>
      </c>
      <c r="P74" s="40" t="s">
        <v>255</v>
      </c>
      <c r="Q74" s="40"/>
      <c r="R74" s="40" t="s">
        <v>255</v>
      </c>
      <c r="S74" s="40"/>
      <c r="T74" s="40"/>
      <c r="U74" s="40" t="s">
        <v>255</v>
      </c>
      <c r="V74" s="40"/>
      <c r="W74" s="40" t="s">
        <v>255</v>
      </c>
      <c r="X74" s="40"/>
      <c r="Y74" s="40"/>
      <c r="Z74" s="40"/>
      <c r="AA74" s="65" t="s">
        <v>280</v>
      </c>
    </row>
    <row r="75" spans="1:27" ht="14.5" customHeight="1">
      <c r="A75">
        <f>施法!J77</f>
        <v>0</v>
      </c>
      <c r="B75" s="38" t="s">
        <v>533</v>
      </c>
      <c r="C75" s="38">
        <v>1</v>
      </c>
      <c r="D75" s="38" t="s">
        <v>248</v>
      </c>
      <c r="E75" s="38" t="s">
        <v>184</v>
      </c>
      <c r="F75" s="38" t="s">
        <v>336</v>
      </c>
      <c r="G75" s="38" t="s">
        <v>259</v>
      </c>
      <c r="H75" s="38" t="s">
        <v>204</v>
      </c>
      <c r="I75" s="38" t="s">
        <v>251</v>
      </c>
      <c r="J75" s="38" t="s">
        <v>251</v>
      </c>
      <c r="K75" s="38" t="s">
        <v>251</v>
      </c>
      <c r="L75" s="38" t="s">
        <v>282</v>
      </c>
      <c r="M75" s="53" t="s">
        <v>534</v>
      </c>
      <c r="N75" s="38" t="s">
        <v>533</v>
      </c>
      <c r="O75" s="38" t="s">
        <v>535</v>
      </c>
      <c r="P75" s="38"/>
      <c r="Q75" s="38"/>
      <c r="R75" s="38"/>
      <c r="S75" s="38"/>
      <c r="T75" s="38" t="s">
        <v>255</v>
      </c>
      <c r="U75" s="38"/>
      <c r="V75" s="38"/>
      <c r="W75" s="38"/>
      <c r="X75" s="38"/>
      <c r="Y75" s="38"/>
      <c r="Z75" s="38"/>
      <c r="AA75" s="65" t="s">
        <v>256</v>
      </c>
    </row>
    <row r="76" spans="1:27" ht="14.5" customHeight="1">
      <c r="A76">
        <f>施法!J78</f>
        <v>0</v>
      </c>
      <c r="B76" s="38" t="s">
        <v>536</v>
      </c>
      <c r="C76" s="38">
        <v>1</v>
      </c>
      <c r="D76" s="38" t="s">
        <v>248</v>
      </c>
      <c r="E76" s="38" t="s">
        <v>184</v>
      </c>
      <c r="F76" s="38" t="s">
        <v>249</v>
      </c>
      <c r="G76" s="38" t="s">
        <v>486</v>
      </c>
      <c r="H76" s="38" t="s">
        <v>204</v>
      </c>
      <c r="I76" s="38" t="s">
        <v>205</v>
      </c>
      <c r="J76" s="38" t="s">
        <v>251</v>
      </c>
      <c r="K76" s="38" t="s">
        <v>251</v>
      </c>
      <c r="L76" s="38" t="s">
        <v>282</v>
      </c>
      <c r="M76" s="53" t="s">
        <v>537</v>
      </c>
      <c r="N76" s="38" t="s">
        <v>536</v>
      </c>
      <c r="O76" s="38" t="s">
        <v>538</v>
      </c>
      <c r="P76" s="38"/>
      <c r="Q76" s="38"/>
      <c r="R76" s="38" t="s">
        <v>255</v>
      </c>
      <c r="S76" s="38"/>
      <c r="T76" s="38"/>
      <c r="U76" s="38"/>
      <c r="V76" s="38"/>
      <c r="W76" s="38"/>
      <c r="X76" s="38"/>
      <c r="Y76" s="38"/>
      <c r="Z76" s="38"/>
      <c r="AA76" s="65" t="s">
        <v>256</v>
      </c>
    </row>
    <row r="77" spans="1:27" ht="14.5" customHeight="1">
      <c r="A77">
        <f>施法!J79</f>
        <v>0</v>
      </c>
      <c r="B77" s="42" t="s">
        <v>539</v>
      </c>
      <c r="C77" s="42">
        <v>1</v>
      </c>
      <c r="D77" s="42" t="s">
        <v>276</v>
      </c>
      <c r="E77" s="42" t="s">
        <v>184</v>
      </c>
      <c r="F77" s="42" t="s">
        <v>336</v>
      </c>
      <c r="G77" s="42" t="s">
        <v>259</v>
      </c>
      <c r="H77" s="42" t="s">
        <v>204</v>
      </c>
      <c r="I77" s="42" t="s">
        <v>205</v>
      </c>
      <c r="J77" s="42" t="s">
        <v>251</v>
      </c>
      <c r="K77" s="42" t="s">
        <v>251</v>
      </c>
      <c r="L77" s="42" t="s">
        <v>458</v>
      </c>
      <c r="M77" s="52" t="s">
        <v>540</v>
      </c>
      <c r="N77" s="42" t="s">
        <v>539</v>
      </c>
      <c r="O77" s="42" t="s">
        <v>541</v>
      </c>
      <c r="P77" s="42"/>
      <c r="Q77" s="42"/>
      <c r="R77" s="42"/>
      <c r="S77" s="42"/>
      <c r="T77" s="42"/>
      <c r="U77" s="42" t="s">
        <v>255</v>
      </c>
      <c r="V77" s="42" t="s">
        <v>255</v>
      </c>
      <c r="W77" s="42" t="s">
        <v>255</v>
      </c>
      <c r="X77" s="42" t="s">
        <v>255</v>
      </c>
      <c r="Y77" s="42"/>
      <c r="Z77" s="42"/>
      <c r="AA77" s="65" t="s">
        <v>256</v>
      </c>
    </row>
    <row r="78" spans="1:27" ht="14.5" customHeight="1">
      <c r="A78" t="str">
        <f>施法!J80</f>
        <v>法术名</v>
      </c>
      <c r="B78" s="40" t="s">
        <v>542</v>
      </c>
      <c r="C78" s="40">
        <v>1</v>
      </c>
      <c r="D78" s="40" t="s">
        <v>264</v>
      </c>
      <c r="E78" s="40" t="s">
        <v>184</v>
      </c>
      <c r="F78" s="40" t="s">
        <v>249</v>
      </c>
      <c r="G78" s="40" t="s">
        <v>250</v>
      </c>
      <c r="H78" s="40" t="s">
        <v>204</v>
      </c>
      <c r="I78" s="40" t="s">
        <v>251</v>
      </c>
      <c r="J78" s="40" t="s">
        <v>251</v>
      </c>
      <c r="K78" s="40" t="s">
        <v>251</v>
      </c>
      <c r="L78" s="40" t="s">
        <v>282</v>
      </c>
      <c r="M78" s="50" t="s">
        <v>543</v>
      </c>
      <c r="N78" s="40" t="s">
        <v>542</v>
      </c>
      <c r="O78" s="40" t="s">
        <v>544</v>
      </c>
      <c r="P78" s="40" t="s">
        <v>255</v>
      </c>
      <c r="Q78" s="40"/>
      <c r="R78" s="40" t="s">
        <v>255</v>
      </c>
      <c r="S78" s="40"/>
      <c r="T78" s="40"/>
      <c r="U78" s="40"/>
      <c r="V78" s="40"/>
      <c r="W78" s="40"/>
      <c r="X78" s="40" t="s">
        <v>255</v>
      </c>
      <c r="Y78" s="40"/>
      <c r="Z78" s="40"/>
      <c r="AA78" s="65" t="s">
        <v>256</v>
      </c>
    </row>
    <row r="79" spans="1:27" ht="14.5" customHeight="1">
      <c r="A79">
        <f>施法!J81</f>
        <v>0</v>
      </c>
      <c r="B79" s="41" t="s">
        <v>545</v>
      </c>
      <c r="C79" s="41">
        <v>1</v>
      </c>
      <c r="D79" s="41" t="s">
        <v>271</v>
      </c>
      <c r="E79" s="41" t="s">
        <v>184</v>
      </c>
      <c r="F79" s="41" t="s">
        <v>249</v>
      </c>
      <c r="G79" s="41" t="s">
        <v>259</v>
      </c>
      <c r="H79" s="41" t="s">
        <v>204</v>
      </c>
      <c r="I79" s="41" t="s">
        <v>205</v>
      </c>
      <c r="J79" s="41" t="s">
        <v>206</v>
      </c>
      <c r="K79" s="41" t="s">
        <v>546</v>
      </c>
      <c r="L79" s="41" t="s">
        <v>324</v>
      </c>
      <c r="M79" s="51" t="s">
        <v>547</v>
      </c>
      <c r="N79" s="41" t="s">
        <v>545</v>
      </c>
      <c r="O79" s="41" t="s">
        <v>548</v>
      </c>
      <c r="P79" s="41"/>
      <c r="Q79" s="41"/>
      <c r="R79" s="41"/>
      <c r="S79" s="41"/>
      <c r="T79" s="41"/>
      <c r="U79" s="41" t="s">
        <v>255</v>
      </c>
      <c r="V79" s="41"/>
      <c r="W79" s="41" t="s">
        <v>255</v>
      </c>
      <c r="X79" s="41" t="s">
        <v>255</v>
      </c>
      <c r="Y79" s="41"/>
      <c r="Z79" s="41"/>
      <c r="AA79" s="65" t="s">
        <v>256</v>
      </c>
    </row>
    <row r="80" spans="1:27" ht="14.5" customHeight="1">
      <c r="A80">
        <f>施法!J82</f>
        <v>0</v>
      </c>
      <c r="B80" s="42" t="s">
        <v>549</v>
      </c>
      <c r="C80" s="42">
        <v>1</v>
      </c>
      <c r="D80" s="42" t="s">
        <v>276</v>
      </c>
      <c r="E80" s="42" t="s">
        <v>184</v>
      </c>
      <c r="F80" s="42" t="s">
        <v>550</v>
      </c>
      <c r="G80" s="42" t="s">
        <v>250</v>
      </c>
      <c r="H80" s="42" t="s">
        <v>204</v>
      </c>
      <c r="I80" s="42" t="s">
        <v>251</v>
      </c>
      <c r="J80" s="42" t="s">
        <v>206</v>
      </c>
      <c r="K80" s="42" t="s">
        <v>551</v>
      </c>
      <c r="L80" s="42" t="s">
        <v>332</v>
      </c>
      <c r="M80" s="52" t="s">
        <v>552</v>
      </c>
      <c r="N80" s="42" t="s">
        <v>549</v>
      </c>
      <c r="O80" s="42" t="s">
        <v>553</v>
      </c>
      <c r="P80" s="42" t="s">
        <v>255</v>
      </c>
      <c r="Q80" s="42"/>
      <c r="R80" s="42"/>
      <c r="S80" s="42"/>
      <c r="T80" s="42"/>
      <c r="U80" s="42" t="s">
        <v>255</v>
      </c>
      <c r="V80" s="42"/>
      <c r="W80" s="42" t="s">
        <v>255</v>
      </c>
      <c r="X80" s="42" t="s">
        <v>255</v>
      </c>
      <c r="Y80" s="42"/>
      <c r="Z80" s="42"/>
      <c r="AA80" s="65" t="s">
        <v>256</v>
      </c>
    </row>
    <row r="81" spans="1:27" ht="14.5" customHeight="1">
      <c r="A81">
        <f>施法!J83</f>
        <v>0</v>
      </c>
      <c r="B81" s="38" t="s">
        <v>554</v>
      </c>
      <c r="C81" s="38">
        <v>1</v>
      </c>
      <c r="D81" s="38" t="s">
        <v>248</v>
      </c>
      <c r="E81" s="38" t="s">
        <v>255</v>
      </c>
      <c r="F81" s="38" t="s">
        <v>324</v>
      </c>
      <c r="G81" s="38" t="s">
        <v>360</v>
      </c>
      <c r="H81" s="38" t="s">
        <v>204</v>
      </c>
      <c r="I81" s="38" t="s">
        <v>205</v>
      </c>
      <c r="J81" s="38" t="s">
        <v>206</v>
      </c>
      <c r="K81" s="38" t="s">
        <v>555</v>
      </c>
      <c r="L81" s="38" t="s">
        <v>252</v>
      </c>
      <c r="M81" s="48" t="s">
        <v>556</v>
      </c>
      <c r="N81" s="38" t="s">
        <v>554</v>
      </c>
      <c r="O81" s="38" t="s">
        <v>557</v>
      </c>
      <c r="P81" s="38"/>
      <c r="Q81" s="38"/>
      <c r="R81" s="38"/>
      <c r="S81" s="38"/>
      <c r="T81" s="38"/>
      <c r="U81" s="38"/>
      <c r="V81" s="38"/>
      <c r="W81" s="38" t="s">
        <v>255</v>
      </c>
      <c r="X81" s="38"/>
      <c r="Y81" s="38"/>
      <c r="Z81" s="38"/>
      <c r="AA81" s="65" t="s">
        <v>256</v>
      </c>
    </row>
    <row r="82" spans="1:27" ht="14.5" customHeight="1">
      <c r="A82">
        <f>施法!J84</f>
        <v>0</v>
      </c>
      <c r="B82" s="38" t="s">
        <v>558</v>
      </c>
      <c r="C82" s="38">
        <v>1</v>
      </c>
      <c r="D82" s="38" t="s">
        <v>248</v>
      </c>
      <c r="E82" s="38" t="s">
        <v>184</v>
      </c>
      <c r="F82" s="38" t="s">
        <v>249</v>
      </c>
      <c r="G82" s="38" t="s">
        <v>272</v>
      </c>
      <c r="H82" s="38" t="s">
        <v>204</v>
      </c>
      <c r="I82" s="38" t="s">
        <v>205</v>
      </c>
      <c r="J82" s="38" t="s">
        <v>251</v>
      </c>
      <c r="K82" s="38" t="s">
        <v>251</v>
      </c>
      <c r="L82" s="38" t="s">
        <v>559</v>
      </c>
      <c r="M82" s="48" t="s">
        <v>560</v>
      </c>
      <c r="N82" s="38" t="s">
        <v>558</v>
      </c>
      <c r="O82" s="38" t="s">
        <v>561</v>
      </c>
      <c r="P82" s="38"/>
      <c r="Q82" s="38"/>
      <c r="R82" s="38" t="s">
        <v>255</v>
      </c>
      <c r="S82" s="38"/>
      <c r="T82" s="38" t="s">
        <v>255</v>
      </c>
      <c r="U82" s="38" t="s">
        <v>255</v>
      </c>
      <c r="V82" s="38"/>
      <c r="W82" s="38" t="s">
        <v>255</v>
      </c>
      <c r="X82" s="38"/>
      <c r="Y82" s="38"/>
      <c r="Z82" s="38"/>
      <c r="AA82" s="65" t="s">
        <v>256</v>
      </c>
    </row>
    <row r="83" spans="1:27" ht="14.5" customHeight="1">
      <c r="A83">
        <f>施法!J85</f>
        <v>0</v>
      </c>
      <c r="B83" s="44" t="s">
        <v>562</v>
      </c>
      <c r="C83" s="44">
        <v>1</v>
      </c>
      <c r="D83" s="44" t="s">
        <v>311</v>
      </c>
      <c r="E83" s="44" t="s">
        <v>184</v>
      </c>
      <c r="F83" s="44" t="s">
        <v>332</v>
      </c>
      <c r="G83" s="44" t="s">
        <v>312</v>
      </c>
      <c r="H83" s="44" t="s">
        <v>204</v>
      </c>
      <c r="I83" s="44" t="s">
        <v>205</v>
      </c>
      <c r="J83" s="44" t="s">
        <v>251</v>
      </c>
      <c r="K83" s="44" t="s">
        <v>251</v>
      </c>
      <c r="L83" s="44" t="s">
        <v>436</v>
      </c>
      <c r="M83" s="68" t="s">
        <v>563</v>
      </c>
      <c r="N83" s="44" t="s">
        <v>562</v>
      </c>
      <c r="O83" s="44" t="s">
        <v>564</v>
      </c>
      <c r="P83" s="44"/>
      <c r="Q83" s="44"/>
      <c r="R83" s="44"/>
      <c r="S83" s="44"/>
      <c r="T83" s="44"/>
      <c r="U83" s="44"/>
      <c r="V83" s="44"/>
      <c r="W83" s="44"/>
      <c r="X83" s="44"/>
      <c r="Y83" s="44" t="s">
        <v>255</v>
      </c>
      <c r="Z83" s="44"/>
      <c r="AA83" s="65" t="s">
        <v>387</v>
      </c>
    </row>
    <row r="84" spans="1:27" ht="14.5" customHeight="1">
      <c r="A84">
        <f>施法!J86</f>
        <v>0</v>
      </c>
      <c r="B84" s="42" t="s">
        <v>565</v>
      </c>
      <c r="C84" s="42">
        <v>1</v>
      </c>
      <c r="D84" s="42" t="s">
        <v>276</v>
      </c>
      <c r="E84" s="42" t="s">
        <v>184</v>
      </c>
      <c r="F84" s="42" t="s">
        <v>249</v>
      </c>
      <c r="G84" s="42" t="s">
        <v>312</v>
      </c>
      <c r="H84" s="42" t="s">
        <v>204</v>
      </c>
      <c r="I84" s="42" t="s">
        <v>205</v>
      </c>
      <c r="J84" s="42" t="s">
        <v>206</v>
      </c>
      <c r="K84" s="42" t="s">
        <v>566</v>
      </c>
      <c r="L84" s="42" t="s">
        <v>252</v>
      </c>
      <c r="M84" s="52" t="s">
        <v>567</v>
      </c>
      <c r="N84" s="42" t="s">
        <v>565</v>
      </c>
      <c r="O84" s="42" t="s">
        <v>568</v>
      </c>
      <c r="P84" s="42"/>
      <c r="Q84" s="42"/>
      <c r="R84" s="42" t="s">
        <v>255</v>
      </c>
      <c r="S84" s="42"/>
      <c r="T84" s="42" t="s">
        <v>255</v>
      </c>
      <c r="U84" s="42"/>
      <c r="V84" s="42"/>
      <c r="W84" s="42"/>
      <c r="X84" s="42"/>
      <c r="Y84" s="42"/>
      <c r="Z84" s="42"/>
      <c r="AA84" s="65" t="s">
        <v>256</v>
      </c>
    </row>
    <row r="85" spans="1:27" ht="14.5" customHeight="1">
      <c r="A85">
        <f>施法!J87</f>
        <v>0</v>
      </c>
      <c r="B85" s="38" t="s">
        <v>569</v>
      </c>
      <c r="C85" s="38">
        <v>1</v>
      </c>
      <c r="D85" s="38" t="s">
        <v>248</v>
      </c>
      <c r="E85" s="38" t="s">
        <v>184</v>
      </c>
      <c r="F85" s="38" t="s">
        <v>249</v>
      </c>
      <c r="G85" s="38" t="s">
        <v>250</v>
      </c>
      <c r="H85" s="38" t="s">
        <v>204</v>
      </c>
      <c r="I85" s="38" t="s">
        <v>205</v>
      </c>
      <c r="J85" s="38" t="s">
        <v>206</v>
      </c>
      <c r="K85" s="38" t="s">
        <v>570</v>
      </c>
      <c r="L85" s="38" t="s">
        <v>332</v>
      </c>
      <c r="M85" s="53" t="s">
        <v>571</v>
      </c>
      <c r="N85" s="38" t="s">
        <v>569</v>
      </c>
      <c r="O85" s="38" t="s">
        <v>572</v>
      </c>
      <c r="P85" s="38"/>
      <c r="Q85" s="38"/>
      <c r="R85" s="38"/>
      <c r="S85" s="38"/>
      <c r="T85" s="38"/>
      <c r="U85" s="38"/>
      <c r="V85" s="38"/>
      <c r="W85" s="38" t="s">
        <v>255</v>
      </c>
      <c r="X85" s="38" t="s">
        <v>255</v>
      </c>
      <c r="Y85" s="38"/>
      <c r="Z85" s="38"/>
      <c r="AA85" s="65" t="s">
        <v>256</v>
      </c>
    </row>
    <row r="86" spans="1:27" ht="14.5" customHeight="1">
      <c r="A86">
        <f>施法!J88</f>
        <v>0</v>
      </c>
      <c r="B86" s="40" t="s">
        <v>573</v>
      </c>
      <c r="C86" s="40">
        <v>1</v>
      </c>
      <c r="D86" s="40" t="s">
        <v>264</v>
      </c>
      <c r="E86" s="40" t="s">
        <v>184</v>
      </c>
      <c r="F86" s="40" t="s">
        <v>249</v>
      </c>
      <c r="G86" s="40" t="s">
        <v>272</v>
      </c>
      <c r="H86" s="40" t="s">
        <v>204</v>
      </c>
      <c r="I86" s="40" t="s">
        <v>205</v>
      </c>
      <c r="J86" s="40" t="s">
        <v>251</v>
      </c>
      <c r="K86" s="40" t="s">
        <v>251</v>
      </c>
      <c r="L86" s="40" t="s">
        <v>260</v>
      </c>
      <c r="M86" s="55" t="s">
        <v>574</v>
      </c>
      <c r="N86" s="40" t="s">
        <v>573</v>
      </c>
      <c r="O86" s="40" t="s">
        <v>575</v>
      </c>
      <c r="P86" s="40"/>
      <c r="Q86" s="40" t="s">
        <v>255</v>
      </c>
      <c r="R86" s="40"/>
      <c r="S86" s="40"/>
      <c r="T86" s="40"/>
      <c r="U86" s="40"/>
      <c r="V86" s="40"/>
      <c r="W86" s="40"/>
      <c r="X86" s="40"/>
      <c r="Y86" s="40"/>
      <c r="Z86" s="40"/>
      <c r="AA86" s="65" t="s">
        <v>256</v>
      </c>
    </row>
    <row r="87" spans="1:27" ht="14.5" customHeight="1">
      <c r="A87">
        <f>施法!J89</f>
        <v>0</v>
      </c>
      <c r="B87" s="38" t="s">
        <v>576</v>
      </c>
      <c r="C87" s="38">
        <v>1</v>
      </c>
      <c r="D87" s="38" t="s">
        <v>248</v>
      </c>
      <c r="E87" s="38" t="s">
        <v>184</v>
      </c>
      <c r="F87" s="38" t="s">
        <v>336</v>
      </c>
      <c r="G87" s="38" t="s">
        <v>259</v>
      </c>
      <c r="H87" s="38" t="s">
        <v>204</v>
      </c>
      <c r="I87" s="38" t="s">
        <v>251</v>
      </c>
      <c r="J87" s="38" t="s">
        <v>251</v>
      </c>
      <c r="K87" s="38" t="s">
        <v>251</v>
      </c>
      <c r="L87" s="38" t="s">
        <v>282</v>
      </c>
      <c r="M87" s="53" t="s">
        <v>577</v>
      </c>
      <c r="N87" s="38" t="s">
        <v>576</v>
      </c>
      <c r="O87" s="38" t="s">
        <v>578</v>
      </c>
      <c r="P87" s="38"/>
      <c r="Q87" s="38"/>
      <c r="R87" s="38"/>
      <c r="S87" s="38"/>
      <c r="T87" s="38" t="s">
        <v>255</v>
      </c>
      <c r="U87" s="38"/>
      <c r="V87" s="38"/>
      <c r="W87" s="38"/>
      <c r="X87" s="38"/>
      <c r="Y87" s="38"/>
      <c r="Z87" s="38"/>
      <c r="AA87" s="65" t="s">
        <v>256</v>
      </c>
    </row>
    <row r="88" spans="1:27" ht="14.5" customHeight="1">
      <c r="A88">
        <f>施法!J90</f>
        <v>0</v>
      </c>
      <c r="B88" s="40" t="s">
        <v>579</v>
      </c>
      <c r="C88" s="40">
        <v>1</v>
      </c>
      <c r="D88" s="40" t="s">
        <v>264</v>
      </c>
      <c r="E88" s="40" t="s">
        <v>184</v>
      </c>
      <c r="F88" s="40" t="s">
        <v>336</v>
      </c>
      <c r="G88" s="40" t="s">
        <v>250</v>
      </c>
      <c r="H88" s="40" t="s">
        <v>204</v>
      </c>
      <c r="I88" s="40" t="s">
        <v>251</v>
      </c>
      <c r="J88" s="40" t="s">
        <v>251</v>
      </c>
      <c r="K88" s="40" t="s">
        <v>251</v>
      </c>
      <c r="L88" s="40" t="s">
        <v>252</v>
      </c>
      <c r="M88" s="50" t="s">
        <v>580</v>
      </c>
      <c r="N88" s="40" t="s">
        <v>579</v>
      </c>
      <c r="O88" s="40" t="s">
        <v>581</v>
      </c>
      <c r="P88" s="40" t="s">
        <v>255</v>
      </c>
      <c r="Q88" s="40" t="s">
        <v>255</v>
      </c>
      <c r="R88" s="40" t="s">
        <v>255</v>
      </c>
      <c r="S88" s="40"/>
      <c r="T88" s="40"/>
      <c r="U88" s="40"/>
      <c r="V88" s="40"/>
      <c r="W88" s="40"/>
      <c r="X88" s="40"/>
      <c r="Y88" s="40"/>
      <c r="Z88" s="40"/>
      <c r="AA88" s="65" t="s">
        <v>256</v>
      </c>
    </row>
    <row r="89" spans="1:27" ht="14.5" customHeight="1">
      <c r="A89" t="str">
        <f>施法!J91</f>
        <v>法术名</v>
      </c>
      <c r="B89" s="40" t="s">
        <v>582</v>
      </c>
      <c r="C89" s="40">
        <v>1</v>
      </c>
      <c r="D89" s="40" t="s">
        <v>264</v>
      </c>
      <c r="E89" s="40" t="s">
        <v>184</v>
      </c>
      <c r="F89" s="40" t="s">
        <v>583</v>
      </c>
      <c r="G89" s="40" t="s">
        <v>250</v>
      </c>
      <c r="H89" s="40" t="s">
        <v>204</v>
      </c>
      <c r="I89" s="40" t="s">
        <v>205</v>
      </c>
      <c r="J89" s="40" t="s">
        <v>251</v>
      </c>
      <c r="K89" s="40" t="s">
        <v>251</v>
      </c>
      <c r="L89" s="40" t="s">
        <v>252</v>
      </c>
      <c r="M89" s="50" t="s">
        <v>584</v>
      </c>
      <c r="N89" s="40" t="s">
        <v>582</v>
      </c>
      <c r="O89" s="40" t="s">
        <v>585</v>
      </c>
      <c r="P89" s="40"/>
      <c r="Q89" s="40"/>
      <c r="R89" s="40"/>
      <c r="S89" s="40"/>
      <c r="T89" s="40"/>
      <c r="U89" s="40"/>
      <c r="V89" s="40" t="s">
        <v>255</v>
      </c>
      <c r="W89" s="40"/>
      <c r="X89" s="40"/>
      <c r="Y89" s="40"/>
      <c r="Z89" s="40"/>
      <c r="AA89" s="65" t="s">
        <v>256</v>
      </c>
    </row>
    <row r="90" spans="1:27" ht="14.5" customHeight="1">
      <c r="A90">
        <f>施法!J92</f>
        <v>0</v>
      </c>
      <c r="B90" s="43" t="s">
        <v>586</v>
      </c>
      <c r="C90" s="43">
        <v>1</v>
      </c>
      <c r="D90" s="43" t="s">
        <v>300</v>
      </c>
      <c r="E90" s="43" t="s">
        <v>184</v>
      </c>
      <c r="F90" s="43" t="s">
        <v>249</v>
      </c>
      <c r="G90" s="43" t="s">
        <v>312</v>
      </c>
      <c r="H90" s="43" t="s">
        <v>204</v>
      </c>
      <c r="I90" s="43" t="s">
        <v>205</v>
      </c>
      <c r="J90" s="43" t="s">
        <v>251</v>
      </c>
      <c r="K90" s="43" t="s">
        <v>251</v>
      </c>
      <c r="L90" s="43" t="s">
        <v>282</v>
      </c>
      <c r="M90" s="62" t="s">
        <v>587</v>
      </c>
      <c r="N90" s="43" t="s">
        <v>586</v>
      </c>
      <c r="O90" s="43" t="s">
        <v>588</v>
      </c>
      <c r="P90" s="43" t="s">
        <v>255</v>
      </c>
      <c r="Q90" s="43"/>
      <c r="R90" s="43"/>
      <c r="S90" s="43" t="s">
        <v>255</v>
      </c>
      <c r="T90" s="43"/>
      <c r="U90" s="43"/>
      <c r="V90" s="43"/>
      <c r="W90" s="43"/>
      <c r="X90" s="43"/>
      <c r="Y90" s="43"/>
      <c r="Z90" s="43"/>
      <c r="AA90" s="65" t="s">
        <v>256</v>
      </c>
    </row>
    <row r="91" spans="1:27" ht="14.5" customHeight="1">
      <c r="A91">
        <f>施法!J93</f>
        <v>0</v>
      </c>
      <c r="B91" s="43" t="s">
        <v>589</v>
      </c>
      <c r="C91" s="43">
        <v>1</v>
      </c>
      <c r="D91" s="43" t="s">
        <v>300</v>
      </c>
      <c r="E91" s="43" t="s">
        <v>184</v>
      </c>
      <c r="F91" s="43" t="s">
        <v>336</v>
      </c>
      <c r="G91" s="43" t="s">
        <v>486</v>
      </c>
      <c r="H91" s="43" t="s">
        <v>204</v>
      </c>
      <c r="I91" s="43" t="s">
        <v>205</v>
      </c>
      <c r="J91" s="43" t="s">
        <v>206</v>
      </c>
      <c r="K91" s="43" t="s">
        <v>590</v>
      </c>
      <c r="L91" s="43" t="s">
        <v>559</v>
      </c>
      <c r="M91" s="62" t="s">
        <v>591</v>
      </c>
      <c r="N91" s="43" t="s">
        <v>589</v>
      </c>
      <c r="O91" s="43" t="s">
        <v>592</v>
      </c>
      <c r="P91" s="43"/>
      <c r="Q91" s="43"/>
      <c r="R91" s="43"/>
      <c r="S91" s="43"/>
      <c r="T91" s="43"/>
      <c r="U91" s="43"/>
      <c r="V91" s="43" t="s">
        <v>255</v>
      </c>
      <c r="W91" s="43"/>
      <c r="X91" s="43"/>
      <c r="Y91" s="43"/>
      <c r="Z91" s="43"/>
      <c r="AA91" s="65" t="s">
        <v>256</v>
      </c>
    </row>
    <row r="92" spans="1:27" ht="14.5" customHeight="1">
      <c r="A92">
        <f>施法!J94</f>
        <v>0</v>
      </c>
      <c r="B92" s="44" t="s">
        <v>593</v>
      </c>
      <c r="C92" s="44">
        <v>1</v>
      </c>
      <c r="D92" s="44" t="s">
        <v>311</v>
      </c>
      <c r="E92" s="44" t="s">
        <v>184</v>
      </c>
      <c r="F92" s="44" t="s">
        <v>336</v>
      </c>
      <c r="G92" s="44" t="s">
        <v>486</v>
      </c>
      <c r="H92" s="44" t="s">
        <v>204</v>
      </c>
      <c r="I92" s="44" t="s">
        <v>251</v>
      </c>
      <c r="J92" s="44" t="s">
        <v>251</v>
      </c>
      <c r="K92" s="44" t="s">
        <v>251</v>
      </c>
      <c r="L92" s="44" t="s">
        <v>559</v>
      </c>
      <c r="M92" s="56" t="s">
        <v>594</v>
      </c>
      <c r="N92" s="44" t="s">
        <v>593</v>
      </c>
      <c r="O92" s="44" t="s">
        <v>595</v>
      </c>
      <c r="P92" s="44"/>
      <c r="Q92" s="44"/>
      <c r="R92" s="44"/>
      <c r="S92" s="44"/>
      <c r="T92" s="44" t="s">
        <v>255</v>
      </c>
      <c r="U92" s="44"/>
      <c r="V92" s="44"/>
      <c r="W92" s="44"/>
      <c r="X92" s="44"/>
      <c r="Y92" s="44"/>
      <c r="Z92" s="44"/>
      <c r="AA92" s="65" t="s">
        <v>256</v>
      </c>
    </row>
    <row r="93" spans="1:27" ht="14.5" customHeight="1">
      <c r="A93">
        <f>施法!J95</f>
        <v>0</v>
      </c>
      <c r="B93" s="38" t="s">
        <v>596</v>
      </c>
      <c r="C93" s="38">
        <v>1</v>
      </c>
      <c r="D93" s="38" t="s">
        <v>248</v>
      </c>
      <c r="E93" s="38" t="s">
        <v>184</v>
      </c>
      <c r="F93" s="38" t="s">
        <v>249</v>
      </c>
      <c r="G93" s="38" t="s">
        <v>250</v>
      </c>
      <c r="H93" s="38" t="s">
        <v>251</v>
      </c>
      <c r="I93" s="38" t="s">
        <v>205</v>
      </c>
      <c r="J93" s="38" t="s">
        <v>206</v>
      </c>
      <c r="K93" s="38" t="s">
        <v>597</v>
      </c>
      <c r="L93" s="38" t="s">
        <v>252</v>
      </c>
      <c r="M93" s="48" t="s">
        <v>598</v>
      </c>
      <c r="N93" s="38" t="s">
        <v>596</v>
      </c>
      <c r="O93" s="38" t="s">
        <v>599</v>
      </c>
      <c r="P93" s="38"/>
      <c r="Q93" s="38"/>
      <c r="R93" s="38" t="s">
        <v>255</v>
      </c>
      <c r="S93" s="38"/>
      <c r="T93" s="38"/>
      <c r="U93" s="38" t="s">
        <v>255</v>
      </c>
      <c r="V93" s="38"/>
      <c r="W93" s="38" t="s">
        <v>255</v>
      </c>
      <c r="X93" s="38"/>
      <c r="Y93" s="38"/>
      <c r="Z93" s="38"/>
      <c r="AA93" s="65" t="s">
        <v>280</v>
      </c>
    </row>
    <row r="94" spans="1:27" ht="14.5" customHeight="1">
      <c r="A94">
        <f>施法!J96</f>
        <v>0</v>
      </c>
      <c r="B94" s="44" t="s">
        <v>600</v>
      </c>
      <c r="C94" s="44">
        <v>1</v>
      </c>
      <c r="D94" s="44" t="s">
        <v>311</v>
      </c>
      <c r="E94" s="44" t="s">
        <v>255</v>
      </c>
      <c r="F94" s="44" t="s">
        <v>332</v>
      </c>
      <c r="G94" s="44" t="s">
        <v>312</v>
      </c>
      <c r="H94" s="44" t="s">
        <v>204</v>
      </c>
      <c r="I94" s="44" t="s">
        <v>205</v>
      </c>
      <c r="J94" s="44" t="s">
        <v>206</v>
      </c>
      <c r="K94" s="44" t="s">
        <v>601</v>
      </c>
      <c r="L94" s="44" t="s">
        <v>252</v>
      </c>
      <c r="M94" s="56" t="s">
        <v>602</v>
      </c>
      <c r="N94" s="44" t="s">
        <v>600</v>
      </c>
      <c r="O94" s="44" t="s">
        <v>603</v>
      </c>
      <c r="P94" s="44" t="s">
        <v>255</v>
      </c>
      <c r="Q94" s="44"/>
      <c r="R94" s="44"/>
      <c r="S94" s="44"/>
      <c r="T94" s="44"/>
      <c r="U94" s="44"/>
      <c r="V94" s="44"/>
      <c r="W94" s="44" t="s">
        <v>255</v>
      </c>
      <c r="X94" s="44" t="s">
        <v>255</v>
      </c>
      <c r="Y94" s="44"/>
      <c r="Z94" s="44"/>
      <c r="AA94" s="65" t="s">
        <v>256</v>
      </c>
    </row>
    <row r="95" spans="1:27" ht="14.5" customHeight="1">
      <c r="A95">
        <f>施法!J97</f>
        <v>0</v>
      </c>
      <c r="B95" s="45" t="s">
        <v>604</v>
      </c>
      <c r="C95" s="45">
        <v>1</v>
      </c>
      <c r="D95" s="45" t="s">
        <v>352</v>
      </c>
      <c r="E95" s="45" t="s">
        <v>255</v>
      </c>
      <c r="F95" s="45" t="s">
        <v>332</v>
      </c>
      <c r="G95" s="45" t="s">
        <v>312</v>
      </c>
      <c r="H95" s="45" t="s">
        <v>251</v>
      </c>
      <c r="I95" s="45" t="s">
        <v>205</v>
      </c>
      <c r="J95" s="45" t="s">
        <v>206</v>
      </c>
      <c r="K95" s="45" t="s">
        <v>605</v>
      </c>
      <c r="L95" s="45" t="s">
        <v>606</v>
      </c>
      <c r="M95" s="59" t="s">
        <v>607</v>
      </c>
      <c r="N95" s="45" t="s">
        <v>604</v>
      </c>
      <c r="O95" s="45" t="s">
        <v>608</v>
      </c>
      <c r="P95" s="45" t="s">
        <v>255</v>
      </c>
      <c r="Q95" s="45"/>
      <c r="R95" s="45"/>
      <c r="S95" s="45"/>
      <c r="T95" s="45"/>
      <c r="U95" s="45"/>
      <c r="V95" s="45" t="s">
        <v>255</v>
      </c>
      <c r="W95" s="45" t="s">
        <v>255</v>
      </c>
      <c r="X95" s="45"/>
      <c r="Y95" s="45"/>
      <c r="Z95" s="45"/>
      <c r="AA95" s="65" t="s">
        <v>256</v>
      </c>
    </row>
    <row r="96" spans="1:27" ht="14.5" customHeight="1">
      <c r="A96">
        <f>施法!J98</f>
        <v>0</v>
      </c>
      <c r="B96" s="41" t="s">
        <v>609</v>
      </c>
      <c r="C96" s="41">
        <v>1</v>
      </c>
      <c r="D96" s="41" t="s">
        <v>271</v>
      </c>
      <c r="E96" s="41" t="s">
        <v>184</v>
      </c>
      <c r="F96" s="41" t="s">
        <v>249</v>
      </c>
      <c r="G96" s="41" t="s">
        <v>312</v>
      </c>
      <c r="H96" s="41" t="s">
        <v>204</v>
      </c>
      <c r="I96" s="41" t="s">
        <v>205</v>
      </c>
      <c r="J96" s="41" t="s">
        <v>251</v>
      </c>
      <c r="K96" s="41" t="s">
        <v>251</v>
      </c>
      <c r="L96" s="41" t="s">
        <v>252</v>
      </c>
      <c r="M96" s="51" t="s">
        <v>610</v>
      </c>
      <c r="N96" s="41" t="s">
        <v>609</v>
      </c>
      <c r="O96" s="41" t="s">
        <v>611</v>
      </c>
      <c r="P96" s="41"/>
      <c r="Q96" s="41" t="s">
        <v>255</v>
      </c>
      <c r="R96" s="41"/>
      <c r="S96" s="41"/>
      <c r="T96" s="41"/>
      <c r="U96" s="41"/>
      <c r="V96" s="41"/>
      <c r="W96" s="41"/>
      <c r="X96" s="41"/>
      <c r="Y96" s="41"/>
      <c r="Z96" s="41"/>
      <c r="AA96" s="65" t="s">
        <v>256</v>
      </c>
    </row>
    <row r="97" spans="1:27" ht="14.5" customHeight="1">
      <c r="A97">
        <f>施法!J99</f>
        <v>0</v>
      </c>
      <c r="B97" s="42" t="s">
        <v>612</v>
      </c>
      <c r="C97" s="42">
        <v>1</v>
      </c>
      <c r="D97" s="42" t="s">
        <v>276</v>
      </c>
      <c r="E97" s="42" t="s">
        <v>184</v>
      </c>
      <c r="F97" s="42" t="s">
        <v>249</v>
      </c>
      <c r="G97" s="42" t="s">
        <v>312</v>
      </c>
      <c r="H97" s="42" t="s">
        <v>204</v>
      </c>
      <c r="I97" s="42" t="s">
        <v>205</v>
      </c>
      <c r="J97" s="42" t="s">
        <v>206</v>
      </c>
      <c r="K97" s="42" t="s">
        <v>613</v>
      </c>
      <c r="L97" s="42" t="s">
        <v>332</v>
      </c>
      <c r="M97" s="52" t="s">
        <v>614</v>
      </c>
      <c r="N97" s="42" t="s">
        <v>612</v>
      </c>
      <c r="O97" s="42" t="s">
        <v>615</v>
      </c>
      <c r="P97" s="42"/>
      <c r="Q97" s="42"/>
      <c r="R97" s="42" t="s">
        <v>255</v>
      </c>
      <c r="S97" s="42"/>
      <c r="T97" s="42" t="s">
        <v>255</v>
      </c>
      <c r="U97" s="42" t="s">
        <v>255</v>
      </c>
      <c r="V97" s="42"/>
      <c r="W97" s="42" t="s">
        <v>255</v>
      </c>
      <c r="X97" s="42" t="s">
        <v>255</v>
      </c>
      <c r="Y97" s="42"/>
      <c r="Z97" s="42"/>
      <c r="AA97" s="65" t="s">
        <v>256</v>
      </c>
    </row>
    <row r="98" spans="1:27" ht="14.5" customHeight="1">
      <c r="A98">
        <f>施法!J100</f>
        <v>0</v>
      </c>
      <c r="B98" s="42" t="s">
        <v>616</v>
      </c>
      <c r="C98" s="42">
        <v>1</v>
      </c>
      <c r="D98" s="42" t="s">
        <v>276</v>
      </c>
      <c r="E98" s="42" t="s">
        <v>184</v>
      </c>
      <c r="F98" s="42" t="s">
        <v>249</v>
      </c>
      <c r="G98" s="42" t="s">
        <v>312</v>
      </c>
      <c r="H98" s="42" t="s">
        <v>204</v>
      </c>
      <c r="I98" s="42" t="s">
        <v>205</v>
      </c>
      <c r="J98" s="42" t="s">
        <v>206</v>
      </c>
      <c r="K98" s="42" t="s">
        <v>617</v>
      </c>
      <c r="L98" s="42" t="s">
        <v>324</v>
      </c>
      <c r="M98" s="57" t="s">
        <v>618</v>
      </c>
      <c r="N98" s="42" t="s">
        <v>616</v>
      </c>
      <c r="O98" s="42" t="s">
        <v>619</v>
      </c>
      <c r="P98" s="42" t="s">
        <v>255</v>
      </c>
      <c r="Q98" s="42"/>
      <c r="R98" s="42" t="s">
        <v>255</v>
      </c>
      <c r="S98" s="42"/>
      <c r="T98" s="42" t="s">
        <v>255</v>
      </c>
      <c r="U98" s="42"/>
      <c r="V98" s="42"/>
      <c r="W98" s="42" t="s">
        <v>255</v>
      </c>
      <c r="X98" s="42" t="s">
        <v>255</v>
      </c>
      <c r="Y98" s="42"/>
      <c r="Z98" s="42"/>
      <c r="AA98" s="65" t="s">
        <v>256</v>
      </c>
    </row>
    <row r="99" spans="1:27" ht="14.5" customHeight="1">
      <c r="A99">
        <f>施法!J101</f>
        <v>0</v>
      </c>
      <c r="B99" s="39" t="s">
        <v>620</v>
      </c>
      <c r="C99" s="39">
        <v>1</v>
      </c>
      <c r="D99" s="39" t="s">
        <v>258</v>
      </c>
      <c r="E99" s="39" t="s">
        <v>184</v>
      </c>
      <c r="F99" s="39" t="s">
        <v>249</v>
      </c>
      <c r="G99" s="39" t="s">
        <v>312</v>
      </c>
      <c r="H99" s="39" t="s">
        <v>204</v>
      </c>
      <c r="I99" s="39" t="s">
        <v>205</v>
      </c>
      <c r="J99" s="39" t="s">
        <v>206</v>
      </c>
      <c r="K99" s="39" t="s">
        <v>621</v>
      </c>
      <c r="L99" s="39" t="s">
        <v>436</v>
      </c>
      <c r="M99" s="49" t="s">
        <v>622</v>
      </c>
      <c r="N99" s="39" t="s">
        <v>620</v>
      </c>
      <c r="O99" s="39" t="s">
        <v>623</v>
      </c>
      <c r="P99" s="39"/>
      <c r="Q99" s="39"/>
      <c r="R99" s="39"/>
      <c r="S99" s="39"/>
      <c r="T99" s="39"/>
      <c r="U99" s="39" t="s">
        <v>255</v>
      </c>
      <c r="V99" s="39"/>
      <c r="W99" s="39" t="s">
        <v>255</v>
      </c>
      <c r="X99" s="39"/>
      <c r="Y99" s="39"/>
      <c r="Z99" s="39"/>
      <c r="AA99" s="65" t="s">
        <v>256</v>
      </c>
    </row>
    <row r="100" spans="1:27" ht="14.5" customHeight="1">
      <c r="A100" t="str">
        <f>施法!J102</f>
        <v>法术名</v>
      </c>
      <c r="B100" s="40" t="s">
        <v>624</v>
      </c>
      <c r="C100" s="40">
        <v>1</v>
      </c>
      <c r="D100" s="40" t="s">
        <v>264</v>
      </c>
      <c r="E100" s="40" t="s">
        <v>184</v>
      </c>
      <c r="F100" s="40" t="s">
        <v>249</v>
      </c>
      <c r="G100" s="40" t="s">
        <v>272</v>
      </c>
      <c r="H100" s="40" t="s">
        <v>204</v>
      </c>
      <c r="I100" s="40" t="s">
        <v>205</v>
      </c>
      <c r="J100" s="40" t="s">
        <v>251</v>
      </c>
      <c r="K100" s="40" t="s">
        <v>251</v>
      </c>
      <c r="L100" s="40" t="s">
        <v>252</v>
      </c>
      <c r="M100" s="55" t="s">
        <v>625</v>
      </c>
      <c r="N100" s="40" t="s">
        <v>624</v>
      </c>
      <c r="O100" s="40" t="s">
        <v>626</v>
      </c>
      <c r="P100" s="40"/>
      <c r="Q100" s="40"/>
      <c r="R100" s="40"/>
      <c r="S100" s="40"/>
      <c r="T100" s="40"/>
      <c r="U100" s="40" t="s">
        <v>255</v>
      </c>
      <c r="V100" s="40"/>
      <c r="W100" s="40" t="s">
        <v>255</v>
      </c>
      <c r="X100" s="40"/>
      <c r="Y100" s="40"/>
      <c r="Z100" s="40"/>
      <c r="AA100" s="65" t="s">
        <v>256</v>
      </c>
    </row>
    <row r="101" spans="1:27" ht="14.5" customHeight="1">
      <c r="A101">
        <f>施法!J103</f>
        <v>0</v>
      </c>
      <c r="B101" s="42" t="s">
        <v>627</v>
      </c>
      <c r="C101" s="42">
        <v>1</v>
      </c>
      <c r="D101" s="42" t="s">
        <v>276</v>
      </c>
      <c r="E101" s="42" t="s">
        <v>184</v>
      </c>
      <c r="F101" s="42" t="s">
        <v>249</v>
      </c>
      <c r="G101" s="42" t="s">
        <v>250</v>
      </c>
      <c r="H101" s="42" t="s">
        <v>204</v>
      </c>
      <c r="I101" s="42" t="s">
        <v>205</v>
      </c>
      <c r="J101" s="42" t="s">
        <v>251</v>
      </c>
      <c r="K101" s="42" t="s">
        <v>251</v>
      </c>
      <c r="L101" s="42" t="s">
        <v>260</v>
      </c>
      <c r="M101" s="69" t="s">
        <v>628</v>
      </c>
      <c r="N101" s="42" t="s">
        <v>627</v>
      </c>
      <c r="O101" s="42" t="s">
        <v>629</v>
      </c>
      <c r="P101" s="42"/>
      <c r="Q101" s="42"/>
      <c r="R101" s="42"/>
      <c r="S101" s="42"/>
      <c r="T101" s="42"/>
      <c r="U101" s="42"/>
      <c r="V101" s="42"/>
      <c r="W101" s="42"/>
      <c r="X101" s="42"/>
      <c r="Y101" s="42"/>
      <c r="Z101" s="42" t="s">
        <v>255</v>
      </c>
      <c r="AA101" s="65" t="s">
        <v>387</v>
      </c>
    </row>
    <row r="102" spans="1:27" ht="14.5" customHeight="1">
      <c r="A102">
        <f>施法!J104</f>
        <v>0</v>
      </c>
      <c r="B102" s="39" t="s">
        <v>630</v>
      </c>
      <c r="C102" s="39">
        <v>1</v>
      </c>
      <c r="D102" s="39" t="s">
        <v>258</v>
      </c>
      <c r="E102" s="39" t="s">
        <v>184</v>
      </c>
      <c r="F102" s="39" t="s">
        <v>249</v>
      </c>
      <c r="G102" s="39" t="s">
        <v>312</v>
      </c>
      <c r="H102" s="39" t="s">
        <v>204</v>
      </c>
      <c r="I102" s="39" t="s">
        <v>205</v>
      </c>
      <c r="J102" s="39" t="s">
        <v>206</v>
      </c>
      <c r="K102" s="39" t="s">
        <v>631</v>
      </c>
      <c r="L102" s="39" t="s">
        <v>458</v>
      </c>
      <c r="M102" s="49" t="s">
        <v>632</v>
      </c>
      <c r="N102" s="39" t="s">
        <v>630</v>
      </c>
      <c r="O102" s="39" t="s">
        <v>633</v>
      </c>
      <c r="P102" s="39"/>
      <c r="Q102" s="39" t="s">
        <v>255</v>
      </c>
      <c r="R102" s="39"/>
      <c r="S102" s="39" t="s">
        <v>255</v>
      </c>
      <c r="T102" s="39"/>
      <c r="U102" s="39"/>
      <c r="V102" s="39" t="s">
        <v>255</v>
      </c>
      <c r="W102" s="39" t="s">
        <v>255</v>
      </c>
      <c r="X102" s="39"/>
      <c r="Y102" s="39"/>
      <c r="Z102" s="39"/>
      <c r="AA102" s="65" t="s">
        <v>256</v>
      </c>
    </row>
    <row r="103" spans="1:27" ht="14.5" customHeight="1">
      <c r="A103">
        <f>施法!J105</f>
        <v>0</v>
      </c>
      <c r="B103" s="42" t="s">
        <v>634</v>
      </c>
      <c r="C103" s="42">
        <v>1</v>
      </c>
      <c r="D103" s="42" t="s">
        <v>276</v>
      </c>
      <c r="E103" s="42" t="s">
        <v>255</v>
      </c>
      <c r="F103" s="42" t="s">
        <v>249</v>
      </c>
      <c r="G103" s="42" t="s">
        <v>360</v>
      </c>
      <c r="H103" s="42" t="s">
        <v>204</v>
      </c>
      <c r="I103" s="42" t="s">
        <v>205</v>
      </c>
      <c r="J103" s="42" t="s">
        <v>251</v>
      </c>
      <c r="K103" s="42" t="s">
        <v>251</v>
      </c>
      <c r="L103" s="42" t="s">
        <v>252</v>
      </c>
      <c r="M103" s="52" t="s">
        <v>635</v>
      </c>
      <c r="N103" s="42" t="s">
        <v>634</v>
      </c>
      <c r="O103" s="42" t="s">
        <v>636</v>
      </c>
      <c r="P103" s="42"/>
      <c r="Q103" s="42" t="s">
        <v>255</v>
      </c>
      <c r="R103" s="42" t="s">
        <v>255</v>
      </c>
      <c r="S103" s="42" t="s">
        <v>255</v>
      </c>
      <c r="T103" s="42"/>
      <c r="U103" s="42"/>
      <c r="V103" s="42"/>
      <c r="W103" s="42"/>
      <c r="X103" s="42" t="s">
        <v>255</v>
      </c>
      <c r="Y103" s="42"/>
      <c r="Z103" s="42"/>
      <c r="AA103" s="65" t="s">
        <v>256</v>
      </c>
    </row>
    <row r="104" spans="1:27" ht="14.5" customHeight="1">
      <c r="A104">
        <f>施法!J106</f>
        <v>0</v>
      </c>
      <c r="B104" s="41" t="s">
        <v>637</v>
      </c>
      <c r="C104" s="41">
        <v>1</v>
      </c>
      <c r="D104" s="41" t="s">
        <v>271</v>
      </c>
      <c r="E104" s="41" t="s">
        <v>184</v>
      </c>
      <c r="F104" s="41" t="s">
        <v>249</v>
      </c>
      <c r="G104" s="41" t="s">
        <v>250</v>
      </c>
      <c r="H104" s="41" t="s">
        <v>204</v>
      </c>
      <c r="I104" s="41" t="s">
        <v>205</v>
      </c>
      <c r="J104" s="41" t="s">
        <v>251</v>
      </c>
      <c r="K104" s="41" t="s">
        <v>251</v>
      </c>
      <c r="L104" s="41" t="s">
        <v>252</v>
      </c>
      <c r="M104" s="61" t="s">
        <v>638</v>
      </c>
      <c r="N104" s="41" t="s">
        <v>637</v>
      </c>
      <c r="O104" s="41" t="s">
        <v>639</v>
      </c>
      <c r="P104" s="41"/>
      <c r="Q104" s="41"/>
      <c r="R104" s="41"/>
      <c r="S104" s="41"/>
      <c r="T104" s="41"/>
      <c r="U104" s="41" t="s">
        <v>255</v>
      </c>
      <c r="V104" s="41"/>
      <c r="W104" s="41" t="s">
        <v>255</v>
      </c>
      <c r="X104" s="41"/>
      <c r="Y104" s="41"/>
      <c r="Z104" s="41"/>
      <c r="AA104" s="65" t="s">
        <v>256</v>
      </c>
    </row>
    <row r="105" spans="1:27" ht="14.5" customHeight="1">
      <c r="A105">
        <f>施法!J107</f>
        <v>0</v>
      </c>
      <c r="B105" s="39" t="s">
        <v>640</v>
      </c>
      <c r="C105" s="39">
        <v>1</v>
      </c>
      <c r="D105" s="39" t="s">
        <v>258</v>
      </c>
      <c r="E105" s="39" t="s">
        <v>184</v>
      </c>
      <c r="F105" s="39" t="s">
        <v>336</v>
      </c>
      <c r="G105" s="39" t="s">
        <v>290</v>
      </c>
      <c r="H105" s="39" t="s">
        <v>204</v>
      </c>
      <c r="I105" s="39" t="s">
        <v>205</v>
      </c>
      <c r="J105" s="39" t="s">
        <v>206</v>
      </c>
      <c r="K105" s="39" t="s">
        <v>641</v>
      </c>
      <c r="L105" s="39" t="s">
        <v>332</v>
      </c>
      <c r="M105" s="63" t="s">
        <v>642</v>
      </c>
      <c r="N105" s="39" t="s">
        <v>640</v>
      </c>
      <c r="O105" s="39" t="s">
        <v>643</v>
      </c>
      <c r="P105" s="39"/>
      <c r="Q105" s="39" t="s">
        <v>255</v>
      </c>
      <c r="R105" s="39"/>
      <c r="S105" s="39"/>
      <c r="T105" s="39"/>
      <c r="U105" s="39"/>
      <c r="V105" s="39"/>
      <c r="W105" s="39"/>
      <c r="X105" s="39" t="s">
        <v>255</v>
      </c>
      <c r="Y105" s="39"/>
      <c r="Z105" s="39"/>
      <c r="AA105" s="65" t="s">
        <v>256</v>
      </c>
    </row>
    <row r="106" spans="1:27" ht="14.5" customHeight="1">
      <c r="A106">
        <f>施法!J108</f>
        <v>0</v>
      </c>
      <c r="B106" s="40" t="s">
        <v>644</v>
      </c>
      <c r="C106" s="40">
        <v>1</v>
      </c>
      <c r="D106" s="40" t="s">
        <v>264</v>
      </c>
      <c r="E106" s="40" t="s">
        <v>184</v>
      </c>
      <c r="F106" s="40" t="s">
        <v>336</v>
      </c>
      <c r="G106" s="40" t="s">
        <v>259</v>
      </c>
      <c r="H106" s="40" t="s">
        <v>204</v>
      </c>
      <c r="I106" s="40" t="s">
        <v>251</v>
      </c>
      <c r="J106" s="40" t="s">
        <v>251</v>
      </c>
      <c r="K106" s="40" t="s">
        <v>251</v>
      </c>
      <c r="L106" s="40" t="s">
        <v>282</v>
      </c>
      <c r="M106" s="50" t="s">
        <v>645</v>
      </c>
      <c r="N106" s="40" t="s">
        <v>644</v>
      </c>
      <c r="O106" s="40" t="s">
        <v>646</v>
      </c>
      <c r="P106" s="40"/>
      <c r="Q106" s="40"/>
      <c r="R106" s="40"/>
      <c r="S106" s="40" t="s">
        <v>255</v>
      </c>
      <c r="T106" s="40"/>
      <c r="U106" s="40"/>
      <c r="V106" s="40"/>
      <c r="W106" s="40"/>
      <c r="X106" s="40"/>
      <c r="Y106" s="40"/>
      <c r="Z106" s="40"/>
      <c r="AA106" s="65" t="s">
        <v>256</v>
      </c>
    </row>
    <row r="107" spans="1:27" ht="14.5" customHeight="1">
      <c r="A107">
        <f>施法!J109</f>
        <v>0</v>
      </c>
      <c r="B107" s="39" t="s">
        <v>647</v>
      </c>
      <c r="C107" s="39">
        <v>1</v>
      </c>
      <c r="D107" s="39" t="s">
        <v>258</v>
      </c>
      <c r="E107" s="39" t="s">
        <v>184</v>
      </c>
      <c r="F107" s="39" t="s">
        <v>648</v>
      </c>
      <c r="G107" s="39" t="s">
        <v>259</v>
      </c>
      <c r="H107" s="39" t="s">
        <v>204</v>
      </c>
      <c r="I107" s="39" t="s">
        <v>205</v>
      </c>
      <c r="J107" s="39" t="s">
        <v>251</v>
      </c>
      <c r="K107" s="39" t="s">
        <v>251</v>
      </c>
      <c r="L107" s="39" t="s">
        <v>260</v>
      </c>
      <c r="M107" s="49" t="s">
        <v>649</v>
      </c>
      <c r="N107" s="39" t="s">
        <v>647</v>
      </c>
      <c r="O107" s="39" t="s">
        <v>650</v>
      </c>
      <c r="P107" s="39"/>
      <c r="Q107" s="39"/>
      <c r="R107" s="39"/>
      <c r="S107" s="39"/>
      <c r="T107" s="39"/>
      <c r="U107" s="39" t="s">
        <v>255</v>
      </c>
      <c r="V107" s="39"/>
      <c r="W107" s="39" t="s">
        <v>255</v>
      </c>
      <c r="X107" s="39"/>
      <c r="Y107" s="39"/>
      <c r="Z107" s="39"/>
      <c r="AA107" s="65" t="s">
        <v>256</v>
      </c>
    </row>
    <row r="108" spans="1:27" ht="14.5" customHeight="1">
      <c r="A108">
        <f>施法!J110</f>
        <v>0</v>
      </c>
      <c r="B108" s="39" t="s">
        <v>651</v>
      </c>
      <c r="C108" s="39">
        <v>1</v>
      </c>
      <c r="D108" s="39" t="s">
        <v>258</v>
      </c>
      <c r="E108" s="39" t="s">
        <v>184</v>
      </c>
      <c r="F108" s="39" t="s">
        <v>336</v>
      </c>
      <c r="G108" s="39" t="s">
        <v>250</v>
      </c>
      <c r="H108" s="39" t="s">
        <v>204</v>
      </c>
      <c r="I108" s="39" t="s">
        <v>205</v>
      </c>
      <c r="J108" s="39" t="s">
        <v>206</v>
      </c>
      <c r="K108" s="39" t="s">
        <v>652</v>
      </c>
      <c r="L108" s="39" t="s">
        <v>458</v>
      </c>
      <c r="M108" s="49" t="s">
        <v>653</v>
      </c>
      <c r="N108" s="39" t="s">
        <v>651</v>
      </c>
      <c r="O108" s="39" t="s">
        <v>654</v>
      </c>
      <c r="P108" s="39"/>
      <c r="Q108" s="39" t="s">
        <v>255</v>
      </c>
      <c r="R108" s="39"/>
      <c r="S108" s="39" t="s">
        <v>255</v>
      </c>
      <c r="T108" s="39"/>
      <c r="U108" s="39"/>
      <c r="V108" s="39"/>
      <c r="W108" s="39"/>
      <c r="X108" s="39"/>
      <c r="Y108" s="39"/>
      <c r="Z108" s="39"/>
      <c r="AA108" s="65" t="s">
        <v>256</v>
      </c>
    </row>
    <row r="109" spans="1:27" ht="14.5" customHeight="1">
      <c r="A109">
        <f>施法!J111</f>
        <v>0</v>
      </c>
      <c r="B109" s="45" t="s">
        <v>655</v>
      </c>
      <c r="C109" s="45">
        <v>1</v>
      </c>
      <c r="D109" s="45" t="s">
        <v>352</v>
      </c>
      <c r="E109" s="45" t="s">
        <v>184</v>
      </c>
      <c r="F109" s="45" t="s">
        <v>249</v>
      </c>
      <c r="G109" s="45" t="s">
        <v>250</v>
      </c>
      <c r="H109" s="45" t="s">
        <v>204</v>
      </c>
      <c r="I109" s="45" t="s">
        <v>205</v>
      </c>
      <c r="J109" s="45" t="s">
        <v>206</v>
      </c>
      <c r="K109" s="45" t="s">
        <v>656</v>
      </c>
      <c r="L109" s="45" t="s">
        <v>458</v>
      </c>
      <c r="M109" s="64" t="s">
        <v>657</v>
      </c>
      <c r="N109" s="45" t="s">
        <v>655</v>
      </c>
      <c r="O109" s="45" t="s">
        <v>658</v>
      </c>
      <c r="P109" s="45" t="s">
        <v>255</v>
      </c>
      <c r="Q109" s="45"/>
      <c r="R109" s="45"/>
      <c r="S109" s="45"/>
      <c r="T109" s="45"/>
      <c r="U109" s="45" t="s">
        <v>255</v>
      </c>
      <c r="V109" s="45"/>
      <c r="W109" s="45" t="s">
        <v>255</v>
      </c>
      <c r="X109" s="45"/>
      <c r="Y109" s="45"/>
      <c r="Z109" s="45"/>
      <c r="AA109" s="65" t="s">
        <v>256</v>
      </c>
    </row>
    <row r="110" spans="1:27" ht="14.5" customHeight="1">
      <c r="A110">
        <f>施法!J112</f>
        <v>0</v>
      </c>
      <c r="B110" s="43" t="s">
        <v>659</v>
      </c>
      <c r="C110" s="43">
        <v>1</v>
      </c>
      <c r="D110" s="43" t="s">
        <v>300</v>
      </c>
      <c r="E110" s="43" t="s">
        <v>184</v>
      </c>
      <c r="F110" s="43" t="s">
        <v>249</v>
      </c>
      <c r="G110" s="43" t="s">
        <v>486</v>
      </c>
      <c r="H110" s="43" t="s">
        <v>204</v>
      </c>
      <c r="I110" s="43" t="s">
        <v>205</v>
      </c>
      <c r="J110" s="43" t="s">
        <v>206</v>
      </c>
      <c r="K110" s="43" t="s">
        <v>660</v>
      </c>
      <c r="L110" s="43" t="s">
        <v>332</v>
      </c>
      <c r="M110" s="54" t="s">
        <v>661</v>
      </c>
      <c r="N110" s="43" t="s">
        <v>659</v>
      </c>
      <c r="O110" s="43" t="s">
        <v>662</v>
      </c>
      <c r="P110" s="43" t="s">
        <v>255</v>
      </c>
      <c r="Q110" s="43"/>
      <c r="R110" s="43"/>
      <c r="S110" s="43"/>
      <c r="T110" s="43"/>
      <c r="U110" s="43" t="s">
        <v>255</v>
      </c>
      <c r="V110" s="43"/>
      <c r="W110" s="43" t="s">
        <v>255</v>
      </c>
      <c r="X110" s="43"/>
      <c r="Y110" s="43"/>
      <c r="Z110" s="43"/>
      <c r="AA110" s="65" t="s">
        <v>256</v>
      </c>
    </row>
    <row r="111" spans="1:27" ht="14.5" customHeight="1">
      <c r="B111" s="39" t="s">
        <v>663</v>
      </c>
      <c r="C111" s="39">
        <v>1</v>
      </c>
      <c r="D111" s="39" t="s">
        <v>258</v>
      </c>
      <c r="E111" s="39" t="s">
        <v>184</v>
      </c>
      <c r="F111" s="39" t="s">
        <v>332</v>
      </c>
      <c r="G111" s="39" t="s">
        <v>312</v>
      </c>
      <c r="H111" s="39" t="s">
        <v>251</v>
      </c>
      <c r="I111" s="39" t="s">
        <v>205</v>
      </c>
      <c r="J111" s="39" t="s">
        <v>206</v>
      </c>
      <c r="K111" s="39" t="s">
        <v>664</v>
      </c>
      <c r="L111" s="39" t="s">
        <v>436</v>
      </c>
      <c r="M111" s="49" t="s">
        <v>665</v>
      </c>
      <c r="N111" s="39" t="s">
        <v>663</v>
      </c>
      <c r="O111" s="39" t="s">
        <v>666</v>
      </c>
      <c r="P111" s="39"/>
      <c r="Q111" s="39"/>
      <c r="R111" s="39" t="s">
        <v>255</v>
      </c>
      <c r="S111" s="39"/>
      <c r="T111" s="39" t="s">
        <v>255</v>
      </c>
      <c r="U111" s="39"/>
      <c r="V111" s="39"/>
      <c r="W111" s="39" t="s">
        <v>255</v>
      </c>
      <c r="X111" s="39" t="s">
        <v>255</v>
      </c>
      <c r="Y111" s="39"/>
      <c r="Z111" s="39"/>
      <c r="AA111" s="65" t="s">
        <v>280</v>
      </c>
    </row>
    <row r="112" spans="1:27" ht="14.5" customHeight="1">
      <c r="B112" s="44" t="s">
        <v>667</v>
      </c>
      <c r="C112" s="44">
        <v>1</v>
      </c>
      <c r="D112" s="44" t="s">
        <v>311</v>
      </c>
      <c r="E112" s="44" t="s">
        <v>255</v>
      </c>
      <c r="F112" s="44" t="s">
        <v>249</v>
      </c>
      <c r="G112" s="44" t="s">
        <v>259</v>
      </c>
      <c r="H112" s="44" t="s">
        <v>204</v>
      </c>
      <c r="I112" s="44" t="s">
        <v>205</v>
      </c>
      <c r="J112" s="44" t="s">
        <v>251</v>
      </c>
      <c r="K112" s="44" t="s">
        <v>251</v>
      </c>
      <c r="L112" s="44" t="s">
        <v>371</v>
      </c>
      <c r="M112" s="56" t="s">
        <v>668</v>
      </c>
      <c r="N112" s="44" t="s">
        <v>667</v>
      </c>
      <c r="O112" s="44" t="s">
        <v>669</v>
      </c>
      <c r="P112" s="44" t="s">
        <v>255</v>
      </c>
      <c r="Q112" s="44"/>
      <c r="R112" s="44" t="s">
        <v>255</v>
      </c>
      <c r="S112" s="44"/>
      <c r="T112" s="44" t="s">
        <v>255</v>
      </c>
      <c r="U112" s="44"/>
      <c r="V112" s="44"/>
      <c r="W112" s="44"/>
      <c r="X112" s="44"/>
      <c r="Y112" s="44"/>
      <c r="Z112" s="44"/>
      <c r="AA112" s="65" t="s">
        <v>256</v>
      </c>
    </row>
    <row r="113" spans="2:27" ht="14.5" customHeight="1">
      <c r="B113" s="40" t="s">
        <v>670</v>
      </c>
      <c r="C113" s="40">
        <v>1</v>
      </c>
      <c r="D113" s="40" t="s">
        <v>264</v>
      </c>
      <c r="E113" s="40" t="s">
        <v>184</v>
      </c>
      <c r="F113" s="40" t="s">
        <v>249</v>
      </c>
      <c r="G113" s="40" t="s">
        <v>671</v>
      </c>
      <c r="H113" s="40" t="s">
        <v>204</v>
      </c>
      <c r="I113" s="40" t="s">
        <v>205</v>
      </c>
      <c r="J113" s="40" t="s">
        <v>206</v>
      </c>
      <c r="K113" s="40" t="s">
        <v>672</v>
      </c>
      <c r="L113" s="40" t="s">
        <v>282</v>
      </c>
      <c r="M113" s="70" t="s">
        <v>673</v>
      </c>
      <c r="N113" s="40" t="s">
        <v>670</v>
      </c>
      <c r="O113" s="40" t="s">
        <v>674</v>
      </c>
      <c r="P113" s="40"/>
      <c r="Q113" s="40"/>
      <c r="R113" s="40"/>
      <c r="S113" s="40"/>
      <c r="T113" s="40"/>
      <c r="U113" s="40" t="s">
        <v>255</v>
      </c>
      <c r="V113" s="40"/>
      <c r="W113" s="40" t="s">
        <v>255</v>
      </c>
      <c r="X113" s="40" t="s">
        <v>255</v>
      </c>
      <c r="Y113" s="71"/>
      <c r="Z113" s="71"/>
      <c r="AA113" s="65" t="s">
        <v>350</v>
      </c>
    </row>
    <row r="114" spans="2:27" ht="14.5" customHeight="1">
      <c r="B114" s="43" t="s">
        <v>675</v>
      </c>
      <c r="C114" s="43">
        <v>1</v>
      </c>
      <c r="D114" s="43" t="s">
        <v>300</v>
      </c>
      <c r="E114" s="43" t="s">
        <v>184</v>
      </c>
      <c r="F114" s="43" t="s">
        <v>249</v>
      </c>
      <c r="G114" s="43" t="s">
        <v>290</v>
      </c>
      <c r="H114" s="43" t="s">
        <v>204</v>
      </c>
      <c r="I114" s="43" t="s">
        <v>205</v>
      </c>
      <c r="J114" s="43" t="s">
        <v>206</v>
      </c>
      <c r="K114" s="43" t="s">
        <v>676</v>
      </c>
      <c r="L114" s="43" t="s">
        <v>282</v>
      </c>
      <c r="M114" s="54" t="s">
        <v>677</v>
      </c>
      <c r="N114" s="43" t="s">
        <v>675</v>
      </c>
      <c r="O114" s="43" t="s">
        <v>678</v>
      </c>
      <c r="P114" s="43" t="s">
        <v>255</v>
      </c>
      <c r="Q114" s="43"/>
      <c r="R114" s="43"/>
      <c r="S114" s="43"/>
      <c r="T114" s="43"/>
      <c r="U114" s="43"/>
      <c r="V114" s="43"/>
      <c r="W114" s="43" t="s">
        <v>255</v>
      </c>
      <c r="X114" s="43"/>
      <c r="Y114" s="43"/>
      <c r="Z114" s="43"/>
      <c r="AA114" s="65" t="s">
        <v>256</v>
      </c>
    </row>
    <row r="115" spans="2:27" ht="14.5" customHeight="1">
      <c r="B115" s="38" t="s">
        <v>679</v>
      </c>
      <c r="C115" s="38">
        <v>1</v>
      </c>
      <c r="D115" s="38" t="s">
        <v>248</v>
      </c>
      <c r="E115" s="38" t="s">
        <v>255</v>
      </c>
      <c r="F115" s="38" t="s">
        <v>249</v>
      </c>
      <c r="G115" s="38" t="s">
        <v>290</v>
      </c>
      <c r="H115" s="38" t="s">
        <v>204</v>
      </c>
      <c r="I115" s="38" t="s">
        <v>205</v>
      </c>
      <c r="J115" s="38" t="s">
        <v>206</v>
      </c>
      <c r="K115" s="38" t="s">
        <v>680</v>
      </c>
      <c r="L115" s="38" t="s">
        <v>324</v>
      </c>
      <c r="M115" s="53" t="s">
        <v>681</v>
      </c>
      <c r="N115" s="38" t="s">
        <v>679</v>
      </c>
      <c r="O115" s="38" t="s">
        <v>682</v>
      </c>
      <c r="P115" s="38"/>
      <c r="Q115" s="38"/>
      <c r="R115" s="38"/>
      <c r="S115" s="38"/>
      <c r="T115" s="38"/>
      <c r="U115" s="38"/>
      <c r="V115" s="38"/>
      <c r="W115" s="38" t="s">
        <v>255</v>
      </c>
      <c r="X115" s="38"/>
      <c r="Y115" s="38"/>
      <c r="Z115" s="38"/>
      <c r="AA115" s="65" t="s">
        <v>256</v>
      </c>
    </row>
    <row r="116" spans="2:27" ht="14.5" customHeight="1">
      <c r="B116" s="40" t="s">
        <v>683</v>
      </c>
      <c r="C116" s="40">
        <v>1</v>
      </c>
      <c r="D116" s="40" t="s">
        <v>264</v>
      </c>
      <c r="E116" s="40" t="s">
        <v>184</v>
      </c>
      <c r="F116" s="40" t="s">
        <v>336</v>
      </c>
      <c r="G116" s="40" t="s">
        <v>259</v>
      </c>
      <c r="H116" s="40" t="s">
        <v>204</v>
      </c>
      <c r="I116" s="40" t="s">
        <v>251</v>
      </c>
      <c r="J116" s="40" t="s">
        <v>251</v>
      </c>
      <c r="K116" s="40" t="s">
        <v>251</v>
      </c>
      <c r="L116" s="40" t="s">
        <v>282</v>
      </c>
      <c r="M116" s="50" t="s">
        <v>684</v>
      </c>
      <c r="N116" s="40" t="s">
        <v>683</v>
      </c>
      <c r="O116" s="40" t="s">
        <v>685</v>
      </c>
      <c r="P116" s="40"/>
      <c r="Q116" s="40"/>
      <c r="R116" s="40"/>
      <c r="S116" s="40" t="s">
        <v>255</v>
      </c>
      <c r="T116" s="40"/>
      <c r="U116" s="40"/>
      <c r="V116" s="40"/>
      <c r="W116" s="40"/>
      <c r="X116" s="40"/>
      <c r="Y116" s="40"/>
      <c r="Z116" s="40"/>
      <c r="AA116" s="65" t="s">
        <v>256</v>
      </c>
    </row>
    <row r="117" spans="2:27" ht="14.5" customHeight="1">
      <c r="B117" s="40" t="s">
        <v>686</v>
      </c>
      <c r="C117" s="40">
        <v>1</v>
      </c>
      <c r="D117" s="40" t="s">
        <v>264</v>
      </c>
      <c r="E117" s="40" t="s">
        <v>184</v>
      </c>
      <c r="F117" s="40" t="s">
        <v>249</v>
      </c>
      <c r="G117" s="40" t="s">
        <v>687</v>
      </c>
      <c r="H117" s="40" t="s">
        <v>204</v>
      </c>
      <c r="I117" s="40" t="s">
        <v>205</v>
      </c>
      <c r="J117" s="40" t="s">
        <v>251</v>
      </c>
      <c r="K117" s="40" t="s">
        <v>251</v>
      </c>
      <c r="L117" s="40" t="s">
        <v>252</v>
      </c>
      <c r="M117" s="55" t="s">
        <v>688</v>
      </c>
      <c r="N117" s="40" t="s">
        <v>686</v>
      </c>
      <c r="O117" s="40" t="s">
        <v>689</v>
      </c>
      <c r="P117" s="40" t="s">
        <v>255</v>
      </c>
      <c r="Q117" s="40"/>
      <c r="R117" s="40" t="s">
        <v>255</v>
      </c>
      <c r="S117" s="40"/>
      <c r="T117" s="40"/>
      <c r="U117" s="40" t="s">
        <v>255</v>
      </c>
      <c r="V117" s="40"/>
      <c r="W117" s="40" t="s">
        <v>255</v>
      </c>
      <c r="X117" s="40"/>
      <c r="Y117" s="40"/>
      <c r="Z117" s="40"/>
      <c r="AA117" s="65" t="s">
        <v>256</v>
      </c>
    </row>
    <row r="118" spans="2:27" ht="14.5" customHeight="1">
      <c r="B118" s="38" t="s">
        <v>690</v>
      </c>
      <c r="C118" s="38">
        <v>1</v>
      </c>
      <c r="D118" s="38" t="s">
        <v>248</v>
      </c>
      <c r="E118" s="38" t="s">
        <v>255</v>
      </c>
      <c r="F118" s="38" t="s">
        <v>249</v>
      </c>
      <c r="G118" s="38" t="s">
        <v>250</v>
      </c>
      <c r="H118" s="38" t="s">
        <v>204</v>
      </c>
      <c r="I118" s="38" t="s">
        <v>205</v>
      </c>
      <c r="J118" s="38" t="s">
        <v>206</v>
      </c>
      <c r="K118" s="38" t="s">
        <v>691</v>
      </c>
      <c r="L118" s="38" t="s">
        <v>324</v>
      </c>
      <c r="M118" s="53" t="s">
        <v>692</v>
      </c>
      <c r="N118" s="38" t="s">
        <v>690</v>
      </c>
      <c r="O118" s="38" t="s">
        <v>693</v>
      </c>
      <c r="P118" s="38" t="s">
        <v>255</v>
      </c>
      <c r="Q118" s="38"/>
      <c r="R118" s="38"/>
      <c r="S118" s="38"/>
      <c r="T118" s="38"/>
      <c r="U118" s="38"/>
      <c r="V118" s="38" t="s">
        <v>255</v>
      </c>
      <c r="W118" s="38" t="s">
        <v>255</v>
      </c>
      <c r="X118" s="38"/>
      <c r="Y118" s="38"/>
      <c r="Z118" s="38"/>
      <c r="AA118" s="65" t="s">
        <v>256</v>
      </c>
    </row>
    <row r="119" spans="2:27" ht="14.5" customHeight="1">
      <c r="B119" s="40" t="s">
        <v>694</v>
      </c>
      <c r="C119" s="40">
        <v>1</v>
      </c>
      <c r="D119" s="40" t="s">
        <v>264</v>
      </c>
      <c r="E119" s="40" t="s">
        <v>184</v>
      </c>
      <c r="F119" s="40" t="s">
        <v>249</v>
      </c>
      <c r="G119" s="40" t="s">
        <v>290</v>
      </c>
      <c r="H119" s="40" t="s">
        <v>204</v>
      </c>
      <c r="I119" s="40" t="s">
        <v>205</v>
      </c>
      <c r="J119" s="40" t="s">
        <v>206</v>
      </c>
      <c r="K119" s="40" t="s">
        <v>695</v>
      </c>
      <c r="L119" s="40" t="s">
        <v>282</v>
      </c>
      <c r="M119" s="55" t="s">
        <v>696</v>
      </c>
      <c r="N119" s="40" t="s">
        <v>694</v>
      </c>
      <c r="O119" s="40" t="s">
        <v>697</v>
      </c>
      <c r="P119" s="40"/>
      <c r="Q119" s="40"/>
      <c r="R119" s="40"/>
      <c r="S119" s="40"/>
      <c r="T119" s="40"/>
      <c r="U119" s="40" t="s">
        <v>255</v>
      </c>
      <c r="V119" s="40" t="s">
        <v>255</v>
      </c>
      <c r="W119" s="40" t="s">
        <v>255</v>
      </c>
      <c r="X119" s="40"/>
      <c r="Y119" s="40"/>
      <c r="Z119" s="40"/>
      <c r="AA119" s="65" t="s">
        <v>256</v>
      </c>
    </row>
    <row r="120" spans="2:27" ht="14.5" customHeight="1">
      <c r="B120" s="40" t="s">
        <v>698</v>
      </c>
      <c r="C120" s="40">
        <v>1</v>
      </c>
      <c r="D120" s="40" t="s">
        <v>264</v>
      </c>
      <c r="E120" s="40" t="s">
        <v>184</v>
      </c>
      <c r="F120" s="40" t="s">
        <v>336</v>
      </c>
      <c r="G120" s="40" t="s">
        <v>259</v>
      </c>
      <c r="H120" s="40" t="s">
        <v>204</v>
      </c>
      <c r="I120" s="40" t="s">
        <v>251</v>
      </c>
      <c r="J120" s="40" t="s">
        <v>251</v>
      </c>
      <c r="K120" s="40" t="s">
        <v>251</v>
      </c>
      <c r="L120" s="40" t="s">
        <v>282</v>
      </c>
      <c r="M120" s="50" t="s">
        <v>699</v>
      </c>
      <c r="N120" s="40" t="s">
        <v>698</v>
      </c>
      <c r="O120" s="40" t="s">
        <v>700</v>
      </c>
      <c r="P120" s="40"/>
      <c r="Q120" s="40"/>
      <c r="R120" s="40"/>
      <c r="S120" s="40" t="s">
        <v>255</v>
      </c>
      <c r="T120" s="40"/>
      <c r="U120" s="40"/>
      <c r="V120" s="40"/>
      <c r="W120" s="40"/>
      <c r="X120" s="40"/>
      <c r="Y120" s="40"/>
      <c r="Z120" s="40"/>
      <c r="AA120" s="65" t="s">
        <v>256</v>
      </c>
    </row>
    <row r="121" spans="2:27" ht="14.5" customHeight="1">
      <c r="B121" s="42" t="s">
        <v>701</v>
      </c>
      <c r="C121" s="42">
        <v>1</v>
      </c>
      <c r="D121" s="42" t="s">
        <v>276</v>
      </c>
      <c r="E121" s="42" t="s">
        <v>184</v>
      </c>
      <c r="F121" s="42" t="s">
        <v>336</v>
      </c>
      <c r="G121" s="42" t="s">
        <v>259</v>
      </c>
      <c r="H121" s="42" t="s">
        <v>204</v>
      </c>
      <c r="I121" s="42" t="s">
        <v>251</v>
      </c>
      <c r="J121" s="42" t="s">
        <v>251</v>
      </c>
      <c r="K121" s="42" t="s">
        <v>251</v>
      </c>
      <c r="L121" s="42" t="s">
        <v>282</v>
      </c>
      <c r="M121" s="57" t="s">
        <v>702</v>
      </c>
      <c r="N121" s="42" t="s">
        <v>701</v>
      </c>
      <c r="O121" s="42" t="s">
        <v>703</v>
      </c>
      <c r="P121" s="42"/>
      <c r="Q121" s="42"/>
      <c r="R121" s="42"/>
      <c r="S121" s="42"/>
      <c r="T121" s="42" t="s">
        <v>255</v>
      </c>
      <c r="U121" s="42"/>
      <c r="V121" s="42"/>
      <c r="W121" s="42"/>
      <c r="X121" s="42"/>
      <c r="Y121" s="42"/>
      <c r="Z121" s="42"/>
      <c r="AA121" s="65" t="s">
        <v>280</v>
      </c>
    </row>
    <row r="122" spans="2:27" ht="14.5" customHeight="1">
      <c r="B122" s="40" t="s">
        <v>704</v>
      </c>
      <c r="C122" s="40">
        <v>2</v>
      </c>
      <c r="D122" s="40" t="s">
        <v>264</v>
      </c>
      <c r="E122" s="40" t="s">
        <v>184</v>
      </c>
      <c r="F122" s="40" t="s">
        <v>249</v>
      </c>
      <c r="G122" s="40" t="s">
        <v>290</v>
      </c>
      <c r="H122" s="40" t="s">
        <v>204</v>
      </c>
      <c r="I122" s="40" t="s">
        <v>205</v>
      </c>
      <c r="J122" s="40" t="s">
        <v>206</v>
      </c>
      <c r="K122" s="40" t="s">
        <v>705</v>
      </c>
      <c r="L122" s="40" t="s">
        <v>252</v>
      </c>
      <c r="M122" s="55" t="s">
        <v>706</v>
      </c>
      <c r="N122" s="40" t="s">
        <v>704</v>
      </c>
      <c r="O122" s="40" t="s">
        <v>707</v>
      </c>
      <c r="P122" s="40"/>
      <c r="Q122" s="40"/>
      <c r="R122" s="40"/>
      <c r="S122" s="40"/>
      <c r="T122" s="40"/>
      <c r="U122" s="40" t="s">
        <v>255</v>
      </c>
      <c r="V122" s="40"/>
      <c r="W122" s="40" t="s">
        <v>255</v>
      </c>
      <c r="X122" s="40"/>
      <c r="Y122" s="40"/>
      <c r="Z122" s="40"/>
      <c r="AA122" s="65" t="s">
        <v>280</v>
      </c>
    </row>
    <row r="123" spans="2:27" ht="14.5" customHeight="1">
      <c r="B123" s="39" t="s">
        <v>708</v>
      </c>
      <c r="C123" s="39">
        <v>2</v>
      </c>
      <c r="D123" s="39" t="s">
        <v>258</v>
      </c>
      <c r="E123" s="39" t="s">
        <v>184</v>
      </c>
      <c r="F123" s="39" t="s">
        <v>249</v>
      </c>
      <c r="G123" s="39" t="s">
        <v>290</v>
      </c>
      <c r="H123" s="39" t="s">
        <v>204</v>
      </c>
      <c r="I123" s="39" t="s">
        <v>205</v>
      </c>
      <c r="J123" s="39" t="s">
        <v>206</v>
      </c>
      <c r="K123" s="39" t="s">
        <v>709</v>
      </c>
      <c r="L123" s="39" t="s">
        <v>436</v>
      </c>
      <c r="M123" s="49" t="s">
        <v>710</v>
      </c>
      <c r="N123" s="39" t="s">
        <v>708</v>
      </c>
      <c r="O123" s="39" t="s">
        <v>711</v>
      </c>
      <c r="P123" s="39"/>
      <c r="Q123" s="39" t="s">
        <v>255</v>
      </c>
      <c r="R123" s="39"/>
      <c r="S123" s="39" t="s">
        <v>255</v>
      </c>
      <c r="T123" s="39"/>
      <c r="U123" s="39"/>
      <c r="V123" s="39"/>
      <c r="W123" s="39"/>
      <c r="X123" s="39" t="s">
        <v>255</v>
      </c>
      <c r="Y123" s="39"/>
      <c r="Z123" s="39"/>
      <c r="AA123" s="65" t="s">
        <v>256</v>
      </c>
    </row>
    <row r="124" spans="2:27" ht="14.5" customHeight="1">
      <c r="B124" s="42" t="s">
        <v>712</v>
      </c>
      <c r="C124" s="42">
        <v>2</v>
      </c>
      <c r="D124" s="42" t="s">
        <v>276</v>
      </c>
      <c r="E124" s="42" t="s">
        <v>184</v>
      </c>
      <c r="F124" s="42" t="s">
        <v>249</v>
      </c>
      <c r="G124" s="42" t="s">
        <v>259</v>
      </c>
      <c r="H124" s="42" t="s">
        <v>204</v>
      </c>
      <c r="I124" s="42" t="s">
        <v>205</v>
      </c>
      <c r="J124" s="42" t="s">
        <v>251</v>
      </c>
      <c r="K124" s="42" t="s">
        <v>251</v>
      </c>
      <c r="L124" s="42" t="s">
        <v>559</v>
      </c>
      <c r="M124" s="57" t="s">
        <v>713</v>
      </c>
      <c r="N124" s="42" t="s">
        <v>712</v>
      </c>
      <c r="O124" s="42" t="s">
        <v>714</v>
      </c>
      <c r="P124" s="42"/>
      <c r="Q124" s="42"/>
      <c r="R124" s="42"/>
      <c r="S124" s="42"/>
      <c r="T124" s="42"/>
      <c r="U124" s="42" t="s">
        <v>255</v>
      </c>
      <c r="V124" s="42"/>
      <c r="W124" s="42" t="s">
        <v>255</v>
      </c>
      <c r="X124" s="42" t="s">
        <v>255</v>
      </c>
      <c r="Y124" s="42"/>
      <c r="Z124" s="42"/>
      <c r="AA124" s="65" t="s">
        <v>256</v>
      </c>
    </row>
    <row r="125" spans="2:27" ht="14.5" customHeight="1">
      <c r="B125" s="43" t="s">
        <v>715</v>
      </c>
      <c r="C125" s="43">
        <v>2</v>
      </c>
      <c r="D125" s="43" t="s">
        <v>300</v>
      </c>
      <c r="E125" s="43" t="s">
        <v>255</v>
      </c>
      <c r="F125" s="43" t="s">
        <v>249</v>
      </c>
      <c r="G125" s="43" t="s">
        <v>290</v>
      </c>
      <c r="H125" s="43" t="s">
        <v>204</v>
      </c>
      <c r="I125" s="43" t="s">
        <v>205</v>
      </c>
      <c r="J125" s="43" t="s">
        <v>206</v>
      </c>
      <c r="K125" s="43" t="s">
        <v>440</v>
      </c>
      <c r="L125" s="43" t="s">
        <v>441</v>
      </c>
      <c r="M125" s="62" t="s">
        <v>716</v>
      </c>
      <c r="N125" s="43" t="s">
        <v>715</v>
      </c>
      <c r="O125" s="43" t="s">
        <v>717</v>
      </c>
      <c r="P125" s="43" t="s">
        <v>255</v>
      </c>
      <c r="Q125" s="43"/>
      <c r="R125" s="43" t="s">
        <v>255</v>
      </c>
      <c r="S125" s="43"/>
      <c r="T125" s="43" t="s">
        <v>255</v>
      </c>
      <c r="U125" s="43"/>
      <c r="V125" s="43"/>
      <c r="W125" s="43"/>
      <c r="X125" s="43"/>
      <c r="Y125" s="43"/>
      <c r="Z125" s="43"/>
      <c r="AA125" s="65" t="s">
        <v>256</v>
      </c>
    </row>
    <row r="126" spans="2:27" ht="14.5" customHeight="1">
      <c r="B126" s="39" t="s">
        <v>718</v>
      </c>
      <c r="C126" s="39">
        <v>2</v>
      </c>
      <c r="D126" s="39" t="s">
        <v>258</v>
      </c>
      <c r="E126" s="39" t="s">
        <v>184</v>
      </c>
      <c r="F126" s="39" t="s">
        <v>249</v>
      </c>
      <c r="G126" s="39" t="s">
        <v>312</v>
      </c>
      <c r="H126" s="39" t="s">
        <v>204</v>
      </c>
      <c r="I126" s="39" t="s">
        <v>205</v>
      </c>
      <c r="J126" s="39" t="s">
        <v>206</v>
      </c>
      <c r="K126" s="39" t="s">
        <v>719</v>
      </c>
      <c r="L126" s="39" t="s">
        <v>720</v>
      </c>
      <c r="M126" s="49" t="s">
        <v>721</v>
      </c>
      <c r="N126" s="39" t="s">
        <v>718</v>
      </c>
      <c r="O126" s="39" t="s">
        <v>722</v>
      </c>
      <c r="P126" s="39"/>
      <c r="Q126" s="39"/>
      <c r="R126" s="39"/>
      <c r="S126" s="39"/>
      <c r="T126" s="39"/>
      <c r="U126" s="39"/>
      <c r="V126" s="39"/>
      <c r="W126" s="39" t="s">
        <v>255</v>
      </c>
      <c r="X126" s="39" t="s">
        <v>255</v>
      </c>
      <c r="Y126" s="39"/>
      <c r="Z126" s="39"/>
      <c r="AA126" s="65" t="s">
        <v>256</v>
      </c>
    </row>
    <row r="127" spans="2:27" ht="14.5" customHeight="1">
      <c r="B127" s="44" t="s">
        <v>723</v>
      </c>
      <c r="C127" s="44">
        <v>2</v>
      </c>
      <c r="D127" s="44" t="s">
        <v>311</v>
      </c>
      <c r="E127" s="44" t="s">
        <v>255</v>
      </c>
      <c r="F127" s="44" t="s">
        <v>332</v>
      </c>
      <c r="G127" s="44" t="s">
        <v>259</v>
      </c>
      <c r="H127" s="44" t="s">
        <v>204</v>
      </c>
      <c r="I127" s="44" t="s">
        <v>205</v>
      </c>
      <c r="J127" s="44" t="s">
        <v>206</v>
      </c>
      <c r="K127" s="44" t="s">
        <v>724</v>
      </c>
      <c r="L127" s="44" t="s">
        <v>252</v>
      </c>
      <c r="M127" s="56" t="s">
        <v>725</v>
      </c>
      <c r="N127" s="44" t="s">
        <v>723</v>
      </c>
      <c r="O127" s="44" t="s">
        <v>726</v>
      </c>
      <c r="P127" s="44"/>
      <c r="Q127" s="44" t="s">
        <v>255</v>
      </c>
      <c r="R127" s="44"/>
      <c r="S127" s="44"/>
      <c r="T127" s="44"/>
      <c r="U127" s="44"/>
      <c r="V127" s="44"/>
      <c r="W127" s="44"/>
      <c r="X127" s="44"/>
      <c r="Y127" s="44"/>
      <c r="Z127" s="44"/>
      <c r="AA127" s="65" t="s">
        <v>256</v>
      </c>
    </row>
    <row r="128" spans="2:27" ht="14.5" customHeight="1">
      <c r="B128" s="42" t="s">
        <v>727</v>
      </c>
      <c r="C128" s="42">
        <v>2</v>
      </c>
      <c r="D128" s="42" t="s">
        <v>276</v>
      </c>
      <c r="E128" s="42" t="s">
        <v>184</v>
      </c>
      <c r="F128" s="42" t="s">
        <v>249</v>
      </c>
      <c r="G128" s="42" t="s">
        <v>312</v>
      </c>
      <c r="H128" s="42" t="s">
        <v>204</v>
      </c>
      <c r="I128" s="42" t="s">
        <v>205</v>
      </c>
      <c r="J128" s="42" t="s">
        <v>206</v>
      </c>
      <c r="K128" s="42" t="s">
        <v>728</v>
      </c>
      <c r="L128" s="42" t="s">
        <v>559</v>
      </c>
      <c r="M128" s="52" t="s">
        <v>729</v>
      </c>
      <c r="N128" s="42" t="s">
        <v>727</v>
      </c>
      <c r="O128" s="42" t="s">
        <v>730</v>
      </c>
      <c r="P128" s="42"/>
      <c r="Q128" s="42"/>
      <c r="R128" s="42" t="s">
        <v>255</v>
      </c>
      <c r="S128" s="42"/>
      <c r="T128" s="42" t="s">
        <v>255</v>
      </c>
      <c r="U128" s="42"/>
      <c r="V128" s="42"/>
      <c r="W128" s="42"/>
      <c r="X128" s="42"/>
      <c r="Y128" s="42"/>
      <c r="Z128" s="42"/>
      <c r="AA128" s="65" t="s">
        <v>256</v>
      </c>
    </row>
    <row r="129" spans="2:27" ht="14.5" customHeight="1">
      <c r="B129" s="44" t="s">
        <v>731</v>
      </c>
      <c r="C129" s="44">
        <v>2</v>
      </c>
      <c r="D129" s="44" t="s">
        <v>311</v>
      </c>
      <c r="E129" s="44" t="s">
        <v>255</v>
      </c>
      <c r="F129" s="44" t="s">
        <v>249</v>
      </c>
      <c r="G129" s="44" t="s">
        <v>312</v>
      </c>
      <c r="H129" s="44" t="s">
        <v>251</v>
      </c>
      <c r="I129" s="44" t="s">
        <v>205</v>
      </c>
      <c r="J129" s="44" t="s">
        <v>251</v>
      </c>
      <c r="K129" s="44" t="s">
        <v>251</v>
      </c>
      <c r="L129" s="44" t="s">
        <v>559</v>
      </c>
      <c r="M129" s="56" t="s">
        <v>732</v>
      </c>
      <c r="N129" s="44" t="s">
        <v>731</v>
      </c>
      <c r="O129" s="44" t="s">
        <v>733</v>
      </c>
      <c r="P129" s="44"/>
      <c r="Q129" s="44"/>
      <c r="R129" s="44" t="s">
        <v>255</v>
      </c>
      <c r="S129" s="44"/>
      <c r="T129" s="44" t="s">
        <v>255</v>
      </c>
      <c r="U129" s="44"/>
      <c r="V129" s="44"/>
      <c r="W129" s="44"/>
      <c r="X129" s="44"/>
      <c r="Y129" s="44"/>
      <c r="Z129" s="44"/>
      <c r="AA129" s="65" t="s">
        <v>256</v>
      </c>
    </row>
    <row r="130" spans="2:27" ht="14.5" customHeight="1">
      <c r="B130" s="41" t="s">
        <v>734</v>
      </c>
      <c r="C130" s="41">
        <v>2</v>
      </c>
      <c r="D130" s="41" t="s">
        <v>271</v>
      </c>
      <c r="E130" s="41" t="s">
        <v>184</v>
      </c>
      <c r="F130" s="41" t="s">
        <v>249</v>
      </c>
      <c r="G130" s="41" t="s">
        <v>290</v>
      </c>
      <c r="H130" s="41" t="s">
        <v>204</v>
      </c>
      <c r="I130" s="41" t="s">
        <v>251</v>
      </c>
      <c r="J130" s="41" t="s">
        <v>251</v>
      </c>
      <c r="K130" s="41" t="s">
        <v>251</v>
      </c>
      <c r="L130" s="41" t="s">
        <v>332</v>
      </c>
      <c r="M130" s="51" t="s">
        <v>735</v>
      </c>
      <c r="N130" s="41" t="s">
        <v>734</v>
      </c>
      <c r="O130" s="41" t="s">
        <v>736</v>
      </c>
      <c r="P130" s="41" t="s">
        <v>255</v>
      </c>
      <c r="Q130" s="41" t="s">
        <v>255</v>
      </c>
      <c r="R130" s="41"/>
      <c r="S130" s="41"/>
      <c r="T130" s="41"/>
      <c r="U130" s="41" t="s">
        <v>255</v>
      </c>
      <c r="V130" s="41"/>
      <c r="W130" s="41" t="s">
        <v>255</v>
      </c>
      <c r="X130" s="41"/>
      <c r="Y130" s="41"/>
      <c r="Z130" s="41"/>
      <c r="AA130" s="65" t="s">
        <v>256</v>
      </c>
    </row>
    <row r="131" spans="2:27" ht="14.5" customHeight="1">
      <c r="B131" s="45" t="s">
        <v>737</v>
      </c>
      <c r="C131" s="45">
        <v>2</v>
      </c>
      <c r="D131" s="45" t="s">
        <v>352</v>
      </c>
      <c r="E131" s="45" t="s">
        <v>184</v>
      </c>
      <c r="F131" s="45" t="s">
        <v>249</v>
      </c>
      <c r="G131" s="45" t="s">
        <v>259</v>
      </c>
      <c r="H131" s="45" t="s">
        <v>204</v>
      </c>
      <c r="I131" s="45" t="s">
        <v>251</v>
      </c>
      <c r="J131" s="45" t="s">
        <v>251</v>
      </c>
      <c r="K131" s="45" t="s">
        <v>251</v>
      </c>
      <c r="L131" s="45" t="s">
        <v>282</v>
      </c>
      <c r="M131" s="59" t="s">
        <v>738</v>
      </c>
      <c r="N131" s="45" t="s">
        <v>737</v>
      </c>
      <c r="O131" s="45" t="s">
        <v>739</v>
      </c>
      <c r="P131" s="45"/>
      <c r="Q131" s="45"/>
      <c r="R131" s="45"/>
      <c r="S131" s="45"/>
      <c r="T131" s="45"/>
      <c r="U131" s="45" t="s">
        <v>255</v>
      </c>
      <c r="V131" s="45"/>
      <c r="W131" s="45" t="s">
        <v>255</v>
      </c>
      <c r="X131" s="45" t="s">
        <v>255</v>
      </c>
      <c r="Y131" s="45"/>
      <c r="Z131" s="45"/>
      <c r="AA131" s="65" t="s">
        <v>256</v>
      </c>
    </row>
    <row r="132" spans="2:27" ht="14.5" customHeight="1">
      <c r="B132" s="40" t="s">
        <v>740</v>
      </c>
      <c r="C132" s="40">
        <v>2</v>
      </c>
      <c r="D132" s="40" t="s">
        <v>264</v>
      </c>
      <c r="E132" s="40" t="s">
        <v>184</v>
      </c>
      <c r="F132" s="40" t="s">
        <v>336</v>
      </c>
      <c r="G132" s="40" t="s">
        <v>259</v>
      </c>
      <c r="H132" s="40" t="s">
        <v>204</v>
      </c>
      <c r="I132" s="40" t="s">
        <v>251</v>
      </c>
      <c r="J132" s="40" t="s">
        <v>251</v>
      </c>
      <c r="K132" s="40" t="s">
        <v>251</v>
      </c>
      <c r="L132" s="40" t="s">
        <v>282</v>
      </c>
      <c r="M132" s="50" t="s">
        <v>741</v>
      </c>
      <c r="N132" s="40" t="s">
        <v>740</v>
      </c>
      <c r="O132" s="40" t="s">
        <v>742</v>
      </c>
      <c r="P132" s="40"/>
      <c r="Q132" s="40"/>
      <c r="R132" s="40"/>
      <c r="S132" s="40" t="s">
        <v>255</v>
      </c>
      <c r="T132" s="40"/>
      <c r="U132" s="40"/>
      <c r="V132" s="40"/>
      <c r="W132" s="40"/>
      <c r="X132" s="40"/>
      <c r="Y132" s="40"/>
      <c r="Z132" s="40"/>
      <c r="AA132" s="65" t="s">
        <v>256</v>
      </c>
    </row>
    <row r="133" spans="2:27" ht="14.5" customHeight="1">
      <c r="B133" s="43" t="s">
        <v>743</v>
      </c>
      <c r="C133" s="43">
        <v>2</v>
      </c>
      <c r="D133" s="43" t="s">
        <v>300</v>
      </c>
      <c r="E133" s="43" t="s">
        <v>184</v>
      </c>
      <c r="F133" s="43" t="s">
        <v>249</v>
      </c>
      <c r="G133" s="43" t="s">
        <v>250</v>
      </c>
      <c r="H133" s="43" t="s">
        <v>204</v>
      </c>
      <c r="I133" s="43" t="s">
        <v>205</v>
      </c>
      <c r="J133" s="43" t="s">
        <v>251</v>
      </c>
      <c r="K133" s="43" t="s">
        <v>251</v>
      </c>
      <c r="L133" s="43" t="s">
        <v>282</v>
      </c>
      <c r="M133" s="54" t="s">
        <v>744</v>
      </c>
      <c r="N133" s="43" t="s">
        <v>743</v>
      </c>
      <c r="O133" s="43" t="s">
        <v>745</v>
      </c>
      <c r="P133" s="43" t="s">
        <v>255</v>
      </c>
      <c r="Q133" s="43" t="s">
        <v>255</v>
      </c>
      <c r="R133" s="43"/>
      <c r="S133" s="43"/>
      <c r="T133" s="43"/>
      <c r="U133" s="43"/>
      <c r="V133" s="43"/>
      <c r="W133" s="43"/>
      <c r="X133" s="43"/>
      <c r="Y133" s="43"/>
      <c r="Z133" s="43"/>
      <c r="AA133" s="65" t="s">
        <v>256</v>
      </c>
    </row>
    <row r="134" spans="2:27" ht="14.5" customHeight="1">
      <c r="B134" s="38" t="s">
        <v>746</v>
      </c>
      <c r="C134" s="38">
        <v>2</v>
      </c>
      <c r="D134" s="38" t="s">
        <v>248</v>
      </c>
      <c r="E134" s="38" t="s">
        <v>184</v>
      </c>
      <c r="F134" s="38" t="s">
        <v>249</v>
      </c>
      <c r="G134" s="38" t="s">
        <v>250</v>
      </c>
      <c r="H134" s="38" t="s">
        <v>204</v>
      </c>
      <c r="I134" s="38" t="s">
        <v>205</v>
      </c>
      <c r="J134" s="38" t="s">
        <v>206</v>
      </c>
      <c r="K134" s="38" t="s">
        <v>747</v>
      </c>
      <c r="L134" s="38" t="s">
        <v>282</v>
      </c>
      <c r="M134" s="53" t="s">
        <v>748</v>
      </c>
      <c r="N134" s="38" t="s">
        <v>746</v>
      </c>
      <c r="O134" s="38" t="s">
        <v>749</v>
      </c>
      <c r="P134" s="38" t="s">
        <v>255</v>
      </c>
      <c r="Q134" s="38"/>
      <c r="R134" s="38"/>
      <c r="S134" s="38"/>
      <c r="T134" s="38"/>
      <c r="U134" s="38" t="s">
        <v>255</v>
      </c>
      <c r="V134" s="38" t="s">
        <v>255</v>
      </c>
      <c r="W134" s="38" t="s">
        <v>255</v>
      </c>
      <c r="X134" s="38"/>
      <c r="Y134" s="38"/>
      <c r="Z134" s="38"/>
      <c r="AA134" s="65" t="s">
        <v>256</v>
      </c>
    </row>
    <row r="135" spans="2:27" ht="14.5" customHeight="1">
      <c r="B135" s="40" t="s">
        <v>750</v>
      </c>
      <c r="C135" s="40">
        <v>2</v>
      </c>
      <c r="D135" s="40" t="s">
        <v>264</v>
      </c>
      <c r="E135" s="40" t="s">
        <v>184</v>
      </c>
      <c r="F135" s="40" t="s">
        <v>249</v>
      </c>
      <c r="G135" s="40" t="s">
        <v>312</v>
      </c>
      <c r="H135" s="40" t="s">
        <v>204</v>
      </c>
      <c r="I135" s="40" t="s">
        <v>205</v>
      </c>
      <c r="J135" s="40" t="s">
        <v>206</v>
      </c>
      <c r="K135" s="40" t="s">
        <v>751</v>
      </c>
      <c r="L135" s="40" t="s">
        <v>720</v>
      </c>
      <c r="M135" s="50" t="s">
        <v>752</v>
      </c>
      <c r="N135" s="40" t="s">
        <v>750</v>
      </c>
      <c r="O135" s="40" t="s">
        <v>753</v>
      </c>
      <c r="P135" s="40"/>
      <c r="Q135" s="40" t="s">
        <v>255</v>
      </c>
      <c r="R135" s="40"/>
      <c r="S135" s="40"/>
      <c r="T135" s="40"/>
      <c r="U135" s="40"/>
      <c r="V135" s="40"/>
      <c r="W135" s="40" t="s">
        <v>255</v>
      </c>
      <c r="X135" s="40" t="s">
        <v>255</v>
      </c>
      <c r="Y135" s="40"/>
      <c r="Z135" s="40"/>
      <c r="AA135" s="65" t="s">
        <v>256</v>
      </c>
    </row>
    <row r="136" spans="2:27" ht="14.5" customHeight="1">
      <c r="B136" s="42" t="s">
        <v>754</v>
      </c>
      <c r="C136" s="42">
        <v>2</v>
      </c>
      <c r="D136" s="42" t="s">
        <v>276</v>
      </c>
      <c r="E136" s="42" t="s">
        <v>184</v>
      </c>
      <c r="F136" s="42" t="s">
        <v>249</v>
      </c>
      <c r="G136" s="42" t="s">
        <v>413</v>
      </c>
      <c r="H136" s="42" t="s">
        <v>204</v>
      </c>
      <c r="I136" s="42" t="s">
        <v>205</v>
      </c>
      <c r="J136" s="42" t="s">
        <v>206</v>
      </c>
      <c r="K136" s="42" t="s">
        <v>755</v>
      </c>
      <c r="L136" s="42" t="s">
        <v>436</v>
      </c>
      <c r="M136" s="57" t="s">
        <v>756</v>
      </c>
      <c r="N136" s="42" t="s">
        <v>754</v>
      </c>
      <c r="O136" s="42" t="s">
        <v>757</v>
      </c>
      <c r="P136" s="42"/>
      <c r="Q136" s="42"/>
      <c r="R136" s="42"/>
      <c r="S136" s="42"/>
      <c r="T136" s="42" t="s">
        <v>255</v>
      </c>
      <c r="U136" s="42"/>
      <c r="V136" s="42"/>
      <c r="W136" s="42"/>
      <c r="X136" s="42"/>
      <c r="Y136" s="42"/>
      <c r="Z136" s="42"/>
      <c r="AA136" s="65" t="s">
        <v>256</v>
      </c>
    </row>
    <row r="137" spans="2:27" ht="14.5" customHeight="1">
      <c r="B137" s="43" t="s">
        <v>758</v>
      </c>
      <c r="C137" s="43">
        <v>2</v>
      </c>
      <c r="D137" s="43" t="s">
        <v>300</v>
      </c>
      <c r="E137" s="43" t="s">
        <v>184</v>
      </c>
      <c r="F137" s="43" t="s">
        <v>249</v>
      </c>
      <c r="G137" s="43" t="s">
        <v>272</v>
      </c>
      <c r="H137" s="43" t="s">
        <v>204</v>
      </c>
      <c r="I137" s="43" t="s">
        <v>205</v>
      </c>
      <c r="J137" s="43" t="s">
        <v>251</v>
      </c>
      <c r="K137" s="43" t="s">
        <v>251</v>
      </c>
      <c r="L137" s="43" t="s">
        <v>282</v>
      </c>
      <c r="M137" s="62" t="s">
        <v>759</v>
      </c>
      <c r="N137" s="43" t="s">
        <v>758</v>
      </c>
      <c r="O137" s="43" t="s">
        <v>760</v>
      </c>
      <c r="P137" s="43" t="s">
        <v>255</v>
      </c>
      <c r="Q137" s="43"/>
      <c r="R137" s="43"/>
      <c r="S137" s="43"/>
      <c r="T137" s="43"/>
      <c r="U137" s="43" t="s">
        <v>255</v>
      </c>
      <c r="V137" s="43" t="s">
        <v>255</v>
      </c>
      <c r="W137" s="43" t="s">
        <v>255</v>
      </c>
      <c r="X137" s="43"/>
      <c r="Y137" s="43"/>
      <c r="Z137" s="43"/>
      <c r="AA137" s="65" t="s">
        <v>256</v>
      </c>
    </row>
    <row r="138" spans="2:27" ht="14.5" customHeight="1">
      <c r="B138" s="40" t="s">
        <v>761</v>
      </c>
      <c r="C138" s="40">
        <v>2</v>
      </c>
      <c r="D138" s="40" t="s">
        <v>264</v>
      </c>
      <c r="E138" s="40" t="s">
        <v>184</v>
      </c>
      <c r="F138" s="40" t="s">
        <v>249</v>
      </c>
      <c r="G138" s="40" t="s">
        <v>250</v>
      </c>
      <c r="H138" s="40" t="s">
        <v>204</v>
      </c>
      <c r="I138" s="40" t="s">
        <v>251</v>
      </c>
      <c r="J138" s="40" t="s">
        <v>206</v>
      </c>
      <c r="K138" s="40" t="s">
        <v>762</v>
      </c>
      <c r="L138" s="40" t="s">
        <v>458</v>
      </c>
      <c r="M138" s="50" t="s">
        <v>763</v>
      </c>
      <c r="N138" s="40" t="s">
        <v>761</v>
      </c>
      <c r="O138" s="40" t="s">
        <v>764</v>
      </c>
      <c r="P138" s="40"/>
      <c r="Q138" s="40"/>
      <c r="R138" s="40"/>
      <c r="S138" s="40"/>
      <c r="T138" s="40"/>
      <c r="U138" s="40" t="s">
        <v>255</v>
      </c>
      <c r="V138" s="40" t="s">
        <v>255</v>
      </c>
      <c r="W138" s="40" t="s">
        <v>255</v>
      </c>
      <c r="X138" s="40"/>
      <c r="Y138" s="40"/>
      <c r="Z138" s="40"/>
      <c r="AA138" s="65" t="s">
        <v>256</v>
      </c>
    </row>
    <row r="139" spans="2:27" ht="14.5" customHeight="1">
      <c r="B139" s="42" t="s">
        <v>765</v>
      </c>
      <c r="C139" s="42">
        <v>2</v>
      </c>
      <c r="D139" s="42" t="s">
        <v>276</v>
      </c>
      <c r="E139" s="42" t="s">
        <v>184</v>
      </c>
      <c r="F139" s="42" t="s">
        <v>249</v>
      </c>
      <c r="G139" s="42" t="s">
        <v>312</v>
      </c>
      <c r="H139" s="42" t="s">
        <v>204</v>
      </c>
      <c r="I139" s="42" t="s">
        <v>205</v>
      </c>
      <c r="J139" s="42" t="s">
        <v>206</v>
      </c>
      <c r="K139" s="42" t="s">
        <v>766</v>
      </c>
      <c r="L139" s="42" t="s">
        <v>436</v>
      </c>
      <c r="M139" s="52" t="s">
        <v>767</v>
      </c>
      <c r="N139" s="42" t="s">
        <v>765</v>
      </c>
      <c r="O139" s="42" t="s">
        <v>768</v>
      </c>
      <c r="P139" s="42"/>
      <c r="Q139" s="42"/>
      <c r="R139" s="42" t="s">
        <v>255</v>
      </c>
      <c r="S139" s="42"/>
      <c r="T139" s="42" t="s">
        <v>255</v>
      </c>
      <c r="U139" s="42" t="s">
        <v>255</v>
      </c>
      <c r="V139" s="42"/>
      <c r="W139" s="42" t="s">
        <v>255</v>
      </c>
      <c r="X139" s="42" t="s">
        <v>255</v>
      </c>
      <c r="Y139" s="42"/>
      <c r="Z139" s="42"/>
      <c r="AA139" s="65" t="s">
        <v>256</v>
      </c>
    </row>
    <row r="140" spans="2:27" ht="14.5" customHeight="1">
      <c r="B140" s="44" t="s">
        <v>769</v>
      </c>
      <c r="C140" s="44">
        <v>2</v>
      </c>
      <c r="D140" s="44" t="s">
        <v>311</v>
      </c>
      <c r="E140" s="44" t="s">
        <v>184</v>
      </c>
      <c r="F140" s="44" t="s">
        <v>249</v>
      </c>
      <c r="G140" s="44" t="s">
        <v>259</v>
      </c>
      <c r="H140" s="44" t="s">
        <v>204</v>
      </c>
      <c r="I140" s="44" t="s">
        <v>205</v>
      </c>
      <c r="J140" s="44" t="s">
        <v>206</v>
      </c>
      <c r="K140" s="44" t="s">
        <v>770</v>
      </c>
      <c r="L140" s="44" t="s">
        <v>282</v>
      </c>
      <c r="M140" s="67" t="s">
        <v>771</v>
      </c>
      <c r="N140" s="44" t="s">
        <v>769</v>
      </c>
      <c r="O140" s="44" t="s">
        <v>772</v>
      </c>
      <c r="P140" s="44" t="s">
        <v>255</v>
      </c>
      <c r="Q140" s="44"/>
      <c r="R140" s="44"/>
      <c r="S140" s="44"/>
      <c r="T140" s="44"/>
      <c r="U140" s="44" t="s">
        <v>255</v>
      </c>
      <c r="V140" s="44"/>
      <c r="W140" s="44" t="s">
        <v>255</v>
      </c>
      <c r="X140" s="44"/>
      <c r="Y140" s="44"/>
      <c r="Z140" s="44"/>
      <c r="AA140" s="65" t="s">
        <v>256</v>
      </c>
    </row>
    <row r="141" spans="2:27" ht="14.5" customHeight="1">
      <c r="B141" s="42" t="s">
        <v>773</v>
      </c>
      <c r="C141" s="42">
        <v>2</v>
      </c>
      <c r="D141" s="42" t="s">
        <v>276</v>
      </c>
      <c r="E141" s="42" t="s">
        <v>184</v>
      </c>
      <c r="F141" s="42" t="s">
        <v>336</v>
      </c>
      <c r="G141" s="42" t="s">
        <v>312</v>
      </c>
      <c r="H141" s="42" t="s">
        <v>204</v>
      </c>
      <c r="I141" s="42" t="s">
        <v>205</v>
      </c>
      <c r="J141" s="42" t="s">
        <v>206</v>
      </c>
      <c r="K141" s="42" t="s">
        <v>774</v>
      </c>
      <c r="L141" s="42" t="s">
        <v>282</v>
      </c>
      <c r="M141" s="52" t="s">
        <v>775</v>
      </c>
      <c r="N141" s="42" t="s">
        <v>773</v>
      </c>
      <c r="O141" s="42" t="s">
        <v>776</v>
      </c>
      <c r="P141" s="42"/>
      <c r="Q141" s="42"/>
      <c r="R141" s="42"/>
      <c r="S141" s="42"/>
      <c r="T141" s="42"/>
      <c r="U141" s="42" t="s">
        <v>255</v>
      </c>
      <c r="V141" s="42"/>
      <c r="W141" s="42" t="s">
        <v>255</v>
      </c>
      <c r="X141" s="42"/>
      <c r="Y141" s="42"/>
      <c r="Z141" s="42"/>
      <c r="AA141" s="65" t="s">
        <v>280</v>
      </c>
    </row>
    <row r="142" spans="2:27" ht="14.5" customHeight="1">
      <c r="B142" s="38" t="s">
        <v>777</v>
      </c>
      <c r="C142" s="38">
        <v>2</v>
      </c>
      <c r="D142" s="38" t="s">
        <v>248</v>
      </c>
      <c r="E142" s="38" t="s">
        <v>184</v>
      </c>
      <c r="F142" s="38" t="s">
        <v>249</v>
      </c>
      <c r="G142" s="38" t="s">
        <v>250</v>
      </c>
      <c r="H142" s="38" t="s">
        <v>204</v>
      </c>
      <c r="I142" s="38" t="s">
        <v>205</v>
      </c>
      <c r="J142" s="38" t="s">
        <v>206</v>
      </c>
      <c r="K142" s="38" t="s">
        <v>778</v>
      </c>
      <c r="L142" s="38" t="s">
        <v>282</v>
      </c>
      <c r="M142" s="53" t="s">
        <v>779</v>
      </c>
      <c r="N142" s="38" t="s">
        <v>777</v>
      </c>
      <c r="O142" s="38" t="s">
        <v>780</v>
      </c>
      <c r="P142" s="38"/>
      <c r="Q142" s="38"/>
      <c r="R142" s="38" t="s">
        <v>255</v>
      </c>
      <c r="S142" s="38"/>
      <c r="T142" s="38"/>
      <c r="U142" s="38" t="s">
        <v>255</v>
      </c>
      <c r="V142" s="38"/>
      <c r="W142" s="38" t="s">
        <v>255</v>
      </c>
      <c r="X142" s="38"/>
      <c r="Y142" s="38"/>
      <c r="Z142" s="38"/>
      <c r="AA142" s="65" t="s">
        <v>280</v>
      </c>
    </row>
    <row r="143" spans="2:27" ht="14.5" customHeight="1">
      <c r="B143" s="42" t="s">
        <v>781</v>
      </c>
      <c r="C143" s="42">
        <v>2</v>
      </c>
      <c r="D143" s="42" t="s">
        <v>276</v>
      </c>
      <c r="E143" s="42" t="s">
        <v>184</v>
      </c>
      <c r="F143" s="42" t="s">
        <v>249</v>
      </c>
      <c r="G143" s="42" t="s">
        <v>782</v>
      </c>
      <c r="H143" s="42" t="s">
        <v>204</v>
      </c>
      <c r="I143" s="42" t="s">
        <v>251</v>
      </c>
      <c r="J143" s="42" t="s">
        <v>251</v>
      </c>
      <c r="K143" s="42" t="s">
        <v>251</v>
      </c>
      <c r="L143" s="42" t="s">
        <v>282</v>
      </c>
      <c r="M143" s="52" t="s">
        <v>783</v>
      </c>
      <c r="N143" s="42" t="s">
        <v>781</v>
      </c>
      <c r="O143" s="42" t="s">
        <v>784</v>
      </c>
      <c r="P143" s="42"/>
      <c r="Q143" s="42"/>
      <c r="R143" s="42" t="s">
        <v>255</v>
      </c>
      <c r="S143" s="42"/>
      <c r="T143" s="42"/>
      <c r="U143" s="42" t="s">
        <v>255</v>
      </c>
      <c r="V143" s="42" t="s">
        <v>255</v>
      </c>
      <c r="W143" s="42" t="s">
        <v>255</v>
      </c>
      <c r="X143" s="42"/>
      <c r="Y143" s="42"/>
      <c r="Z143" s="42"/>
      <c r="AA143" s="65" t="s">
        <v>280</v>
      </c>
    </row>
    <row r="144" spans="2:27" ht="14.5" customHeight="1">
      <c r="B144" s="42" t="s">
        <v>785</v>
      </c>
      <c r="C144" s="42">
        <v>2</v>
      </c>
      <c r="D144" s="42" t="s">
        <v>276</v>
      </c>
      <c r="E144" s="42" t="s">
        <v>184</v>
      </c>
      <c r="F144" s="42" t="s">
        <v>249</v>
      </c>
      <c r="G144" s="42" t="s">
        <v>312</v>
      </c>
      <c r="H144" s="42" t="s">
        <v>204</v>
      </c>
      <c r="I144" s="42" t="s">
        <v>205</v>
      </c>
      <c r="J144" s="42" t="s">
        <v>206</v>
      </c>
      <c r="K144" s="42" t="s">
        <v>786</v>
      </c>
      <c r="L144" s="42" t="s">
        <v>559</v>
      </c>
      <c r="M144" s="57" t="s">
        <v>787</v>
      </c>
      <c r="N144" s="42" t="s">
        <v>785</v>
      </c>
      <c r="O144" s="42" t="s">
        <v>788</v>
      </c>
      <c r="P144" s="42" t="s">
        <v>255</v>
      </c>
      <c r="Q144" s="42" t="s">
        <v>255</v>
      </c>
      <c r="R144" s="42" t="s">
        <v>255</v>
      </c>
      <c r="S144" s="42"/>
      <c r="T144" s="42"/>
      <c r="U144" s="42" t="s">
        <v>255</v>
      </c>
      <c r="V144" s="42"/>
      <c r="W144" s="42"/>
      <c r="X144" s="42" t="s">
        <v>255</v>
      </c>
      <c r="Y144" s="42"/>
      <c r="Z144" s="42"/>
      <c r="AA144" s="65" t="s">
        <v>256</v>
      </c>
    </row>
    <row r="145" spans="2:27" ht="14.5" customHeight="1">
      <c r="B145" s="42" t="s">
        <v>789</v>
      </c>
      <c r="C145" s="42">
        <v>2</v>
      </c>
      <c r="D145" s="42" t="s">
        <v>276</v>
      </c>
      <c r="E145" s="42" t="s">
        <v>184</v>
      </c>
      <c r="F145" s="42" t="s">
        <v>249</v>
      </c>
      <c r="G145" s="42" t="s">
        <v>290</v>
      </c>
      <c r="H145" s="42" t="s">
        <v>204</v>
      </c>
      <c r="I145" s="42" t="s">
        <v>205</v>
      </c>
      <c r="J145" s="42" t="s">
        <v>206</v>
      </c>
      <c r="K145" s="42" t="s">
        <v>790</v>
      </c>
      <c r="L145" s="42" t="s">
        <v>282</v>
      </c>
      <c r="M145" s="52" t="s">
        <v>791</v>
      </c>
      <c r="N145" s="42" t="s">
        <v>789</v>
      </c>
      <c r="O145" s="42" t="s">
        <v>792</v>
      </c>
      <c r="P145" s="42"/>
      <c r="Q145" s="42"/>
      <c r="R145" s="42"/>
      <c r="S145" s="42"/>
      <c r="T145" s="42"/>
      <c r="U145" s="42" t="s">
        <v>255</v>
      </c>
      <c r="V145" s="42"/>
      <c r="W145" s="42" t="s">
        <v>255</v>
      </c>
      <c r="X145" s="42" t="s">
        <v>255</v>
      </c>
      <c r="Y145" s="42"/>
      <c r="Z145" s="42"/>
      <c r="AA145" s="65" t="s">
        <v>256</v>
      </c>
    </row>
    <row r="146" spans="2:27" ht="14.5" customHeight="1">
      <c r="B146" s="43" t="s">
        <v>793</v>
      </c>
      <c r="C146" s="43">
        <v>2</v>
      </c>
      <c r="D146" s="43" t="s">
        <v>300</v>
      </c>
      <c r="E146" s="43" t="s">
        <v>184</v>
      </c>
      <c r="F146" s="43" t="s">
        <v>249</v>
      </c>
      <c r="G146" s="43" t="s">
        <v>250</v>
      </c>
      <c r="H146" s="43" t="s">
        <v>204</v>
      </c>
      <c r="I146" s="43" t="s">
        <v>205</v>
      </c>
      <c r="J146" s="43" t="s">
        <v>251</v>
      </c>
      <c r="K146" s="43" t="s">
        <v>251</v>
      </c>
      <c r="L146" s="43" t="s">
        <v>332</v>
      </c>
      <c r="M146" s="54" t="s">
        <v>794</v>
      </c>
      <c r="N146" s="43" t="s">
        <v>793</v>
      </c>
      <c r="O146" s="43" t="s">
        <v>795</v>
      </c>
      <c r="P146" s="43" t="s">
        <v>255</v>
      </c>
      <c r="Q146" s="43"/>
      <c r="R146" s="43"/>
      <c r="S146" s="43"/>
      <c r="T146" s="43"/>
      <c r="U146" s="43"/>
      <c r="V146" s="43" t="s">
        <v>255</v>
      </c>
      <c r="W146" s="43"/>
      <c r="X146" s="43"/>
      <c r="Y146" s="43"/>
      <c r="Z146" s="43"/>
      <c r="AA146" s="65" t="s">
        <v>256</v>
      </c>
    </row>
    <row r="147" spans="2:27" ht="14.5" customHeight="1">
      <c r="B147" s="38" t="s">
        <v>796</v>
      </c>
      <c r="C147" s="38">
        <v>2</v>
      </c>
      <c r="D147" s="38" t="s">
        <v>248</v>
      </c>
      <c r="E147" s="38" t="s">
        <v>184</v>
      </c>
      <c r="F147" s="38" t="s">
        <v>371</v>
      </c>
      <c r="G147" s="38" t="s">
        <v>290</v>
      </c>
      <c r="H147" s="38" t="s">
        <v>204</v>
      </c>
      <c r="I147" s="38" t="s">
        <v>205</v>
      </c>
      <c r="J147" s="38" t="s">
        <v>251</v>
      </c>
      <c r="K147" s="38" t="s">
        <v>251</v>
      </c>
      <c r="L147" s="38" t="s">
        <v>252</v>
      </c>
      <c r="M147" s="48" t="s">
        <v>797</v>
      </c>
      <c r="N147" s="38" t="s">
        <v>796</v>
      </c>
      <c r="O147" s="38" t="s">
        <v>798</v>
      </c>
      <c r="P147" s="38"/>
      <c r="Q147" s="38"/>
      <c r="R147" s="38"/>
      <c r="S147" s="38" t="s">
        <v>255</v>
      </c>
      <c r="T147" s="38"/>
      <c r="U147" s="38"/>
      <c r="V147" s="38"/>
      <c r="W147" s="38"/>
      <c r="X147" s="38"/>
      <c r="Y147" s="38"/>
      <c r="Z147" s="38"/>
      <c r="AA147" s="65" t="s">
        <v>256</v>
      </c>
    </row>
    <row r="148" spans="2:27" ht="14.5" customHeight="1">
      <c r="B148" s="44" t="s">
        <v>799</v>
      </c>
      <c r="C148" s="44">
        <v>2</v>
      </c>
      <c r="D148" s="44" t="s">
        <v>311</v>
      </c>
      <c r="E148" s="44" t="s">
        <v>184</v>
      </c>
      <c r="F148" s="44" t="s">
        <v>249</v>
      </c>
      <c r="G148" s="44" t="s">
        <v>272</v>
      </c>
      <c r="H148" s="44" t="s">
        <v>204</v>
      </c>
      <c r="I148" s="44" t="s">
        <v>205</v>
      </c>
      <c r="J148" s="44" t="s">
        <v>251</v>
      </c>
      <c r="K148" s="44" t="s">
        <v>251</v>
      </c>
      <c r="L148" s="44" t="s">
        <v>252</v>
      </c>
      <c r="M148" s="67" t="s">
        <v>800</v>
      </c>
      <c r="N148" s="44" t="s">
        <v>799</v>
      </c>
      <c r="O148" s="44" t="s">
        <v>801</v>
      </c>
      <c r="P148" s="44"/>
      <c r="Q148" s="44" t="s">
        <v>255</v>
      </c>
      <c r="R148" s="44" t="s">
        <v>255</v>
      </c>
      <c r="S148" s="44"/>
      <c r="T148" s="44" t="s">
        <v>255</v>
      </c>
      <c r="U148" s="44"/>
      <c r="V148" s="44"/>
      <c r="W148" s="44"/>
      <c r="X148" s="44"/>
      <c r="Y148" s="44"/>
      <c r="Z148" s="44"/>
      <c r="AA148" s="65" t="s">
        <v>256</v>
      </c>
    </row>
    <row r="149" spans="2:27" ht="14.5" customHeight="1">
      <c r="B149" s="40" t="s">
        <v>802</v>
      </c>
      <c r="C149" s="40">
        <v>2</v>
      </c>
      <c r="D149" s="40" t="s">
        <v>264</v>
      </c>
      <c r="E149" s="40" t="s">
        <v>184</v>
      </c>
      <c r="F149" s="40" t="s">
        <v>336</v>
      </c>
      <c r="G149" s="40" t="s">
        <v>259</v>
      </c>
      <c r="H149" s="40" t="s">
        <v>204</v>
      </c>
      <c r="I149" s="40" t="s">
        <v>205</v>
      </c>
      <c r="J149" s="40" t="s">
        <v>206</v>
      </c>
      <c r="K149" s="40" t="s">
        <v>803</v>
      </c>
      <c r="L149" s="40" t="s">
        <v>458</v>
      </c>
      <c r="M149" s="50" t="s">
        <v>804</v>
      </c>
      <c r="N149" s="40" t="s">
        <v>802</v>
      </c>
      <c r="O149" s="40" t="s">
        <v>805</v>
      </c>
      <c r="P149" s="40"/>
      <c r="Q149" s="40"/>
      <c r="R149" s="40" t="s">
        <v>255</v>
      </c>
      <c r="S149" s="40"/>
      <c r="T149" s="40"/>
      <c r="U149" s="40"/>
      <c r="V149" s="40"/>
      <c r="W149" s="40"/>
      <c r="X149" s="40"/>
      <c r="Y149" s="40"/>
      <c r="Z149" s="40"/>
      <c r="AA149" s="65" t="s">
        <v>256</v>
      </c>
    </row>
    <row r="150" spans="2:27" ht="14.5" customHeight="1">
      <c r="B150" s="38" t="s">
        <v>806</v>
      </c>
      <c r="C150" s="38">
        <v>2</v>
      </c>
      <c r="D150" s="38" t="s">
        <v>248</v>
      </c>
      <c r="E150" s="38" t="s">
        <v>184</v>
      </c>
      <c r="F150" s="38" t="s">
        <v>249</v>
      </c>
      <c r="G150" s="38" t="s">
        <v>250</v>
      </c>
      <c r="H150" s="38" t="s">
        <v>204</v>
      </c>
      <c r="I150" s="38" t="s">
        <v>205</v>
      </c>
      <c r="J150" s="38" t="s">
        <v>206</v>
      </c>
      <c r="K150" s="38" t="s">
        <v>807</v>
      </c>
      <c r="L150" s="38" t="s">
        <v>282</v>
      </c>
      <c r="M150" s="48" t="s">
        <v>808</v>
      </c>
      <c r="N150" s="38" t="s">
        <v>806</v>
      </c>
      <c r="O150" s="38" t="s">
        <v>809</v>
      </c>
      <c r="P150" s="38"/>
      <c r="Q150" s="38"/>
      <c r="R150" s="38" t="s">
        <v>255</v>
      </c>
      <c r="S150" s="38"/>
      <c r="T150" s="38"/>
      <c r="U150" s="38"/>
      <c r="V150" s="38"/>
      <c r="W150" s="38" t="s">
        <v>255</v>
      </c>
      <c r="X150" s="38"/>
      <c r="Y150" s="38"/>
      <c r="Z150" s="38"/>
      <c r="AA150" s="65" t="s">
        <v>256</v>
      </c>
    </row>
    <row r="151" spans="2:27" ht="14.5" customHeight="1">
      <c r="B151" s="44" t="s">
        <v>810</v>
      </c>
      <c r="C151" s="44">
        <v>2</v>
      </c>
      <c r="D151" s="44" t="s">
        <v>311</v>
      </c>
      <c r="E151" s="44" t="s">
        <v>184</v>
      </c>
      <c r="F151" s="44" t="s">
        <v>332</v>
      </c>
      <c r="G151" s="44" t="s">
        <v>250</v>
      </c>
      <c r="H151" s="44" t="s">
        <v>204</v>
      </c>
      <c r="I151" s="44" t="s">
        <v>205</v>
      </c>
      <c r="J151" s="44" t="s">
        <v>206</v>
      </c>
      <c r="K151" s="44" t="s">
        <v>811</v>
      </c>
      <c r="L151" s="44" t="s">
        <v>324</v>
      </c>
      <c r="M151" s="72" t="s">
        <v>812</v>
      </c>
      <c r="N151" s="44" t="s">
        <v>810</v>
      </c>
      <c r="O151" s="44" t="s">
        <v>813</v>
      </c>
      <c r="P151" s="44"/>
      <c r="Q151" s="44"/>
      <c r="R151" s="44"/>
      <c r="S151" s="44"/>
      <c r="T151" s="44"/>
      <c r="U151" s="44"/>
      <c r="V151" s="44"/>
      <c r="W151" s="44"/>
      <c r="X151" s="44"/>
      <c r="Y151" s="44" t="s">
        <v>255</v>
      </c>
      <c r="Z151" s="44" t="s">
        <v>255</v>
      </c>
      <c r="AA151" s="65" t="s">
        <v>387</v>
      </c>
    </row>
    <row r="152" spans="2:27" ht="14.5" customHeight="1">
      <c r="B152" s="41" t="s">
        <v>814</v>
      </c>
      <c r="C152" s="41">
        <v>2</v>
      </c>
      <c r="D152" s="41" t="s">
        <v>271</v>
      </c>
      <c r="E152" s="41" t="s">
        <v>184</v>
      </c>
      <c r="F152" s="41" t="s">
        <v>249</v>
      </c>
      <c r="G152" s="41" t="s">
        <v>312</v>
      </c>
      <c r="H152" s="41" t="s">
        <v>204</v>
      </c>
      <c r="I152" s="41" t="s">
        <v>205</v>
      </c>
      <c r="J152" s="41" t="s">
        <v>206</v>
      </c>
      <c r="K152" s="41" t="s">
        <v>815</v>
      </c>
      <c r="L152" s="41" t="s">
        <v>606</v>
      </c>
      <c r="M152" s="61" t="s">
        <v>816</v>
      </c>
      <c r="N152" s="41" t="s">
        <v>814</v>
      </c>
      <c r="O152" s="41" t="s">
        <v>817</v>
      </c>
      <c r="P152" s="41"/>
      <c r="Q152" s="41" t="s">
        <v>255</v>
      </c>
      <c r="R152" s="41"/>
      <c r="S152" s="41"/>
      <c r="T152" s="41"/>
      <c r="U152" s="41"/>
      <c r="V152" s="41"/>
      <c r="W152" s="41" t="s">
        <v>255</v>
      </c>
      <c r="X152" s="41"/>
      <c r="Y152" s="41"/>
      <c r="Z152" s="41"/>
      <c r="AA152" s="65" t="s">
        <v>256</v>
      </c>
    </row>
    <row r="153" spans="2:27" ht="14.5" customHeight="1">
      <c r="B153" s="40" t="s">
        <v>818</v>
      </c>
      <c r="C153" s="40">
        <v>2</v>
      </c>
      <c r="D153" s="40" t="s">
        <v>264</v>
      </c>
      <c r="E153" s="40" t="s">
        <v>184</v>
      </c>
      <c r="F153" s="40" t="s">
        <v>249</v>
      </c>
      <c r="G153" s="40" t="s">
        <v>819</v>
      </c>
      <c r="H153" s="40" t="s">
        <v>204</v>
      </c>
      <c r="I153" s="40" t="s">
        <v>205</v>
      </c>
      <c r="J153" s="40" t="s">
        <v>206</v>
      </c>
      <c r="K153" s="40" t="s">
        <v>820</v>
      </c>
      <c r="L153" s="40" t="s">
        <v>282</v>
      </c>
      <c r="M153" s="55" t="s">
        <v>821</v>
      </c>
      <c r="N153" s="40" t="s">
        <v>818</v>
      </c>
      <c r="O153" s="40" t="s">
        <v>822</v>
      </c>
      <c r="P153" s="40"/>
      <c r="Q153" s="40"/>
      <c r="R153" s="40" t="s">
        <v>255</v>
      </c>
      <c r="S153" s="40"/>
      <c r="T153" s="40"/>
      <c r="U153" s="40" t="s">
        <v>255</v>
      </c>
      <c r="V153" s="40"/>
      <c r="W153" s="40" t="s">
        <v>255</v>
      </c>
      <c r="X153" s="40"/>
      <c r="Y153" s="40"/>
      <c r="Z153" s="40"/>
      <c r="AA153" s="65" t="s">
        <v>256</v>
      </c>
    </row>
    <row r="154" spans="2:27" ht="14.5" customHeight="1">
      <c r="B154" s="38" t="s">
        <v>823</v>
      </c>
      <c r="C154" s="38">
        <v>2</v>
      </c>
      <c r="D154" s="38" t="s">
        <v>248</v>
      </c>
      <c r="E154" s="38" t="s">
        <v>184</v>
      </c>
      <c r="F154" s="38" t="s">
        <v>336</v>
      </c>
      <c r="G154" s="38" t="s">
        <v>250</v>
      </c>
      <c r="H154" s="38" t="s">
        <v>204</v>
      </c>
      <c r="I154" s="38" t="s">
        <v>205</v>
      </c>
      <c r="J154" s="38" t="s">
        <v>251</v>
      </c>
      <c r="K154" s="38" t="s">
        <v>251</v>
      </c>
      <c r="L154" s="38" t="s">
        <v>282</v>
      </c>
      <c r="M154" s="53" t="s">
        <v>824</v>
      </c>
      <c r="N154" s="38" t="s">
        <v>823</v>
      </c>
      <c r="O154" s="38" t="s">
        <v>825</v>
      </c>
      <c r="P154" s="38"/>
      <c r="Q154" s="38"/>
      <c r="R154" s="38" t="s">
        <v>255</v>
      </c>
      <c r="S154" s="38"/>
      <c r="T154" s="38" t="s">
        <v>255</v>
      </c>
      <c r="U154" s="38"/>
      <c r="V154" s="38"/>
      <c r="W154" s="38"/>
      <c r="X154" s="38"/>
      <c r="Y154" s="38"/>
      <c r="Z154" s="38"/>
      <c r="AA154" s="65" t="s">
        <v>280</v>
      </c>
    </row>
    <row r="155" spans="2:27" ht="14.5" customHeight="1">
      <c r="B155" s="42" t="s">
        <v>826</v>
      </c>
      <c r="C155" s="42">
        <v>2</v>
      </c>
      <c r="D155" s="42" t="s">
        <v>276</v>
      </c>
      <c r="E155" s="42" t="s">
        <v>184</v>
      </c>
      <c r="F155" s="42" t="s">
        <v>249</v>
      </c>
      <c r="G155" s="42" t="s">
        <v>250</v>
      </c>
      <c r="H155" s="42" t="s">
        <v>204</v>
      </c>
      <c r="I155" s="42" t="s">
        <v>205</v>
      </c>
      <c r="J155" s="42" t="s">
        <v>206</v>
      </c>
      <c r="K155" s="42" t="s">
        <v>827</v>
      </c>
      <c r="L155" s="42" t="s">
        <v>282</v>
      </c>
      <c r="M155" s="52" t="s">
        <v>828</v>
      </c>
      <c r="N155" s="42" t="s">
        <v>826</v>
      </c>
      <c r="O155" s="42" t="s">
        <v>829</v>
      </c>
      <c r="P155" s="42" t="s">
        <v>255</v>
      </c>
      <c r="Q155" s="42"/>
      <c r="R155" s="42" t="s">
        <v>255</v>
      </c>
      <c r="S155" s="42"/>
      <c r="T155" s="42"/>
      <c r="U155" s="42"/>
      <c r="V155" s="42"/>
      <c r="W155" s="42"/>
      <c r="X155" s="42" t="s">
        <v>255</v>
      </c>
      <c r="Y155" s="42"/>
      <c r="Z155" s="42"/>
      <c r="AA155" s="65" t="s">
        <v>256</v>
      </c>
    </row>
    <row r="156" spans="2:27" ht="14.5" customHeight="1">
      <c r="B156" s="43" t="s">
        <v>830</v>
      </c>
      <c r="C156" s="43">
        <v>2</v>
      </c>
      <c r="D156" s="43" t="s">
        <v>300</v>
      </c>
      <c r="E156" s="43" t="s">
        <v>184</v>
      </c>
      <c r="F156" s="43" t="s">
        <v>249</v>
      </c>
      <c r="G156" s="43" t="s">
        <v>250</v>
      </c>
      <c r="H156" s="43" t="s">
        <v>204</v>
      </c>
      <c r="I156" s="43" t="s">
        <v>205</v>
      </c>
      <c r="J156" s="43" t="s">
        <v>206</v>
      </c>
      <c r="K156" s="43" t="s">
        <v>831</v>
      </c>
      <c r="L156" s="43" t="s">
        <v>282</v>
      </c>
      <c r="M156" s="62" t="s">
        <v>832</v>
      </c>
      <c r="N156" s="43" t="s">
        <v>830</v>
      </c>
      <c r="O156" s="43" t="s">
        <v>833</v>
      </c>
      <c r="P156" s="43" t="s">
        <v>255</v>
      </c>
      <c r="Q156" s="43" t="s">
        <v>255</v>
      </c>
      <c r="R156" s="43" t="s">
        <v>255</v>
      </c>
      <c r="S156" s="43"/>
      <c r="T156" s="43"/>
      <c r="U156" s="43" t="s">
        <v>255</v>
      </c>
      <c r="V156" s="43" t="s">
        <v>255</v>
      </c>
      <c r="W156" s="43" t="s">
        <v>255</v>
      </c>
      <c r="X156" s="43"/>
      <c r="Y156" s="43"/>
      <c r="Z156" s="43"/>
      <c r="AA156" s="65" t="s">
        <v>256</v>
      </c>
    </row>
    <row r="157" spans="2:27" ht="14.5" customHeight="1">
      <c r="B157" s="42" t="s">
        <v>834</v>
      </c>
      <c r="C157" s="42">
        <v>2</v>
      </c>
      <c r="D157" s="42" t="s">
        <v>276</v>
      </c>
      <c r="E157" s="42" t="s">
        <v>184</v>
      </c>
      <c r="F157" s="42" t="s">
        <v>249</v>
      </c>
      <c r="G157" s="42" t="s">
        <v>312</v>
      </c>
      <c r="H157" s="42" t="s">
        <v>204</v>
      </c>
      <c r="I157" s="42" t="s">
        <v>205</v>
      </c>
      <c r="J157" s="42" t="s">
        <v>206</v>
      </c>
      <c r="K157" s="42" t="s">
        <v>835</v>
      </c>
      <c r="L157" s="42" t="s">
        <v>324</v>
      </c>
      <c r="M157" s="69" t="s">
        <v>836</v>
      </c>
      <c r="N157" s="42" t="s">
        <v>834</v>
      </c>
      <c r="O157" s="42" t="s">
        <v>837</v>
      </c>
      <c r="P157" s="42"/>
      <c r="Q157" s="42"/>
      <c r="R157" s="42"/>
      <c r="S157" s="42"/>
      <c r="T157" s="42"/>
      <c r="U157" s="42"/>
      <c r="V157" s="42"/>
      <c r="W157" s="42"/>
      <c r="X157" s="42"/>
      <c r="Y157" s="42"/>
      <c r="Z157" s="42" t="s">
        <v>255</v>
      </c>
      <c r="AA157" s="65" t="s">
        <v>387</v>
      </c>
    </row>
    <row r="158" spans="2:27" ht="14.5" customHeight="1">
      <c r="B158" s="45" t="s">
        <v>838</v>
      </c>
      <c r="C158" s="45">
        <v>2</v>
      </c>
      <c r="D158" s="45" t="s">
        <v>352</v>
      </c>
      <c r="E158" s="45" t="s">
        <v>184</v>
      </c>
      <c r="F158" s="45" t="s">
        <v>249</v>
      </c>
      <c r="G158" s="45" t="s">
        <v>312</v>
      </c>
      <c r="H158" s="45" t="s">
        <v>204</v>
      </c>
      <c r="I158" s="45" t="s">
        <v>205</v>
      </c>
      <c r="J158" s="45" t="s">
        <v>206</v>
      </c>
      <c r="K158" s="45" t="s">
        <v>839</v>
      </c>
      <c r="L158" s="45" t="s">
        <v>559</v>
      </c>
      <c r="M158" s="59" t="s">
        <v>840</v>
      </c>
      <c r="N158" s="45" t="s">
        <v>838</v>
      </c>
      <c r="O158" s="45" t="s">
        <v>841</v>
      </c>
      <c r="P158" s="45" t="s">
        <v>255</v>
      </c>
      <c r="Q158" s="45"/>
      <c r="R158" s="45"/>
      <c r="S158" s="45"/>
      <c r="T158" s="45"/>
      <c r="U158" s="45" t="s">
        <v>255</v>
      </c>
      <c r="V158" s="45" t="s">
        <v>255</v>
      </c>
      <c r="W158" s="45" t="s">
        <v>255</v>
      </c>
      <c r="X158" s="45" t="s">
        <v>255</v>
      </c>
      <c r="Y158" s="45"/>
      <c r="Z158" s="45"/>
      <c r="AA158" s="65" t="s">
        <v>256</v>
      </c>
    </row>
    <row r="159" spans="2:27" ht="14.5" customHeight="1">
      <c r="B159" s="42" t="s">
        <v>842</v>
      </c>
      <c r="C159" s="42">
        <v>2</v>
      </c>
      <c r="D159" s="42" t="s">
        <v>276</v>
      </c>
      <c r="E159" s="42" t="s">
        <v>184</v>
      </c>
      <c r="F159" s="42" t="s">
        <v>249</v>
      </c>
      <c r="G159" s="42" t="s">
        <v>250</v>
      </c>
      <c r="H159" s="42" t="s">
        <v>204</v>
      </c>
      <c r="I159" s="42" t="s">
        <v>251</v>
      </c>
      <c r="J159" s="42" t="s">
        <v>251</v>
      </c>
      <c r="K159" s="42" t="s">
        <v>251</v>
      </c>
      <c r="L159" s="42" t="s">
        <v>252</v>
      </c>
      <c r="M159" s="52" t="s">
        <v>843</v>
      </c>
      <c r="N159" s="42" t="s">
        <v>842</v>
      </c>
      <c r="O159" s="42" t="s">
        <v>844</v>
      </c>
      <c r="P159" s="42" t="s">
        <v>255</v>
      </c>
      <c r="Q159" s="42"/>
      <c r="R159" s="42"/>
      <c r="S159" s="42"/>
      <c r="T159" s="42"/>
      <c r="U159" s="42" t="s">
        <v>255</v>
      </c>
      <c r="V159" s="42"/>
      <c r="W159" s="42" t="s">
        <v>255</v>
      </c>
      <c r="X159" s="42"/>
      <c r="Y159" s="42"/>
      <c r="Z159" s="42"/>
      <c r="AA159" s="65" t="s">
        <v>256</v>
      </c>
    </row>
    <row r="160" spans="2:27" ht="14.5" customHeight="1">
      <c r="B160" s="39" t="s">
        <v>845</v>
      </c>
      <c r="C160" s="39">
        <v>2</v>
      </c>
      <c r="D160" s="39" t="s">
        <v>258</v>
      </c>
      <c r="E160" s="39" t="s">
        <v>184</v>
      </c>
      <c r="F160" s="39" t="s">
        <v>249</v>
      </c>
      <c r="G160" s="39" t="s">
        <v>312</v>
      </c>
      <c r="H160" s="39" t="s">
        <v>204</v>
      </c>
      <c r="I160" s="39" t="s">
        <v>205</v>
      </c>
      <c r="J160" s="39" t="s">
        <v>251</v>
      </c>
      <c r="K160" s="39" t="s">
        <v>251</v>
      </c>
      <c r="L160" s="39" t="s">
        <v>252</v>
      </c>
      <c r="M160" s="49" t="s">
        <v>846</v>
      </c>
      <c r="N160" s="39" t="s">
        <v>845</v>
      </c>
      <c r="O160" s="39" t="s">
        <v>847</v>
      </c>
      <c r="P160" s="39" t="s">
        <v>255</v>
      </c>
      <c r="Q160" s="39" t="s">
        <v>255</v>
      </c>
      <c r="R160" s="39" t="s">
        <v>255</v>
      </c>
      <c r="S160" s="39" t="s">
        <v>255</v>
      </c>
      <c r="T160" s="39" t="s">
        <v>255</v>
      </c>
      <c r="U160" s="39"/>
      <c r="V160" s="39"/>
      <c r="W160" s="39"/>
      <c r="X160" s="39" t="s">
        <v>255</v>
      </c>
      <c r="Y160" s="39"/>
      <c r="Z160" s="39"/>
      <c r="AA160" s="65" t="s">
        <v>256</v>
      </c>
    </row>
    <row r="161" spans="2:27" ht="14.5" customHeight="1">
      <c r="B161" s="42" t="s">
        <v>848</v>
      </c>
      <c r="C161" s="42">
        <v>2</v>
      </c>
      <c r="D161" s="42" t="s">
        <v>276</v>
      </c>
      <c r="E161" s="42" t="s">
        <v>184</v>
      </c>
      <c r="F161" s="42" t="s">
        <v>249</v>
      </c>
      <c r="G161" s="42" t="s">
        <v>250</v>
      </c>
      <c r="H161" s="42" t="s">
        <v>204</v>
      </c>
      <c r="I161" s="42" t="s">
        <v>205</v>
      </c>
      <c r="J161" s="42" t="s">
        <v>206</v>
      </c>
      <c r="K161" s="42" t="s">
        <v>849</v>
      </c>
      <c r="L161" s="42" t="s">
        <v>458</v>
      </c>
      <c r="M161" s="57" t="s">
        <v>850</v>
      </c>
      <c r="N161" s="42" t="s">
        <v>848</v>
      </c>
      <c r="O161" s="42" t="s">
        <v>851</v>
      </c>
      <c r="P161" s="42"/>
      <c r="Q161" s="42"/>
      <c r="R161" s="42"/>
      <c r="S161" s="42"/>
      <c r="T161" s="42"/>
      <c r="U161" s="42" t="s">
        <v>255</v>
      </c>
      <c r="V161" s="42"/>
      <c r="W161" s="42" t="s">
        <v>255</v>
      </c>
      <c r="X161" s="42" t="s">
        <v>255</v>
      </c>
      <c r="Y161" s="42"/>
      <c r="Z161" s="42"/>
      <c r="AA161" s="65" t="s">
        <v>256</v>
      </c>
    </row>
    <row r="162" spans="2:27" ht="14.5" customHeight="1">
      <c r="B162" s="44" t="s">
        <v>852</v>
      </c>
      <c r="C162" s="44">
        <v>2</v>
      </c>
      <c r="D162" s="44" t="s">
        <v>311</v>
      </c>
      <c r="E162" s="44" t="s">
        <v>255</v>
      </c>
      <c r="F162" s="44" t="s">
        <v>249</v>
      </c>
      <c r="G162" s="44" t="s">
        <v>259</v>
      </c>
      <c r="H162" s="44" t="s">
        <v>204</v>
      </c>
      <c r="I162" s="44" t="s">
        <v>205</v>
      </c>
      <c r="J162" s="44" t="s">
        <v>206</v>
      </c>
      <c r="K162" s="44" t="s">
        <v>853</v>
      </c>
      <c r="L162" s="44" t="s">
        <v>252</v>
      </c>
      <c r="M162" s="56" t="s">
        <v>854</v>
      </c>
      <c r="N162" s="44" t="s">
        <v>852</v>
      </c>
      <c r="O162" s="44" t="s">
        <v>855</v>
      </c>
      <c r="P162" s="44" t="s">
        <v>255</v>
      </c>
      <c r="Q162" s="44"/>
      <c r="R162" s="44" t="s">
        <v>255</v>
      </c>
      <c r="S162" s="44"/>
      <c r="T162" s="44" t="s">
        <v>255</v>
      </c>
      <c r="U162" s="44"/>
      <c r="V162" s="44"/>
      <c r="W162" s="44"/>
      <c r="X162" s="44"/>
      <c r="Y162" s="44"/>
      <c r="Z162" s="44"/>
      <c r="AA162" s="65" t="s">
        <v>256</v>
      </c>
    </row>
    <row r="163" spans="2:27" ht="14.5" customHeight="1">
      <c r="B163" s="44" t="s">
        <v>856</v>
      </c>
      <c r="C163" s="44">
        <v>2</v>
      </c>
      <c r="D163" s="44" t="s">
        <v>311</v>
      </c>
      <c r="E163" s="44" t="s">
        <v>184</v>
      </c>
      <c r="F163" s="44" t="s">
        <v>249</v>
      </c>
      <c r="G163" s="44" t="s">
        <v>259</v>
      </c>
      <c r="H163" s="44" t="s">
        <v>204</v>
      </c>
      <c r="I163" s="44" t="s">
        <v>205</v>
      </c>
      <c r="J163" s="44" t="s">
        <v>206</v>
      </c>
      <c r="K163" s="44" t="s">
        <v>857</v>
      </c>
      <c r="L163" s="44" t="s">
        <v>458</v>
      </c>
      <c r="M163" s="56" t="s">
        <v>858</v>
      </c>
      <c r="N163" s="44" t="s">
        <v>856</v>
      </c>
      <c r="O163" s="44" t="s">
        <v>859</v>
      </c>
      <c r="P163" s="44" t="s">
        <v>255</v>
      </c>
      <c r="Q163" s="44" t="s">
        <v>255</v>
      </c>
      <c r="R163" s="44" t="s">
        <v>255</v>
      </c>
      <c r="S163" s="44" t="s">
        <v>255</v>
      </c>
      <c r="T163" s="44" t="s">
        <v>255</v>
      </c>
      <c r="U163" s="44"/>
      <c r="V163" s="44"/>
      <c r="W163" s="44" t="s">
        <v>255</v>
      </c>
      <c r="X163" s="44"/>
      <c r="Y163" s="44"/>
      <c r="Z163" s="44"/>
      <c r="AA163" s="65" t="s">
        <v>256</v>
      </c>
    </row>
    <row r="164" spans="2:27" ht="14.5" customHeight="1">
      <c r="B164" s="45" t="s">
        <v>860</v>
      </c>
      <c r="C164" s="45">
        <v>2</v>
      </c>
      <c r="D164" s="45" t="s">
        <v>352</v>
      </c>
      <c r="E164" s="45" t="s">
        <v>255</v>
      </c>
      <c r="F164" s="45" t="s">
        <v>332</v>
      </c>
      <c r="G164" s="45" t="s">
        <v>290</v>
      </c>
      <c r="H164" s="45" t="s">
        <v>204</v>
      </c>
      <c r="I164" s="45" t="s">
        <v>205</v>
      </c>
      <c r="J164" s="45" t="s">
        <v>206</v>
      </c>
      <c r="K164" s="45" t="s">
        <v>861</v>
      </c>
      <c r="L164" s="45" t="s">
        <v>720</v>
      </c>
      <c r="M164" s="59" t="s">
        <v>862</v>
      </c>
      <c r="N164" s="45" t="s">
        <v>860</v>
      </c>
      <c r="O164" s="45" t="s">
        <v>863</v>
      </c>
      <c r="P164" s="45" t="s">
        <v>255</v>
      </c>
      <c r="Q164" s="45"/>
      <c r="R164" s="45"/>
      <c r="S164" s="45"/>
      <c r="T164" s="45"/>
      <c r="U164" s="45"/>
      <c r="V164" s="45"/>
      <c r="W164" s="45" t="s">
        <v>255</v>
      </c>
      <c r="X164" s="45" t="s">
        <v>255</v>
      </c>
      <c r="Y164" s="45"/>
      <c r="Z164" s="45"/>
      <c r="AA164" s="65" t="s">
        <v>256</v>
      </c>
    </row>
    <row r="165" spans="2:27" ht="14.5" customHeight="1">
      <c r="B165" s="42" t="s">
        <v>864</v>
      </c>
      <c r="C165" s="42">
        <v>2</v>
      </c>
      <c r="D165" s="42" t="s">
        <v>276</v>
      </c>
      <c r="E165" s="42" t="s">
        <v>184</v>
      </c>
      <c r="F165" s="42" t="s">
        <v>336</v>
      </c>
      <c r="G165" s="42" t="s">
        <v>312</v>
      </c>
      <c r="H165" s="42" t="s">
        <v>204</v>
      </c>
      <c r="I165" s="42" t="s">
        <v>205</v>
      </c>
      <c r="J165" s="42" t="s">
        <v>251</v>
      </c>
      <c r="K165" s="42" t="s">
        <v>251</v>
      </c>
      <c r="L165" s="42" t="s">
        <v>559</v>
      </c>
      <c r="M165" s="57" t="s">
        <v>865</v>
      </c>
      <c r="N165" s="42" t="s">
        <v>864</v>
      </c>
      <c r="O165" s="42" t="s">
        <v>866</v>
      </c>
      <c r="P165" s="42"/>
      <c r="Q165" s="42"/>
      <c r="R165" s="42"/>
      <c r="S165" s="42" t="s">
        <v>255</v>
      </c>
      <c r="T165" s="42"/>
      <c r="U165" s="42"/>
      <c r="V165" s="42"/>
      <c r="W165" s="42" t="s">
        <v>255</v>
      </c>
      <c r="X165" s="42" t="s">
        <v>255</v>
      </c>
      <c r="Y165" s="42"/>
      <c r="Z165" s="42"/>
      <c r="AA165" s="65" t="s">
        <v>256</v>
      </c>
    </row>
    <row r="166" spans="2:27" ht="14.5" customHeight="1">
      <c r="B166" s="42" t="s">
        <v>867</v>
      </c>
      <c r="C166" s="42">
        <v>2</v>
      </c>
      <c r="D166" s="42" t="s">
        <v>276</v>
      </c>
      <c r="E166" s="42" t="s">
        <v>184</v>
      </c>
      <c r="F166" s="42" t="s">
        <v>249</v>
      </c>
      <c r="G166" s="42" t="s">
        <v>290</v>
      </c>
      <c r="H166" s="42" t="s">
        <v>204</v>
      </c>
      <c r="I166" s="42" t="s">
        <v>205</v>
      </c>
      <c r="J166" s="42" t="s">
        <v>206</v>
      </c>
      <c r="K166" s="42" t="s">
        <v>868</v>
      </c>
      <c r="L166" s="42" t="s">
        <v>282</v>
      </c>
      <c r="M166" s="52" t="s">
        <v>869</v>
      </c>
      <c r="N166" s="42" t="s">
        <v>867</v>
      </c>
      <c r="O166" s="42" t="s">
        <v>870</v>
      </c>
      <c r="P166" s="42"/>
      <c r="Q166" s="42"/>
      <c r="R166" s="42"/>
      <c r="S166" s="42"/>
      <c r="T166" s="42"/>
      <c r="U166" s="42" t="s">
        <v>255</v>
      </c>
      <c r="V166" s="42"/>
      <c r="W166" s="42" t="s">
        <v>255</v>
      </c>
      <c r="X166" s="42"/>
      <c r="Y166" s="42"/>
      <c r="Z166" s="42"/>
      <c r="AA166" s="65" t="s">
        <v>280</v>
      </c>
    </row>
    <row r="167" spans="2:27" ht="14.5" customHeight="1">
      <c r="B167" s="40" t="s">
        <v>871</v>
      </c>
      <c r="C167" s="40">
        <v>2</v>
      </c>
      <c r="D167" s="40" t="s">
        <v>264</v>
      </c>
      <c r="E167" s="40" t="s">
        <v>184</v>
      </c>
      <c r="F167" s="40" t="s">
        <v>249</v>
      </c>
      <c r="G167" s="40" t="s">
        <v>486</v>
      </c>
      <c r="H167" s="40" t="s">
        <v>204</v>
      </c>
      <c r="I167" s="40" t="s">
        <v>205</v>
      </c>
      <c r="J167" s="40" t="s">
        <v>206</v>
      </c>
      <c r="K167" s="40" t="s">
        <v>872</v>
      </c>
      <c r="L167" s="40" t="s">
        <v>252</v>
      </c>
      <c r="M167" s="50" t="s">
        <v>873</v>
      </c>
      <c r="N167" s="40" t="s">
        <v>871</v>
      </c>
      <c r="O167" s="40" t="s">
        <v>874</v>
      </c>
      <c r="P167" s="40"/>
      <c r="Q167" s="40"/>
      <c r="R167" s="40"/>
      <c r="S167" s="40"/>
      <c r="T167" s="40"/>
      <c r="U167" s="40"/>
      <c r="V167" s="40"/>
      <c r="W167" s="40" t="s">
        <v>255</v>
      </c>
      <c r="X167" s="40"/>
      <c r="Y167" s="40"/>
      <c r="Z167" s="40"/>
      <c r="AA167" s="65" t="s">
        <v>256</v>
      </c>
    </row>
    <row r="168" spans="2:27" ht="14.5" customHeight="1">
      <c r="B168" s="44" t="s">
        <v>875</v>
      </c>
      <c r="C168" s="44">
        <v>2</v>
      </c>
      <c r="D168" s="44" t="s">
        <v>311</v>
      </c>
      <c r="E168" s="44" t="s">
        <v>184</v>
      </c>
      <c r="F168" s="44" t="s">
        <v>249</v>
      </c>
      <c r="G168" s="44" t="s">
        <v>250</v>
      </c>
      <c r="H168" s="44" t="s">
        <v>251</v>
      </c>
      <c r="I168" s="44" t="s">
        <v>205</v>
      </c>
      <c r="J168" s="44" t="s">
        <v>251</v>
      </c>
      <c r="K168" s="44" t="s">
        <v>251</v>
      </c>
      <c r="L168" s="44" t="s">
        <v>559</v>
      </c>
      <c r="M168" s="56" t="s">
        <v>876</v>
      </c>
      <c r="N168" s="44" t="s">
        <v>875</v>
      </c>
      <c r="O168" s="44" t="s">
        <v>877</v>
      </c>
      <c r="P168" s="44"/>
      <c r="Q168" s="44"/>
      <c r="R168" s="44"/>
      <c r="S168" s="44"/>
      <c r="T168" s="44"/>
      <c r="U168" s="44" t="s">
        <v>255</v>
      </c>
      <c r="V168" s="44" t="s">
        <v>255</v>
      </c>
      <c r="W168" s="44" t="s">
        <v>255</v>
      </c>
      <c r="X168" s="44"/>
      <c r="Y168" s="44"/>
      <c r="Z168" s="44"/>
      <c r="AA168" s="65" t="s">
        <v>280</v>
      </c>
    </row>
    <row r="169" spans="2:27" ht="14.5" customHeight="1">
      <c r="B169" s="45" t="s">
        <v>878</v>
      </c>
      <c r="C169" s="45">
        <v>2</v>
      </c>
      <c r="D169" s="45" t="s">
        <v>352</v>
      </c>
      <c r="E169" s="45" t="s">
        <v>184</v>
      </c>
      <c r="F169" s="45" t="s">
        <v>249</v>
      </c>
      <c r="G169" s="45" t="s">
        <v>259</v>
      </c>
      <c r="H169" s="45" t="s">
        <v>204</v>
      </c>
      <c r="I169" s="45" t="s">
        <v>205</v>
      </c>
      <c r="J169" s="45" t="s">
        <v>251</v>
      </c>
      <c r="K169" s="45" t="s">
        <v>251</v>
      </c>
      <c r="L169" s="45" t="s">
        <v>332</v>
      </c>
      <c r="M169" s="64" t="s">
        <v>879</v>
      </c>
      <c r="N169" s="45" t="s">
        <v>878</v>
      </c>
      <c r="O169" s="45" t="s">
        <v>880</v>
      </c>
      <c r="P169" s="45"/>
      <c r="Q169" s="45"/>
      <c r="R169" s="45"/>
      <c r="S169" s="45"/>
      <c r="T169" s="45"/>
      <c r="U169" s="45" t="s">
        <v>255</v>
      </c>
      <c r="V169" s="45" t="s">
        <v>255</v>
      </c>
      <c r="W169" s="45" t="s">
        <v>255</v>
      </c>
      <c r="X169" s="45"/>
      <c r="Y169" s="45"/>
      <c r="Z169" s="45"/>
      <c r="AA169" s="65" t="s">
        <v>256</v>
      </c>
    </row>
    <row r="170" spans="2:27" ht="14.5" customHeight="1">
      <c r="B170" s="38" t="s">
        <v>881</v>
      </c>
      <c r="C170" s="38">
        <v>2</v>
      </c>
      <c r="D170" s="38" t="s">
        <v>248</v>
      </c>
      <c r="E170" s="38" t="s">
        <v>184</v>
      </c>
      <c r="F170" s="38" t="s">
        <v>336</v>
      </c>
      <c r="G170" s="38" t="s">
        <v>259</v>
      </c>
      <c r="H170" s="38" t="s">
        <v>204</v>
      </c>
      <c r="I170" s="38" t="s">
        <v>251</v>
      </c>
      <c r="J170" s="38" t="s">
        <v>251</v>
      </c>
      <c r="K170" s="38" t="s">
        <v>251</v>
      </c>
      <c r="L170" s="38" t="s">
        <v>252</v>
      </c>
      <c r="M170" s="48" t="s">
        <v>882</v>
      </c>
      <c r="N170" s="38" t="s">
        <v>881</v>
      </c>
      <c r="O170" s="38" t="s">
        <v>883</v>
      </c>
      <c r="P170" s="38"/>
      <c r="Q170" s="38"/>
      <c r="R170" s="38"/>
      <c r="S170" s="38"/>
      <c r="T170" s="38"/>
      <c r="U170" s="38" t="s">
        <v>255</v>
      </c>
      <c r="V170" s="38" t="s">
        <v>255</v>
      </c>
      <c r="W170" s="38" t="s">
        <v>255</v>
      </c>
      <c r="X170" s="38"/>
      <c r="Y170" s="38"/>
      <c r="Z170" s="38"/>
      <c r="AA170" s="65" t="s">
        <v>256</v>
      </c>
    </row>
    <row r="171" spans="2:27" ht="14.5" customHeight="1">
      <c r="B171" s="40" t="s">
        <v>884</v>
      </c>
      <c r="C171" s="40">
        <v>2</v>
      </c>
      <c r="D171" s="40" t="s">
        <v>264</v>
      </c>
      <c r="E171" s="40" t="s">
        <v>184</v>
      </c>
      <c r="F171" s="40" t="s">
        <v>249</v>
      </c>
      <c r="G171" s="40" t="s">
        <v>272</v>
      </c>
      <c r="H171" s="40" t="s">
        <v>204</v>
      </c>
      <c r="I171" s="40" t="s">
        <v>205</v>
      </c>
      <c r="J171" s="40" t="s">
        <v>206</v>
      </c>
      <c r="K171" s="40" t="s">
        <v>885</v>
      </c>
      <c r="L171" s="40" t="s">
        <v>282</v>
      </c>
      <c r="M171" s="50" t="s">
        <v>886</v>
      </c>
      <c r="N171" s="40" t="s">
        <v>884</v>
      </c>
      <c r="O171" s="40" t="s">
        <v>887</v>
      </c>
      <c r="P171" s="40"/>
      <c r="Q171" s="40"/>
      <c r="R171" s="40" t="s">
        <v>255</v>
      </c>
      <c r="S171" s="40"/>
      <c r="T171" s="40"/>
      <c r="U171" s="40"/>
      <c r="V171" s="40"/>
      <c r="W171" s="40"/>
      <c r="X171" s="40"/>
      <c r="Y171" s="40"/>
      <c r="Z171" s="40"/>
      <c r="AA171" s="65" t="s">
        <v>256</v>
      </c>
    </row>
    <row r="172" spans="2:27" ht="14.5" customHeight="1">
      <c r="B172" s="45" t="s">
        <v>888</v>
      </c>
      <c r="C172" s="45">
        <v>2</v>
      </c>
      <c r="D172" s="45" t="s">
        <v>352</v>
      </c>
      <c r="E172" s="45" t="s">
        <v>184</v>
      </c>
      <c r="F172" s="45" t="s">
        <v>249</v>
      </c>
      <c r="G172" s="45" t="s">
        <v>312</v>
      </c>
      <c r="H172" s="45" t="s">
        <v>204</v>
      </c>
      <c r="I172" s="45" t="s">
        <v>205</v>
      </c>
      <c r="J172" s="45" t="s">
        <v>206</v>
      </c>
      <c r="K172" s="45" t="s">
        <v>889</v>
      </c>
      <c r="L172" s="45" t="s">
        <v>441</v>
      </c>
      <c r="M172" s="64" t="s">
        <v>890</v>
      </c>
      <c r="N172" s="45" t="s">
        <v>888</v>
      </c>
      <c r="O172" s="45" t="s">
        <v>891</v>
      </c>
      <c r="P172" s="45"/>
      <c r="Q172" s="45"/>
      <c r="R172" s="45"/>
      <c r="S172" s="45"/>
      <c r="T172" s="45"/>
      <c r="U172" s="45"/>
      <c r="V172" s="45"/>
      <c r="W172" s="45" t="s">
        <v>255</v>
      </c>
      <c r="X172" s="45"/>
      <c r="Y172" s="45"/>
      <c r="Z172" s="45"/>
      <c r="AA172" s="65" t="s">
        <v>256</v>
      </c>
    </row>
    <row r="173" spans="2:27" ht="14.5" customHeight="1">
      <c r="B173" s="39" t="s">
        <v>892</v>
      </c>
      <c r="C173" s="39">
        <v>2</v>
      </c>
      <c r="D173" s="39" t="s">
        <v>258</v>
      </c>
      <c r="E173" s="39" t="s">
        <v>184</v>
      </c>
      <c r="F173" s="39" t="s">
        <v>249</v>
      </c>
      <c r="G173" s="39" t="s">
        <v>259</v>
      </c>
      <c r="H173" s="39" t="s">
        <v>204</v>
      </c>
      <c r="I173" s="39" t="s">
        <v>205</v>
      </c>
      <c r="J173" s="39" t="s">
        <v>206</v>
      </c>
      <c r="K173" s="39" t="s">
        <v>893</v>
      </c>
      <c r="L173" s="39" t="s">
        <v>559</v>
      </c>
      <c r="M173" s="49" t="s">
        <v>894</v>
      </c>
      <c r="N173" s="39" t="s">
        <v>892</v>
      </c>
      <c r="O173" s="39" t="s">
        <v>895</v>
      </c>
      <c r="P173" s="39"/>
      <c r="Q173" s="39"/>
      <c r="R173" s="39" t="s">
        <v>255</v>
      </c>
      <c r="S173" s="39"/>
      <c r="T173" s="39" t="s">
        <v>255</v>
      </c>
      <c r="U173" s="39"/>
      <c r="V173" s="39"/>
      <c r="W173" s="39"/>
      <c r="X173" s="39"/>
      <c r="Y173" s="39"/>
      <c r="Z173" s="39"/>
      <c r="AA173" s="65" t="s">
        <v>256</v>
      </c>
    </row>
    <row r="174" spans="2:27" ht="14.5" customHeight="1">
      <c r="B174" s="45" t="s">
        <v>896</v>
      </c>
      <c r="C174" s="45">
        <v>2</v>
      </c>
      <c r="D174" s="45" t="s">
        <v>352</v>
      </c>
      <c r="E174" s="45" t="s">
        <v>184</v>
      </c>
      <c r="F174" s="45" t="s">
        <v>249</v>
      </c>
      <c r="G174" s="45" t="s">
        <v>250</v>
      </c>
      <c r="H174" s="45" t="s">
        <v>204</v>
      </c>
      <c r="I174" s="45" t="s">
        <v>205</v>
      </c>
      <c r="J174" s="45" t="s">
        <v>206</v>
      </c>
      <c r="K174" s="45" t="s">
        <v>897</v>
      </c>
      <c r="L174" s="45" t="s">
        <v>282</v>
      </c>
      <c r="M174" s="64" t="s">
        <v>898</v>
      </c>
      <c r="N174" s="45" t="s">
        <v>896</v>
      </c>
      <c r="O174" s="45" t="s">
        <v>899</v>
      </c>
      <c r="P174" s="45" t="s">
        <v>255</v>
      </c>
      <c r="Q174" s="45"/>
      <c r="R174" s="45"/>
      <c r="S174" s="45"/>
      <c r="T174" s="45"/>
      <c r="U174" s="45" t="s">
        <v>255</v>
      </c>
      <c r="V174" s="45"/>
      <c r="W174" s="45" t="s">
        <v>255</v>
      </c>
      <c r="X174" s="45"/>
      <c r="Y174" s="45"/>
      <c r="Z174" s="45"/>
      <c r="AA174" s="65" t="s">
        <v>256</v>
      </c>
    </row>
    <row r="175" spans="2:27" ht="14.5" customHeight="1">
      <c r="B175" s="40" t="s">
        <v>900</v>
      </c>
      <c r="C175" s="40">
        <v>2</v>
      </c>
      <c r="D175" s="40" t="s">
        <v>264</v>
      </c>
      <c r="E175" s="40" t="s">
        <v>184</v>
      </c>
      <c r="F175" s="40" t="s">
        <v>371</v>
      </c>
      <c r="G175" s="40" t="s">
        <v>290</v>
      </c>
      <c r="H175" s="40" t="s">
        <v>204</v>
      </c>
      <c r="I175" s="40" t="s">
        <v>251</v>
      </c>
      <c r="J175" s="40" t="s">
        <v>251</v>
      </c>
      <c r="K175" s="40" t="s">
        <v>251</v>
      </c>
      <c r="L175" s="40" t="s">
        <v>252</v>
      </c>
      <c r="M175" s="50" t="s">
        <v>901</v>
      </c>
      <c r="N175" s="40" t="s">
        <v>900</v>
      </c>
      <c r="O175" s="40" t="s">
        <v>902</v>
      </c>
      <c r="P175" s="40"/>
      <c r="Q175" s="40" t="s">
        <v>255</v>
      </c>
      <c r="R175" s="40"/>
      <c r="S175" s="40"/>
      <c r="T175" s="40"/>
      <c r="U175" s="40"/>
      <c r="V175" s="40"/>
      <c r="W175" s="40"/>
      <c r="X175" s="40"/>
      <c r="Y175" s="40"/>
      <c r="Z175" s="40"/>
      <c r="AA175" s="65" t="s">
        <v>256</v>
      </c>
    </row>
    <row r="176" spans="2:27" ht="14.5" customHeight="1">
      <c r="B176" s="39" t="s">
        <v>903</v>
      </c>
      <c r="C176" s="39">
        <v>2</v>
      </c>
      <c r="D176" s="39" t="s">
        <v>258</v>
      </c>
      <c r="E176" s="39" t="s">
        <v>184</v>
      </c>
      <c r="F176" s="39" t="s">
        <v>249</v>
      </c>
      <c r="G176" s="39" t="s">
        <v>312</v>
      </c>
      <c r="H176" s="39" t="s">
        <v>204</v>
      </c>
      <c r="I176" s="39" t="s">
        <v>205</v>
      </c>
      <c r="J176" s="39" t="s">
        <v>251</v>
      </c>
      <c r="K176" s="39" t="s">
        <v>251</v>
      </c>
      <c r="L176" s="39" t="s">
        <v>324</v>
      </c>
      <c r="M176" s="63" t="s">
        <v>904</v>
      </c>
      <c r="N176" s="39" t="s">
        <v>903</v>
      </c>
      <c r="O176" s="39" t="s">
        <v>905</v>
      </c>
      <c r="P176" s="39"/>
      <c r="Q176" s="39" t="s">
        <v>255</v>
      </c>
      <c r="R176" s="39" t="s">
        <v>255</v>
      </c>
      <c r="S176" s="39" t="s">
        <v>255</v>
      </c>
      <c r="T176" s="39" t="s">
        <v>255</v>
      </c>
      <c r="U176" s="39"/>
      <c r="V176" s="39"/>
      <c r="W176" s="39"/>
      <c r="X176" s="39" t="s">
        <v>255</v>
      </c>
      <c r="Y176" s="39"/>
      <c r="Z176" s="39"/>
      <c r="AA176" s="65" t="s">
        <v>256</v>
      </c>
    </row>
    <row r="177" spans="2:27" ht="14.5" customHeight="1">
      <c r="B177" s="42" t="s">
        <v>906</v>
      </c>
      <c r="C177" s="42">
        <v>2</v>
      </c>
      <c r="D177" s="42" t="s">
        <v>276</v>
      </c>
      <c r="E177" s="42" t="s">
        <v>184</v>
      </c>
      <c r="F177" s="42" t="s">
        <v>249</v>
      </c>
      <c r="G177" s="42" t="s">
        <v>250</v>
      </c>
      <c r="H177" s="42" t="s">
        <v>204</v>
      </c>
      <c r="I177" s="42" t="s">
        <v>205</v>
      </c>
      <c r="J177" s="42" t="s">
        <v>251</v>
      </c>
      <c r="K177" s="42" t="s">
        <v>251</v>
      </c>
      <c r="L177" s="42" t="s">
        <v>252</v>
      </c>
      <c r="M177" s="57" t="s">
        <v>907</v>
      </c>
      <c r="N177" s="42" t="s">
        <v>906</v>
      </c>
      <c r="O177" s="42" t="s">
        <v>908</v>
      </c>
      <c r="P177" s="42" t="s">
        <v>255</v>
      </c>
      <c r="Q177" s="42"/>
      <c r="R177" s="42"/>
      <c r="S177" s="42"/>
      <c r="T177" s="42"/>
      <c r="U177" s="42" t="s">
        <v>255</v>
      </c>
      <c r="V177" s="42"/>
      <c r="W177" s="42" t="s">
        <v>255</v>
      </c>
      <c r="X177" s="42" t="s">
        <v>255</v>
      </c>
      <c r="Y177" s="42"/>
      <c r="Z177" s="42"/>
      <c r="AA177" s="65" t="s">
        <v>280</v>
      </c>
    </row>
    <row r="178" spans="2:27" ht="14.5" customHeight="1">
      <c r="B178" s="41" t="s">
        <v>909</v>
      </c>
      <c r="C178" s="41">
        <v>2</v>
      </c>
      <c r="D178" s="41" t="s">
        <v>271</v>
      </c>
      <c r="E178" s="41" t="s">
        <v>184</v>
      </c>
      <c r="F178" s="41" t="s">
        <v>249</v>
      </c>
      <c r="G178" s="41" t="s">
        <v>250</v>
      </c>
      <c r="H178" s="41" t="s">
        <v>204</v>
      </c>
      <c r="I178" s="41" t="s">
        <v>205</v>
      </c>
      <c r="J178" s="41" t="s">
        <v>251</v>
      </c>
      <c r="K178" s="41" t="s">
        <v>251</v>
      </c>
      <c r="L178" s="41" t="s">
        <v>282</v>
      </c>
      <c r="M178" s="51" t="s">
        <v>910</v>
      </c>
      <c r="N178" s="41" t="s">
        <v>909</v>
      </c>
      <c r="O178" s="41" t="s">
        <v>911</v>
      </c>
      <c r="P178" s="41"/>
      <c r="Q178" s="41"/>
      <c r="R178" s="41"/>
      <c r="S178" s="41"/>
      <c r="T178" s="41"/>
      <c r="U178" s="41"/>
      <c r="V178" s="41" t="s">
        <v>255</v>
      </c>
      <c r="W178" s="41" t="s">
        <v>255</v>
      </c>
      <c r="X178" s="41"/>
      <c r="Y178" s="41"/>
      <c r="Z178" s="41"/>
      <c r="AA178" s="65" t="s">
        <v>256</v>
      </c>
    </row>
    <row r="179" spans="2:27" ht="14.5" customHeight="1">
      <c r="B179" s="42" t="s">
        <v>912</v>
      </c>
      <c r="C179" s="42">
        <v>2</v>
      </c>
      <c r="D179" s="42" t="s">
        <v>276</v>
      </c>
      <c r="E179" s="42" t="s">
        <v>184</v>
      </c>
      <c r="F179" s="42" t="s">
        <v>249</v>
      </c>
      <c r="G179" s="42" t="s">
        <v>312</v>
      </c>
      <c r="H179" s="42" t="s">
        <v>204</v>
      </c>
      <c r="I179" s="42" t="s">
        <v>205</v>
      </c>
      <c r="J179" s="42" t="s">
        <v>206</v>
      </c>
      <c r="K179" s="42" t="s">
        <v>913</v>
      </c>
      <c r="L179" s="42" t="s">
        <v>324</v>
      </c>
      <c r="M179" s="57" t="s">
        <v>914</v>
      </c>
      <c r="N179" s="42" t="s">
        <v>912</v>
      </c>
      <c r="O179" s="42" t="s">
        <v>915</v>
      </c>
      <c r="P179" s="42"/>
      <c r="Q179" s="42"/>
      <c r="R179" s="42"/>
      <c r="S179" s="42"/>
      <c r="T179" s="42"/>
      <c r="U179" s="42"/>
      <c r="V179" s="42"/>
      <c r="W179" s="42" t="s">
        <v>255</v>
      </c>
      <c r="X179" s="42" t="s">
        <v>255</v>
      </c>
      <c r="Y179" s="42"/>
      <c r="Z179" s="42"/>
      <c r="AA179" s="65" t="s">
        <v>256</v>
      </c>
    </row>
    <row r="180" spans="2:27" ht="14.5" customHeight="1">
      <c r="B180" s="40" t="s">
        <v>916</v>
      </c>
      <c r="C180" s="40">
        <v>2</v>
      </c>
      <c r="D180" s="40" t="s">
        <v>264</v>
      </c>
      <c r="E180" s="40" t="s">
        <v>184</v>
      </c>
      <c r="F180" s="40" t="s">
        <v>249</v>
      </c>
      <c r="G180" s="40" t="s">
        <v>272</v>
      </c>
      <c r="H180" s="40" t="s">
        <v>204</v>
      </c>
      <c r="I180" s="40" t="s">
        <v>205</v>
      </c>
      <c r="J180" s="40" t="s">
        <v>251</v>
      </c>
      <c r="K180" s="40" t="s">
        <v>251</v>
      </c>
      <c r="L180" s="40" t="s">
        <v>252</v>
      </c>
      <c r="M180" s="50" t="s">
        <v>917</v>
      </c>
      <c r="N180" s="40" t="s">
        <v>916</v>
      </c>
      <c r="O180" s="40" t="s">
        <v>918</v>
      </c>
      <c r="P180" s="40"/>
      <c r="Q180" s="40"/>
      <c r="R180" s="40"/>
      <c r="S180" s="40"/>
      <c r="T180" s="40"/>
      <c r="U180" s="40" t="s">
        <v>255</v>
      </c>
      <c r="V180" s="40"/>
      <c r="W180" s="40" t="s">
        <v>255</v>
      </c>
      <c r="X180" s="40"/>
      <c r="Y180" s="40"/>
      <c r="Z180" s="40"/>
      <c r="AA180" s="65" t="s">
        <v>256</v>
      </c>
    </row>
    <row r="181" spans="2:27" ht="14.5" customHeight="1">
      <c r="B181" s="44" t="s">
        <v>919</v>
      </c>
      <c r="C181" s="44">
        <v>2</v>
      </c>
      <c r="D181" s="44" t="s">
        <v>311</v>
      </c>
      <c r="E181" s="44" t="s">
        <v>184</v>
      </c>
      <c r="F181" s="44" t="s">
        <v>249</v>
      </c>
      <c r="G181" s="44" t="s">
        <v>259</v>
      </c>
      <c r="H181" s="44" t="s">
        <v>204</v>
      </c>
      <c r="I181" s="44" t="s">
        <v>205</v>
      </c>
      <c r="J181" s="44" t="s">
        <v>206</v>
      </c>
      <c r="K181" s="44" t="s">
        <v>920</v>
      </c>
      <c r="L181" s="44" t="s">
        <v>324</v>
      </c>
      <c r="M181" s="56" t="s">
        <v>921</v>
      </c>
      <c r="N181" s="44" t="s">
        <v>919</v>
      </c>
      <c r="O181" s="44" t="s">
        <v>922</v>
      </c>
      <c r="P181" s="44" t="s">
        <v>255</v>
      </c>
      <c r="Q181" s="44"/>
      <c r="R181" s="44"/>
      <c r="S181" s="44"/>
      <c r="T181" s="44"/>
      <c r="U181" s="44" t="s">
        <v>255</v>
      </c>
      <c r="V181" s="44"/>
      <c r="W181" s="44" t="s">
        <v>255</v>
      </c>
      <c r="X181" s="44" t="s">
        <v>255</v>
      </c>
      <c r="Y181" s="44"/>
      <c r="Z181" s="44"/>
      <c r="AA181" s="65" t="s">
        <v>256</v>
      </c>
    </row>
    <row r="182" spans="2:27" ht="14.5" customHeight="1">
      <c r="B182" s="45" t="s">
        <v>923</v>
      </c>
      <c r="C182" s="45">
        <v>2</v>
      </c>
      <c r="D182" s="45" t="s">
        <v>352</v>
      </c>
      <c r="E182" s="45" t="s">
        <v>184</v>
      </c>
      <c r="F182" s="45" t="s">
        <v>336</v>
      </c>
      <c r="G182" s="45" t="s">
        <v>259</v>
      </c>
      <c r="H182" s="45" t="s">
        <v>204</v>
      </c>
      <c r="I182" s="45" t="s">
        <v>205</v>
      </c>
      <c r="J182" s="45" t="s">
        <v>251</v>
      </c>
      <c r="K182" s="45" t="s">
        <v>251</v>
      </c>
      <c r="L182" s="45" t="s">
        <v>282</v>
      </c>
      <c r="M182" s="59" t="s">
        <v>924</v>
      </c>
      <c r="N182" s="45" t="s">
        <v>923</v>
      </c>
      <c r="O182" s="45" t="s">
        <v>925</v>
      </c>
      <c r="P182" s="45"/>
      <c r="Q182" s="45"/>
      <c r="R182" s="45"/>
      <c r="S182" s="45"/>
      <c r="T182" s="45"/>
      <c r="U182" s="45" t="s">
        <v>255</v>
      </c>
      <c r="V182" s="45" t="s">
        <v>255</v>
      </c>
      <c r="W182" s="45" t="s">
        <v>255</v>
      </c>
      <c r="X182" s="45"/>
      <c r="Y182" s="45"/>
      <c r="Z182" s="45"/>
      <c r="AA182" s="65" t="s">
        <v>280</v>
      </c>
    </row>
    <row r="183" spans="2:27" ht="14.5" customHeight="1">
      <c r="B183" s="40" t="s">
        <v>926</v>
      </c>
      <c r="C183" s="40">
        <v>2</v>
      </c>
      <c r="D183" s="40" t="s">
        <v>264</v>
      </c>
      <c r="E183" s="40" t="s">
        <v>184</v>
      </c>
      <c r="F183" s="40" t="s">
        <v>249</v>
      </c>
      <c r="G183" s="40" t="s">
        <v>250</v>
      </c>
      <c r="H183" s="40" t="s">
        <v>204</v>
      </c>
      <c r="I183" s="40" t="s">
        <v>205</v>
      </c>
      <c r="J183" s="40" t="s">
        <v>206</v>
      </c>
      <c r="K183" s="40" t="s">
        <v>927</v>
      </c>
      <c r="L183" s="40" t="s">
        <v>252</v>
      </c>
      <c r="M183" s="55" t="s">
        <v>928</v>
      </c>
      <c r="N183" s="40" t="s">
        <v>926</v>
      </c>
      <c r="O183" s="40" t="s">
        <v>929</v>
      </c>
      <c r="P183" s="40" t="s">
        <v>255</v>
      </c>
      <c r="Q183" s="40"/>
      <c r="R183" s="40"/>
      <c r="S183" s="40"/>
      <c r="T183" s="40"/>
      <c r="U183" s="40" t="s">
        <v>255</v>
      </c>
      <c r="V183" s="40" t="s">
        <v>255</v>
      </c>
      <c r="W183" s="40" t="s">
        <v>255</v>
      </c>
      <c r="X183" s="40"/>
      <c r="Y183" s="40"/>
      <c r="Z183" s="40"/>
      <c r="AA183" s="65" t="s">
        <v>256</v>
      </c>
    </row>
    <row r="184" spans="2:27" ht="14.5" customHeight="1">
      <c r="B184" s="45" t="s">
        <v>930</v>
      </c>
      <c r="C184" s="45">
        <v>2</v>
      </c>
      <c r="D184" s="45" t="s">
        <v>352</v>
      </c>
      <c r="E184" s="45" t="s">
        <v>255</v>
      </c>
      <c r="F184" s="45" t="s">
        <v>249</v>
      </c>
      <c r="G184" s="45" t="s">
        <v>272</v>
      </c>
      <c r="H184" s="45" t="s">
        <v>204</v>
      </c>
      <c r="I184" s="45" t="s">
        <v>205</v>
      </c>
      <c r="J184" s="45" t="s">
        <v>251</v>
      </c>
      <c r="K184" s="45" t="s">
        <v>251</v>
      </c>
      <c r="L184" s="45" t="s">
        <v>458</v>
      </c>
      <c r="M184" s="59" t="s">
        <v>931</v>
      </c>
      <c r="N184" s="45" t="s">
        <v>930</v>
      </c>
      <c r="O184" s="45" t="s">
        <v>932</v>
      </c>
      <c r="P184" s="45" t="s">
        <v>255</v>
      </c>
      <c r="Q184" s="45" t="s">
        <v>255</v>
      </c>
      <c r="R184" s="45"/>
      <c r="S184" s="45"/>
      <c r="T184" s="45" t="s">
        <v>255</v>
      </c>
      <c r="U184" s="45"/>
      <c r="V184" s="45"/>
      <c r="W184" s="45"/>
      <c r="X184" s="45"/>
      <c r="Y184" s="45"/>
      <c r="Z184" s="45"/>
      <c r="AA184" s="65" t="s">
        <v>256</v>
      </c>
    </row>
    <row r="185" spans="2:27" ht="14.5" customHeight="1">
      <c r="B185" s="42" t="s">
        <v>933</v>
      </c>
      <c r="C185" s="42">
        <v>2</v>
      </c>
      <c r="D185" s="42" t="s">
        <v>276</v>
      </c>
      <c r="E185" s="42" t="s">
        <v>255</v>
      </c>
      <c r="F185" s="42" t="s">
        <v>249</v>
      </c>
      <c r="G185" s="42" t="s">
        <v>934</v>
      </c>
      <c r="H185" s="42" t="s">
        <v>204</v>
      </c>
      <c r="I185" s="42" t="s">
        <v>205</v>
      </c>
      <c r="J185" s="42" t="s">
        <v>251</v>
      </c>
      <c r="K185" s="42" t="s">
        <v>251</v>
      </c>
      <c r="L185" s="42" t="s">
        <v>559</v>
      </c>
      <c r="M185" s="52" t="s">
        <v>935</v>
      </c>
      <c r="N185" s="42" t="s">
        <v>933</v>
      </c>
      <c r="O185" s="42" t="s">
        <v>936</v>
      </c>
      <c r="P185" s="42" t="s">
        <v>255</v>
      </c>
      <c r="Q185" s="42"/>
      <c r="R185" s="42" t="s">
        <v>255</v>
      </c>
      <c r="S185" s="42"/>
      <c r="T185" s="42"/>
      <c r="U185" s="42"/>
      <c r="V185" s="42"/>
      <c r="W185" s="42" t="s">
        <v>255</v>
      </c>
      <c r="X185" s="42" t="s">
        <v>255</v>
      </c>
      <c r="Y185" s="42"/>
      <c r="Z185" s="42"/>
      <c r="AA185" s="65" t="s">
        <v>280</v>
      </c>
    </row>
    <row r="186" spans="2:27" ht="14.5" customHeight="1">
      <c r="B186" s="40" t="s">
        <v>937</v>
      </c>
      <c r="C186" s="40">
        <v>2</v>
      </c>
      <c r="D186" s="40" t="s">
        <v>264</v>
      </c>
      <c r="E186" s="40" t="s">
        <v>184</v>
      </c>
      <c r="F186" s="40" t="s">
        <v>249</v>
      </c>
      <c r="G186" s="40" t="s">
        <v>486</v>
      </c>
      <c r="H186" s="40" t="s">
        <v>204</v>
      </c>
      <c r="I186" s="40" t="s">
        <v>205</v>
      </c>
      <c r="J186" s="40" t="s">
        <v>206</v>
      </c>
      <c r="K186" s="40" t="s">
        <v>938</v>
      </c>
      <c r="L186" s="40" t="s">
        <v>252</v>
      </c>
      <c r="M186" s="55" t="s">
        <v>939</v>
      </c>
      <c r="N186" s="40" t="s">
        <v>937</v>
      </c>
      <c r="O186" s="40" t="s">
        <v>940</v>
      </c>
      <c r="P186" s="40"/>
      <c r="Q186" s="40"/>
      <c r="R186" s="40"/>
      <c r="S186" s="40"/>
      <c r="T186" s="40"/>
      <c r="U186" s="40" t="s">
        <v>255</v>
      </c>
      <c r="V186" s="40"/>
      <c r="W186" s="40" t="s">
        <v>255</v>
      </c>
      <c r="X186" s="40"/>
      <c r="Y186" s="40"/>
      <c r="Z186" s="40"/>
      <c r="AA186" s="65" t="s">
        <v>280</v>
      </c>
    </row>
    <row r="187" spans="2:27" ht="14.5" customHeight="1">
      <c r="B187" s="42" t="s">
        <v>941</v>
      </c>
      <c r="C187" s="42">
        <v>2</v>
      </c>
      <c r="D187" s="42" t="s">
        <v>276</v>
      </c>
      <c r="E187" s="42" t="s">
        <v>184</v>
      </c>
      <c r="F187" s="42" t="s">
        <v>249</v>
      </c>
      <c r="G187" s="42" t="s">
        <v>312</v>
      </c>
      <c r="H187" s="42" t="s">
        <v>204</v>
      </c>
      <c r="I187" s="42" t="s">
        <v>205</v>
      </c>
      <c r="J187" s="42" t="s">
        <v>206</v>
      </c>
      <c r="K187" s="42" t="s">
        <v>942</v>
      </c>
      <c r="L187" s="42" t="s">
        <v>458</v>
      </c>
      <c r="M187" s="52" t="s">
        <v>943</v>
      </c>
      <c r="N187" s="42" t="s">
        <v>941</v>
      </c>
      <c r="O187" s="42" t="s">
        <v>944</v>
      </c>
      <c r="P187" s="42"/>
      <c r="Q187" s="42"/>
      <c r="R187" s="42"/>
      <c r="S187" s="42"/>
      <c r="T187" s="42"/>
      <c r="U187" s="42" t="s">
        <v>255</v>
      </c>
      <c r="V187" s="42" t="s">
        <v>255</v>
      </c>
      <c r="W187" s="42" t="s">
        <v>255</v>
      </c>
      <c r="X187" s="42" t="s">
        <v>255</v>
      </c>
      <c r="Y187" s="42"/>
      <c r="Z187" s="42"/>
      <c r="AA187" s="65" t="s">
        <v>256</v>
      </c>
    </row>
    <row r="188" spans="2:27" ht="14.5" customHeight="1">
      <c r="B188" s="42" t="s">
        <v>945</v>
      </c>
      <c r="C188" s="42">
        <v>2</v>
      </c>
      <c r="D188" s="42" t="s">
        <v>276</v>
      </c>
      <c r="E188" s="42" t="s">
        <v>184</v>
      </c>
      <c r="F188" s="42" t="s">
        <v>249</v>
      </c>
      <c r="G188" s="42" t="s">
        <v>312</v>
      </c>
      <c r="H188" s="42" t="s">
        <v>204</v>
      </c>
      <c r="I188" s="42" t="s">
        <v>205</v>
      </c>
      <c r="J188" s="42" t="s">
        <v>206</v>
      </c>
      <c r="K188" s="42" t="s">
        <v>946</v>
      </c>
      <c r="L188" s="42" t="s">
        <v>458</v>
      </c>
      <c r="M188" s="52" t="s">
        <v>947</v>
      </c>
      <c r="N188" s="42" t="s">
        <v>945</v>
      </c>
      <c r="O188" s="42" t="s">
        <v>948</v>
      </c>
      <c r="P188" s="42"/>
      <c r="Q188" s="42"/>
      <c r="R188" s="42" t="s">
        <v>255</v>
      </c>
      <c r="S188" s="42"/>
      <c r="T188" s="42" t="s">
        <v>255</v>
      </c>
      <c r="U188" s="42"/>
      <c r="V188" s="42"/>
      <c r="W188" s="42"/>
      <c r="X188" s="42"/>
      <c r="Y188" s="42"/>
      <c r="Z188" s="42"/>
      <c r="AA188" s="65" t="s">
        <v>256</v>
      </c>
    </row>
    <row r="189" spans="2:27" ht="14.5" customHeight="1">
      <c r="B189" s="40" t="s">
        <v>949</v>
      </c>
      <c r="C189" s="40">
        <v>2</v>
      </c>
      <c r="D189" s="40" t="s">
        <v>264</v>
      </c>
      <c r="E189" s="40" t="s">
        <v>184</v>
      </c>
      <c r="F189" s="40" t="s">
        <v>336</v>
      </c>
      <c r="G189" s="40" t="s">
        <v>250</v>
      </c>
      <c r="H189" s="40" t="s">
        <v>204</v>
      </c>
      <c r="I189" s="40" t="s">
        <v>205</v>
      </c>
      <c r="J189" s="40" t="s">
        <v>251</v>
      </c>
      <c r="K189" s="40" t="s">
        <v>251</v>
      </c>
      <c r="L189" s="40" t="s">
        <v>332</v>
      </c>
      <c r="M189" s="55" t="s">
        <v>950</v>
      </c>
      <c r="N189" s="40" t="s">
        <v>949</v>
      </c>
      <c r="O189" s="40" t="s">
        <v>951</v>
      </c>
      <c r="P189" s="40"/>
      <c r="Q189" s="40" t="s">
        <v>255</v>
      </c>
      <c r="R189" s="40"/>
      <c r="S189" s="40"/>
      <c r="T189" s="40"/>
      <c r="U189" s="40"/>
      <c r="V189" s="40"/>
      <c r="W189" s="40"/>
      <c r="X189" s="40"/>
      <c r="Y189" s="40"/>
      <c r="Z189" s="40"/>
      <c r="AA189" s="65" t="s">
        <v>256</v>
      </c>
    </row>
    <row r="190" spans="2:27" ht="14.5" customHeight="1">
      <c r="B190" s="43" t="s">
        <v>952</v>
      </c>
      <c r="C190" s="43">
        <v>2</v>
      </c>
      <c r="D190" s="43" t="s">
        <v>300</v>
      </c>
      <c r="E190" s="43" t="s">
        <v>184</v>
      </c>
      <c r="F190" s="43" t="s">
        <v>249</v>
      </c>
      <c r="G190" s="43" t="s">
        <v>290</v>
      </c>
      <c r="H190" s="43" t="s">
        <v>204</v>
      </c>
      <c r="I190" s="43" t="s">
        <v>251</v>
      </c>
      <c r="J190" s="43" t="s">
        <v>206</v>
      </c>
      <c r="K190" s="43" t="s">
        <v>953</v>
      </c>
      <c r="L190" s="43" t="s">
        <v>954</v>
      </c>
      <c r="M190" s="62" t="s">
        <v>955</v>
      </c>
      <c r="N190" s="43" t="s">
        <v>952</v>
      </c>
      <c r="O190" s="43" t="s">
        <v>956</v>
      </c>
      <c r="P190" s="43" t="s">
        <v>255</v>
      </c>
      <c r="Q190" s="43"/>
      <c r="R190" s="43"/>
      <c r="S190" s="43"/>
      <c r="T190" s="43"/>
      <c r="U190" s="43" t="s">
        <v>255</v>
      </c>
      <c r="V190" s="43" t="s">
        <v>255</v>
      </c>
      <c r="W190" s="43" t="s">
        <v>255</v>
      </c>
      <c r="X190" s="43"/>
      <c r="Y190" s="43"/>
      <c r="Z190" s="43"/>
      <c r="AA190" s="65" t="s">
        <v>256</v>
      </c>
    </row>
    <row r="191" spans="2:27" ht="14.5" customHeight="1">
      <c r="B191" s="38" t="s">
        <v>957</v>
      </c>
      <c r="C191" s="38">
        <v>2</v>
      </c>
      <c r="D191" s="38" t="s">
        <v>248</v>
      </c>
      <c r="E191" s="38" t="s">
        <v>184</v>
      </c>
      <c r="F191" s="38" t="s">
        <v>249</v>
      </c>
      <c r="G191" s="38" t="s">
        <v>486</v>
      </c>
      <c r="H191" s="38" t="s">
        <v>204</v>
      </c>
      <c r="I191" s="38" t="s">
        <v>205</v>
      </c>
      <c r="J191" s="38" t="s">
        <v>206</v>
      </c>
      <c r="K191" s="38" t="s">
        <v>958</v>
      </c>
      <c r="L191" s="38" t="s">
        <v>559</v>
      </c>
      <c r="M191" s="73" t="s">
        <v>959</v>
      </c>
      <c r="N191" s="38" t="s">
        <v>957</v>
      </c>
      <c r="O191" s="38" t="s">
        <v>960</v>
      </c>
      <c r="P191" s="38"/>
      <c r="Q191" s="38"/>
      <c r="R191" s="38" t="s">
        <v>255</v>
      </c>
      <c r="S191" s="38"/>
      <c r="T191" s="38" t="s">
        <v>255</v>
      </c>
      <c r="U191" s="38"/>
      <c r="V191" s="38"/>
      <c r="W191" s="38"/>
      <c r="X191" s="38"/>
      <c r="Y191" s="74"/>
      <c r="Z191" s="74"/>
      <c r="AA191" s="65" t="s">
        <v>350</v>
      </c>
    </row>
    <row r="192" spans="2:27" ht="14.5" customHeight="1">
      <c r="B192" s="43" t="s">
        <v>961</v>
      </c>
      <c r="C192" s="43">
        <v>2</v>
      </c>
      <c r="D192" s="43" t="s">
        <v>300</v>
      </c>
      <c r="E192" s="43" t="s">
        <v>184</v>
      </c>
      <c r="F192" s="43" t="s">
        <v>249</v>
      </c>
      <c r="G192" s="43" t="s">
        <v>486</v>
      </c>
      <c r="H192" s="43" t="s">
        <v>204</v>
      </c>
      <c r="I192" s="43" t="s">
        <v>251</v>
      </c>
      <c r="J192" s="43" t="s">
        <v>251</v>
      </c>
      <c r="K192" s="43" t="s">
        <v>251</v>
      </c>
      <c r="L192" s="43" t="s">
        <v>260</v>
      </c>
      <c r="M192" s="58" t="s">
        <v>962</v>
      </c>
      <c r="N192" s="43" t="s">
        <v>961</v>
      </c>
      <c r="O192" s="43" t="s">
        <v>963</v>
      </c>
      <c r="P192" s="43"/>
      <c r="Q192" s="43"/>
      <c r="R192" s="43"/>
      <c r="S192" s="43"/>
      <c r="T192" s="43"/>
      <c r="U192" s="43" t="s">
        <v>255</v>
      </c>
      <c r="V192" s="43"/>
      <c r="W192" s="43" t="s">
        <v>255</v>
      </c>
      <c r="X192" s="43"/>
      <c r="Y192" s="66"/>
      <c r="Z192" s="66"/>
      <c r="AA192" s="65" t="s">
        <v>350</v>
      </c>
    </row>
    <row r="193" spans="2:27" ht="14.5" customHeight="1">
      <c r="B193" s="39" t="s">
        <v>964</v>
      </c>
      <c r="C193" s="39">
        <v>2</v>
      </c>
      <c r="D193" s="39" t="s">
        <v>258</v>
      </c>
      <c r="E193" s="39" t="s">
        <v>184</v>
      </c>
      <c r="F193" s="39" t="s">
        <v>249</v>
      </c>
      <c r="G193" s="39" t="s">
        <v>312</v>
      </c>
      <c r="H193" s="39" t="s">
        <v>204</v>
      </c>
      <c r="I193" s="39" t="s">
        <v>205</v>
      </c>
      <c r="J193" s="39" t="s">
        <v>206</v>
      </c>
      <c r="K193" s="39" t="s">
        <v>965</v>
      </c>
      <c r="L193" s="39" t="s">
        <v>324</v>
      </c>
      <c r="M193" s="49" t="s">
        <v>966</v>
      </c>
      <c r="N193" s="39" t="s">
        <v>964</v>
      </c>
      <c r="O193" s="39" t="s">
        <v>967</v>
      </c>
      <c r="P193" s="39"/>
      <c r="Q193" s="39" t="s">
        <v>255</v>
      </c>
      <c r="R193" s="39"/>
      <c r="S193" s="39"/>
      <c r="T193" s="39"/>
      <c r="U193" s="39"/>
      <c r="V193" s="39"/>
      <c r="W193" s="39"/>
      <c r="X193" s="39"/>
      <c r="Y193" s="39"/>
      <c r="Z193" s="39"/>
      <c r="AA193" s="65" t="s">
        <v>256</v>
      </c>
    </row>
    <row r="194" spans="2:27" ht="14.5" customHeight="1">
      <c r="B194" s="40" t="s">
        <v>968</v>
      </c>
      <c r="C194" s="40">
        <v>2</v>
      </c>
      <c r="D194" s="40" t="s">
        <v>264</v>
      </c>
      <c r="E194" s="40" t="s">
        <v>184</v>
      </c>
      <c r="F194" s="40" t="s">
        <v>249</v>
      </c>
      <c r="G194" s="40" t="s">
        <v>259</v>
      </c>
      <c r="H194" s="40" t="s">
        <v>204</v>
      </c>
      <c r="I194" s="40" t="s">
        <v>251</v>
      </c>
      <c r="J194" s="40" t="s">
        <v>251</v>
      </c>
      <c r="K194" s="40" t="s">
        <v>251</v>
      </c>
      <c r="L194" s="40" t="s">
        <v>458</v>
      </c>
      <c r="M194" s="55" t="s">
        <v>969</v>
      </c>
      <c r="N194" s="40" t="s">
        <v>968</v>
      </c>
      <c r="O194" s="40" t="s">
        <v>970</v>
      </c>
      <c r="P194" s="40" t="s">
        <v>255</v>
      </c>
      <c r="Q194" s="40"/>
      <c r="R194" s="40" t="s">
        <v>255</v>
      </c>
      <c r="S194" s="40"/>
      <c r="T194" s="40"/>
      <c r="U194" s="40" t="s">
        <v>255</v>
      </c>
      <c r="V194" s="40"/>
      <c r="W194" s="40" t="s">
        <v>255</v>
      </c>
      <c r="X194" s="40"/>
      <c r="Y194" s="40"/>
      <c r="Z194" s="40"/>
      <c r="AA194" s="65" t="s">
        <v>280</v>
      </c>
    </row>
    <row r="195" spans="2:27" ht="14.5" customHeight="1">
      <c r="B195" s="38" t="s">
        <v>971</v>
      </c>
      <c r="C195" s="38">
        <v>2</v>
      </c>
      <c r="D195" s="38" t="s">
        <v>248</v>
      </c>
      <c r="E195" s="38" t="s">
        <v>184</v>
      </c>
      <c r="F195" s="38" t="s">
        <v>249</v>
      </c>
      <c r="G195" s="38" t="s">
        <v>250</v>
      </c>
      <c r="H195" s="38" t="s">
        <v>204</v>
      </c>
      <c r="I195" s="38" t="s">
        <v>205</v>
      </c>
      <c r="J195" s="38" t="s">
        <v>206</v>
      </c>
      <c r="K195" s="38" t="s">
        <v>972</v>
      </c>
      <c r="L195" s="38" t="s">
        <v>559</v>
      </c>
      <c r="M195" s="53" t="s">
        <v>973</v>
      </c>
      <c r="N195" s="38" t="s">
        <v>971</v>
      </c>
      <c r="O195" s="38" t="s">
        <v>974</v>
      </c>
      <c r="P195" s="38"/>
      <c r="Q195" s="38"/>
      <c r="R195" s="38"/>
      <c r="S195" s="38"/>
      <c r="T195" s="38"/>
      <c r="U195" s="38" t="s">
        <v>255</v>
      </c>
      <c r="V195" s="38"/>
      <c r="W195" s="38" t="s">
        <v>255</v>
      </c>
      <c r="X195" s="38" t="s">
        <v>255</v>
      </c>
      <c r="Y195" s="38"/>
      <c r="Z195" s="38"/>
      <c r="AA195" s="65" t="s">
        <v>256</v>
      </c>
    </row>
    <row r="196" spans="2:27" ht="14.5" customHeight="1">
      <c r="B196" s="38" t="s">
        <v>975</v>
      </c>
      <c r="C196" s="38">
        <v>2</v>
      </c>
      <c r="D196" s="38" t="s">
        <v>248</v>
      </c>
      <c r="E196" s="38" t="s">
        <v>255</v>
      </c>
      <c r="F196" s="38" t="s">
        <v>249</v>
      </c>
      <c r="G196" s="38" t="s">
        <v>259</v>
      </c>
      <c r="H196" s="38" t="s">
        <v>251</v>
      </c>
      <c r="I196" s="38" t="s">
        <v>205</v>
      </c>
      <c r="J196" s="38" t="s">
        <v>251</v>
      </c>
      <c r="K196" s="38" t="s">
        <v>251</v>
      </c>
      <c r="L196" s="38" t="s">
        <v>559</v>
      </c>
      <c r="M196" s="73" t="s">
        <v>976</v>
      </c>
      <c r="N196" s="38" t="s">
        <v>975</v>
      </c>
      <c r="O196" s="38" t="s">
        <v>977</v>
      </c>
      <c r="P196" s="38"/>
      <c r="Q196" s="38"/>
      <c r="R196" s="38"/>
      <c r="S196" s="38"/>
      <c r="T196" s="38"/>
      <c r="U196" s="38"/>
      <c r="V196" s="38"/>
      <c r="W196" s="38"/>
      <c r="X196" s="38"/>
      <c r="Y196" s="38" t="s">
        <v>255</v>
      </c>
      <c r="Z196" s="38" t="s">
        <v>255</v>
      </c>
      <c r="AA196" s="65" t="s">
        <v>387</v>
      </c>
    </row>
    <row r="197" spans="2:27" ht="14.5" customHeight="1">
      <c r="B197" s="43" t="s">
        <v>978</v>
      </c>
      <c r="C197" s="43">
        <v>2</v>
      </c>
      <c r="D197" s="43" t="s">
        <v>300</v>
      </c>
      <c r="E197" s="43" t="s">
        <v>184</v>
      </c>
      <c r="F197" s="43" t="s">
        <v>249</v>
      </c>
      <c r="G197" s="43" t="s">
        <v>250</v>
      </c>
      <c r="H197" s="43" t="s">
        <v>204</v>
      </c>
      <c r="I197" s="43" t="s">
        <v>205</v>
      </c>
      <c r="J197" s="43" t="s">
        <v>251</v>
      </c>
      <c r="K197" s="43" t="s">
        <v>251</v>
      </c>
      <c r="L197" s="43" t="s">
        <v>371</v>
      </c>
      <c r="M197" s="54" t="s">
        <v>979</v>
      </c>
      <c r="N197" s="43" t="s">
        <v>978</v>
      </c>
      <c r="O197" s="43" t="s">
        <v>980</v>
      </c>
      <c r="P197" s="43" t="s">
        <v>255</v>
      </c>
      <c r="Q197" s="43" t="s">
        <v>255</v>
      </c>
      <c r="R197" s="43"/>
      <c r="S197" s="43" t="s">
        <v>255</v>
      </c>
      <c r="T197" s="43"/>
      <c r="U197" s="43"/>
      <c r="V197" s="43"/>
      <c r="W197" s="43"/>
      <c r="X197" s="43"/>
      <c r="Y197" s="43"/>
      <c r="Z197" s="43"/>
      <c r="AA197" s="65" t="s">
        <v>256</v>
      </c>
    </row>
    <row r="198" spans="2:27" ht="14.5" customHeight="1">
      <c r="B198" s="41" t="s">
        <v>981</v>
      </c>
      <c r="C198" s="41">
        <v>3</v>
      </c>
      <c r="D198" s="41" t="s">
        <v>271</v>
      </c>
      <c r="E198" s="41" t="s">
        <v>184</v>
      </c>
      <c r="F198" s="41" t="s">
        <v>332</v>
      </c>
      <c r="G198" s="41" t="s">
        <v>360</v>
      </c>
      <c r="H198" s="41" t="s">
        <v>204</v>
      </c>
      <c r="I198" s="41" t="s">
        <v>205</v>
      </c>
      <c r="J198" s="41" t="s">
        <v>206</v>
      </c>
      <c r="K198" s="41" t="s">
        <v>982</v>
      </c>
      <c r="L198" s="41" t="s">
        <v>252</v>
      </c>
      <c r="M198" s="61" t="s">
        <v>983</v>
      </c>
      <c r="N198" s="41" t="s">
        <v>981</v>
      </c>
      <c r="O198" s="41" t="s">
        <v>984</v>
      </c>
      <c r="P198" s="41"/>
      <c r="Q198" s="41" t="s">
        <v>255</v>
      </c>
      <c r="R198" s="41"/>
      <c r="S198" s="41"/>
      <c r="T198" s="41"/>
      <c r="U198" s="41"/>
      <c r="V198" s="41"/>
      <c r="W198" s="41" t="s">
        <v>255</v>
      </c>
      <c r="X198" s="41"/>
      <c r="Y198" s="41"/>
      <c r="Z198" s="41"/>
      <c r="AA198" s="65" t="s">
        <v>256</v>
      </c>
    </row>
    <row r="199" spans="2:27" ht="14.5" customHeight="1">
      <c r="B199" s="40" t="s">
        <v>985</v>
      </c>
      <c r="C199" s="40">
        <v>3</v>
      </c>
      <c r="D199" s="40" t="s">
        <v>264</v>
      </c>
      <c r="E199" s="40" t="s">
        <v>184</v>
      </c>
      <c r="F199" s="40" t="s">
        <v>249</v>
      </c>
      <c r="G199" s="40" t="s">
        <v>986</v>
      </c>
      <c r="H199" s="40" t="s">
        <v>204</v>
      </c>
      <c r="I199" s="40" t="s">
        <v>251</v>
      </c>
      <c r="J199" s="40" t="s">
        <v>251</v>
      </c>
      <c r="K199" s="40" t="s">
        <v>251</v>
      </c>
      <c r="L199" s="40" t="s">
        <v>282</v>
      </c>
      <c r="M199" s="50" t="s">
        <v>987</v>
      </c>
      <c r="N199" s="40" t="s">
        <v>985</v>
      </c>
      <c r="O199" s="40" t="s">
        <v>988</v>
      </c>
      <c r="P199" s="40"/>
      <c r="Q199" s="40"/>
      <c r="R199" s="40"/>
      <c r="S199" s="40" t="s">
        <v>255</v>
      </c>
      <c r="T199" s="40"/>
      <c r="U199" s="40"/>
      <c r="V199" s="40"/>
      <c r="W199" s="40"/>
      <c r="X199" s="40"/>
      <c r="Y199" s="40"/>
      <c r="Z199" s="40"/>
      <c r="AA199" s="65" t="s">
        <v>256</v>
      </c>
    </row>
    <row r="200" spans="2:27" ht="14.5" customHeight="1">
      <c r="B200" s="39" t="s">
        <v>989</v>
      </c>
      <c r="C200" s="39">
        <v>3</v>
      </c>
      <c r="D200" s="39" t="s">
        <v>258</v>
      </c>
      <c r="E200" s="39" t="s">
        <v>184</v>
      </c>
      <c r="F200" s="39" t="s">
        <v>249</v>
      </c>
      <c r="G200" s="39" t="s">
        <v>290</v>
      </c>
      <c r="H200" s="39" t="s">
        <v>204</v>
      </c>
      <c r="I200" s="39" t="s">
        <v>205</v>
      </c>
      <c r="J200" s="39" t="s">
        <v>251</v>
      </c>
      <c r="K200" s="39" t="s">
        <v>251</v>
      </c>
      <c r="L200" s="39" t="s">
        <v>282</v>
      </c>
      <c r="M200" s="49" t="s">
        <v>990</v>
      </c>
      <c r="N200" s="39" t="s">
        <v>989</v>
      </c>
      <c r="O200" s="39" t="s">
        <v>991</v>
      </c>
      <c r="P200" s="39"/>
      <c r="Q200" s="39" t="s">
        <v>255</v>
      </c>
      <c r="R200" s="39"/>
      <c r="S200" s="39"/>
      <c r="T200" s="39"/>
      <c r="U200" s="39"/>
      <c r="V200" s="39"/>
      <c r="W200" s="39"/>
      <c r="X200" s="39"/>
      <c r="Y200" s="39"/>
      <c r="Z200" s="39"/>
      <c r="AA200" s="65" t="s">
        <v>256</v>
      </c>
    </row>
    <row r="201" spans="2:27" ht="14.5" customHeight="1">
      <c r="B201" s="41" t="s">
        <v>992</v>
      </c>
      <c r="C201" s="41">
        <v>3</v>
      </c>
      <c r="D201" s="41" t="s">
        <v>271</v>
      </c>
      <c r="E201" s="41" t="s">
        <v>184</v>
      </c>
      <c r="F201" s="41" t="s">
        <v>249</v>
      </c>
      <c r="G201" s="41" t="s">
        <v>312</v>
      </c>
      <c r="H201" s="41" t="s">
        <v>204</v>
      </c>
      <c r="I201" s="41" t="s">
        <v>205</v>
      </c>
      <c r="J201" s="41" t="s">
        <v>251</v>
      </c>
      <c r="K201" s="41" t="s">
        <v>251</v>
      </c>
      <c r="L201" s="41" t="s">
        <v>282</v>
      </c>
      <c r="M201" s="51" t="s">
        <v>993</v>
      </c>
      <c r="N201" s="41" t="s">
        <v>992</v>
      </c>
      <c r="O201" s="41" t="s">
        <v>994</v>
      </c>
      <c r="P201" s="41" t="s">
        <v>255</v>
      </c>
      <c r="Q201" s="41" t="s">
        <v>255</v>
      </c>
      <c r="R201" s="41"/>
      <c r="S201" s="41"/>
      <c r="T201" s="41"/>
      <c r="U201" s="41"/>
      <c r="V201" s="41"/>
      <c r="W201" s="41" t="s">
        <v>255</v>
      </c>
      <c r="X201" s="41"/>
      <c r="Y201" s="41"/>
      <c r="Z201" s="41"/>
      <c r="AA201" s="65" t="s">
        <v>256</v>
      </c>
    </row>
    <row r="202" spans="2:27" ht="14.5" customHeight="1">
      <c r="B202" s="40" t="s">
        <v>995</v>
      </c>
      <c r="C202" s="40">
        <v>3</v>
      </c>
      <c r="D202" s="40" t="s">
        <v>264</v>
      </c>
      <c r="E202" s="40" t="s">
        <v>184</v>
      </c>
      <c r="F202" s="40" t="s">
        <v>336</v>
      </c>
      <c r="G202" s="40" t="s">
        <v>259</v>
      </c>
      <c r="H202" s="40" t="s">
        <v>204</v>
      </c>
      <c r="I202" s="40" t="s">
        <v>251</v>
      </c>
      <c r="J202" s="40" t="s">
        <v>251</v>
      </c>
      <c r="K202" s="40" t="s">
        <v>251</v>
      </c>
      <c r="L202" s="40" t="s">
        <v>282</v>
      </c>
      <c r="M202" s="50" t="s">
        <v>996</v>
      </c>
      <c r="N202" s="40" t="s">
        <v>995</v>
      </c>
      <c r="O202" s="40" t="s">
        <v>997</v>
      </c>
      <c r="P202" s="40"/>
      <c r="Q202" s="40"/>
      <c r="R202" s="40"/>
      <c r="S202" s="40" t="s">
        <v>255</v>
      </c>
      <c r="T202" s="40"/>
      <c r="U202" s="40"/>
      <c r="V202" s="40"/>
      <c r="W202" s="40" t="s">
        <v>255</v>
      </c>
      <c r="X202" s="40"/>
      <c r="Y202" s="40"/>
      <c r="Z202" s="40"/>
      <c r="AA202" s="65" t="s">
        <v>256</v>
      </c>
    </row>
    <row r="203" spans="2:27" ht="14.5" customHeight="1">
      <c r="B203" s="42" t="s">
        <v>998</v>
      </c>
      <c r="C203" s="42">
        <v>3</v>
      </c>
      <c r="D203" s="42" t="s">
        <v>276</v>
      </c>
      <c r="E203" s="42" t="s">
        <v>184</v>
      </c>
      <c r="F203" s="42" t="s">
        <v>249</v>
      </c>
      <c r="G203" s="42" t="s">
        <v>259</v>
      </c>
      <c r="H203" s="42" t="s">
        <v>204</v>
      </c>
      <c r="I203" s="42" t="s">
        <v>205</v>
      </c>
      <c r="J203" s="42" t="s">
        <v>251</v>
      </c>
      <c r="K203" s="42" t="s">
        <v>251</v>
      </c>
      <c r="L203" s="42" t="s">
        <v>332</v>
      </c>
      <c r="M203" s="57" t="s">
        <v>999</v>
      </c>
      <c r="N203" s="42" t="s">
        <v>998</v>
      </c>
      <c r="O203" s="42" t="s">
        <v>1000</v>
      </c>
      <c r="P203" s="42"/>
      <c r="Q203" s="42"/>
      <c r="R203" s="42"/>
      <c r="S203" s="42"/>
      <c r="T203" s="42"/>
      <c r="U203" s="42" t="s">
        <v>255</v>
      </c>
      <c r="V203" s="42"/>
      <c r="W203" s="42" t="s">
        <v>255</v>
      </c>
      <c r="X203" s="42" t="s">
        <v>255</v>
      </c>
      <c r="Y203" s="42"/>
      <c r="Z203" s="42"/>
      <c r="AA203" s="65" t="s">
        <v>256</v>
      </c>
    </row>
    <row r="204" spans="2:27" ht="14.5" customHeight="1">
      <c r="B204" s="38" t="s">
        <v>1001</v>
      </c>
      <c r="C204" s="38">
        <v>3</v>
      </c>
      <c r="D204" s="38" t="s">
        <v>248</v>
      </c>
      <c r="E204" s="38" t="s">
        <v>184</v>
      </c>
      <c r="F204" s="38" t="s">
        <v>249</v>
      </c>
      <c r="G204" s="38" t="s">
        <v>272</v>
      </c>
      <c r="H204" s="38" t="s">
        <v>204</v>
      </c>
      <c r="I204" s="38" t="s">
        <v>205</v>
      </c>
      <c r="J204" s="38" t="s">
        <v>251</v>
      </c>
      <c r="K204" s="38" t="s">
        <v>251</v>
      </c>
      <c r="L204" s="38" t="s">
        <v>458</v>
      </c>
      <c r="M204" s="48" t="s">
        <v>1002</v>
      </c>
      <c r="N204" s="38" t="s">
        <v>1001</v>
      </c>
      <c r="O204" s="38" t="s">
        <v>1003</v>
      </c>
      <c r="P204" s="38"/>
      <c r="Q204" s="38"/>
      <c r="R204" s="38" t="s">
        <v>255</v>
      </c>
      <c r="S204" s="38"/>
      <c r="T204" s="38"/>
      <c r="U204" s="38"/>
      <c r="V204" s="38"/>
      <c r="W204" s="38"/>
      <c r="X204" s="38"/>
      <c r="Y204" s="38"/>
      <c r="Z204" s="38"/>
      <c r="AA204" s="65" t="s">
        <v>256</v>
      </c>
    </row>
    <row r="205" spans="2:27" ht="14.5" customHeight="1">
      <c r="B205" s="43" t="s">
        <v>1004</v>
      </c>
      <c r="C205" s="43">
        <v>3</v>
      </c>
      <c r="D205" s="43" t="s">
        <v>300</v>
      </c>
      <c r="E205" s="43" t="s">
        <v>184</v>
      </c>
      <c r="F205" s="43" t="s">
        <v>249</v>
      </c>
      <c r="G205" s="43" t="s">
        <v>290</v>
      </c>
      <c r="H205" s="43" t="s">
        <v>251</v>
      </c>
      <c r="I205" s="43" t="s">
        <v>205</v>
      </c>
      <c r="J205" s="43" t="s">
        <v>206</v>
      </c>
      <c r="K205" s="43" t="s">
        <v>1005</v>
      </c>
      <c r="L205" s="43" t="s">
        <v>371</v>
      </c>
      <c r="M205" s="54" t="s">
        <v>1006</v>
      </c>
      <c r="N205" s="43" t="s">
        <v>1004</v>
      </c>
      <c r="O205" s="43" t="s">
        <v>1007</v>
      </c>
      <c r="P205" s="43" t="s">
        <v>255</v>
      </c>
      <c r="Q205" s="43"/>
      <c r="R205" s="43"/>
      <c r="S205" s="43"/>
      <c r="T205" s="43"/>
      <c r="U205" s="43" t="s">
        <v>255</v>
      </c>
      <c r="V205" s="43"/>
      <c r="W205" s="43" t="s">
        <v>255</v>
      </c>
      <c r="X205" s="43" t="s">
        <v>255</v>
      </c>
      <c r="Y205" s="43"/>
      <c r="Z205" s="43"/>
      <c r="AA205" s="65" t="s">
        <v>280</v>
      </c>
    </row>
    <row r="206" spans="2:27" ht="14.5" customHeight="1">
      <c r="B206" s="44" t="s">
        <v>1008</v>
      </c>
      <c r="C206" s="44">
        <v>3</v>
      </c>
      <c r="D206" s="44" t="s">
        <v>311</v>
      </c>
      <c r="E206" s="44" t="s">
        <v>184</v>
      </c>
      <c r="F206" s="44" t="s">
        <v>371</v>
      </c>
      <c r="G206" s="44" t="s">
        <v>1009</v>
      </c>
      <c r="H206" s="44" t="s">
        <v>204</v>
      </c>
      <c r="I206" s="44" t="s">
        <v>205</v>
      </c>
      <c r="J206" s="44" t="s">
        <v>206</v>
      </c>
      <c r="K206" s="44" t="s">
        <v>1010</v>
      </c>
      <c r="L206" s="44" t="s">
        <v>458</v>
      </c>
      <c r="M206" s="67" t="s">
        <v>1011</v>
      </c>
      <c r="N206" s="44" t="s">
        <v>1008</v>
      </c>
      <c r="O206" s="44" t="s">
        <v>1012</v>
      </c>
      <c r="P206" s="44" t="s">
        <v>255</v>
      </c>
      <c r="Q206" s="44" t="s">
        <v>255</v>
      </c>
      <c r="R206" s="44"/>
      <c r="S206" s="44"/>
      <c r="T206" s="44"/>
      <c r="U206" s="44" t="s">
        <v>255</v>
      </c>
      <c r="V206" s="44"/>
      <c r="W206" s="44" t="s">
        <v>255</v>
      </c>
      <c r="X206" s="44"/>
      <c r="Y206" s="44"/>
      <c r="Z206" s="44"/>
      <c r="AA206" s="65" t="s">
        <v>256</v>
      </c>
    </row>
    <row r="207" spans="2:27" ht="14.5" customHeight="1">
      <c r="B207" s="38" t="s">
        <v>1013</v>
      </c>
      <c r="C207" s="38">
        <v>3</v>
      </c>
      <c r="D207" s="38" t="s">
        <v>248</v>
      </c>
      <c r="E207" s="38" t="s">
        <v>184</v>
      </c>
      <c r="F207" s="38" t="s">
        <v>249</v>
      </c>
      <c r="G207" s="38" t="s">
        <v>250</v>
      </c>
      <c r="H207" s="38" t="s">
        <v>204</v>
      </c>
      <c r="I207" s="38" t="s">
        <v>205</v>
      </c>
      <c r="J207" s="38" t="s">
        <v>251</v>
      </c>
      <c r="K207" s="38" t="s">
        <v>251</v>
      </c>
      <c r="L207" s="38" t="s">
        <v>559</v>
      </c>
      <c r="M207" s="48" t="s">
        <v>1014</v>
      </c>
      <c r="N207" s="38" t="s">
        <v>1013</v>
      </c>
      <c r="O207" s="38" t="s">
        <v>1015</v>
      </c>
      <c r="P207" s="38"/>
      <c r="Q207" s="38"/>
      <c r="R207" s="38" t="s">
        <v>255</v>
      </c>
      <c r="S207" s="38"/>
      <c r="T207" s="38" t="s">
        <v>255</v>
      </c>
      <c r="U207" s="38"/>
      <c r="V207" s="38"/>
      <c r="W207" s="38"/>
      <c r="X207" s="38"/>
      <c r="Y207" s="38"/>
      <c r="Z207" s="38"/>
      <c r="AA207" s="65" t="s">
        <v>256</v>
      </c>
    </row>
    <row r="208" spans="2:27" ht="14.5" customHeight="1">
      <c r="B208" s="38" t="s">
        <v>1016</v>
      </c>
      <c r="C208" s="38">
        <v>3</v>
      </c>
      <c r="D208" s="38" t="s">
        <v>248</v>
      </c>
      <c r="E208" s="38" t="s">
        <v>184</v>
      </c>
      <c r="F208" s="38" t="s">
        <v>249</v>
      </c>
      <c r="G208" s="38" t="s">
        <v>1017</v>
      </c>
      <c r="H208" s="38" t="s">
        <v>204</v>
      </c>
      <c r="I208" s="38" t="s">
        <v>205</v>
      </c>
      <c r="J208" s="38" t="s">
        <v>206</v>
      </c>
      <c r="K208" s="38" t="s">
        <v>1018</v>
      </c>
      <c r="L208" s="38" t="s">
        <v>252</v>
      </c>
      <c r="M208" s="48" t="s">
        <v>1019</v>
      </c>
      <c r="N208" s="38" t="s">
        <v>1016</v>
      </c>
      <c r="O208" s="38" t="s">
        <v>1020</v>
      </c>
      <c r="P208" s="38"/>
      <c r="Q208" s="38"/>
      <c r="R208" s="38"/>
      <c r="S208" s="38"/>
      <c r="T208" s="38" t="s">
        <v>255</v>
      </c>
      <c r="U208" s="38"/>
      <c r="V208" s="38"/>
      <c r="W208" s="38"/>
      <c r="X208" s="38"/>
      <c r="Y208" s="38"/>
      <c r="Z208" s="38"/>
      <c r="AA208" s="65" t="s">
        <v>256</v>
      </c>
    </row>
    <row r="209" spans="2:27" ht="14.5" customHeight="1">
      <c r="B209" s="39" t="s">
        <v>1021</v>
      </c>
      <c r="C209" s="39">
        <v>3</v>
      </c>
      <c r="D209" s="39" t="s">
        <v>258</v>
      </c>
      <c r="E209" s="39" t="s">
        <v>184</v>
      </c>
      <c r="F209" s="39" t="s">
        <v>1022</v>
      </c>
      <c r="G209" s="39" t="s">
        <v>250</v>
      </c>
      <c r="H209" s="39" t="s">
        <v>251</v>
      </c>
      <c r="I209" s="39" t="s">
        <v>205</v>
      </c>
      <c r="J209" s="39" t="s">
        <v>251</v>
      </c>
      <c r="K209" s="39" t="s">
        <v>251</v>
      </c>
      <c r="L209" s="39" t="s">
        <v>252</v>
      </c>
      <c r="M209" s="49" t="s">
        <v>1023</v>
      </c>
      <c r="N209" s="39" t="s">
        <v>1021</v>
      </c>
      <c r="O209" s="39" t="s">
        <v>1024</v>
      </c>
      <c r="P209" s="39"/>
      <c r="Q209" s="39"/>
      <c r="R209" s="39"/>
      <c r="S209" s="39"/>
      <c r="T209" s="39"/>
      <c r="U209" s="39" t="s">
        <v>255</v>
      </c>
      <c r="V209" s="39" t="s">
        <v>255</v>
      </c>
      <c r="W209" s="39" t="s">
        <v>255</v>
      </c>
      <c r="X209" s="39"/>
      <c r="Y209" s="39"/>
      <c r="Z209" s="39"/>
      <c r="AA209" s="65" t="s">
        <v>256</v>
      </c>
    </row>
    <row r="210" spans="2:27" ht="14.5" customHeight="1">
      <c r="B210" s="38" t="s">
        <v>1025</v>
      </c>
      <c r="C210" s="38">
        <v>3</v>
      </c>
      <c r="D210" s="38" t="s">
        <v>248</v>
      </c>
      <c r="E210" s="38" t="s">
        <v>184</v>
      </c>
      <c r="F210" s="38" t="s">
        <v>249</v>
      </c>
      <c r="G210" s="38" t="s">
        <v>290</v>
      </c>
      <c r="H210" s="38" t="s">
        <v>204</v>
      </c>
      <c r="I210" s="38" t="s">
        <v>205</v>
      </c>
      <c r="J210" s="38" t="s">
        <v>251</v>
      </c>
      <c r="K210" s="38" t="s">
        <v>251</v>
      </c>
      <c r="L210" s="38" t="s">
        <v>252</v>
      </c>
      <c r="M210" s="48" t="s">
        <v>1026</v>
      </c>
      <c r="N210" s="38" t="s">
        <v>1025</v>
      </c>
      <c r="O210" s="38" t="s">
        <v>1027</v>
      </c>
      <c r="P210" s="38"/>
      <c r="Q210" s="38" t="s">
        <v>255</v>
      </c>
      <c r="R210" s="38"/>
      <c r="S210" s="38" t="s">
        <v>255</v>
      </c>
      <c r="T210" s="38"/>
      <c r="U210" s="38"/>
      <c r="V210" s="38"/>
      <c r="W210" s="38"/>
      <c r="X210" s="38" t="s">
        <v>255</v>
      </c>
      <c r="Y210" s="38"/>
      <c r="Z210" s="38"/>
      <c r="AA210" s="65" t="s">
        <v>256</v>
      </c>
    </row>
    <row r="211" spans="2:27" ht="14.5" customHeight="1">
      <c r="B211" s="40" t="s">
        <v>1028</v>
      </c>
      <c r="C211" s="40">
        <v>3</v>
      </c>
      <c r="D211" s="40" t="s">
        <v>264</v>
      </c>
      <c r="E211" s="40" t="s">
        <v>184</v>
      </c>
      <c r="F211" s="40" t="s">
        <v>249</v>
      </c>
      <c r="G211" s="40" t="s">
        <v>259</v>
      </c>
      <c r="H211" s="40" t="s">
        <v>204</v>
      </c>
      <c r="I211" s="40" t="s">
        <v>251</v>
      </c>
      <c r="J211" s="40" t="s">
        <v>251</v>
      </c>
      <c r="K211" s="40" t="s">
        <v>251</v>
      </c>
      <c r="L211" s="40" t="s">
        <v>282</v>
      </c>
      <c r="M211" s="50" t="s">
        <v>1029</v>
      </c>
      <c r="N211" s="40" t="s">
        <v>1028</v>
      </c>
      <c r="O211" s="40" t="s">
        <v>1030</v>
      </c>
      <c r="P211" s="40"/>
      <c r="Q211" s="40"/>
      <c r="R211" s="40"/>
      <c r="S211" s="40" t="s">
        <v>255</v>
      </c>
      <c r="T211" s="40"/>
      <c r="U211" s="40"/>
      <c r="V211" s="40"/>
      <c r="W211" s="40"/>
      <c r="X211" s="40"/>
      <c r="Y211" s="40"/>
      <c r="Z211" s="40"/>
      <c r="AA211" s="65" t="s">
        <v>256</v>
      </c>
    </row>
    <row r="212" spans="2:27" ht="14.5" customHeight="1">
      <c r="B212" s="40" t="s">
        <v>1031</v>
      </c>
      <c r="C212" s="40">
        <v>3</v>
      </c>
      <c r="D212" s="40" t="s">
        <v>264</v>
      </c>
      <c r="E212" s="40" t="s">
        <v>184</v>
      </c>
      <c r="F212" s="40" t="s">
        <v>249</v>
      </c>
      <c r="G212" s="40" t="s">
        <v>250</v>
      </c>
      <c r="H212" s="40" t="s">
        <v>204</v>
      </c>
      <c r="I212" s="40" t="s">
        <v>205</v>
      </c>
      <c r="J212" s="40" t="s">
        <v>251</v>
      </c>
      <c r="K212" s="40" t="s">
        <v>251</v>
      </c>
      <c r="L212" s="40" t="s">
        <v>324</v>
      </c>
      <c r="M212" s="50" t="s">
        <v>1032</v>
      </c>
      <c r="N212" s="40" t="s">
        <v>1031</v>
      </c>
      <c r="O212" s="40" t="s">
        <v>1033</v>
      </c>
      <c r="P212" s="40"/>
      <c r="Q212" s="40" t="s">
        <v>255</v>
      </c>
      <c r="R212" s="40" t="s">
        <v>255</v>
      </c>
      <c r="S212" s="40" t="s">
        <v>255</v>
      </c>
      <c r="T212" s="40" t="s">
        <v>255</v>
      </c>
      <c r="U212" s="40" t="s">
        <v>255</v>
      </c>
      <c r="V212" s="40"/>
      <c r="W212" s="40"/>
      <c r="X212" s="40"/>
      <c r="Y212" s="40"/>
      <c r="Z212" s="40"/>
      <c r="AA212" s="65" t="s">
        <v>256</v>
      </c>
    </row>
    <row r="213" spans="2:27" ht="14.5" customHeight="1">
      <c r="B213" s="39" t="s">
        <v>1034</v>
      </c>
      <c r="C213" s="39">
        <v>3</v>
      </c>
      <c r="D213" s="39" t="s">
        <v>258</v>
      </c>
      <c r="E213" s="39" t="s">
        <v>184</v>
      </c>
      <c r="F213" s="39" t="s">
        <v>249</v>
      </c>
      <c r="G213" s="39" t="s">
        <v>272</v>
      </c>
      <c r="H213" s="39" t="s">
        <v>204</v>
      </c>
      <c r="I213" s="39" t="s">
        <v>205</v>
      </c>
      <c r="J213" s="39" t="s">
        <v>251</v>
      </c>
      <c r="K213" s="39" t="s">
        <v>251</v>
      </c>
      <c r="L213" s="39" t="s">
        <v>252</v>
      </c>
      <c r="M213" s="49" t="s">
        <v>1035</v>
      </c>
      <c r="N213" s="39" t="s">
        <v>1034</v>
      </c>
      <c r="O213" s="39" t="s">
        <v>1036</v>
      </c>
      <c r="P213" s="39" t="s">
        <v>255</v>
      </c>
      <c r="Q213" s="39" t="s">
        <v>255</v>
      </c>
      <c r="R213" s="39" t="s">
        <v>255</v>
      </c>
      <c r="S213" s="39" t="s">
        <v>255</v>
      </c>
      <c r="T213" s="39"/>
      <c r="U213" s="39" t="s">
        <v>255</v>
      </c>
      <c r="V213" s="39" t="s">
        <v>255</v>
      </c>
      <c r="W213" s="39" t="s">
        <v>255</v>
      </c>
      <c r="X213" s="39" t="s">
        <v>255</v>
      </c>
      <c r="Y213" s="39"/>
      <c r="Z213" s="39"/>
      <c r="AA213" s="65" t="s">
        <v>256</v>
      </c>
    </row>
    <row r="214" spans="2:27" ht="14.5" customHeight="1">
      <c r="B214" s="42" t="s">
        <v>1037</v>
      </c>
      <c r="C214" s="42">
        <v>3</v>
      </c>
      <c r="D214" s="42" t="s">
        <v>276</v>
      </c>
      <c r="E214" s="42" t="s">
        <v>184</v>
      </c>
      <c r="F214" s="42" t="s">
        <v>249</v>
      </c>
      <c r="G214" s="42" t="s">
        <v>312</v>
      </c>
      <c r="H214" s="42" t="s">
        <v>204</v>
      </c>
      <c r="I214" s="42" t="s">
        <v>205</v>
      </c>
      <c r="J214" s="42" t="s">
        <v>251</v>
      </c>
      <c r="K214" s="42" t="s">
        <v>251</v>
      </c>
      <c r="L214" s="42" t="s">
        <v>559</v>
      </c>
      <c r="M214" s="57" t="s">
        <v>1038</v>
      </c>
      <c r="N214" s="42" t="s">
        <v>1037</v>
      </c>
      <c r="O214" s="42" t="s">
        <v>1039</v>
      </c>
      <c r="P214" s="42"/>
      <c r="Q214" s="42"/>
      <c r="R214" s="42"/>
      <c r="S214" s="42" t="s">
        <v>255</v>
      </c>
      <c r="T214" s="42"/>
      <c r="U214" s="42"/>
      <c r="V214" s="42"/>
      <c r="W214" s="42"/>
      <c r="X214" s="42" t="s">
        <v>255</v>
      </c>
      <c r="Y214" s="42"/>
      <c r="Z214" s="42"/>
      <c r="AA214" s="65" t="s">
        <v>256</v>
      </c>
    </row>
    <row r="215" spans="2:27" ht="14.5" customHeight="1">
      <c r="B215" s="43" t="s">
        <v>1040</v>
      </c>
      <c r="C215" s="43">
        <v>3</v>
      </c>
      <c r="D215" s="43" t="s">
        <v>300</v>
      </c>
      <c r="E215" s="43" t="s">
        <v>184</v>
      </c>
      <c r="F215" s="43" t="s">
        <v>249</v>
      </c>
      <c r="G215" s="42" t="s">
        <v>312</v>
      </c>
      <c r="H215" s="43" t="s">
        <v>204</v>
      </c>
      <c r="I215" s="43" t="s">
        <v>205</v>
      </c>
      <c r="J215" s="43" t="s">
        <v>251</v>
      </c>
      <c r="K215" s="43" t="s">
        <v>251</v>
      </c>
      <c r="L215" s="43" t="s">
        <v>282</v>
      </c>
      <c r="M215" s="54" t="s">
        <v>1041</v>
      </c>
      <c r="N215" s="43" t="s">
        <v>1040</v>
      </c>
      <c r="O215" s="43" t="s">
        <v>1042</v>
      </c>
      <c r="P215" s="43" t="s">
        <v>255</v>
      </c>
      <c r="Q215" s="43"/>
      <c r="R215" s="43"/>
      <c r="S215" s="43"/>
      <c r="T215" s="43"/>
      <c r="U215" s="43" t="s">
        <v>255</v>
      </c>
      <c r="V215" s="43" t="s">
        <v>255</v>
      </c>
      <c r="W215" s="43" t="s">
        <v>255</v>
      </c>
      <c r="X215" s="43"/>
      <c r="Y215" s="43"/>
      <c r="Z215" s="43"/>
      <c r="AA215" s="65" t="s">
        <v>280</v>
      </c>
    </row>
    <row r="216" spans="2:27" ht="14.5" customHeight="1">
      <c r="B216" s="42" t="s">
        <v>1043</v>
      </c>
      <c r="C216" s="42">
        <v>3</v>
      </c>
      <c r="D216" s="42" t="s">
        <v>276</v>
      </c>
      <c r="E216" s="42" t="s">
        <v>184</v>
      </c>
      <c r="F216" s="42" t="s">
        <v>249</v>
      </c>
      <c r="G216" s="42" t="s">
        <v>272</v>
      </c>
      <c r="H216" s="42" t="s">
        <v>204</v>
      </c>
      <c r="I216" s="42" t="s">
        <v>205</v>
      </c>
      <c r="J216" s="42" t="s">
        <v>206</v>
      </c>
      <c r="K216" s="42" t="s">
        <v>1044</v>
      </c>
      <c r="L216" s="42" t="s">
        <v>252</v>
      </c>
      <c r="M216" s="57" t="s">
        <v>1045</v>
      </c>
      <c r="N216" s="42" t="s">
        <v>1043</v>
      </c>
      <c r="O216" s="42" t="s">
        <v>1046</v>
      </c>
      <c r="P216" s="42"/>
      <c r="Q216" s="42"/>
      <c r="R216" s="42" t="s">
        <v>255</v>
      </c>
      <c r="S216" s="42"/>
      <c r="T216" s="42"/>
      <c r="U216" s="42" t="s">
        <v>255</v>
      </c>
      <c r="V216" s="42"/>
      <c r="W216" s="42" t="s">
        <v>255</v>
      </c>
      <c r="X216" s="42"/>
      <c r="Y216" s="42"/>
      <c r="Z216" s="42"/>
      <c r="AA216" s="65" t="s">
        <v>280</v>
      </c>
    </row>
    <row r="217" spans="2:27" ht="14.5" customHeight="1">
      <c r="B217" s="45" t="s">
        <v>1047</v>
      </c>
      <c r="C217" s="45">
        <v>3</v>
      </c>
      <c r="D217" s="45" t="s">
        <v>352</v>
      </c>
      <c r="E217" s="45" t="s">
        <v>184</v>
      </c>
      <c r="F217" s="45" t="s">
        <v>249</v>
      </c>
      <c r="G217" s="45" t="s">
        <v>1048</v>
      </c>
      <c r="H217" s="45" t="s">
        <v>204</v>
      </c>
      <c r="I217" s="45" t="s">
        <v>205</v>
      </c>
      <c r="J217" s="45" t="s">
        <v>206</v>
      </c>
      <c r="K217" s="45" t="s">
        <v>1049</v>
      </c>
      <c r="L217" s="45" t="s">
        <v>282</v>
      </c>
      <c r="M217" s="59" t="s">
        <v>1050</v>
      </c>
      <c r="N217" s="45" t="s">
        <v>1047</v>
      </c>
      <c r="O217" s="45" t="s">
        <v>1051</v>
      </c>
      <c r="P217" s="45" t="s">
        <v>255</v>
      </c>
      <c r="Q217" s="45"/>
      <c r="R217" s="45"/>
      <c r="S217" s="45"/>
      <c r="T217" s="45"/>
      <c r="U217" s="45" t="s">
        <v>255</v>
      </c>
      <c r="V217" s="45" t="s">
        <v>255</v>
      </c>
      <c r="W217" s="45" t="s">
        <v>255</v>
      </c>
      <c r="X217" s="45"/>
      <c r="Y217" s="45"/>
      <c r="Z217" s="45"/>
      <c r="AA217" s="65" t="s">
        <v>256</v>
      </c>
    </row>
    <row r="218" spans="2:27" ht="14.5" customHeight="1">
      <c r="B218" s="41" t="s">
        <v>1052</v>
      </c>
      <c r="C218" s="41">
        <v>3</v>
      </c>
      <c r="D218" s="41" t="s">
        <v>271</v>
      </c>
      <c r="E218" s="41" t="s">
        <v>255</v>
      </c>
      <c r="F218" s="41" t="s">
        <v>249</v>
      </c>
      <c r="G218" s="41" t="s">
        <v>312</v>
      </c>
      <c r="H218" s="41" t="s">
        <v>204</v>
      </c>
      <c r="I218" s="41" t="s">
        <v>205</v>
      </c>
      <c r="J218" s="41" t="s">
        <v>206</v>
      </c>
      <c r="K218" s="41" t="s">
        <v>1053</v>
      </c>
      <c r="L218" s="41" t="s">
        <v>324</v>
      </c>
      <c r="M218" s="61" t="s">
        <v>1054</v>
      </c>
      <c r="N218" s="41" t="s">
        <v>1052</v>
      </c>
      <c r="O218" s="41" t="s">
        <v>1055</v>
      </c>
      <c r="P218" s="41" t="s">
        <v>255</v>
      </c>
      <c r="Q218" s="41" t="s">
        <v>255</v>
      </c>
      <c r="R218" s="41" t="s">
        <v>255</v>
      </c>
      <c r="S218" s="41"/>
      <c r="T218" s="41"/>
      <c r="U218" s="41"/>
      <c r="V218" s="41"/>
      <c r="W218" s="41" t="s">
        <v>255</v>
      </c>
      <c r="X218" s="41"/>
      <c r="Y218" s="41"/>
      <c r="Z218" s="41"/>
      <c r="AA218" s="65" t="s">
        <v>256</v>
      </c>
    </row>
    <row r="219" spans="2:27" ht="14.5" customHeight="1">
      <c r="B219" s="40" t="s">
        <v>1056</v>
      </c>
      <c r="C219" s="40">
        <v>3</v>
      </c>
      <c r="D219" s="40" t="s">
        <v>264</v>
      </c>
      <c r="E219" s="40" t="s">
        <v>184</v>
      </c>
      <c r="F219" s="40" t="s">
        <v>249</v>
      </c>
      <c r="G219" s="40" t="s">
        <v>1057</v>
      </c>
      <c r="H219" s="40" t="s">
        <v>204</v>
      </c>
      <c r="I219" s="40" t="s">
        <v>205</v>
      </c>
      <c r="J219" s="40" t="s">
        <v>206</v>
      </c>
      <c r="K219" s="40" t="s">
        <v>1058</v>
      </c>
      <c r="L219" s="40" t="s">
        <v>252</v>
      </c>
      <c r="M219" s="50" t="s">
        <v>1059</v>
      </c>
      <c r="N219" s="40" t="s">
        <v>1056</v>
      </c>
      <c r="O219" s="40" t="s">
        <v>1060</v>
      </c>
      <c r="P219" s="40"/>
      <c r="Q219" s="40"/>
      <c r="R219" s="40"/>
      <c r="S219" s="40"/>
      <c r="T219" s="40"/>
      <c r="U219" s="40" t="s">
        <v>255</v>
      </c>
      <c r="V219" s="40"/>
      <c r="W219" s="40" t="s">
        <v>255</v>
      </c>
      <c r="X219" s="40"/>
      <c r="Y219" s="40"/>
      <c r="Z219" s="40"/>
      <c r="AA219" s="65" t="s">
        <v>256</v>
      </c>
    </row>
    <row r="220" spans="2:27" ht="14.5" customHeight="1">
      <c r="B220" s="42" t="s">
        <v>1061</v>
      </c>
      <c r="C220" s="42">
        <v>3</v>
      </c>
      <c r="D220" s="42" t="s">
        <v>276</v>
      </c>
      <c r="E220" s="42" t="s">
        <v>184</v>
      </c>
      <c r="F220" s="42" t="s">
        <v>249</v>
      </c>
      <c r="G220" s="42" t="s">
        <v>312</v>
      </c>
      <c r="H220" s="42" t="s">
        <v>204</v>
      </c>
      <c r="I220" s="42" t="s">
        <v>205</v>
      </c>
      <c r="J220" s="42" t="s">
        <v>251</v>
      </c>
      <c r="K220" s="42" t="s">
        <v>251</v>
      </c>
      <c r="L220" s="42" t="s">
        <v>559</v>
      </c>
      <c r="M220" s="52" t="s">
        <v>1062</v>
      </c>
      <c r="N220" s="42" t="s">
        <v>1061</v>
      </c>
      <c r="O220" s="42" t="s">
        <v>1063</v>
      </c>
      <c r="P220" s="42"/>
      <c r="Q220" s="42"/>
      <c r="R220" s="42" t="s">
        <v>255</v>
      </c>
      <c r="S220" s="42"/>
      <c r="T220" s="42" t="s">
        <v>255</v>
      </c>
      <c r="U220" s="42" t="s">
        <v>255</v>
      </c>
      <c r="V220" s="42"/>
      <c r="W220" s="42" t="s">
        <v>255</v>
      </c>
      <c r="X220" s="42" t="s">
        <v>255</v>
      </c>
      <c r="Y220" s="42"/>
      <c r="Z220" s="42"/>
      <c r="AA220" s="65" t="s">
        <v>280</v>
      </c>
    </row>
    <row r="221" spans="2:27" ht="14.5" customHeight="1">
      <c r="B221" s="42" t="s">
        <v>1064</v>
      </c>
      <c r="C221" s="42">
        <v>3</v>
      </c>
      <c r="D221" s="42" t="s">
        <v>276</v>
      </c>
      <c r="E221" s="42" t="s">
        <v>184</v>
      </c>
      <c r="F221" s="42" t="s">
        <v>249</v>
      </c>
      <c r="G221" s="42" t="s">
        <v>312</v>
      </c>
      <c r="H221" s="42" t="s">
        <v>204</v>
      </c>
      <c r="I221" s="42" t="s">
        <v>205</v>
      </c>
      <c r="J221" s="42" t="s">
        <v>206</v>
      </c>
      <c r="K221" s="42" t="s">
        <v>1065</v>
      </c>
      <c r="L221" s="42" t="s">
        <v>458</v>
      </c>
      <c r="M221" s="52" t="s">
        <v>1066</v>
      </c>
      <c r="N221" s="42" t="s">
        <v>1064</v>
      </c>
      <c r="O221" s="42" t="s">
        <v>1067</v>
      </c>
      <c r="P221" s="42"/>
      <c r="Q221" s="42"/>
      <c r="R221" s="42"/>
      <c r="S221" s="42"/>
      <c r="T221" s="42"/>
      <c r="U221" s="42" t="s">
        <v>255</v>
      </c>
      <c r="V221" s="42" t="s">
        <v>255</v>
      </c>
      <c r="W221" s="42" t="s">
        <v>255</v>
      </c>
      <c r="X221" s="42" t="s">
        <v>255</v>
      </c>
      <c r="Y221" s="42"/>
      <c r="Z221" s="42"/>
      <c r="AA221" s="65" t="s">
        <v>256</v>
      </c>
    </row>
    <row r="222" spans="2:27" ht="14.5" customHeight="1">
      <c r="B222" s="42" t="s">
        <v>1068</v>
      </c>
      <c r="C222" s="42">
        <v>3</v>
      </c>
      <c r="D222" s="42" t="s">
        <v>276</v>
      </c>
      <c r="E222" s="42" t="s">
        <v>184</v>
      </c>
      <c r="F222" s="42" t="s">
        <v>249</v>
      </c>
      <c r="G222" s="42" t="s">
        <v>312</v>
      </c>
      <c r="H222" s="42" t="s">
        <v>204</v>
      </c>
      <c r="I222" s="42" t="s">
        <v>205</v>
      </c>
      <c r="J222" s="42" t="s">
        <v>206</v>
      </c>
      <c r="K222" s="42" t="s">
        <v>1069</v>
      </c>
      <c r="L222" s="42" t="s">
        <v>559</v>
      </c>
      <c r="M222" s="57" t="s">
        <v>1070</v>
      </c>
      <c r="N222" s="42" t="s">
        <v>1068</v>
      </c>
      <c r="O222" s="42" t="s">
        <v>1071</v>
      </c>
      <c r="P222" s="42"/>
      <c r="Q222" s="42"/>
      <c r="R222" s="42"/>
      <c r="S222" s="42"/>
      <c r="T222" s="42"/>
      <c r="U222" s="42" t="s">
        <v>255</v>
      </c>
      <c r="V222" s="42" t="s">
        <v>255</v>
      </c>
      <c r="W222" s="42" t="s">
        <v>255</v>
      </c>
      <c r="X222" s="42"/>
      <c r="Y222" s="42"/>
      <c r="Z222" s="42"/>
      <c r="AA222" s="65" t="s">
        <v>256</v>
      </c>
    </row>
    <row r="223" spans="2:27" ht="14.5" customHeight="1">
      <c r="B223" s="39" t="s">
        <v>1072</v>
      </c>
      <c r="C223" s="39">
        <v>3</v>
      </c>
      <c r="D223" s="39" t="s">
        <v>258</v>
      </c>
      <c r="E223" s="39" t="s">
        <v>184</v>
      </c>
      <c r="F223" s="39" t="s">
        <v>324</v>
      </c>
      <c r="G223" s="39" t="s">
        <v>312</v>
      </c>
      <c r="H223" s="39" t="s">
        <v>204</v>
      </c>
      <c r="I223" s="39" t="s">
        <v>205</v>
      </c>
      <c r="J223" s="39" t="s">
        <v>206</v>
      </c>
      <c r="K223" s="39" t="s">
        <v>1073</v>
      </c>
      <c r="L223" s="39" t="s">
        <v>1074</v>
      </c>
      <c r="M223" s="63" t="s">
        <v>1075</v>
      </c>
      <c r="N223" s="39" t="s">
        <v>1072</v>
      </c>
      <c r="O223" s="39" t="s">
        <v>1076</v>
      </c>
      <c r="P223" s="39" t="s">
        <v>255</v>
      </c>
      <c r="Q223" s="39" t="s">
        <v>255</v>
      </c>
      <c r="R223" s="39"/>
      <c r="S223" s="39"/>
      <c r="T223" s="39"/>
      <c r="U223" s="39"/>
      <c r="V223" s="39"/>
      <c r="W223" s="39" t="s">
        <v>255</v>
      </c>
      <c r="X223" s="39" t="s">
        <v>255</v>
      </c>
      <c r="Y223" s="39"/>
      <c r="Z223" s="39"/>
      <c r="AA223" s="65" t="s">
        <v>256</v>
      </c>
    </row>
    <row r="224" spans="2:27" ht="14.5" customHeight="1">
      <c r="B224" s="42" t="s">
        <v>1077</v>
      </c>
      <c r="C224" s="42">
        <v>3</v>
      </c>
      <c r="D224" s="42" t="s">
        <v>276</v>
      </c>
      <c r="E224" s="42" t="s">
        <v>184</v>
      </c>
      <c r="F224" s="42" t="s">
        <v>249</v>
      </c>
      <c r="G224" s="42" t="s">
        <v>290</v>
      </c>
      <c r="H224" s="42" t="s">
        <v>204</v>
      </c>
      <c r="I224" s="42" t="s">
        <v>205</v>
      </c>
      <c r="J224" s="42" t="s">
        <v>206</v>
      </c>
      <c r="K224" s="42" t="s">
        <v>1078</v>
      </c>
      <c r="L224" s="42" t="s">
        <v>282</v>
      </c>
      <c r="M224" s="52" t="s">
        <v>1079</v>
      </c>
      <c r="N224" s="42" t="s">
        <v>1077</v>
      </c>
      <c r="O224" s="42" t="s">
        <v>1080</v>
      </c>
      <c r="P224" s="42"/>
      <c r="Q224" s="42"/>
      <c r="R224" s="42"/>
      <c r="S224" s="42"/>
      <c r="T224" s="42"/>
      <c r="U224" s="42" t="s">
        <v>255</v>
      </c>
      <c r="V224" s="42"/>
      <c r="W224" s="42" t="s">
        <v>255</v>
      </c>
      <c r="X224" s="42" t="s">
        <v>255</v>
      </c>
      <c r="Y224" s="42"/>
      <c r="Z224" s="42"/>
      <c r="AA224" s="65" t="s">
        <v>256</v>
      </c>
    </row>
    <row r="225" spans="2:27" ht="14.5" customHeight="1">
      <c r="B225" s="38" t="s">
        <v>1081</v>
      </c>
      <c r="C225" s="38">
        <v>3</v>
      </c>
      <c r="D225" s="38" t="s">
        <v>248</v>
      </c>
      <c r="E225" s="38" t="s">
        <v>184</v>
      </c>
      <c r="F225" s="38" t="s">
        <v>249</v>
      </c>
      <c r="G225" s="38" t="s">
        <v>1057</v>
      </c>
      <c r="H225" s="38" t="s">
        <v>204</v>
      </c>
      <c r="I225" s="38" t="s">
        <v>205</v>
      </c>
      <c r="J225" s="38" t="s">
        <v>206</v>
      </c>
      <c r="K225" s="38" t="s">
        <v>1082</v>
      </c>
      <c r="L225" s="38" t="s">
        <v>282</v>
      </c>
      <c r="M225" s="53" t="s">
        <v>1083</v>
      </c>
      <c r="N225" s="38" t="s">
        <v>1081</v>
      </c>
      <c r="O225" s="38" t="s">
        <v>1084</v>
      </c>
      <c r="P225" s="38"/>
      <c r="Q225" s="38"/>
      <c r="R225" s="38"/>
      <c r="S225" s="38"/>
      <c r="T225" s="38"/>
      <c r="U225" s="38"/>
      <c r="V225" s="38" t="s">
        <v>255</v>
      </c>
      <c r="W225" s="38"/>
      <c r="X225" s="38"/>
      <c r="Y225" s="38"/>
      <c r="Z225" s="38"/>
      <c r="AA225" s="65" t="s">
        <v>256</v>
      </c>
    </row>
    <row r="226" spans="2:27" ht="14.5" customHeight="1">
      <c r="B226" s="45" t="s">
        <v>1085</v>
      </c>
      <c r="C226" s="45">
        <v>3</v>
      </c>
      <c r="D226" s="45" t="s">
        <v>352</v>
      </c>
      <c r="E226" s="45" t="s">
        <v>184</v>
      </c>
      <c r="F226" s="45" t="s">
        <v>249</v>
      </c>
      <c r="G226" s="45" t="s">
        <v>272</v>
      </c>
      <c r="H226" s="45" t="s">
        <v>251</v>
      </c>
      <c r="I226" s="45" t="s">
        <v>205</v>
      </c>
      <c r="J226" s="45" t="s">
        <v>206</v>
      </c>
      <c r="K226" s="45" t="s">
        <v>1086</v>
      </c>
      <c r="L226" s="45" t="s">
        <v>282</v>
      </c>
      <c r="M226" s="64" t="s">
        <v>1087</v>
      </c>
      <c r="N226" s="45" t="s">
        <v>1085</v>
      </c>
      <c r="O226" s="45" t="s">
        <v>1088</v>
      </c>
      <c r="P226" s="45" t="s">
        <v>255</v>
      </c>
      <c r="Q226" s="45"/>
      <c r="R226" s="45"/>
      <c r="S226" s="45"/>
      <c r="T226" s="45"/>
      <c r="U226" s="45" t="s">
        <v>255</v>
      </c>
      <c r="V226" s="45" t="s">
        <v>255</v>
      </c>
      <c r="W226" s="45" t="s">
        <v>255</v>
      </c>
      <c r="X226" s="45"/>
      <c r="Y226" s="45"/>
      <c r="Z226" s="45"/>
      <c r="AA226" s="65" t="s">
        <v>256</v>
      </c>
    </row>
    <row r="227" spans="2:27" ht="14.5" customHeight="1">
      <c r="B227" s="39" t="s">
        <v>1089</v>
      </c>
      <c r="C227" s="39">
        <v>3</v>
      </c>
      <c r="D227" s="39" t="s">
        <v>258</v>
      </c>
      <c r="E227" s="39" t="s">
        <v>184</v>
      </c>
      <c r="F227" s="39" t="s">
        <v>249</v>
      </c>
      <c r="G227" s="39" t="s">
        <v>290</v>
      </c>
      <c r="H227" s="39" t="s">
        <v>204</v>
      </c>
      <c r="I227" s="39" t="s">
        <v>251</v>
      </c>
      <c r="J227" s="39" t="s">
        <v>251</v>
      </c>
      <c r="K227" s="39" t="s">
        <v>251</v>
      </c>
      <c r="L227" s="39" t="s">
        <v>559</v>
      </c>
      <c r="M227" s="75" t="s">
        <v>1090</v>
      </c>
      <c r="N227" s="39" t="s">
        <v>1089</v>
      </c>
      <c r="O227" s="39" t="s">
        <v>1091</v>
      </c>
      <c r="P227" s="39" t="s">
        <v>255</v>
      </c>
      <c r="Q227" s="39"/>
      <c r="R227" s="39"/>
      <c r="S227" s="39"/>
      <c r="T227" s="39"/>
      <c r="U227" s="39" t="s">
        <v>255</v>
      </c>
      <c r="V227" s="39" t="s">
        <v>255</v>
      </c>
      <c r="W227" s="39" t="s">
        <v>255</v>
      </c>
      <c r="X227" s="39" t="s">
        <v>255</v>
      </c>
      <c r="Y227" s="77"/>
      <c r="Z227" s="77"/>
      <c r="AA227" s="65" t="s">
        <v>350</v>
      </c>
    </row>
    <row r="228" spans="2:27" ht="14.5" customHeight="1">
      <c r="B228" s="40" t="s">
        <v>1092</v>
      </c>
      <c r="C228" s="40">
        <v>3</v>
      </c>
      <c r="D228" s="40" t="s">
        <v>264</v>
      </c>
      <c r="E228" s="40" t="s">
        <v>255</v>
      </c>
      <c r="F228" s="40" t="s">
        <v>332</v>
      </c>
      <c r="G228" s="40" t="s">
        <v>1093</v>
      </c>
      <c r="H228" s="40" t="s">
        <v>204</v>
      </c>
      <c r="I228" s="40" t="s">
        <v>205</v>
      </c>
      <c r="J228" s="40" t="s">
        <v>206</v>
      </c>
      <c r="K228" s="40" t="s">
        <v>1094</v>
      </c>
      <c r="L228" s="40" t="s">
        <v>436</v>
      </c>
      <c r="M228" s="55" t="s">
        <v>1095</v>
      </c>
      <c r="N228" s="40" t="s">
        <v>1092</v>
      </c>
      <c r="O228" s="40" t="s">
        <v>1096</v>
      </c>
      <c r="P228" s="40" t="s">
        <v>255</v>
      </c>
      <c r="Q228" s="40"/>
      <c r="R228" s="40"/>
      <c r="S228" s="40"/>
      <c r="T228" s="40"/>
      <c r="U228" s="40"/>
      <c r="V228" s="40"/>
      <c r="W228" s="40" t="s">
        <v>255</v>
      </c>
      <c r="X228" s="40"/>
      <c r="Y228" s="40"/>
      <c r="Z228" s="40"/>
      <c r="AA228" s="65" t="s">
        <v>256</v>
      </c>
    </row>
    <row r="229" spans="2:27" ht="14.5" customHeight="1">
      <c r="B229" s="41" t="s">
        <v>1097</v>
      </c>
      <c r="C229" s="41">
        <v>3</v>
      </c>
      <c r="D229" s="41" t="s">
        <v>271</v>
      </c>
      <c r="E229" s="41" t="s">
        <v>184</v>
      </c>
      <c r="F229" s="41" t="s">
        <v>249</v>
      </c>
      <c r="G229" s="41" t="s">
        <v>290</v>
      </c>
      <c r="H229" s="41" t="s">
        <v>204</v>
      </c>
      <c r="I229" s="41" t="s">
        <v>205</v>
      </c>
      <c r="J229" s="41" t="s">
        <v>251</v>
      </c>
      <c r="K229" s="41" t="s">
        <v>251</v>
      </c>
      <c r="L229" s="41" t="s">
        <v>252</v>
      </c>
      <c r="M229" s="51" t="s">
        <v>1098</v>
      </c>
      <c r="N229" s="41" t="s">
        <v>1097</v>
      </c>
      <c r="O229" s="41" t="s">
        <v>1099</v>
      </c>
      <c r="P229" s="41"/>
      <c r="Q229" s="41" t="s">
        <v>255</v>
      </c>
      <c r="R229" s="41"/>
      <c r="S229" s="41"/>
      <c r="T229" s="41"/>
      <c r="U229" s="41"/>
      <c r="V229" s="41"/>
      <c r="W229" s="41" t="s">
        <v>255</v>
      </c>
      <c r="X229" s="41"/>
      <c r="Y229" s="41"/>
      <c r="Z229" s="41"/>
      <c r="AA229" s="65" t="s">
        <v>280</v>
      </c>
    </row>
    <row r="230" spans="2:27" ht="14.5" customHeight="1">
      <c r="B230" s="42" t="s">
        <v>1100</v>
      </c>
      <c r="C230" s="42">
        <v>3</v>
      </c>
      <c r="D230" s="42" t="s">
        <v>276</v>
      </c>
      <c r="E230" s="42" t="s">
        <v>184</v>
      </c>
      <c r="F230" s="42" t="s">
        <v>336</v>
      </c>
      <c r="G230" s="42" t="s">
        <v>259</v>
      </c>
      <c r="H230" s="42" t="s">
        <v>204</v>
      </c>
      <c r="I230" s="42" t="s">
        <v>205</v>
      </c>
      <c r="J230" s="42" t="s">
        <v>251</v>
      </c>
      <c r="K230" s="42" t="s">
        <v>251</v>
      </c>
      <c r="L230" s="42" t="s">
        <v>282</v>
      </c>
      <c r="M230" s="57" t="s">
        <v>1101</v>
      </c>
      <c r="N230" s="42" t="s">
        <v>1100</v>
      </c>
      <c r="O230" s="42" t="s">
        <v>1102</v>
      </c>
      <c r="P230" s="42"/>
      <c r="Q230" s="42"/>
      <c r="R230" s="42"/>
      <c r="S230" s="42"/>
      <c r="T230" s="42" t="s">
        <v>255</v>
      </c>
      <c r="U230" s="42"/>
      <c r="V230" s="42"/>
      <c r="W230" s="42"/>
      <c r="X230" s="42"/>
      <c r="Y230" s="42"/>
      <c r="Z230" s="42"/>
      <c r="AA230" s="65" t="s">
        <v>256</v>
      </c>
    </row>
    <row r="231" spans="2:27" ht="14.5" customHeight="1">
      <c r="B231" s="40" t="s">
        <v>1103</v>
      </c>
      <c r="C231" s="40">
        <v>3</v>
      </c>
      <c r="D231" s="40" t="s">
        <v>264</v>
      </c>
      <c r="E231" s="40" t="s">
        <v>184</v>
      </c>
      <c r="F231" s="40" t="s">
        <v>249</v>
      </c>
      <c r="G231" s="40" t="s">
        <v>1104</v>
      </c>
      <c r="H231" s="40" t="s">
        <v>204</v>
      </c>
      <c r="I231" s="40" t="s">
        <v>205</v>
      </c>
      <c r="J231" s="40" t="s">
        <v>206</v>
      </c>
      <c r="K231" s="40" t="s">
        <v>1105</v>
      </c>
      <c r="L231" s="40" t="s">
        <v>252</v>
      </c>
      <c r="M231" s="50" t="s">
        <v>1106</v>
      </c>
      <c r="N231" s="40" t="s">
        <v>1103</v>
      </c>
      <c r="O231" s="40" t="s">
        <v>1107</v>
      </c>
      <c r="P231" s="40"/>
      <c r="Q231" s="40"/>
      <c r="R231" s="40"/>
      <c r="S231" s="40"/>
      <c r="T231" s="40"/>
      <c r="U231" s="40" t="s">
        <v>255</v>
      </c>
      <c r="V231" s="40"/>
      <c r="W231" s="40" t="s">
        <v>255</v>
      </c>
      <c r="X231" s="40"/>
      <c r="Y231" s="40"/>
      <c r="Z231" s="40"/>
      <c r="AA231" s="65" t="s">
        <v>256</v>
      </c>
    </row>
    <row r="232" spans="2:27" ht="14.5" customHeight="1">
      <c r="B232" s="38" t="s">
        <v>1108</v>
      </c>
      <c r="C232" s="38">
        <v>3</v>
      </c>
      <c r="D232" s="38" t="s">
        <v>248</v>
      </c>
      <c r="E232" s="38" t="s">
        <v>184</v>
      </c>
      <c r="F232" s="38" t="s">
        <v>332</v>
      </c>
      <c r="G232" s="38" t="s">
        <v>360</v>
      </c>
      <c r="H232" s="38" t="s">
        <v>204</v>
      </c>
      <c r="I232" s="38" t="s">
        <v>205</v>
      </c>
      <c r="J232" s="38" t="s">
        <v>206</v>
      </c>
      <c r="K232" s="38" t="s">
        <v>1109</v>
      </c>
      <c r="L232" s="38" t="s">
        <v>324</v>
      </c>
      <c r="M232" s="53" t="s">
        <v>1110</v>
      </c>
      <c r="N232" s="38" t="s">
        <v>1108</v>
      </c>
      <c r="O232" s="38" t="s">
        <v>1111</v>
      </c>
      <c r="P232" s="38"/>
      <c r="Q232" s="38" t="s">
        <v>255</v>
      </c>
      <c r="R232" s="38"/>
      <c r="S232" s="38" t="s">
        <v>255</v>
      </c>
      <c r="T232" s="38"/>
      <c r="U232" s="38"/>
      <c r="V232" s="38" t="s">
        <v>255</v>
      </c>
      <c r="W232" s="38" t="s">
        <v>255</v>
      </c>
      <c r="X232" s="38"/>
      <c r="Y232" s="38"/>
      <c r="Z232" s="38"/>
      <c r="AA232" s="65" t="s">
        <v>256</v>
      </c>
    </row>
    <row r="233" spans="2:27" ht="14.5" customHeight="1">
      <c r="B233" s="45" t="s">
        <v>1112</v>
      </c>
      <c r="C233" s="45">
        <v>3</v>
      </c>
      <c r="D233" s="45" t="s">
        <v>352</v>
      </c>
      <c r="E233" s="45" t="s">
        <v>184</v>
      </c>
      <c r="F233" s="45" t="s">
        <v>249</v>
      </c>
      <c r="G233" s="45" t="s">
        <v>272</v>
      </c>
      <c r="H233" s="45" t="s">
        <v>204</v>
      </c>
      <c r="I233" s="45" t="s">
        <v>205</v>
      </c>
      <c r="J233" s="45" t="s">
        <v>206</v>
      </c>
      <c r="K233" s="45" t="s">
        <v>353</v>
      </c>
      <c r="L233" s="45" t="s">
        <v>458</v>
      </c>
      <c r="M233" s="64" t="s">
        <v>1113</v>
      </c>
      <c r="N233" s="45" t="s">
        <v>1112</v>
      </c>
      <c r="O233" s="45" t="s">
        <v>1114</v>
      </c>
      <c r="P233" s="45" t="s">
        <v>255</v>
      </c>
      <c r="Q233" s="45"/>
      <c r="R233" s="45"/>
      <c r="S233" s="45"/>
      <c r="T233" s="45"/>
      <c r="U233" s="45" t="s">
        <v>255</v>
      </c>
      <c r="V233" s="45" t="s">
        <v>255</v>
      </c>
      <c r="W233" s="45" t="s">
        <v>255</v>
      </c>
      <c r="X233" s="45"/>
      <c r="Y233" s="45"/>
      <c r="Z233" s="45"/>
      <c r="AA233" s="65" t="s">
        <v>256</v>
      </c>
    </row>
    <row r="234" spans="2:27" ht="14.5" customHeight="1">
      <c r="B234" s="40" t="s">
        <v>1115</v>
      </c>
      <c r="C234" s="40">
        <v>3</v>
      </c>
      <c r="D234" s="40" t="s">
        <v>264</v>
      </c>
      <c r="E234" s="40" t="s">
        <v>184</v>
      </c>
      <c r="F234" s="40" t="s">
        <v>336</v>
      </c>
      <c r="G234" s="40" t="s">
        <v>250</v>
      </c>
      <c r="H234" s="40" t="s">
        <v>204</v>
      </c>
      <c r="I234" s="40" t="s">
        <v>251</v>
      </c>
      <c r="J234" s="40" t="s">
        <v>251</v>
      </c>
      <c r="K234" s="40" t="s">
        <v>251</v>
      </c>
      <c r="L234" s="40" t="s">
        <v>252</v>
      </c>
      <c r="M234" s="50" t="s">
        <v>1116</v>
      </c>
      <c r="N234" s="40" t="s">
        <v>1115</v>
      </c>
      <c r="O234" s="40" t="s">
        <v>1117</v>
      </c>
      <c r="P234" s="40"/>
      <c r="Q234" s="40" t="s">
        <v>255</v>
      </c>
      <c r="R234" s="40"/>
      <c r="S234" s="40"/>
      <c r="T234" s="40"/>
      <c r="U234" s="40"/>
      <c r="V234" s="40"/>
      <c r="W234" s="40"/>
      <c r="X234" s="40"/>
      <c r="Y234" s="40"/>
      <c r="Z234" s="40"/>
      <c r="AA234" s="65" t="s">
        <v>256</v>
      </c>
    </row>
    <row r="235" spans="2:27" ht="14.5" customHeight="1">
      <c r="B235" s="42" t="s">
        <v>1118</v>
      </c>
      <c r="C235" s="42">
        <v>3</v>
      </c>
      <c r="D235" s="42" t="s">
        <v>276</v>
      </c>
      <c r="E235" s="42" t="s">
        <v>255</v>
      </c>
      <c r="F235" s="42" t="s">
        <v>249</v>
      </c>
      <c r="G235" s="42" t="s">
        <v>312</v>
      </c>
      <c r="H235" s="42" t="s">
        <v>204</v>
      </c>
      <c r="I235" s="42" t="s">
        <v>205</v>
      </c>
      <c r="J235" s="42" t="s">
        <v>251</v>
      </c>
      <c r="K235" s="42" t="s">
        <v>251</v>
      </c>
      <c r="L235" s="42" t="s">
        <v>436</v>
      </c>
      <c r="M235" s="57" t="s">
        <v>1119</v>
      </c>
      <c r="N235" s="42" t="s">
        <v>1118</v>
      </c>
      <c r="O235" s="42" t="s">
        <v>1120</v>
      </c>
      <c r="P235" s="42"/>
      <c r="Q235" s="42" t="s">
        <v>255</v>
      </c>
      <c r="R235" s="42" t="s">
        <v>255</v>
      </c>
      <c r="S235" s="42"/>
      <c r="T235" s="42"/>
      <c r="U235" s="42"/>
      <c r="V235" s="42"/>
      <c r="W235" s="42"/>
      <c r="X235" s="42"/>
      <c r="Y235" s="42"/>
      <c r="Z235" s="42"/>
      <c r="AA235" s="65" t="s">
        <v>256</v>
      </c>
    </row>
    <row r="236" spans="2:27" ht="14.5" customHeight="1">
      <c r="B236" s="40" t="s">
        <v>1121</v>
      </c>
      <c r="C236" s="40">
        <v>3</v>
      </c>
      <c r="D236" s="40" t="s">
        <v>264</v>
      </c>
      <c r="E236" s="40" t="s">
        <v>184</v>
      </c>
      <c r="F236" s="40" t="s">
        <v>249</v>
      </c>
      <c r="G236" s="40" t="s">
        <v>259</v>
      </c>
      <c r="H236" s="40" t="s">
        <v>204</v>
      </c>
      <c r="I236" s="40" t="s">
        <v>205</v>
      </c>
      <c r="J236" s="40" t="s">
        <v>206</v>
      </c>
      <c r="K236" s="40" t="s">
        <v>1122</v>
      </c>
      <c r="L236" s="40" t="s">
        <v>458</v>
      </c>
      <c r="M236" s="55" t="s">
        <v>1123</v>
      </c>
      <c r="N236" s="40" t="s">
        <v>1121</v>
      </c>
      <c r="O236" s="40" t="s">
        <v>1124</v>
      </c>
      <c r="P236" s="40"/>
      <c r="Q236" s="40"/>
      <c r="R236" s="40"/>
      <c r="S236" s="40"/>
      <c r="T236" s="40"/>
      <c r="U236" s="40" t="s">
        <v>255</v>
      </c>
      <c r="V236" s="40"/>
      <c r="W236" s="40" t="s">
        <v>255</v>
      </c>
      <c r="X236" s="40"/>
      <c r="Y236" s="40"/>
      <c r="Z236" s="40"/>
      <c r="AA236" s="65" t="s">
        <v>280</v>
      </c>
    </row>
    <row r="237" spans="2:27" ht="14.5" customHeight="1">
      <c r="B237" s="39" t="s">
        <v>1125</v>
      </c>
      <c r="C237" s="39">
        <v>3</v>
      </c>
      <c r="D237" s="39" t="s">
        <v>258</v>
      </c>
      <c r="E237" s="39" t="s">
        <v>184</v>
      </c>
      <c r="F237" s="39" t="s">
        <v>249</v>
      </c>
      <c r="G237" s="39" t="s">
        <v>312</v>
      </c>
      <c r="H237" s="39" t="s">
        <v>204</v>
      </c>
      <c r="I237" s="39" t="s">
        <v>205</v>
      </c>
      <c r="J237" s="39" t="s">
        <v>206</v>
      </c>
      <c r="K237" s="39" t="s">
        <v>1126</v>
      </c>
      <c r="L237" s="39" t="s">
        <v>436</v>
      </c>
      <c r="M237" s="49" t="s">
        <v>1127</v>
      </c>
      <c r="N237" s="39" t="s">
        <v>1125</v>
      </c>
      <c r="O237" s="39" t="s">
        <v>1128</v>
      </c>
      <c r="P237" s="39" t="s">
        <v>255</v>
      </c>
      <c r="Q237" s="39"/>
      <c r="R237" s="39"/>
      <c r="S237" s="39"/>
      <c r="T237" s="39" t="s">
        <v>255</v>
      </c>
      <c r="U237" s="39"/>
      <c r="V237" s="39"/>
      <c r="W237" s="39" t="s">
        <v>255</v>
      </c>
      <c r="X237" s="39"/>
      <c r="Y237" s="39"/>
      <c r="Z237" s="39"/>
      <c r="AA237" s="65" t="s">
        <v>256</v>
      </c>
    </row>
    <row r="238" spans="2:27" ht="14.5" customHeight="1">
      <c r="B238" s="45" t="s">
        <v>1129</v>
      </c>
      <c r="C238" s="45">
        <v>3</v>
      </c>
      <c r="D238" s="45" t="s">
        <v>352</v>
      </c>
      <c r="E238" s="45" t="s">
        <v>255</v>
      </c>
      <c r="F238" s="45" t="s">
        <v>332</v>
      </c>
      <c r="G238" s="45" t="s">
        <v>290</v>
      </c>
      <c r="H238" s="45" t="s">
        <v>204</v>
      </c>
      <c r="I238" s="45" t="s">
        <v>205</v>
      </c>
      <c r="J238" s="45" t="s">
        <v>251</v>
      </c>
      <c r="K238" s="45" t="s">
        <v>251</v>
      </c>
      <c r="L238" s="45" t="s">
        <v>324</v>
      </c>
      <c r="M238" s="64" t="s">
        <v>1130</v>
      </c>
      <c r="N238" s="45" t="s">
        <v>1129</v>
      </c>
      <c r="O238" s="45" t="s">
        <v>1131</v>
      </c>
      <c r="P238" s="45"/>
      <c r="Q238" s="45"/>
      <c r="R238" s="45"/>
      <c r="S238" s="45"/>
      <c r="T238" s="45"/>
      <c r="U238" s="45"/>
      <c r="V238" s="45"/>
      <c r="W238" s="45" t="s">
        <v>255</v>
      </c>
      <c r="X238" s="45"/>
      <c r="Y238" s="45"/>
      <c r="Z238" s="45"/>
      <c r="AA238" s="65" t="s">
        <v>256</v>
      </c>
    </row>
    <row r="239" spans="2:27" ht="14.5" customHeight="1">
      <c r="B239" s="42" t="s">
        <v>1132</v>
      </c>
      <c r="C239" s="42">
        <v>3</v>
      </c>
      <c r="D239" s="42" t="s">
        <v>276</v>
      </c>
      <c r="E239" s="42" t="s">
        <v>184</v>
      </c>
      <c r="F239" s="42" t="s">
        <v>1133</v>
      </c>
      <c r="G239" s="42" t="s">
        <v>1057</v>
      </c>
      <c r="H239" s="42" t="s">
        <v>204</v>
      </c>
      <c r="I239" s="42" t="s">
        <v>205</v>
      </c>
      <c r="J239" s="42" t="s">
        <v>251</v>
      </c>
      <c r="K239" s="42" t="s">
        <v>251</v>
      </c>
      <c r="L239" s="42" t="s">
        <v>252</v>
      </c>
      <c r="M239" s="52" t="s">
        <v>1134</v>
      </c>
      <c r="N239" s="42" t="s">
        <v>1132</v>
      </c>
      <c r="O239" s="42" t="s">
        <v>1135</v>
      </c>
      <c r="P239" s="42" t="s">
        <v>255</v>
      </c>
      <c r="Q239" s="42"/>
      <c r="R239" s="42" t="s">
        <v>255</v>
      </c>
      <c r="S239" s="42"/>
      <c r="T239" s="42" t="s">
        <v>255</v>
      </c>
      <c r="U239" s="42"/>
      <c r="V239" s="42"/>
      <c r="W239" s="42"/>
      <c r="X239" s="42"/>
      <c r="Y239" s="42"/>
      <c r="Z239" s="42"/>
      <c r="AA239" s="65" t="s">
        <v>256</v>
      </c>
    </row>
    <row r="240" spans="2:27" ht="14.5" customHeight="1">
      <c r="B240" s="39" t="s">
        <v>1136</v>
      </c>
      <c r="C240" s="39">
        <v>3</v>
      </c>
      <c r="D240" s="39" t="s">
        <v>258</v>
      </c>
      <c r="E240" s="39" t="s">
        <v>184</v>
      </c>
      <c r="F240" s="39" t="s">
        <v>249</v>
      </c>
      <c r="G240" s="39" t="s">
        <v>312</v>
      </c>
      <c r="H240" s="39" t="s">
        <v>204</v>
      </c>
      <c r="I240" s="39" t="s">
        <v>205</v>
      </c>
      <c r="J240" s="39" t="s">
        <v>251</v>
      </c>
      <c r="K240" s="39" t="s">
        <v>251</v>
      </c>
      <c r="L240" s="39" t="s">
        <v>559</v>
      </c>
      <c r="M240" s="49" t="s">
        <v>1137</v>
      </c>
      <c r="N240" s="39" t="s">
        <v>1136</v>
      </c>
      <c r="O240" s="39" t="s">
        <v>1138</v>
      </c>
      <c r="P240" s="39"/>
      <c r="Q240" s="39" t="s">
        <v>255</v>
      </c>
      <c r="R240" s="39" t="s">
        <v>255</v>
      </c>
      <c r="S240" s="39"/>
      <c r="T240" s="39" t="s">
        <v>255</v>
      </c>
      <c r="U240" s="39" t="s">
        <v>255</v>
      </c>
      <c r="V240" s="39"/>
      <c r="W240" s="39" t="s">
        <v>255</v>
      </c>
      <c r="X240" s="39" t="s">
        <v>255</v>
      </c>
      <c r="Y240" s="39"/>
      <c r="Z240" s="39"/>
      <c r="AA240" s="65" t="s">
        <v>256</v>
      </c>
    </row>
    <row r="241" spans="2:27" ht="14.5" customHeight="1">
      <c r="B241" s="40" t="s">
        <v>1139</v>
      </c>
      <c r="C241" s="40">
        <v>3</v>
      </c>
      <c r="D241" s="40" t="s">
        <v>264</v>
      </c>
      <c r="E241" s="40" t="s">
        <v>184</v>
      </c>
      <c r="F241" s="40" t="s">
        <v>249</v>
      </c>
      <c r="G241" s="40" t="s">
        <v>1048</v>
      </c>
      <c r="H241" s="40" t="s">
        <v>204</v>
      </c>
      <c r="I241" s="40" t="s">
        <v>205</v>
      </c>
      <c r="J241" s="40" t="s">
        <v>251</v>
      </c>
      <c r="K241" s="40" t="s">
        <v>251</v>
      </c>
      <c r="L241" s="40" t="s">
        <v>252</v>
      </c>
      <c r="M241" s="70" t="s">
        <v>1140</v>
      </c>
      <c r="N241" s="40" t="s">
        <v>1139</v>
      </c>
      <c r="O241" s="40" t="s">
        <v>1141</v>
      </c>
      <c r="P241" s="40"/>
      <c r="Q241" s="40"/>
      <c r="R241" s="40"/>
      <c r="S241" s="40"/>
      <c r="T241" s="40"/>
      <c r="U241" s="40"/>
      <c r="V241" s="40"/>
      <c r="W241" s="40"/>
      <c r="X241" s="40"/>
      <c r="Y241" s="40" t="s">
        <v>255</v>
      </c>
      <c r="Z241" s="40" t="s">
        <v>255</v>
      </c>
      <c r="AA241" s="65" t="s">
        <v>387</v>
      </c>
    </row>
    <row r="242" spans="2:27" ht="14.5" customHeight="1">
      <c r="B242" s="39" t="s">
        <v>1142</v>
      </c>
      <c r="C242" s="39">
        <v>3</v>
      </c>
      <c r="D242" s="39" t="s">
        <v>258</v>
      </c>
      <c r="E242" s="39" t="s">
        <v>184</v>
      </c>
      <c r="F242" s="39" t="s">
        <v>249</v>
      </c>
      <c r="G242" s="39" t="s">
        <v>312</v>
      </c>
      <c r="H242" s="39" t="s">
        <v>204</v>
      </c>
      <c r="I242" s="39" t="s">
        <v>205</v>
      </c>
      <c r="J242" s="39" t="s">
        <v>251</v>
      </c>
      <c r="K242" s="39" t="s">
        <v>251</v>
      </c>
      <c r="L242" s="39" t="s">
        <v>252</v>
      </c>
      <c r="M242" s="49" t="s">
        <v>1143</v>
      </c>
      <c r="N242" s="39" t="s">
        <v>1142</v>
      </c>
      <c r="O242" s="39" t="s">
        <v>1144</v>
      </c>
      <c r="P242" s="39"/>
      <c r="Q242" s="39" t="s">
        <v>255</v>
      </c>
      <c r="R242" s="39"/>
      <c r="S242" s="39" t="s">
        <v>255</v>
      </c>
      <c r="T242" s="39"/>
      <c r="U242" s="39"/>
      <c r="V242" s="39" t="s">
        <v>255</v>
      </c>
      <c r="W242" s="39" t="s">
        <v>255</v>
      </c>
      <c r="X242" s="39"/>
      <c r="Y242" s="39"/>
      <c r="Z242" s="39"/>
      <c r="AA242" s="65" t="s">
        <v>256</v>
      </c>
    </row>
    <row r="243" spans="2:27" ht="14.5" customHeight="1">
      <c r="B243" s="41" t="s">
        <v>1145</v>
      </c>
      <c r="C243" s="41">
        <v>3</v>
      </c>
      <c r="D243" s="41" t="s">
        <v>271</v>
      </c>
      <c r="E243" s="41" t="s">
        <v>184</v>
      </c>
      <c r="F243" s="41" t="s">
        <v>249</v>
      </c>
      <c r="G243" s="41" t="s">
        <v>312</v>
      </c>
      <c r="H243" s="41" t="s">
        <v>204</v>
      </c>
      <c r="I243" s="41" t="s">
        <v>205</v>
      </c>
      <c r="J243" s="41" t="s">
        <v>206</v>
      </c>
      <c r="K243" s="41" t="s">
        <v>1146</v>
      </c>
      <c r="L243" s="41" t="s">
        <v>252</v>
      </c>
      <c r="M243" s="61" t="s">
        <v>1147</v>
      </c>
      <c r="N243" s="41" t="s">
        <v>1145</v>
      </c>
      <c r="O243" s="41" t="s">
        <v>1148</v>
      </c>
      <c r="P243" s="41"/>
      <c r="Q243" s="41" t="s">
        <v>255</v>
      </c>
      <c r="R243" s="41"/>
      <c r="S243" s="41" t="s">
        <v>255</v>
      </c>
      <c r="T243" s="41"/>
      <c r="U243" s="41"/>
      <c r="V243" s="41"/>
      <c r="W243" s="41"/>
      <c r="X243" s="41" t="s">
        <v>255</v>
      </c>
      <c r="Y243" s="41"/>
      <c r="Z243" s="41"/>
      <c r="AA243" s="65" t="s">
        <v>256</v>
      </c>
    </row>
    <row r="244" spans="2:27" ht="14.5" customHeight="1">
      <c r="B244" s="40" t="s">
        <v>1149</v>
      </c>
      <c r="C244" s="40">
        <v>3</v>
      </c>
      <c r="D244" s="40" t="s">
        <v>264</v>
      </c>
      <c r="E244" s="40" t="s">
        <v>184</v>
      </c>
      <c r="F244" s="40" t="s">
        <v>249</v>
      </c>
      <c r="G244" s="40" t="s">
        <v>1150</v>
      </c>
      <c r="H244" s="40" t="s">
        <v>204</v>
      </c>
      <c r="I244" s="40" t="s">
        <v>205</v>
      </c>
      <c r="J244" s="40" t="s">
        <v>206</v>
      </c>
      <c r="K244" s="40" t="s">
        <v>1151</v>
      </c>
      <c r="L244" s="40" t="s">
        <v>260</v>
      </c>
      <c r="M244" s="50" t="s">
        <v>1152</v>
      </c>
      <c r="N244" s="40" t="s">
        <v>1149</v>
      </c>
      <c r="O244" s="40" t="s">
        <v>1153</v>
      </c>
      <c r="P244" s="40" t="s">
        <v>255</v>
      </c>
      <c r="Q244" s="40" t="s">
        <v>255</v>
      </c>
      <c r="R244" s="40"/>
      <c r="S244" s="40"/>
      <c r="T244" s="40"/>
      <c r="U244" s="40"/>
      <c r="V244" s="40"/>
      <c r="W244" s="40" t="s">
        <v>255</v>
      </c>
      <c r="X244" s="40"/>
      <c r="Y244" s="40"/>
      <c r="Z244" s="40"/>
      <c r="AA244" s="65" t="s">
        <v>256</v>
      </c>
    </row>
    <row r="245" spans="2:27" ht="14.5" customHeight="1">
      <c r="B245" s="38" t="s">
        <v>1154</v>
      </c>
      <c r="C245" s="38">
        <v>3</v>
      </c>
      <c r="D245" s="38" t="s">
        <v>248</v>
      </c>
      <c r="E245" s="38" t="s">
        <v>184</v>
      </c>
      <c r="F245" s="38" t="s">
        <v>249</v>
      </c>
      <c r="G245" s="38" t="s">
        <v>1057</v>
      </c>
      <c r="H245" s="38" t="s">
        <v>204</v>
      </c>
      <c r="I245" s="38" t="s">
        <v>205</v>
      </c>
      <c r="J245" s="38" t="s">
        <v>206</v>
      </c>
      <c r="K245" s="38" t="s">
        <v>1155</v>
      </c>
      <c r="L245" s="38" t="s">
        <v>282</v>
      </c>
      <c r="M245" s="53" t="s">
        <v>1156</v>
      </c>
      <c r="N245" s="38" t="s">
        <v>1154</v>
      </c>
      <c r="O245" s="38" t="s">
        <v>1157</v>
      </c>
      <c r="P245" s="38"/>
      <c r="Q245" s="38"/>
      <c r="R245" s="38" t="s">
        <v>255</v>
      </c>
      <c r="S245" s="38"/>
      <c r="T245" s="38"/>
      <c r="U245" s="38" t="s">
        <v>255</v>
      </c>
      <c r="V245" s="38"/>
      <c r="W245" s="38" t="s">
        <v>255</v>
      </c>
      <c r="X245" s="38"/>
      <c r="Y245" s="38"/>
      <c r="Z245" s="38"/>
      <c r="AA245" s="65" t="s">
        <v>256</v>
      </c>
    </row>
    <row r="246" spans="2:27" ht="14.5" customHeight="1">
      <c r="B246" s="42" t="s">
        <v>1158</v>
      </c>
      <c r="C246" s="42">
        <v>3</v>
      </c>
      <c r="D246" s="42" t="s">
        <v>276</v>
      </c>
      <c r="E246" s="42" t="s">
        <v>184</v>
      </c>
      <c r="F246" s="42" t="s">
        <v>249</v>
      </c>
      <c r="G246" s="42" t="s">
        <v>272</v>
      </c>
      <c r="H246" s="42" t="s">
        <v>204</v>
      </c>
      <c r="I246" s="42" t="s">
        <v>205</v>
      </c>
      <c r="J246" s="42" t="s">
        <v>206</v>
      </c>
      <c r="K246" s="42" t="s">
        <v>1159</v>
      </c>
      <c r="L246" s="42" t="s">
        <v>282</v>
      </c>
      <c r="M246" s="52" t="s">
        <v>1160</v>
      </c>
      <c r="N246" s="42" t="s">
        <v>1158</v>
      </c>
      <c r="O246" s="42" t="s">
        <v>1161</v>
      </c>
      <c r="P246" s="42"/>
      <c r="Q246" s="42"/>
      <c r="R246" s="42"/>
      <c r="S246" s="42"/>
      <c r="T246" s="42"/>
      <c r="U246" s="42" t="s">
        <v>255</v>
      </c>
      <c r="V246" s="42"/>
      <c r="W246" s="42" t="s">
        <v>255</v>
      </c>
      <c r="X246" s="42"/>
      <c r="Y246" s="42"/>
      <c r="Z246" s="42"/>
      <c r="AA246" s="65" t="s">
        <v>256</v>
      </c>
    </row>
    <row r="247" spans="2:27" ht="14.5" customHeight="1">
      <c r="B247" s="41" t="s">
        <v>1162</v>
      </c>
      <c r="C247" s="41">
        <v>3</v>
      </c>
      <c r="D247" s="41" t="s">
        <v>271</v>
      </c>
      <c r="E247" s="41" t="s">
        <v>184</v>
      </c>
      <c r="F247" s="41" t="s">
        <v>249</v>
      </c>
      <c r="G247" s="41" t="s">
        <v>360</v>
      </c>
      <c r="H247" s="41" t="s">
        <v>204</v>
      </c>
      <c r="I247" s="41" t="s">
        <v>205</v>
      </c>
      <c r="J247" s="41" t="s">
        <v>206</v>
      </c>
      <c r="K247" s="41" t="s">
        <v>1163</v>
      </c>
      <c r="L247" s="41" t="s">
        <v>371</v>
      </c>
      <c r="M247" s="61" t="s">
        <v>1164</v>
      </c>
      <c r="N247" s="41" t="s">
        <v>1162</v>
      </c>
      <c r="O247" s="41" t="s">
        <v>1165</v>
      </c>
      <c r="P247" s="41" t="s">
        <v>255</v>
      </c>
      <c r="Q247" s="41" t="s">
        <v>255</v>
      </c>
      <c r="R247" s="41"/>
      <c r="S247" s="41"/>
      <c r="T247" s="41"/>
      <c r="U247" s="41"/>
      <c r="V247" s="41"/>
      <c r="W247" s="41"/>
      <c r="X247" s="41"/>
      <c r="Y247" s="41"/>
      <c r="Z247" s="41"/>
      <c r="AA247" s="65" t="s">
        <v>256</v>
      </c>
    </row>
    <row r="248" spans="2:27" ht="14.5" customHeight="1">
      <c r="B248" s="42" t="s">
        <v>1166</v>
      </c>
      <c r="C248" s="42">
        <v>3</v>
      </c>
      <c r="D248" s="42" t="s">
        <v>276</v>
      </c>
      <c r="E248" s="42" t="s">
        <v>184</v>
      </c>
      <c r="F248" s="42" t="s">
        <v>249</v>
      </c>
      <c r="G248" s="42" t="s">
        <v>986</v>
      </c>
      <c r="H248" s="42" t="s">
        <v>204</v>
      </c>
      <c r="I248" s="42" t="s">
        <v>205</v>
      </c>
      <c r="J248" s="42" t="s">
        <v>251</v>
      </c>
      <c r="K248" s="42" t="s">
        <v>251</v>
      </c>
      <c r="L248" s="42" t="s">
        <v>371</v>
      </c>
      <c r="M248" s="52" t="s">
        <v>1167</v>
      </c>
      <c r="N248" s="42" t="s">
        <v>1166</v>
      </c>
      <c r="O248" s="42" t="s">
        <v>1168</v>
      </c>
      <c r="P248" s="42" t="s">
        <v>255</v>
      </c>
      <c r="Q248" s="42"/>
      <c r="R248" s="42" t="s">
        <v>255</v>
      </c>
      <c r="S248" s="42"/>
      <c r="T248" s="42" t="s">
        <v>255</v>
      </c>
      <c r="U248" s="42"/>
      <c r="V248" s="42"/>
      <c r="W248" s="42"/>
      <c r="X248" s="42"/>
      <c r="Y248" s="42"/>
      <c r="Z248" s="42"/>
      <c r="AA248" s="65" t="s">
        <v>256</v>
      </c>
    </row>
    <row r="249" spans="2:27" ht="14.5" customHeight="1">
      <c r="B249" s="38" t="s">
        <v>1169</v>
      </c>
      <c r="C249" s="38">
        <v>3</v>
      </c>
      <c r="D249" s="38" t="s">
        <v>248</v>
      </c>
      <c r="E249" s="38" t="s">
        <v>184</v>
      </c>
      <c r="F249" s="38" t="s">
        <v>249</v>
      </c>
      <c r="G249" s="38" t="s">
        <v>1170</v>
      </c>
      <c r="H249" s="38" t="s">
        <v>204</v>
      </c>
      <c r="I249" s="38" t="s">
        <v>205</v>
      </c>
      <c r="J249" s="38" t="s">
        <v>206</v>
      </c>
      <c r="K249" s="38" t="s">
        <v>1171</v>
      </c>
      <c r="L249" s="38" t="s">
        <v>458</v>
      </c>
      <c r="M249" s="53" t="s">
        <v>1172</v>
      </c>
      <c r="N249" s="38" t="s">
        <v>1169</v>
      </c>
      <c r="O249" s="38" t="s">
        <v>1173</v>
      </c>
      <c r="P249" s="38"/>
      <c r="Q249" s="38" t="s">
        <v>255</v>
      </c>
      <c r="R249" s="38"/>
      <c r="S249" s="38"/>
      <c r="T249" s="38"/>
      <c r="U249" s="38"/>
      <c r="V249" s="38"/>
      <c r="W249" s="38"/>
      <c r="X249" s="38"/>
      <c r="Y249" s="38"/>
      <c r="Z249" s="38"/>
      <c r="AA249" s="65" t="s">
        <v>256</v>
      </c>
    </row>
    <row r="250" spans="2:27" ht="14.5" customHeight="1">
      <c r="B250" s="41" t="s">
        <v>1174</v>
      </c>
      <c r="C250" s="41">
        <v>3</v>
      </c>
      <c r="D250" s="41" t="s">
        <v>271</v>
      </c>
      <c r="E250" s="41" t="s">
        <v>184</v>
      </c>
      <c r="F250" s="41" t="s">
        <v>336</v>
      </c>
      <c r="G250" s="41" t="s">
        <v>259</v>
      </c>
      <c r="H250" s="41" t="s">
        <v>204</v>
      </c>
      <c r="I250" s="41" t="s">
        <v>205</v>
      </c>
      <c r="J250" s="41" t="s">
        <v>251</v>
      </c>
      <c r="K250" s="41" t="s">
        <v>251</v>
      </c>
      <c r="L250" s="41" t="s">
        <v>282</v>
      </c>
      <c r="M250" s="60" t="s">
        <v>1175</v>
      </c>
      <c r="N250" s="41" t="s">
        <v>1174</v>
      </c>
      <c r="O250" s="41" t="s">
        <v>1176</v>
      </c>
      <c r="P250" s="41"/>
      <c r="Q250" s="41" t="s">
        <v>255</v>
      </c>
      <c r="R250" s="41"/>
      <c r="S250" s="41" t="s">
        <v>255</v>
      </c>
      <c r="T250" s="41"/>
      <c r="U250" s="41"/>
      <c r="V250" s="41" t="s">
        <v>255</v>
      </c>
      <c r="W250" s="41" t="s">
        <v>255</v>
      </c>
      <c r="X250" s="41"/>
      <c r="Y250" s="78"/>
      <c r="Z250" s="78"/>
      <c r="AA250" s="65" t="s">
        <v>350</v>
      </c>
    </row>
    <row r="251" spans="2:27" ht="14.5" customHeight="1">
      <c r="B251" s="38" t="s">
        <v>1177</v>
      </c>
      <c r="C251" s="38">
        <v>3</v>
      </c>
      <c r="D251" s="38" t="s">
        <v>248</v>
      </c>
      <c r="E251" s="38" t="s">
        <v>184</v>
      </c>
      <c r="F251" s="38" t="s">
        <v>249</v>
      </c>
      <c r="G251" s="38" t="s">
        <v>486</v>
      </c>
      <c r="H251" s="38" t="s">
        <v>204</v>
      </c>
      <c r="I251" s="38" t="s">
        <v>205</v>
      </c>
      <c r="J251" s="38" t="s">
        <v>206</v>
      </c>
      <c r="K251" s="38" t="s">
        <v>1178</v>
      </c>
      <c r="L251" s="38" t="s">
        <v>282</v>
      </c>
      <c r="M251" s="48" t="s">
        <v>1179</v>
      </c>
      <c r="N251" s="38" t="s">
        <v>1177</v>
      </c>
      <c r="O251" s="38" t="s">
        <v>1180</v>
      </c>
      <c r="P251" s="38" t="s">
        <v>255</v>
      </c>
      <c r="Q251" s="38"/>
      <c r="R251" s="38"/>
      <c r="S251" s="38"/>
      <c r="T251" s="38"/>
      <c r="U251" s="38" t="s">
        <v>255</v>
      </c>
      <c r="V251" s="38"/>
      <c r="W251" s="38" t="s">
        <v>255</v>
      </c>
      <c r="X251" s="38"/>
      <c r="Y251" s="38"/>
      <c r="Z251" s="38"/>
      <c r="AA251" s="65" t="s">
        <v>256</v>
      </c>
    </row>
    <row r="252" spans="2:27" ht="14.5" customHeight="1">
      <c r="B252" s="38" t="s">
        <v>1181</v>
      </c>
      <c r="C252" s="38">
        <v>3</v>
      </c>
      <c r="D252" s="38" t="s">
        <v>248</v>
      </c>
      <c r="E252" s="38" t="s">
        <v>184</v>
      </c>
      <c r="F252" s="38" t="s">
        <v>249</v>
      </c>
      <c r="G252" s="38" t="s">
        <v>486</v>
      </c>
      <c r="H252" s="38" t="s">
        <v>204</v>
      </c>
      <c r="I252" s="38" t="s">
        <v>205</v>
      </c>
      <c r="J252" s="38" t="s">
        <v>206</v>
      </c>
      <c r="K252" s="38" t="s">
        <v>1182</v>
      </c>
      <c r="L252" s="38" t="s">
        <v>559</v>
      </c>
      <c r="M252" s="73" t="s">
        <v>1183</v>
      </c>
      <c r="N252" s="38" t="s">
        <v>1181</v>
      </c>
      <c r="O252" s="38" t="s">
        <v>1184</v>
      </c>
      <c r="P252" s="38"/>
      <c r="Q252" s="38"/>
      <c r="R252" s="38" t="s">
        <v>255</v>
      </c>
      <c r="S252" s="38"/>
      <c r="T252" s="38" t="s">
        <v>255</v>
      </c>
      <c r="U252" s="38"/>
      <c r="V252" s="38" t="s">
        <v>255</v>
      </c>
      <c r="W252" s="38" t="s">
        <v>255</v>
      </c>
      <c r="X252" s="38"/>
      <c r="Y252" s="74"/>
      <c r="Z252" s="74"/>
      <c r="AA252" s="65" t="s">
        <v>350</v>
      </c>
    </row>
    <row r="253" spans="2:27" ht="14.5" customHeight="1">
      <c r="B253" s="38" t="s">
        <v>1185</v>
      </c>
      <c r="C253" s="38">
        <v>3</v>
      </c>
      <c r="D253" s="38" t="s">
        <v>248</v>
      </c>
      <c r="E253" s="38" t="s">
        <v>184</v>
      </c>
      <c r="F253" s="38" t="s">
        <v>249</v>
      </c>
      <c r="G253" s="38" t="s">
        <v>250</v>
      </c>
      <c r="H253" s="38" t="s">
        <v>204</v>
      </c>
      <c r="I253" s="38" t="s">
        <v>205</v>
      </c>
      <c r="J253" s="38" t="s">
        <v>206</v>
      </c>
      <c r="K253" s="38" t="s">
        <v>1186</v>
      </c>
      <c r="L253" s="38" t="s">
        <v>559</v>
      </c>
      <c r="M253" s="48" t="s">
        <v>1187</v>
      </c>
      <c r="N253" s="38" t="s">
        <v>1185</v>
      </c>
      <c r="O253" s="38" t="s">
        <v>1188</v>
      </c>
      <c r="P253" s="38"/>
      <c r="Q253" s="38"/>
      <c r="R253" s="38"/>
      <c r="S253" s="38"/>
      <c r="T253" s="38"/>
      <c r="U253" s="38"/>
      <c r="V253" s="38" t="s">
        <v>255</v>
      </c>
      <c r="W253" s="38" t="s">
        <v>255</v>
      </c>
      <c r="X253" s="38"/>
      <c r="Y253" s="38"/>
      <c r="Z253" s="38"/>
      <c r="AA253" s="65" t="s">
        <v>280</v>
      </c>
    </row>
    <row r="254" spans="2:27" ht="14.5" customHeight="1">
      <c r="B254" s="38" t="s">
        <v>1189</v>
      </c>
      <c r="C254" s="38">
        <v>3</v>
      </c>
      <c r="D254" s="38" t="s">
        <v>248</v>
      </c>
      <c r="E254" s="38" t="s">
        <v>184</v>
      </c>
      <c r="F254" s="38" t="s">
        <v>249</v>
      </c>
      <c r="G254" s="38" t="s">
        <v>486</v>
      </c>
      <c r="H254" s="38" t="s">
        <v>204</v>
      </c>
      <c r="I254" s="38" t="s">
        <v>205</v>
      </c>
      <c r="J254" s="38" t="s">
        <v>206</v>
      </c>
      <c r="K254" s="38" t="s">
        <v>1190</v>
      </c>
      <c r="L254" s="38" t="s">
        <v>559</v>
      </c>
      <c r="M254" s="76" t="s">
        <v>1191</v>
      </c>
      <c r="N254" s="38" t="s">
        <v>1189</v>
      </c>
      <c r="O254" s="38" t="s">
        <v>1192</v>
      </c>
      <c r="P254" s="38"/>
      <c r="Q254" s="38"/>
      <c r="R254" s="38"/>
      <c r="S254" s="38"/>
      <c r="T254" s="38"/>
      <c r="U254" s="38"/>
      <c r="V254" s="38" t="s">
        <v>255</v>
      </c>
      <c r="W254" s="38" t="s">
        <v>255</v>
      </c>
      <c r="X254" s="38"/>
      <c r="Y254" s="74"/>
      <c r="Z254" s="74"/>
      <c r="AA254" s="65" t="s">
        <v>350</v>
      </c>
    </row>
    <row r="255" spans="2:27" ht="14.5" customHeight="1">
      <c r="B255" s="41" t="s">
        <v>1193</v>
      </c>
      <c r="C255" s="41">
        <v>3</v>
      </c>
      <c r="D255" s="41" t="s">
        <v>271</v>
      </c>
      <c r="E255" s="41" t="s">
        <v>184</v>
      </c>
      <c r="F255" s="41" t="s">
        <v>249</v>
      </c>
      <c r="G255" s="41" t="s">
        <v>486</v>
      </c>
      <c r="H255" s="41" t="s">
        <v>204</v>
      </c>
      <c r="I255" s="41" t="s">
        <v>205</v>
      </c>
      <c r="J255" s="41" t="s">
        <v>206</v>
      </c>
      <c r="K255" s="41" t="s">
        <v>1194</v>
      </c>
      <c r="L255" s="41" t="s">
        <v>559</v>
      </c>
      <c r="M255" s="60" t="s">
        <v>1195</v>
      </c>
      <c r="N255" s="41" t="s">
        <v>1193</v>
      </c>
      <c r="O255" s="41" t="s">
        <v>1196</v>
      </c>
      <c r="P255" s="41"/>
      <c r="Q255" s="41"/>
      <c r="R255" s="41"/>
      <c r="S255" s="41"/>
      <c r="T255" s="41"/>
      <c r="U255" s="41"/>
      <c r="V255" s="41" t="s">
        <v>255</v>
      </c>
      <c r="W255" s="41" t="s">
        <v>255</v>
      </c>
      <c r="X255" s="41"/>
      <c r="Y255" s="78"/>
      <c r="Z255" s="78"/>
      <c r="AA255" s="65" t="s">
        <v>350</v>
      </c>
    </row>
    <row r="256" spans="2:27" ht="14.5" customHeight="1">
      <c r="B256" s="38" t="s">
        <v>1197</v>
      </c>
      <c r="C256" s="38">
        <v>3</v>
      </c>
      <c r="D256" s="38" t="s">
        <v>248</v>
      </c>
      <c r="E256" s="38" t="s">
        <v>184</v>
      </c>
      <c r="F256" s="38" t="s">
        <v>249</v>
      </c>
      <c r="G256" s="38" t="s">
        <v>486</v>
      </c>
      <c r="H256" s="38" t="s">
        <v>204</v>
      </c>
      <c r="I256" s="38" t="s">
        <v>251</v>
      </c>
      <c r="J256" s="38" t="s">
        <v>251</v>
      </c>
      <c r="K256" s="38" t="s">
        <v>251</v>
      </c>
      <c r="L256" s="38" t="s">
        <v>252</v>
      </c>
      <c r="M256" s="53" t="s">
        <v>1198</v>
      </c>
      <c r="N256" s="38" t="s">
        <v>1197</v>
      </c>
      <c r="O256" s="38" t="s">
        <v>1199</v>
      </c>
      <c r="P256" s="38"/>
      <c r="Q256" s="38"/>
      <c r="R256" s="38"/>
      <c r="S256" s="38"/>
      <c r="T256" s="38"/>
      <c r="U256" s="38" t="s">
        <v>255</v>
      </c>
      <c r="V256" s="38" t="s">
        <v>255</v>
      </c>
      <c r="W256" s="38" t="s">
        <v>255</v>
      </c>
      <c r="X256" s="38"/>
      <c r="Y256" s="38"/>
      <c r="Z256" s="38"/>
      <c r="AA256" s="65" t="s">
        <v>280</v>
      </c>
    </row>
    <row r="257" spans="2:27" ht="14.5" customHeight="1">
      <c r="B257" s="38" t="s">
        <v>1200</v>
      </c>
      <c r="C257" s="38">
        <v>3</v>
      </c>
      <c r="D257" s="38" t="s">
        <v>248</v>
      </c>
      <c r="E257" s="38" t="s">
        <v>184</v>
      </c>
      <c r="F257" s="38" t="s">
        <v>249</v>
      </c>
      <c r="G257" s="38" t="s">
        <v>272</v>
      </c>
      <c r="H257" s="38" t="s">
        <v>204</v>
      </c>
      <c r="I257" s="38" t="s">
        <v>205</v>
      </c>
      <c r="J257" s="38" t="s">
        <v>206</v>
      </c>
      <c r="K257" s="38" t="s">
        <v>1201</v>
      </c>
      <c r="L257" s="38" t="s">
        <v>252</v>
      </c>
      <c r="M257" s="48" t="s">
        <v>1202</v>
      </c>
      <c r="N257" s="38" t="s">
        <v>1200</v>
      </c>
      <c r="O257" s="38" t="s">
        <v>1203</v>
      </c>
      <c r="P257" s="38"/>
      <c r="Q257" s="38"/>
      <c r="R257" s="38" t="s">
        <v>255</v>
      </c>
      <c r="S257" s="38"/>
      <c r="T257" s="38"/>
      <c r="U257" s="38" t="s">
        <v>255</v>
      </c>
      <c r="V257" s="38"/>
      <c r="W257" s="38" t="s">
        <v>255</v>
      </c>
      <c r="X257" s="38"/>
      <c r="Y257" s="38"/>
      <c r="Z257" s="38"/>
      <c r="AA257" s="65" t="s">
        <v>280</v>
      </c>
    </row>
    <row r="258" spans="2:27" ht="14.5" customHeight="1">
      <c r="B258" s="42" t="s">
        <v>1204</v>
      </c>
      <c r="C258" s="42">
        <v>3</v>
      </c>
      <c r="D258" s="42" t="s">
        <v>276</v>
      </c>
      <c r="E258" s="42" t="s">
        <v>184</v>
      </c>
      <c r="F258" s="42" t="s">
        <v>332</v>
      </c>
      <c r="G258" s="42" t="s">
        <v>312</v>
      </c>
      <c r="H258" s="42" t="s">
        <v>204</v>
      </c>
      <c r="I258" s="42" t="s">
        <v>205</v>
      </c>
      <c r="J258" s="42" t="s">
        <v>251</v>
      </c>
      <c r="K258" s="42" t="s">
        <v>251</v>
      </c>
      <c r="L258" s="42" t="s">
        <v>436</v>
      </c>
      <c r="M258" s="52" t="s">
        <v>1205</v>
      </c>
      <c r="N258" s="42" t="s">
        <v>1204</v>
      </c>
      <c r="O258" s="42" t="s">
        <v>1206</v>
      </c>
      <c r="P258" s="42"/>
      <c r="Q258" s="42"/>
      <c r="R258" s="42"/>
      <c r="S258" s="42"/>
      <c r="T258" s="42"/>
      <c r="U258" s="42"/>
      <c r="V258" s="42"/>
      <c r="W258" s="42" t="s">
        <v>255</v>
      </c>
      <c r="X258" s="42" t="s">
        <v>255</v>
      </c>
      <c r="Y258" s="42"/>
      <c r="Z258" s="42"/>
      <c r="AA258" s="65" t="s">
        <v>280</v>
      </c>
    </row>
    <row r="259" spans="2:27" ht="14.5" customHeight="1">
      <c r="B259" s="44" t="s">
        <v>1207</v>
      </c>
      <c r="C259" s="44">
        <v>3</v>
      </c>
      <c r="D259" s="44" t="s">
        <v>311</v>
      </c>
      <c r="E259" s="44" t="s">
        <v>184</v>
      </c>
      <c r="F259" s="44" t="s">
        <v>249</v>
      </c>
      <c r="G259" s="44" t="s">
        <v>312</v>
      </c>
      <c r="H259" s="44" t="s">
        <v>204</v>
      </c>
      <c r="I259" s="44" t="s">
        <v>251</v>
      </c>
      <c r="J259" s="44" t="s">
        <v>206</v>
      </c>
      <c r="K259" s="44" t="s">
        <v>1208</v>
      </c>
      <c r="L259" s="44" t="s">
        <v>324</v>
      </c>
      <c r="M259" s="56" t="s">
        <v>1209</v>
      </c>
      <c r="N259" s="44" t="s">
        <v>1207</v>
      </c>
      <c r="O259" s="44" t="s">
        <v>1210</v>
      </c>
      <c r="P259" s="44" t="s">
        <v>255</v>
      </c>
      <c r="Q259" s="44" t="s">
        <v>255</v>
      </c>
      <c r="R259" s="44"/>
      <c r="S259" s="44"/>
      <c r="T259" s="44"/>
      <c r="U259" s="44" t="s">
        <v>255</v>
      </c>
      <c r="V259" s="44" t="s">
        <v>255</v>
      </c>
      <c r="W259" s="44" t="s">
        <v>255</v>
      </c>
      <c r="X259" s="44"/>
      <c r="Y259" s="44"/>
      <c r="Z259" s="44"/>
      <c r="AA259" s="65" t="s">
        <v>256</v>
      </c>
    </row>
    <row r="260" spans="2:27" ht="14.5" customHeight="1">
      <c r="B260" s="41" t="s">
        <v>1211</v>
      </c>
      <c r="C260" s="41">
        <v>3</v>
      </c>
      <c r="D260" s="41" t="s">
        <v>271</v>
      </c>
      <c r="E260" s="41" t="s">
        <v>184</v>
      </c>
      <c r="F260" s="41" t="s">
        <v>249</v>
      </c>
      <c r="G260" s="41" t="s">
        <v>259</v>
      </c>
      <c r="H260" s="41" t="s">
        <v>204</v>
      </c>
      <c r="I260" s="41" t="s">
        <v>205</v>
      </c>
      <c r="J260" s="41" t="s">
        <v>251</v>
      </c>
      <c r="K260" s="41" t="s">
        <v>251</v>
      </c>
      <c r="L260" s="41" t="s">
        <v>282</v>
      </c>
      <c r="M260" s="61" t="s">
        <v>1212</v>
      </c>
      <c r="N260" s="41" t="s">
        <v>1211</v>
      </c>
      <c r="O260" s="41" t="s">
        <v>1213</v>
      </c>
      <c r="P260" s="41"/>
      <c r="Q260" s="41"/>
      <c r="R260" s="41"/>
      <c r="S260" s="41"/>
      <c r="T260" s="41"/>
      <c r="U260" s="41"/>
      <c r="V260" s="41" t="s">
        <v>255</v>
      </c>
      <c r="W260" s="41" t="s">
        <v>255</v>
      </c>
      <c r="X260" s="41"/>
      <c r="Y260" s="41"/>
      <c r="Z260" s="41"/>
      <c r="AA260" s="65" t="s">
        <v>256</v>
      </c>
    </row>
    <row r="261" spans="2:27" ht="14.5" customHeight="1">
      <c r="B261" s="40" t="s">
        <v>1214</v>
      </c>
      <c r="C261" s="40">
        <v>3</v>
      </c>
      <c r="D261" s="40" t="s">
        <v>264</v>
      </c>
      <c r="E261" s="40" t="s">
        <v>184</v>
      </c>
      <c r="F261" s="40" t="s">
        <v>249</v>
      </c>
      <c r="G261" s="40" t="s">
        <v>486</v>
      </c>
      <c r="H261" s="40" t="s">
        <v>204</v>
      </c>
      <c r="I261" s="40" t="s">
        <v>205</v>
      </c>
      <c r="J261" s="40" t="s">
        <v>206</v>
      </c>
      <c r="K261" s="40" t="s">
        <v>1215</v>
      </c>
      <c r="L261" s="40" t="s">
        <v>458</v>
      </c>
      <c r="M261" s="50" t="s">
        <v>1216</v>
      </c>
      <c r="N261" s="40" t="s">
        <v>1214</v>
      </c>
      <c r="O261" s="40" t="s">
        <v>1217</v>
      </c>
      <c r="P261" s="40"/>
      <c r="Q261" s="40"/>
      <c r="R261" s="40"/>
      <c r="S261" s="40"/>
      <c r="T261" s="40"/>
      <c r="U261" s="40"/>
      <c r="V261" s="40"/>
      <c r="W261" s="40" t="s">
        <v>255</v>
      </c>
      <c r="X261" s="40"/>
      <c r="Y261" s="40"/>
      <c r="Z261" s="40"/>
      <c r="AA261" s="65" t="s">
        <v>280</v>
      </c>
    </row>
    <row r="262" spans="2:27" ht="14.5" customHeight="1">
      <c r="B262" s="40" t="s">
        <v>1218</v>
      </c>
      <c r="C262" s="40">
        <v>3</v>
      </c>
      <c r="D262" s="40" t="s">
        <v>264</v>
      </c>
      <c r="E262" s="40" t="s">
        <v>184</v>
      </c>
      <c r="F262" s="40" t="s">
        <v>249</v>
      </c>
      <c r="G262" s="40" t="s">
        <v>250</v>
      </c>
      <c r="H262" s="40" t="s">
        <v>204</v>
      </c>
      <c r="I262" s="40" t="s">
        <v>205</v>
      </c>
      <c r="J262" s="40" t="s">
        <v>206</v>
      </c>
      <c r="K262" s="40" t="s">
        <v>1201</v>
      </c>
      <c r="L262" s="40" t="s">
        <v>458</v>
      </c>
      <c r="M262" s="50" t="s">
        <v>1219</v>
      </c>
      <c r="N262" s="40" t="s">
        <v>1218</v>
      </c>
      <c r="O262" s="40" t="s">
        <v>1220</v>
      </c>
      <c r="P262" s="40"/>
      <c r="Q262" s="40"/>
      <c r="R262" s="40" t="s">
        <v>255</v>
      </c>
      <c r="S262" s="40"/>
      <c r="T262" s="40"/>
      <c r="U262" s="40" t="s">
        <v>255</v>
      </c>
      <c r="V262" s="40"/>
      <c r="W262" s="40" t="s">
        <v>255</v>
      </c>
      <c r="X262" s="40"/>
      <c r="Y262" s="40"/>
      <c r="Z262" s="40"/>
      <c r="AA262" s="65" t="s">
        <v>280</v>
      </c>
    </row>
    <row r="263" spans="2:27" ht="14.5" customHeight="1">
      <c r="B263" s="42" t="s">
        <v>1221</v>
      </c>
      <c r="C263" s="42">
        <v>3</v>
      </c>
      <c r="D263" s="42" t="s">
        <v>276</v>
      </c>
      <c r="E263" s="42" t="s">
        <v>255</v>
      </c>
      <c r="F263" s="42" t="s">
        <v>249</v>
      </c>
      <c r="G263" s="42" t="s">
        <v>290</v>
      </c>
      <c r="H263" s="42" t="s">
        <v>204</v>
      </c>
      <c r="I263" s="42" t="s">
        <v>205</v>
      </c>
      <c r="J263" s="42" t="s">
        <v>206</v>
      </c>
      <c r="K263" s="42" t="s">
        <v>1222</v>
      </c>
      <c r="L263" s="42" t="s">
        <v>441</v>
      </c>
      <c r="M263" s="52" t="s">
        <v>1223</v>
      </c>
      <c r="N263" s="42" t="s">
        <v>1221</v>
      </c>
      <c r="O263" s="42" t="s">
        <v>1224</v>
      </c>
      <c r="P263" s="42"/>
      <c r="Q263" s="42"/>
      <c r="R263" s="42" t="s">
        <v>255</v>
      </c>
      <c r="S263" s="42"/>
      <c r="T263" s="42" t="s">
        <v>255</v>
      </c>
      <c r="U263" s="42" t="s">
        <v>255</v>
      </c>
      <c r="V263" s="42"/>
      <c r="W263" s="42" t="s">
        <v>255</v>
      </c>
      <c r="X263" s="42" t="s">
        <v>255</v>
      </c>
      <c r="Y263" s="42"/>
      <c r="Z263" s="42"/>
      <c r="AA263" s="65" t="s">
        <v>256</v>
      </c>
    </row>
    <row r="264" spans="2:27" ht="14.5" customHeight="1">
      <c r="B264" s="42" t="s">
        <v>1225</v>
      </c>
      <c r="C264" s="42">
        <v>3</v>
      </c>
      <c r="D264" s="42" t="s">
        <v>276</v>
      </c>
      <c r="E264" s="42" t="s">
        <v>255</v>
      </c>
      <c r="F264" s="42" t="s">
        <v>249</v>
      </c>
      <c r="G264" s="42" t="s">
        <v>290</v>
      </c>
      <c r="H264" s="42" t="s">
        <v>204</v>
      </c>
      <c r="I264" s="42" t="s">
        <v>205</v>
      </c>
      <c r="J264" s="42" t="s">
        <v>206</v>
      </c>
      <c r="K264" s="42" t="s">
        <v>1226</v>
      </c>
      <c r="L264" s="42" t="s">
        <v>324</v>
      </c>
      <c r="M264" s="52" t="s">
        <v>1227</v>
      </c>
      <c r="N264" s="42" t="s">
        <v>1225</v>
      </c>
      <c r="O264" s="42" t="s">
        <v>1228</v>
      </c>
      <c r="P264" s="42"/>
      <c r="Q264" s="42" t="s">
        <v>255</v>
      </c>
      <c r="R264" s="42" t="s">
        <v>255</v>
      </c>
      <c r="S264" s="42"/>
      <c r="T264" s="42" t="s">
        <v>255</v>
      </c>
      <c r="U264" s="42" t="s">
        <v>255</v>
      </c>
      <c r="V264" s="42"/>
      <c r="W264" s="42"/>
      <c r="X264" s="42" t="s">
        <v>255</v>
      </c>
      <c r="Y264" s="42"/>
      <c r="Z264" s="42"/>
      <c r="AA264" s="65" t="s">
        <v>256</v>
      </c>
    </row>
    <row r="265" spans="2:27" ht="14.5" customHeight="1">
      <c r="B265" s="40" t="s">
        <v>1229</v>
      </c>
      <c r="C265" s="40">
        <v>3</v>
      </c>
      <c r="D265" s="40" t="s">
        <v>264</v>
      </c>
      <c r="E265" s="40" t="s">
        <v>184</v>
      </c>
      <c r="F265" s="40" t="s">
        <v>249</v>
      </c>
      <c r="G265" s="40" t="s">
        <v>272</v>
      </c>
      <c r="H265" s="40" t="s">
        <v>204</v>
      </c>
      <c r="I265" s="40" t="s">
        <v>205</v>
      </c>
      <c r="J265" s="40" t="s">
        <v>206</v>
      </c>
      <c r="K265" s="40" t="s">
        <v>1230</v>
      </c>
      <c r="L265" s="40" t="s">
        <v>282</v>
      </c>
      <c r="M265" s="55" t="s">
        <v>1231</v>
      </c>
      <c r="N265" s="40" t="s">
        <v>1229</v>
      </c>
      <c r="O265" s="40" t="s">
        <v>1232</v>
      </c>
      <c r="P265" s="40"/>
      <c r="Q265" s="40"/>
      <c r="R265" s="40" t="s">
        <v>255</v>
      </c>
      <c r="S265" s="40"/>
      <c r="T265" s="40" t="s">
        <v>255</v>
      </c>
      <c r="U265" s="40"/>
      <c r="V265" s="40"/>
      <c r="W265" s="40"/>
      <c r="X265" s="40"/>
      <c r="Y265" s="40"/>
      <c r="Z265" s="40"/>
      <c r="AA265" s="65" t="s">
        <v>256</v>
      </c>
    </row>
    <row r="266" spans="2:27" ht="14.5" customHeight="1">
      <c r="B266" s="44" t="s">
        <v>1233</v>
      </c>
      <c r="C266" s="44">
        <v>4</v>
      </c>
      <c r="D266" s="44" t="s">
        <v>311</v>
      </c>
      <c r="E266" s="44" t="s">
        <v>184</v>
      </c>
      <c r="F266" s="44" t="s">
        <v>249</v>
      </c>
      <c r="G266" s="44" t="s">
        <v>290</v>
      </c>
      <c r="H266" s="44" t="s">
        <v>204</v>
      </c>
      <c r="I266" s="44" t="s">
        <v>205</v>
      </c>
      <c r="J266" s="44" t="s">
        <v>206</v>
      </c>
      <c r="K266" s="44" t="s">
        <v>1234</v>
      </c>
      <c r="L266" s="44" t="s">
        <v>559</v>
      </c>
      <c r="M266" s="67" t="s">
        <v>1235</v>
      </c>
      <c r="N266" s="44" t="s">
        <v>1233</v>
      </c>
      <c r="O266" s="44" t="s">
        <v>1236</v>
      </c>
      <c r="P266" s="44"/>
      <c r="Q266" s="44"/>
      <c r="R266" s="44"/>
      <c r="S266" s="44"/>
      <c r="T266" s="44"/>
      <c r="U266" s="44"/>
      <c r="V266" s="44"/>
      <c r="W266" s="44" t="s">
        <v>255</v>
      </c>
      <c r="X266" s="44" t="s">
        <v>255</v>
      </c>
      <c r="Y266" s="44"/>
      <c r="Z266" s="44"/>
      <c r="AA266" s="65" t="s">
        <v>256</v>
      </c>
    </row>
    <row r="267" spans="2:27" ht="14.5" customHeight="1">
      <c r="B267" s="39" t="s">
        <v>1237</v>
      </c>
      <c r="C267" s="39">
        <v>4</v>
      </c>
      <c r="D267" s="39" t="s">
        <v>258</v>
      </c>
      <c r="E267" s="39" t="s">
        <v>184</v>
      </c>
      <c r="F267" s="39" t="s">
        <v>249</v>
      </c>
      <c r="G267" s="39" t="s">
        <v>986</v>
      </c>
      <c r="H267" s="39" t="s">
        <v>204</v>
      </c>
      <c r="I267" s="39" t="s">
        <v>251</v>
      </c>
      <c r="J267" s="39" t="s">
        <v>251</v>
      </c>
      <c r="K267" s="39" t="s">
        <v>251</v>
      </c>
      <c r="L267" s="39" t="s">
        <v>458</v>
      </c>
      <c r="M267" s="49" t="s">
        <v>1238</v>
      </c>
      <c r="N267" s="39" t="s">
        <v>1237</v>
      </c>
      <c r="O267" s="39" t="s">
        <v>1239</v>
      </c>
      <c r="P267" s="39"/>
      <c r="Q267" s="39"/>
      <c r="R267" s="39"/>
      <c r="S267" s="39" t="s">
        <v>255</v>
      </c>
      <c r="T267" s="39"/>
      <c r="U267" s="39"/>
      <c r="V267" s="39"/>
      <c r="W267" s="39"/>
      <c r="X267" s="39"/>
      <c r="Y267" s="39"/>
      <c r="Z267" s="39"/>
      <c r="AA267" s="65" t="s">
        <v>256</v>
      </c>
    </row>
    <row r="268" spans="2:27" ht="14.5" customHeight="1">
      <c r="B268" s="39" t="s">
        <v>1240</v>
      </c>
      <c r="C268" s="39">
        <v>4</v>
      </c>
      <c r="D268" s="39" t="s">
        <v>258</v>
      </c>
      <c r="E268" s="39" t="s">
        <v>184</v>
      </c>
      <c r="F268" s="39" t="s">
        <v>249</v>
      </c>
      <c r="G268" s="39" t="s">
        <v>986</v>
      </c>
      <c r="H268" s="39" t="s">
        <v>204</v>
      </c>
      <c r="I268" s="39" t="s">
        <v>251</v>
      </c>
      <c r="J268" s="39" t="s">
        <v>251</v>
      </c>
      <c r="K268" s="39" t="s">
        <v>251</v>
      </c>
      <c r="L268" s="39" t="s">
        <v>458</v>
      </c>
      <c r="M268" s="49" t="s">
        <v>1241</v>
      </c>
      <c r="N268" s="39" t="s">
        <v>1240</v>
      </c>
      <c r="O268" s="39" t="s">
        <v>1242</v>
      </c>
      <c r="P268" s="39"/>
      <c r="Q268" s="39"/>
      <c r="R268" s="39"/>
      <c r="S268" s="39" t="s">
        <v>255</v>
      </c>
      <c r="T268" s="39"/>
      <c r="U268" s="39"/>
      <c r="V268" s="39"/>
      <c r="W268" s="39"/>
      <c r="X268" s="39"/>
      <c r="Y268" s="39"/>
      <c r="Z268" s="39"/>
      <c r="AA268" s="65" t="s">
        <v>256</v>
      </c>
    </row>
    <row r="269" spans="2:27" ht="14.5" customHeight="1">
      <c r="B269" s="39" t="s">
        <v>1243</v>
      </c>
      <c r="C269" s="39">
        <v>4</v>
      </c>
      <c r="D269" s="39" t="s">
        <v>258</v>
      </c>
      <c r="E269" s="39" t="s">
        <v>184</v>
      </c>
      <c r="F269" s="39" t="s">
        <v>249</v>
      </c>
      <c r="G269" s="39" t="s">
        <v>250</v>
      </c>
      <c r="H269" s="39" t="s">
        <v>204</v>
      </c>
      <c r="I269" s="39" t="s">
        <v>205</v>
      </c>
      <c r="J269" s="39" t="s">
        <v>206</v>
      </c>
      <c r="K269" s="39" t="s">
        <v>1244</v>
      </c>
      <c r="L269" s="39" t="s">
        <v>282</v>
      </c>
      <c r="M269" s="49" t="s">
        <v>1245</v>
      </c>
      <c r="N269" s="39" t="s">
        <v>1243</v>
      </c>
      <c r="O269" s="39" t="s">
        <v>1246</v>
      </c>
      <c r="P269" s="39"/>
      <c r="Q269" s="39" t="s">
        <v>255</v>
      </c>
      <c r="R269" s="39"/>
      <c r="S269" s="39" t="s">
        <v>255</v>
      </c>
      <c r="T269" s="39"/>
      <c r="U269" s="39" t="s">
        <v>255</v>
      </c>
      <c r="V269" s="39" t="s">
        <v>255</v>
      </c>
      <c r="W269" s="39" t="s">
        <v>255</v>
      </c>
      <c r="X269" s="39"/>
      <c r="Y269" s="39"/>
      <c r="Z269" s="39"/>
      <c r="AA269" s="65" t="s">
        <v>256</v>
      </c>
    </row>
    <row r="270" spans="2:27" ht="14.5" customHeight="1">
      <c r="B270" s="41" t="s">
        <v>1247</v>
      </c>
      <c r="C270" s="41">
        <v>4</v>
      </c>
      <c r="D270" s="41" t="s">
        <v>271</v>
      </c>
      <c r="E270" s="41" t="s">
        <v>184</v>
      </c>
      <c r="F270" s="41" t="s">
        <v>249</v>
      </c>
      <c r="G270" s="41" t="s">
        <v>290</v>
      </c>
      <c r="H270" s="41" t="s">
        <v>204</v>
      </c>
      <c r="I270" s="41" t="s">
        <v>205</v>
      </c>
      <c r="J270" s="41" t="s">
        <v>251</v>
      </c>
      <c r="K270" s="41" t="s">
        <v>251</v>
      </c>
      <c r="L270" s="41" t="s">
        <v>252</v>
      </c>
      <c r="M270" s="51" t="s">
        <v>1248</v>
      </c>
      <c r="N270" s="41" t="s">
        <v>1247</v>
      </c>
      <c r="O270" s="41" t="s">
        <v>1249</v>
      </c>
      <c r="P270" s="41"/>
      <c r="Q270" s="41"/>
      <c r="R270" s="41" t="s">
        <v>255</v>
      </c>
      <c r="S270" s="41"/>
      <c r="T270" s="41"/>
      <c r="U270" s="41" t="s">
        <v>255</v>
      </c>
      <c r="V270" s="41" t="s">
        <v>255</v>
      </c>
      <c r="W270" s="41" t="s">
        <v>255</v>
      </c>
      <c r="X270" s="41"/>
      <c r="Y270" s="41"/>
      <c r="Z270" s="41"/>
      <c r="AA270" s="65" t="s">
        <v>256</v>
      </c>
    </row>
    <row r="271" spans="2:27" ht="14.5" customHeight="1">
      <c r="B271" s="43" t="s">
        <v>1250</v>
      </c>
      <c r="C271" s="43">
        <v>4</v>
      </c>
      <c r="D271" s="43" t="s">
        <v>300</v>
      </c>
      <c r="E271" s="43" t="s">
        <v>184</v>
      </c>
      <c r="F271" s="43" t="s">
        <v>249</v>
      </c>
      <c r="G271" s="43" t="s">
        <v>290</v>
      </c>
      <c r="H271" s="43" t="s">
        <v>204</v>
      </c>
      <c r="I271" s="43" t="s">
        <v>205</v>
      </c>
      <c r="J271" s="43" t="s">
        <v>251</v>
      </c>
      <c r="K271" s="43" t="s">
        <v>251</v>
      </c>
      <c r="L271" s="43" t="s">
        <v>324</v>
      </c>
      <c r="M271" s="54" t="s">
        <v>1251</v>
      </c>
      <c r="N271" s="43" t="s">
        <v>1250</v>
      </c>
      <c r="O271" s="43" t="s">
        <v>1252</v>
      </c>
      <c r="P271" s="43" t="s">
        <v>255</v>
      </c>
      <c r="Q271" s="43"/>
      <c r="R271" s="43" t="s">
        <v>255</v>
      </c>
      <c r="S271" s="43"/>
      <c r="T271" s="43"/>
      <c r="U271" s="43" t="s">
        <v>255</v>
      </c>
      <c r="V271" s="43" t="s">
        <v>255</v>
      </c>
      <c r="W271" s="43" t="s">
        <v>255</v>
      </c>
      <c r="X271" s="43"/>
      <c r="Y271" s="43"/>
      <c r="Z271" s="43"/>
      <c r="AA271" s="65" t="s">
        <v>280</v>
      </c>
    </row>
    <row r="272" spans="2:27" ht="14.5" customHeight="1">
      <c r="B272" s="43" t="s">
        <v>1253</v>
      </c>
      <c r="C272" s="43">
        <v>4</v>
      </c>
      <c r="D272" s="43" t="s">
        <v>300</v>
      </c>
      <c r="E272" s="43" t="s">
        <v>184</v>
      </c>
      <c r="F272" s="43" t="s">
        <v>249</v>
      </c>
      <c r="G272" s="43" t="s">
        <v>290</v>
      </c>
      <c r="H272" s="43" t="s">
        <v>204</v>
      </c>
      <c r="I272" s="43" t="s">
        <v>205</v>
      </c>
      <c r="J272" s="43" t="s">
        <v>251</v>
      </c>
      <c r="K272" s="43" t="s">
        <v>251</v>
      </c>
      <c r="L272" s="43" t="s">
        <v>282</v>
      </c>
      <c r="M272" s="54" t="s">
        <v>1254</v>
      </c>
      <c r="N272" s="43" t="s">
        <v>1253</v>
      </c>
      <c r="O272" s="43" t="s">
        <v>1255</v>
      </c>
      <c r="P272" s="43" t="s">
        <v>255</v>
      </c>
      <c r="Q272" s="43"/>
      <c r="R272" s="43"/>
      <c r="S272" s="43"/>
      <c r="T272" s="43"/>
      <c r="U272" s="43"/>
      <c r="V272" s="43"/>
      <c r="W272" s="43"/>
      <c r="X272" s="43"/>
      <c r="Y272" s="43"/>
      <c r="Z272" s="43"/>
      <c r="AA272" s="65" t="s">
        <v>256</v>
      </c>
    </row>
    <row r="273" spans="2:27" ht="14.5" customHeight="1">
      <c r="B273" s="43" t="s">
        <v>1256</v>
      </c>
      <c r="C273" s="43">
        <v>4</v>
      </c>
      <c r="D273" s="43" t="s">
        <v>300</v>
      </c>
      <c r="E273" s="43" t="s">
        <v>184</v>
      </c>
      <c r="F273" s="43" t="s">
        <v>249</v>
      </c>
      <c r="G273" s="43" t="s">
        <v>486</v>
      </c>
      <c r="H273" s="43" t="s">
        <v>204</v>
      </c>
      <c r="I273" s="43" t="s">
        <v>205</v>
      </c>
      <c r="J273" s="43" t="s">
        <v>206</v>
      </c>
      <c r="K273" s="43" t="s">
        <v>1257</v>
      </c>
      <c r="L273" s="43" t="s">
        <v>282</v>
      </c>
      <c r="M273" s="54" t="s">
        <v>1258</v>
      </c>
      <c r="N273" s="43" t="s">
        <v>1256</v>
      </c>
      <c r="O273" s="43" t="s">
        <v>1259</v>
      </c>
      <c r="P273" s="43" t="s">
        <v>255</v>
      </c>
      <c r="Q273" s="43"/>
      <c r="R273" s="43" t="s">
        <v>255</v>
      </c>
      <c r="S273" s="43"/>
      <c r="T273" s="43"/>
      <c r="U273" s="43" t="s">
        <v>255</v>
      </c>
      <c r="V273" s="43"/>
      <c r="W273" s="43" t="s">
        <v>255</v>
      </c>
      <c r="X273" s="43"/>
      <c r="Y273" s="43"/>
      <c r="Z273" s="43"/>
      <c r="AA273" s="65" t="s">
        <v>256</v>
      </c>
    </row>
    <row r="274" spans="2:27" ht="14.5" customHeight="1">
      <c r="B274" s="38" t="s">
        <v>1260</v>
      </c>
      <c r="C274" s="38">
        <v>4</v>
      </c>
      <c r="D274" s="38" t="s">
        <v>248</v>
      </c>
      <c r="E274" s="38" t="s">
        <v>184</v>
      </c>
      <c r="F274" s="38" t="s">
        <v>332</v>
      </c>
      <c r="G274" s="38" t="s">
        <v>486</v>
      </c>
      <c r="H274" s="38" t="s">
        <v>204</v>
      </c>
      <c r="I274" s="38" t="s">
        <v>205</v>
      </c>
      <c r="J274" s="38" t="s">
        <v>251</v>
      </c>
      <c r="K274" s="38" t="s">
        <v>251</v>
      </c>
      <c r="L274" s="38" t="s">
        <v>559</v>
      </c>
      <c r="M274" s="48" t="s">
        <v>1261</v>
      </c>
      <c r="N274" s="38" t="s">
        <v>1260</v>
      </c>
      <c r="O274" s="38" t="s">
        <v>1262</v>
      </c>
      <c r="P274" s="38"/>
      <c r="Q274" s="38"/>
      <c r="R274" s="38" t="s">
        <v>255</v>
      </c>
      <c r="S274" s="38"/>
      <c r="T274" s="38"/>
      <c r="U274" s="38"/>
      <c r="V274" s="38"/>
      <c r="W274" s="38" t="s">
        <v>255</v>
      </c>
      <c r="X274" s="38"/>
      <c r="Y274" s="38"/>
      <c r="Z274" s="38"/>
      <c r="AA274" s="65" t="s">
        <v>256</v>
      </c>
    </row>
    <row r="275" spans="2:27" ht="14.5" customHeight="1">
      <c r="B275" s="38" t="s">
        <v>1263</v>
      </c>
      <c r="C275" s="38">
        <v>4</v>
      </c>
      <c r="D275" s="38" t="s">
        <v>248</v>
      </c>
      <c r="E275" s="38" t="s">
        <v>184</v>
      </c>
      <c r="F275" s="38" t="s">
        <v>249</v>
      </c>
      <c r="G275" s="38" t="s">
        <v>250</v>
      </c>
      <c r="H275" s="38" t="s">
        <v>204</v>
      </c>
      <c r="I275" s="38" t="s">
        <v>205</v>
      </c>
      <c r="J275" s="38" t="s">
        <v>206</v>
      </c>
      <c r="K275" s="38" t="s">
        <v>1264</v>
      </c>
      <c r="L275" s="38" t="s">
        <v>559</v>
      </c>
      <c r="M275" s="48" t="s">
        <v>1265</v>
      </c>
      <c r="N275" s="38" t="s">
        <v>1263</v>
      </c>
      <c r="O275" s="38" t="s">
        <v>1266</v>
      </c>
      <c r="P275" s="38"/>
      <c r="Q275" s="38"/>
      <c r="R275" s="38" t="s">
        <v>255</v>
      </c>
      <c r="S275" s="38"/>
      <c r="T275" s="38" t="s">
        <v>255</v>
      </c>
      <c r="U275" s="38"/>
      <c r="V275" s="38"/>
      <c r="W275" s="38"/>
      <c r="X275" s="38"/>
      <c r="Y275" s="38"/>
      <c r="Z275" s="38"/>
      <c r="AA275" s="65" t="s">
        <v>256</v>
      </c>
    </row>
    <row r="276" spans="2:27" ht="14.5" customHeight="1">
      <c r="B276" s="42" t="s">
        <v>1267</v>
      </c>
      <c r="C276" s="42">
        <v>4</v>
      </c>
      <c r="D276" s="42" t="s">
        <v>276</v>
      </c>
      <c r="E276" s="42" t="s">
        <v>184</v>
      </c>
      <c r="F276" s="42" t="s">
        <v>249</v>
      </c>
      <c r="G276" s="42" t="s">
        <v>782</v>
      </c>
      <c r="H276" s="42" t="s">
        <v>204</v>
      </c>
      <c r="I276" s="42" t="s">
        <v>205</v>
      </c>
      <c r="J276" s="42" t="s">
        <v>206</v>
      </c>
      <c r="K276" s="42" t="s">
        <v>1268</v>
      </c>
      <c r="L276" s="42" t="s">
        <v>458</v>
      </c>
      <c r="M276" s="52" t="s">
        <v>1269</v>
      </c>
      <c r="N276" s="42" t="s">
        <v>1267</v>
      </c>
      <c r="O276" s="42" t="s">
        <v>1270</v>
      </c>
      <c r="P276" s="42"/>
      <c r="Q276" s="42" t="s">
        <v>255</v>
      </c>
      <c r="R276" s="42" t="s">
        <v>255</v>
      </c>
      <c r="S276" s="42"/>
      <c r="T276" s="42"/>
      <c r="U276" s="42"/>
      <c r="V276" s="42"/>
      <c r="W276" s="42" t="s">
        <v>255</v>
      </c>
      <c r="X276" s="42"/>
      <c r="Y276" s="42"/>
      <c r="Z276" s="42"/>
      <c r="AA276" s="65" t="s">
        <v>256</v>
      </c>
    </row>
    <row r="277" spans="2:27" ht="14.5" customHeight="1">
      <c r="B277" s="39" t="s">
        <v>1271</v>
      </c>
      <c r="C277" s="39">
        <v>4</v>
      </c>
      <c r="D277" s="39" t="s">
        <v>258</v>
      </c>
      <c r="E277" s="39" t="s">
        <v>184</v>
      </c>
      <c r="F277" s="39" t="s">
        <v>249</v>
      </c>
      <c r="G277" s="39" t="s">
        <v>312</v>
      </c>
      <c r="H277" s="39" t="s">
        <v>204</v>
      </c>
      <c r="I277" s="39" t="s">
        <v>205</v>
      </c>
      <c r="J277" s="39" t="s">
        <v>251</v>
      </c>
      <c r="K277" s="39" t="s">
        <v>251</v>
      </c>
      <c r="L277" s="39" t="s">
        <v>436</v>
      </c>
      <c r="M277" s="49" t="s">
        <v>1272</v>
      </c>
      <c r="N277" s="39" t="s">
        <v>1271</v>
      </c>
      <c r="O277" s="39" t="s">
        <v>1273</v>
      </c>
      <c r="P277" s="39"/>
      <c r="Q277" s="39" t="s">
        <v>255</v>
      </c>
      <c r="R277" s="39"/>
      <c r="S277" s="39" t="s">
        <v>255</v>
      </c>
      <c r="T277" s="39"/>
      <c r="U277" s="39"/>
      <c r="V277" s="39"/>
      <c r="W277" s="39"/>
      <c r="X277" s="39"/>
      <c r="Y277" s="39"/>
      <c r="Z277" s="39"/>
      <c r="AA277" s="65" t="s">
        <v>256</v>
      </c>
    </row>
    <row r="278" spans="2:27" ht="14.5" customHeight="1">
      <c r="B278" s="38" t="s">
        <v>1274</v>
      </c>
      <c r="C278" s="38">
        <v>4</v>
      </c>
      <c r="D278" s="38" t="s">
        <v>248</v>
      </c>
      <c r="E278" s="38" t="s">
        <v>184</v>
      </c>
      <c r="F278" s="38" t="s">
        <v>249</v>
      </c>
      <c r="G278" s="38" t="s">
        <v>1275</v>
      </c>
      <c r="H278" s="38" t="s">
        <v>204</v>
      </c>
      <c r="I278" s="38" t="s">
        <v>251</v>
      </c>
      <c r="J278" s="38" t="s">
        <v>251</v>
      </c>
      <c r="K278" s="38" t="s">
        <v>251</v>
      </c>
      <c r="L278" s="38" t="s">
        <v>252</v>
      </c>
      <c r="M278" s="53" t="s">
        <v>1276</v>
      </c>
      <c r="N278" s="38" t="s">
        <v>1274</v>
      </c>
      <c r="O278" s="38" t="s">
        <v>1277</v>
      </c>
      <c r="P278" s="38" t="s">
        <v>255</v>
      </c>
      <c r="Q278" s="38"/>
      <c r="R278" s="38"/>
      <c r="S278" s="38"/>
      <c r="T278" s="38"/>
      <c r="U278" s="38" t="s">
        <v>255</v>
      </c>
      <c r="V278" s="38" t="s">
        <v>255</v>
      </c>
      <c r="W278" s="38" t="s">
        <v>255</v>
      </c>
      <c r="X278" s="38"/>
      <c r="Y278" s="38"/>
      <c r="Z278" s="38"/>
      <c r="AA278" s="65" t="s">
        <v>256</v>
      </c>
    </row>
    <row r="279" spans="2:27" ht="14.5" customHeight="1">
      <c r="B279" s="44" t="s">
        <v>1278</v>
      </c>
      <c r="C279" s="44">
        <v>4</v>
      </c>
      <c r="D279" s="44" t="s">
        <v>311</v>
      </c>
      <c r="E279" s="44" t="s">
        <v>255</v>
      </c>
      <c r="F279" s="44" t="s">
        <v>249</v>
      </c>
      <c r="G279" s="44" t="s">
        <v>259</v>
      </c>
      <c r="H279" s="44" t="s">
        <v>204</v>
      </c>
      <c r="I279" s="44" t="s">
        <v>205</v>
      </c>
      <c r="J279" s="44" t="s">
        <v>206</v>
      </c>
      <c r="K279" s="44" t="s">
        <v>1279</v>
      </c>
      <c r="L279" s="44" t="s">
        <v>252</v>
      </c>
      <c r="M279" s="56" t="s">
        <v>1280</v>
      </c>
      <c r="N279" s="44" t="s">
        <v>1278</v>
      </c>
      <c r="O279" s="44" t="s">
        <v>1281</v>
      </c>
      <c r="P279" s="44"/>
      <c r="Q279" s="44" t="s">
        <v>255</v>
      </c>
      <c r="R279" s="44"/>
      <c r="S279" s="44"/>
      <c r="T279" s="44"/>
      <c r="U279" s="44"/>
      <c r="V279" s="44"/>
      <c r="W279" s="44"/>
      <c r="X279" s="44"/>
      <c r="Y279" s="44"/>
      <c r="Z279" s="44"/>
      <c r="AA279" s="65" t="s">
        <v>256</v>
      </c>
    </row>
    <row r="280" spans="2:27" ht="14.5" customHeight="1">
      <c r="B280" s="43" t="s">
        <v>1282</v>
      </c>
      <c r="C280" s="43">
        <v>4</v>
      </c>
      <c r="D280" s="43" t="s">
        <v>300</v>
      </c>
      <c r="E280" s="43" t="s">
        <v>184</v>
      </c>
      <c r="F280" s="43" t="s">
        <v>249</v>
      </c>
      <c r="G280" s="43" t="s">
        <v>250</v>
      </c>
      <c r="H280" s="43" t="s">
        <v>204</v>
      </c>
      <c r="I280" s="43" t="s">
        <v>205</v>
      </c>
      <c r="J280" s="43" t="s">
        <v>251</v>
      </c>
      <c r="K280" s="43" t="s">
        <v>251</v>
      </c>
      <c r="L280" s="43" t="s">
        <v>282</v>
      </c>
      <c r="M280" s="54" t="s">
        <v>1283</v>
      </c>
      <c r="N280" s="43" t="s">
        <v>1282</v>
      </c>
      <c r="O280" s="43" t="s">
        <v>1284</v>
      </c>
      <c r="P280" s="43"/>
      <c r="Q280" s="43"/>
      <c r="R280" s="43" t="s">
        <v>255</v>
      </c>
      <c r="S280" s="43"/>
      <c r="T280" s="43"/>
      <c r="U280" s="43" t="s">
        <v>255</v>
      </c>
      <c r="V280" s="43"/>
      <c r="W280" s="43"/>
      <c r="X280" s="43"/>
      <c r="Y280" s="43"/>
      <c r="Z280" s="43"/>
      <c r="AA280" s="65" t="s">
        <v>256</v>
      </c>
    </row>
    <row r="281" spans="2:27" ht="14.5" customHeight="1">
      <c r="B281" s="42" t="s">
        <v>1285</v>
      </c>
      <c r="C281" s="42">
        <v>4</v>
      </c>
      <c r="D281" s="42" t="s">
        <v>276</v>
      </c>
      <c r="E281" s="42" t="s">
        <v>184</v>
      </c>
      <c r="F281" s="42" t="s">
        <v>249</v>
      </c>
      <c r="G281" s="42" t="s">
        <v>486</v>
      </c>
      <c r="H281" s="42" t="s">
        <v>204</v>
      </c>
      <c r="I281" s="42" t="s">
        <v>205</v>
      </c>
      <c r="J281" s="42" t="s">
        <v>251</v>
      </c>
      <c r="K281" s="42" t="s">
        <v>251</v>
      </c>
      <c r="L281" s="42" t="s">
        <v>282</v>
      </c>
      <c r="M281" s="57" t="s">
        <v>1286</v>
      </c>
      <c r="N281" s="42" t="s">
        <v>1285</v>
      </c>
      <c r="O281" s="42" t="s">
        <v>1287</v>
      </c>
      <c r="P281" s="42"/>
      <c r="Q281" s="42"/>
      <c r="R281" s="42" t="s">
        <v>255</v>
      </c>
      <c r="S281" s="42"/>
      <c r="T281" s="42"/>
      <c r="U281" s="42"/>
      <c r="V281" s="42" t="s">
        <v>255</v>
      </c>
      <c r="W281" s="42" t="s">
        <v>255</v>
      </c>
      <c r="X281" s="42" t="s">
        <v>255</v>
      </c>
      <c r="Y281" s="42"/>
      <c r="Z281" s="42"/>
      <c r="AA281" s="65" t="s">
        <v>280</v>
      </c>
    </row>
    <row r="282" spans="2:27" ht="14.5" customHeight="1">
      <c r="B282" s="38" t="s">
        <v>1288</v>
      </c>
      <c r="C282" s="38">
        <v>4</v>
      </c>
      <c r="D282" s="38" t="s">
        <v>248</v>
      </c>
      <c r="E282" s="38" t="s">
        <v>184</v>
      </c>
      <c r="F282" s="38" t="s">
        <v>249</v>
      </c>
      <c r="G282" s="38" t="s">
        <v>486</v>
      </c>
      <c r="H282" s="38" t="s">
        <v>204</v>
      </c>
      <c r="I282" s="38" t="s">
        <v>205</v>
      </c>
      <c r="J282" s="38" t="s">
        <v>206</v>
      </c>
      <c r="K282" s="38" t="s">
        <v>1289</v>
      </c>
      <c r="L282" s="38" t="s">
        <v>282</v>
      </c>
      <c r="M282" s="53" t="s">
        <v>1290</v>
      </c>
      <c r="N282" s="38" t="s">
        <v>1288</v>
      </c>
      <c r="O282" s="38" t="s">
        <v>1291</v>
      </c>
      <c r="P282" s="38"/>
      <c r="Q282" s="38"/>
      <c r="R282" s="38"/>
      <c r="S282" s="38"/>
      <c r="T282" s="38"/>
      <c r="U282" s="38"/>
      <c r="V282" s="38"/>
      <c r="W282" s="38" t="s">
        <v>255</v>
      </c>
      <c r="X282" s="38"/>
      <c r="Y282" s="38"/>
      <c r="Z282" s="38"/>
      <c r="AA282" s="65" t="s">
        <v>256</v>
      </c>
    </row>
    <row r="283" spans="2:27" ht="14.5" customHeight="1">
      <c r="B283" s="42" t="s">
        <v>1292</v>
      </c>
      <c r="C283" s="42">
        <v>4</v>
      </c>
      <c r="D283" s="42" t="s">
        <v>276</v>
      </c>
      <c r="E283" s="42" t="s">
        <v>184</v>
      </c>
      <c r="F283" s="42" t="s">
        <v>371</v>
      </c>
      <c r="G283" s="42" t="s">
        <v>272</v>
      </c>
      <c r="H283" s="42" t="s">
        <v>204</v>
      </c>
      <c r="I283" s="42" t="s">
        <v>205</v>
      </c>
      <c r="J283" s="42" t="s">
        <v>251</v>
      </c>
      <c r="K283" s="42" t="s">
        <v>251</v>
      </c>
      <c r="L283" s="42" t="s">
        <v>252</v>
      </c>
      <c r="M283" s="52" t="s">
        <v>1293</v>
      </c>
      <c r="N283" s="42" t="s">
        <v>1292</v>
      </c>
      <c r="O283" s="42" t="s">
        <v>1294</v>
      </c>
      <c r="P283" s="42"/>
      <c r="Q283" s="42"/>
      <c r="R283" s="42"/>
      <c r="S283" s="42"/>
      <c r="T283" s="42"/>
      <c r="U283" s="42"/>
      <c r="V283" s="42"/>
      <c r="W283" s="42" t="s">
        <v>255</v>
      </c>
      <c r="X283" s="42" t="s">
        <v>255</v>
      </c>
      <c r="Y283" s="42"/>
      <c r="Z283" s="42"/>
      <c r="AA283" s="65" t="s">
        <v>256</v>
      </c>
    </row>
    <row r="284" spans="2:27" ht="14.5" customHeight="1">
      <c r="B284" s="38" t="s">
        <v>1295</v>
      </c>
      <c r="C284" s="38">
        <v>4</v>
      </c>
      <c r="D284" s="38" t="s">
        <v>248</v>
      </c>
      <c r="E284" s="38" t="s">
        <v>184</v>
      </c>
      <c r="F284" s="38" t="s">
        <v>371</v>
      </c>
      <c r="G284" s="38" t="s">
        <v>290</v>
      </c>
      <c r="H284" s="38" t="s">
        <v>204</v>
      </c>
      <c r="I284" s="38" t="s">
        <v>205</v>
      </c>
      <c r="J284" s="38" t="s">
        <v>251</v>
      </c>
      <c r="K284" s="38" t="s">
        <v>251</v>
      </c>
      <c r="L284" s="38" t="s">
        <v>252</v>
      </c>
      <c r="M284" s="53" t="s">
        <v>1296</v>
      </c>
      <c r="N284" s="38" t="s">
        <v>1295</v>
      </c>
      <c r="O284" s="38" t="s">
        <v>1297</v>
      </c>
      <c r="P284" s="38"/>
      <c r="Q284" s="38"/>
      <c r="R284" s="38"/>
      <c r="S284" s="38" t="s">
        <v>255</v>
      </c>
      <c r="T284" s="38"/>
      <c r="U284" s="38"/>
      <c r="V284" s="38"/>
      <c r="W284" s="38"/>
      <c r="X284" s="38"/>
      <c r="Y284" s="38"/>
      <c r="Z284" s="38"/>
      <c r="AA284" s="65" t="s">
        <v>280</v>
      </c>
    </row>
    <row r="285" spans="2:27" ht="14.5" customHeight="1">
      <c r="B285" s="40" t="s">
        <v>1298</v>
      </c>
      <c r="C285" s="40">
        <v>4</v>
      </c>
      <c r="D285" s="40" t="s">
        <v>264</v>
      </c>
      <c r="E285" s="40" t="s">
        <v>184</v>
      </c>
      <c r="F285" s="40" t="s">
        <v>249</v>
      </c>
      <c r="G285" s="40" t="s">
        <v>259</v>
      </c>
      <c r="H285" s="40" t="s">
        <v>204</v>
      </c>
      <c r="I285" s="40" t="s">
        <v>205</v>
      </c>
      <c r="J285" s="40" t="s">
        <v>206</v>
      </c>
      <c r="K285" s="40" t="s">
        <v>1299</v>
      </c>
      <c r="L285" s="40" t="s">
        <v>371</v>
      </c>
      <c r="M285" s="55" t="s">
        <v>1300</v>
      </c>
      <c r="N285" s="40" t="s">
        <v>1298</v>
      </c>
      <c r="O285" s="40" t="s">
        <v>1301</v>
      </c>
      <c r="P285" s="40"/>
      <c r="Q285" s="40"/>
      <c r="R285" s="40"/>
      <c r="S285" s="40"/>
      <c r="T285" s="40"/>
      <c r="U285" s="40"/>
      <c r="V285" s="40"/>
      <c r="W285" s="40" t="s">
        <v>255</v>
      </c>
      <c r="X285" s="40"/>
      <c r="Y285" s="40"/>
      <c r="Z285" s="40"/>
      <c r="AA285" s="65" t="s">
        <v>256</v>
      </c>
    </row>
    <row r="286" spans="2:27" ht="14.5" customHeight="1">
      <c r="B286" s="39" t="s">
        <v>1302</v>
      </c>
      <c r="C286" s="39">
        <v>4</v>
      </c>
      <c r="D286" s="39" t="s">
        <v>258</v>
      </c>
      <c r="E286" s="39" t="s">
        <v>184</v>
      </c>
      <c r="F286" s="39" t="s">
        <v>249</v>
      </c>
      <c r="G286" s="39" t="s">
        <v>312</v>
      </c>
      <c r="H286" s="39" t="s">
        <v>204</v>
      </c>
      <c r="I286" s="39" t="s">
        <v>205</v>
      </c>
      <c r="J286" s="39" t="s">
        <v>206</v>
      </c>
      <c r="K286" s="39" t="s">
        <v>1303</v>
      </c>
      <c r="L286" s="39" t="s">
        <v>324</v>
      </c>
      <c r="M286" s="63" t="s">
        <v>1304</v>
      </c>
      <c r="N286" s="39" t="s">
        <v>1302</v>
      </c>
      <c r="O286" s="39" t="s">
        <v>1305</v>
      </c>
      <c r="P286" s="39" t="s">
        <v>255</v>
      </c>
      <c r="Q286" s="39" t="s">
        <v>255</v>
      </c>
      <c r="R286" s="39" t="s">
        <v>255</v>
      </c>
      <c r="S286" s="39"/>
      <c r="T286" s="39" t="s">
        <v>255</v>
      </c>
      <c r="U286" s="39"/>
      <c r="V286" s="39"/>
      <c r="W286" s="39"/>
      <c r="X286" s="39" t="s">
        <v>255</v>
      </c>
      <c r="Y286" s="39"/>
      <c r="Z286" s="39"/>
      <c r="AA286" s="65" t="s">
        <v>256</v>
      </c>
    </row>
    <row r="287" spans="2:27" ht="14.5" customHeight="1">
      <c r="B287" s="42" t="s">
        <v>1306</v>
      </c>
      <c r="C287" s="42">
        <v>4</v>
      </c>
      <c r="D287" s="42" t="s">
        <v>276</v>
      </c>
      <c r="E287" s="42" t="s">
        <v>184</v>
      </c>
      <c r="F287" s="42" t="s">
        <v>249</v>
      </c>
      <c r="G287" s="42" t="s">
        <v>290</v>
      </c>
      <c r="H287" s="42" t="s">
        <v>204</v>
      </c>
      <c r="I287" s="42" t="s">
        <v>205</v>
      </c>
      <c r="J287" s="42" t="s">
        <v>251</v>
      </c>
      <c r="K287" s="42" t="s">
        <v>251</v>
      </c>
      <c r="L287" s="42" t="s">
        <v>458</v>
      </c>
      <c r="M287" s="57" t="s">
        <v>1307</v>
      </c>
      <c r="N287" s="42" t="s">
        <v>1306</v>
      </c>
      <c r="O287" s="42" t="s">
        <v>1308</v>
      </c>
      <c r="P287" s="42"/>
      <c r="Q287" s="42"/>
      <c r="R287" s="42" t="s">
        <v>255</v>
      </c>
      <c r="S287" s="42"/>
      <c r="T287" s="42"/>
      <c r="U287" s="42"/>
      <c r="V287" s="42"/>
      <c r="W287" s="42"/>
      <c r="X287" s="42"/>
      <c r="Y287" s="42"/>
      <c r="Z287" s="42"/>
      <c r="AA287" s="65" t="s">
        <v>256</v>
      </c>
    </row>
    <row r="288" spans="2:27" ht="14.5" customHeight="1">
      <c r="B288" s="38" t="s">
        <v>1309</v>
      </c>
      <c r="C288" s="38">
        <v>4</v>
      </c>
      <c r="D288" s="38" t="s">
        <v>248</v>
      </c>
      <c r="E288" s="38" t="s">
        <v>184</v>
      </c>
      <c r="F288" s="38" t="s">
        <v>336</v>
      </c>
      <c r="G288" s="38" t="s">
        <v>290</v>
      </c>
      <c r="H288" s="38" t="s">
        <v>204</v>
      </c>
      <c r="I288" s="38" t="s">
        <v>205</v>
      </c>
      <c r="J288" s="38" t="s">
        <v>251</v>
      </c>
      <c r="K288" s="38" t="s">
        <v>251</v>
      </c>
      <c r="L288" s="38" t="s">
        <v>282</v>
      </c>
      <c r="M288" s="48" t="s">
        <v>1310</v>
      </c>
      <c r="N288" s="38" t="s">
        <v>1309</v>
      </c>
      <c r="O288" s="38" t="s">
        <v>1311</v>
      </c>
      <c r="P288" s="38"/>
      <c r="Q288" s="38"/>
      <c r="R288" s="38" t="s">
        <v>255</v>
      </c>
      <c r="S288" s="38"/>
      <c r="T288" s="38" t="s">
        <v>255</v>
      </c>
      <c r="U288" s="38"/>
      <c r="V288" s="38"/>
      <c r="W288" s="38"/>
      <c r="X288" s="38"/>
      <c r="Y288" s="38"/>
      <c r="Z288" s="38"/>
      <c r="AA288" s="65" t="s">
        <v>256</v>
      </c>
    </row>
    <row r="289" spans="2:27" ht="14.5" customHeight="1">
      <c r="B289" s="40" t="s">
        <v>1312</v>
      </c>
      <c r="C289" s="40">
        <v>4</v>
      </c>
      <c r="D289" s="40" t="s">
        <v>264</v>
      </c>
      <c r="E289" s="40" t="s">
        <v>184</v>
      </c>
      <c r="F289" s="40" t="s">
        <v>249</v>
      </c>
      <c r="G289" s="40" t="s">
        <v>272</v>
      </c>
      <c r="H289" s="40" t="s">
        <v>204</v>
      </c>
      <c r="I289" s="40" t="s">
        <v>205</v>
      </c>
      <c r="J289" s="40" t="s">
        <v>206</v>
      </c>
      <c r="K289" s="40" t="s">
        <v>1313</v>
      </c>
      <c r="L289" s="40" t="s">
        <v>252</v>
      </c>
      <c r="M289" s="79" t="s">
        <v>1314</v>
      </c>
      <c r="N289" s="40" t="s">
        <v>1312</v>
      </c>
      <c r="O289" s="40" t="s">
        <v>1315</v>
      </c>
      <c r="P289" s="40"/>
      <c r="Q289" s="40"/>
      <c r="R289" s="40"/>
      <c r="S289" s="40"/>
      <c r="T289" s="40"/>
      <c r="U289" s="40"/>
      <c r="V289" s="40"/>
      <c r="W289" s="40"/>
      <c r="X289" s="40"/>
      <c r="Y289" s="40"/>
      <c r="Z289" s="40" t="s">
        <v>255</v>
      </c>
      <c r="AA289" s="65" t="s">
        <v>387</v>
      </c>
    </row>
    <row r="290" spans="2:27" ht="14.5" customHeight="1">
      <c r="B290" s="45" t="s">
        <v>1316</v>
      </c>
      <c r="C290" s="45">
        <v>4</v>
      </c>
      <c r="D290" s="45" t="s">
        <v>352</v>
      </c>
      <c r="E290" s="45" t="s">
        <v>184</v>
      </c>
      <c r="F290" s="45" t="s">
        <v>249</v>
      </c>
      <c r="G290" s="45" t="s">
        <v>312</v>
      </c>
      <c r="H290" s="45" t="s">
        <v>204</v>
      </c>
      <c r="I290" s="45" t="s">
        <v>205</v>
      </c>
      <c r="J290" s="45" t="s">
        <v>251</v>
      </c>
      <c r="K290" s="45" t="s">
        <v>251</v>
      </c>
      <c r="L290" s="45" t="s">
        <v>282</v>
      </c>
      <c r="M290" s="59" t="s">
        <v>1317</v>
      </c>
      <c r="N290" s="45" t="s">
        <v>1316</v>
      </c>
      <c r="O290" s="45" t="s">
        <v>1318</v>
      </c>
      <c r="P290" s="45" t="s">
        <v>255</v>
      </c>
      <c r="Q290" s="45"/>
      <c r="R290" s="45"/>
      <c r="S290" s="45"/>
      <c r="T290" s="45"/>
      <c r="U290" s="45" t="s">
        <v>255</v>
      </c>
      <c r="V290" s="45"/>
      <c r="W290" s="45" t="s">
        <v>255</v>
      </c>
      <c r="X290" s="45"/>
      <c r="Y290" s="45"/>
      <c r="Z290" s="45"/>
      <c r="AA290" s="65" t="s">
        <v>256</v>
      </c>
    </row>
    <row r="291" spans="2:27" ht="14.5" customHeight="1">
      <c r="B291" s="38" t="s">
        <v>1319</v>
      </c>
      <c r="C291" s="38">
        <v>4</v>
      </c>
      <c r="D291" s="38" t="s">
        <v>248</v>
      </c>
      <c r="E291" s="38" t="s">
        <v>184</v>
      </c>
      <c r="F291" s="38" t="s">
        <v>249</v>
      </c>
      <c r="G291" s="38" t="s">
        <v>290</v>
      </c>
      <c r="H291" s="38" t="s">
        <v>204</v>
      </c>
      <c r="I291" s="38" t="s">
        <v>251</v>
      </c>
      <c r="J291" s="38" t="s">
        <v>251</v>
      </c>
      <c r="K291" s="38" t="s">
        <v>251</v>
      </c>
      <c r="L291" s="38" t="s">
        <v>436</v>
      </c>
      <c r="M291" s="53" t="s">
        <v>1320</v>
      </c>
      <c r="N291" s="38" t="s">
        <v>1319</v>
      </c>
      <c r="O291" s="38" t="s">
        <v>1321</v>
      </c>
      <c r="P291" s="38"/>
      <c r="Q291" s="38" t="s">
        <v>255</v>
      </c>
      <c r="R291" s="38"/>
      <c r="S291" s="38"/>
      <c r="T291" s="38"/>
      <c r="U291" s="38"/>
      <c r="V291" s="38"/>
      <c r="W291" s="38"/>
      <c r="X291" s="38"/>
      <c r="Y291" s="38"/>
      <c r="Z291" s="38"/>
      <c r="AA291" s="65" t="s">
        <v>256</v>
      </c>
    </row>
    <row r="292" spans="2:27" ht="14.5" customHeight="1">
      <c r="B292" s="42" t="s">
        <v>1322</v>
      </c>
      <c r="C292" s="42">
        <v>4</v>
      </c>
      <c r="D292" s="42" t="s">
        <v>276</v>
      </c>
      <c r="E292" s="42" t="s">
        <v>184</v>
      </c>
      <c r="F292" s="42" t="s">
        <v>336</v>
      </c>
      <c r="G292" s="42" t="s">
        <v>259</v>
      </c>
      <c r="H292" s="42" t="s">
        <v>204</v>
      </c>
      <c r="I292" s="42" t="s">
        <v>251</v>
      </c>
      <c r="J292" s="42" t="s">
        <v>251</v>
      </c>
      <c r="K292" s="42" t="s">
        <v>251</v>
      </c>
      <c r="L292" s="42" t="s">
        <v>282</v>
      </c>
      <c r="M292" s="57" t="s">
        <v>1323</v>
      </c>
      <c r="N292" s="42" t="s">
        <v>1322</v>
      </c>
      <c r="O292" s="42" t="s">
        <v>1324</v>
      </c>
      <c r="P292" s="42"/>
      <c r="Q292" s="42"/>
      <c r="R292" s="42" t="s">
        <v>255</v>
      </c>
      <c r="S292" s="42"/>
      <c r="T292" s="42" t="s">
        <v>255</v>
      </c>
      <c r="U292" s="42"/>
      <c r="V292" s="42"/>
      <c r="W292" s="42"/>
      <c r="X292" s="42"/>
      <c r="Y292" s="42"/>
      <c r="Z292" s="42"/>
      <c r="AA292" s="65" t="s">
        <v>280</v>
      </c>
    </row>
    <row r="293" spans="2:27" ht="14.5" customHeight="1">
      <c r="B293" s="45" t="s">
        <v>1325</v>
      </c>
      <c r="C293" s="45">
        <v>4</v>
      </c>
      <c r="D293" s="45" t="s">
        <v>352</v>
      </c>
      <c r="E293" s="45" t="s">
        <v>184</v>
      </c>
      <c r="F293" s="45" t="s">
        <v>371</v>
      </c>
      <c r="G293" s="45" t="s">
        <v>782</v>
      </c>
      <c r="H293" s="45" t="s">
        <v>204</v>
      </c>
      <c r="I293" s="45" t="s">
        <v>205</v>
      </c>
      <c r="J293" s="45" t="s">
        <v>206</v>
      </c>
      <c r="K293" s="45" t="s">
        <v>1326</v>
      </c>
      <c r="L293" s="45" t="s">
        <v>441</v>
      </c>
      <c r="M293" s="64" t="s">
        <v>1327</v>
      </c>
      <c r="N293" s="45" t="s">
        <v>1325</v>
      </c>
      <c r="O293" s="45" t="s">
        <v>1328</v>
      </c>
      <c r="P293" s="45" t="s">
        <v>255</v>
      </c>
      <c r="Q293" s="45"/>
      <c r="R293" s="45" t="s">
        <v>255</v>
      </c>
      <c r="S293" s="45"/>
      <c r="T293" s="45"/>
      <c r="U293" s="45"/>
      <c r="V293" s="45" t="s">
        <v>255</v>
      </c>
      <c r="W293" s="45" t="s">
        <v>255</v>
      </c>
      <c r="X293" s="45"/>
      <c r="Y293" s="45"/>
      <c r="Z293" s="45"/>
      <c r="AA293" s="65" t="s">
        <v>256</v>
      </c>
    </row>
    <row r="294" spans="2:27" ht="14.5" customHeight="1">
      <c r="B294" s="40" t="s">
        <v>1329</v>
      </c>
      <c r="C294" s="40">
        <v>4</v>
      </c>
      <c r="D294" s="40" t="s">
        <v>264</v>
      </c>
      <c r="E294" s="40" t="s">
        <v>184</v>
      </c>
      <c r="F294" s="40" t="s">
        <v>249</v>
      </c>
      <c r="G294" s="40" t="s">
        <v>782</v>
      </c>
      <c r="H294" s="40" t="s">
        <v>204</v>
      </c>
      <c r="I294" s="40" t="s">
        <v>205</v>
      </c>
      <c r="J294" s="40" t="s">
        <v>206</v>
      </c>
      <c r="K294" s="40" t="s">
        <v>1330</v>
      </c>
      <c r="L294" s="40" t="s">
        <v>252</v>
      </c>
      <c r="M294" s="55" t="s">
        <v>1331</v>
      </c>
      <c r="N294" s="40" t="s">
        <v>1329</v>
      </c>
      <c r="O294" s="40" t="s">
        <v>1332</v>
      </c>
      <c r="P294" s="40"/>
      <c r="Q294" s="40"/>
      <c r="R294" s="40" t="s">
        <v>255</v>
      </c>
      <c r="S294" s="40"/>
      <c r="T294" s="40"/>
      <c r="U294" s="40" t="s">
        <v>255</v>
      </c>
      <c r="V294" s="40"/>
      <c r="W294" s="40" t="s">
        <v>255</v>
      </c>
      <c r="X294" s="40"/>
      <c r="Y294" s="40"/>
      <c r="Z294" s="40"/>
      <c r="AA294" s="65" t="s">
        <v>256</v>
      </c>
    </row>
    <row r="295" spans="2:27" ht="14.5" customHeight="1">
      <c r="B295" s="38" t="s">
        <v>1333</v>
      </c>
      <c r="C295" s="38">
        <v>4</v>
      </c>
      <c r="D295" s="38" t="s">
        <v>248</v>
      </c>
      <c r="E295" s="38" t="s">
        <v>184</v>
      </c>
      <c r="F295" s="38" t="s">
        <v>249</v>
      </c>
      <c r="G295" s="38" t="s">
        <v>312</v>
      </c>
      <c r="H295" s="38" t="s">
        <v>204</v>
      </c>
      <c r="I295" s="38" t="s">
        <v>205</v>
      </c>
      <c r="J295" s="38" t="s">
        <v>206</v>
      </c>
      <c r="K295" s="38" t="s">
        <v>1334</v>
      </c>
      <c r="L295" s="38" t="s">
        <v>252</v>
      </c>
      <c r="M295" s="48" t="s">
        <v>1335</v>
      </c>
      <c r="N295" s="38" t="s">
        <v>1333</v>
      </c>
      <c r="O295" s="38" t="s">
        <v>1336</v>
      </c>
      <c r="P295" s="38"/>
      <c r="Q295" s="38"/>
      <c r="R295" s="38"/>
      <c r="S295" s="38"/>
      <c r="T295" s="38"/>
      <c r="U295" s="38"/>
      <c r="V295" s="38"/>
      <c r="W295" s="38" t="s">
        <v>255</v>
      </c>
      <c r="X295" s="38" t="s">
        <v>255</v>
      </c>
      <c r="Y295" s="38"/>
      <c r="Z295" s="38"/>
      <c r="AA295" s="65" t="s">
        <v>256</v>
      </c>
    </row>
    <row r="296" spans="2:27" ht="14.5" customHeight="1">
      <c r="B296" s="44" t="s">
        <v>1337</v>
      </c>
      <c r="C296" s="44">
        <v>4</v>
      </c>
      <c r="D296" s="44" t="s">
        <v>311</v>
      </c>
      <c r="E296" s="44" t="s">
        <v>184</v>
      </c>
      <c r="F296" s="44" t="s">
        <v>249</v>
      </c>
      <c r="G296" s="44" t="s">
        <v>259</v>
      </c>
      <c r="H296" s="44" t="s">
        <v>204</v>
      </c>
      <c r="I296" s="44" t="s">
        <v>205</v>
      </c>
      <c r="J296" s="44" t="s">
        <v>206</v>
      </c>
      <c r="K296" s="44" t="s">
        <v>853</v>
      </c>
      <c r="L296" s="44" t="s">
        <v>559</v>
      </c>
      <c r="M296" s="56" t="s">
        <v>1338</v>
      </c>
      <c r="N296" s="44" t="s">
        <v>1337</v>
      </c>
      <c r="O296" s="44" t="s">
        <v>1339</v>
      </c>
      <c r="P296" s="44" t="s">
        <v>255</v>
      </c>
      <c r="Q296" s="44" t="s">
        <v>255</v>
      </c>
      <c r="R296" s="44" t="s">
        <v>255</v>
      </c>
      <c r="S296" s="44" t="s">
        <v>255</v>
      </c>
      <c r="T296" s="44" t="s">
        <v>255</v>
      </c>
      <c r="U296" s="44"/>
      <c r="V296" s="44"/>
      <c r="W296" s="44" t="s">
        <v>255</v>
      </c>
      <c r="X296" s="44"/>
      <c r="Y296" s="44"/>
      <c r="Z296" s="44"/>
      <c r="AA296" s="65" t="s">
        <v>256</v>
      </c>
    </row>
    <row r="297" spans="2:27" ht="14.5" customHeight="1">
      <c r="B297" s="38" t="s">
        <v>1340</v>
      </c>
      <c r="C297" s="38">
        <v>4</v>
      </c>
      <c r="D297" s="38" t="s">
        <v>248</v>
      </c>
      <c r="E297" s="38" t="s">
        <v>184</v>
      </c>
      <c r="F297" s="38" t="s">
        <v>249</v>
      </c>
      <c r="G297" s="38" t="s">
        <v>290</v>
      </c>
      <c r="H297" s="38" t="s">
        <v>204</v>
      </c>
      <c r="I297" s="38" t="s">
        <v>205</v>
      </c>
      <c r="J297" s="38" t="s">
        <v>206</v>
      </c>
      <c r="K297" s="38" t="s">
        <v>1341</v>
      </c>
      <c r="L297" s="38" t="s">
        <v>436</v>
      </c>
      <c r="M297" s="48" t="s">
        <v>1342</v>
      </c>
      <c r="N297" s="38" t="s">
        <v>1340</v>
      </c>
      <c r="O297" s="38" t="s">
        <v>1343</v>
      </c>
      <c r="P297" s="38"/>
      <c r="Q297" s="38"/>
      <c r="R297" s="38"/>
      <c r="S297" s="38"/>
      <c r="T297" s="38"/>
      <c r="U297" s="38"/>
      <c r="V297" s="38"/>
      <c r="W297" s="38" t="s">
        <v>255</v>
      </c>
      <c r="X297" s="38" t="s">
        <v>255</v>
      </c>
      <c r="Y297" s="38"/>
      <c r="Z297" s="38"/>
      <c r="AA297" s="65" t="s">
        <v>256</v>
      </c>
    </row>
    <row r="298" spans="2:27" ht="14.5" customHeight="1">
      <c r="B298" s="39" t="s">
        <v>1344</v>
      </c>
      <c r="C298" s="39">
        <v>4</v>
      </c>
      <c r="D298" s="39" t="s">
        <v>258</v>
      </c>
      <c r="E298" s="39" t="s">
        <v>184</v>
      </c>
      <c r="F298" s="39" t="s">
        <v>371</v>
      </c>
      <c r="G298" s="39" t="s">
        <v>272</v>
      </c>
      <c r="H298" s="39" t="s">
        <v>204</v>
      </c>
      <c r="I298" s="39" t="s">
        <v>205</v>
      </c>
      <c r="J298" s="39" t="s">
        <v>206</v>
      </c>
      <c r="K298" s="39" t="s">
        <v>1345</v>
      </c>
      <c r="L298" s="39" t="s">
        <v>441</v>
      </c>
      <c r="M298" s="63" t="s">
        <v>1346</v>
      </c>
      <c r="N298" s="39" t="s">
        <v>1344</v>
      </c>
      <c r="O298" s="39" t="s">
        <v>1347</v>
      </c>
      <c r="P298" s="39"/>
      <c r="Q298" s="39"/>
      <c r="R298" s="39"/>
      <c r="S298" s="39"/>
      <c r="T298" s="39"/>
      <c r="U298" s="39"/>
      <c r="V298" s="39"/>
      <c r="W298" s="39" t="s">
        <v>255</v>
      </c>
      <c r="X298" s="39" t="s">
        <v>255</v>
      </c>
      <c r="Y298" s="39"/>
      <c r="Z298" s="39"/>
      <c r="AA298" s="65" t="s">
        <v>256</v>
      </c>
    </row>
    <row r="299" spans="2:27" ht="14.5" customHeight="1">
      <c r="B299" s="40" t="s">
        <v>1348</v>
      </c>
      <c r="C299" s="40">
        <v>4</v>
      </c>
      <c r="D299" s="40" t="s">
        <v>264</v>
      </c>
      <c r="E299" s="40" t="s">
        <v>184</v>
      </c>
      <c r="F299" s="40" t="s">
        <v>249</v>
      </c>
      <c r="G299" s="40" t="s">
        <v>290</v>
      </c>
      <c r="H299" s="40" t="s">
        <v>204</v>
      </c>
      <c r="I299" s="40" t="s">
        <v>205</v>
      </c>
      <c r="J299" s="40" t="s">
        <v>206</v>
      </c>
      <c r="K299" s="40" t="s">
        <v>1349</v>
      </c>
      <c r="L299" s="40" t="s">
        <v>282</v>
      </c>
      <c r="M299" s="55" t="s">
        <v>1350</v>
      </c>
      <c r="N299" s="40" t="s">
        <v>1348</v>
      </c>
      <c r="O299" s="40" t="s">
        <v>1351</v>
      </c>
      <c r="P299" s="40"/>
      <c r="Q299" s="40"/>
      <c r="R299" s="40"/>
      <c r="S299" s="40"/>
      <c r="T299" s="40"/>
      <c r="U299" s="40"/>
      <c r="V299" s="40"/>
      <c r="W299" s="40" t="s">
        <v>255</v>
      </c>
      <c r="X299" s="40" t="s">
        <v>255</v>
      </c>
      <c r="Y299" s="40"/>
      <c r="Z299" s="40"/>
      <c r="AA299" s="65" t="s">
        <v>256</v>
      </c>
    </row>
    <row r="300" spans="2:27" ht="14.5" customHeight="1">
      <c r="B300" s="45" t="s">
        <v>1352</v>
      </c>
      <c r="C300" s="45">
        <v>4</v>
      </c>
      <c r="D300" s="45" t="s">
        <v>352</v>
      </c>
      <c r="E300" s="45" t="s">
        <v>184</v>
      </c>
      <c r="F300" s="45" t="s">
        <v>249</v>
      </c>
      <c r="G300" s="45" t="s">
        <v>272</v>
      </c>
      <c r="H300" s="45" t="s">
        <v>204</v>
      </c>
      <c r="I300" s="45" t="s">
        <v>205</v>
      </c>
      <c r="J300" s="45" t="s">
        <v>251</v>
      </c>
      <c r="K300" s="45" t="s">
        <v>251</v>
      </c>
      <c r="L300" s="45" t="s">
        <v>282</v>
      </c>
      <c r="M300" s="64" t="s">
        <v>1353</v>
      </c>
      <c r="N300" s="45" t="s">
        <v>1352</v>
      </c>
      <c r="O300" s="45" t="s">
        <v>1354</v>
      </c>
      <c r="P300" s="45"/>
      <c r="Q300" s="45"/>
      <c r="R300" s="45"/>
      <c r="S300" s="45"/>
      <c r="T300" s="45"/>
      <c r="U300" s="45"/>
      <c r="V300" s="45"/>
      <c r="W300" s="45" t="s">
        <v>255</v>
      </c>
      <c r="X300" s="45"/>
      <c r="Y300" s="45"/>
      <c r="Z300" s="45"/>
      <c r="AA300" s="65" t="s">
        <v>256</v>
      </c>
    </row>
    <row r="301" spans="2:27" ht="14.5" customHeight="1">
      <c r="B301" s="42" t="s">
        <v>1355</v>
      </c>
      <c r="C301" s="42">
        <v>4</v>
      </c>
      <c r="D301" s="42" t="s">
        <v>276</v>
      </c>
      <c r="E301" s="42" t="s">
        <v>184</v>
      </c>
      <c r="F301" s="42" t="s">
        <v>249</v>
      </c>
      <c r="G301" s="42" t="s">
        <v>250</v>
      </c>
      <c r="H301" s="42" t="s">
        <v>204</v>
      </c>
      <c r="I301" s="42" t="s">
        <v>205</v>
      </c>
      <c r="J301" s="42" t="s">
        <v>206</v>
      </c>
      <c r="K301" s="42" t="s">
        <v>1356</v>
      </c>
      <c r="L301" s="42" t="s">
        <v>559</v>
      </c>
      <c r="M301" s="52" t="s">
        <v>1357</v>
      </c>
      <c r="N301" s="42" t="s">
        <v>1355</v>
      </c>
      <c r="O301" s="42" t="s">
        <v>1358</v>
      </c>
      <c r="P301" s="42" t="s">
        <v>255</v>
      </c>
      <c r="Q301" s="42"/>
      <c r="R301" s="42" t="s">
        <v>255</v>
      </c>
      <c r="S301" s="42"/>
      <c r="T301" s="42"/>
      <c r="U301" s="42" t="s">
        <v>255</v>
      </c>
      <c r="V301" s="42"/>
      <c r="W301" s="42" t="s">
        <v>255</v>
      </c>
      <c r="X301" s="42"/>
      <c r="Y301" s="42"/>
      <c r="Z301" s="42"/>
      <c r="AA301" s="65" t="s">
        <v>256</v>
      </c>
    </row>
    <row r="302" spans="2:27" ht="14.5" customHeight="1">
      <c r="B302" s="41" t="s">
        <v>1359</v>
      </c>
      <c r="C302" s="41">
        <v>4</v>
      </c>
      <c r="D302" s="41" t="s">
        <v>271</v>
      </c>
      <c r="E302" s="41" t="s">
        <v>184</v>
      </c>
      <c r="F302" s="41" t="s">
        <v>249</v>
      </c>
      <c r="G302" s="41" t="s">
        <v>259</v>
      </c>
      <c r="H302" s="41" t="s">
        <v>204</v>
      </c>
      <c r="I302" s="41" t="s">
        <v>205</v>
      </c>
      <c r="J302" s="41" t="s">
        <v>206</v>
      </c>
      <c r="K302" s="41" t="s">
        <v>1360</v>
      </c>
      <c r="L302" s="41" t="s">
        <v>282</v>
      </c>
      <c r="M302" s="51" t="s">
        <v>1361</v>
      </c>
      <c r="N302" s="41" t="s">
        <v>1359</v>
      </c>
      <c r="O302" s="41" t="s">
        <v>1362</v>
      </c>
      <c r="P302" s="41"/>
      <c r="Q302" s="41"/>
      <c r="R302" s="41"/>
      <c r="S302" s="41"/>
      <c r="T302" s="41"/>
      <c r="U302" s="41"/>
      <c r="V302" s="41" t="s">
        <v>255</v>
      </c>
      <c r="W302" s="41"/>
      <c r="X302" s="41"/>
      <c r="Y302" s="41"/>
      <c r="Z302" s="41"/>
      <c r="AA302" s="65" t="s">
        <v>280</v>
      </c>
    </row>
    <row r="303" spans="2:27" ht="14.5" customHeight="1">
      <c r="B303" s="40" t="s">
        <v>1363</v>
      </c>
      <c r="C303" s="40">
        <v>4</v>
      </c>
      <c r="D303" s="40" t="s">
        <v>264</v>
      </c>
      <c r="E303" s="40" t="s">
        <v>184</v>
      </c>
      <c r="F303" s="40" t="s">
        <v>249</v>
      </c>
      <c r="G303" s="40" t="s">
        <v>272</v>
      </c>
      <c r="H303" s="40" t="s">
        <v>204</v>
      </c>
      <c r="I303" s="40" t="s">
        <v>205</v>
      </c>
      <c r="J303" s="40" t="s">
        <v>251</v>
      </c>
      <c r="K303" s="40" t="s">
        <v>251</v>
      </c>
      <c r="L303" s="40" t="s">
        <v>458</v>
      </c>
      <c r="M303" s="50" t="s">
        <v>1364</v>
      </c>
      <c r="N303" s="40" t="s">
        <v>1363</v>
      </c>
      <c r="O303" s="40" t="s">
        <v>1365</v>
      </c>
      <c r="P303" s="40"/>
      <c r="Q303" s="40"/>
      <c r="R303" s="40"/>
      <c r="S303" s="40"/>
      <c r="T303" s="40"/>
      <c r="U303" s="40" t="s">
        <v>255</v>
      </c>
      <c r="V303" s="40" t="s">
        <v>255</v>
      </c>
      <c r="W303" s="40" t="s">
        <v>255</v>
      </c>
      <c r="X303" s="40"/>
      <c r="Y303" s="40"/>
      <c r="Z303" s="40"/>
      <c r="AA303" s="65" t="s">
        <v>280</v>
      </c>
    </row>
    <row r="304" spans="2:27" ht="14.5" customHeight="1">
      <c r="B304" s="40" t="s">
        <v>1366</v>
      </c>
      <c r="C304" s="40">
        <v>4</v>
      </c>
      <c r="D304" s="40" t="s">
        <v>264</v>
      </c>
      <c r="E304" s="40" t="s">
        <v>184</v>
      </c>
      <c r="F304" s="40" t="s">
        <v>336</v>
      </c>
      <c r="G304" s="40" t="s">
        <v>259</v>
      </c>
      <c r="H304" s="40" t="s">
        <v>204</v>
      </c>
      <c r="I304" s="40" t="s">
        <v>251</v>
      </c>
      <c r="J304" s="40" t="s">
        <v>251</v>
      </c>
      <c r="K304" s="40" t="s">
        <v>251</v>
      </c>
      <c r="L304" s="40" t="s">
        <v>282</v>
      </c>
      <c r="M304" s="50" t="s">
        <v>1367</v>
      </c>
      <c r="N304" s="40" t="s">
        <v>1366</v>
      </c>
      <c r="O304" s="40" t="s">
        <v>1368</v>
      </c>
      <c r="P304" s="40"/>
      <c r="Q304" s="40"/>
      <c r="R304" s="40"/>
      <c r="S304" s="40" t="s">
        <v>255</v>
      </c>
      <c r="T304" s="40"/>
      <c r="U304" s="40"/>
      <c r="V304" s="40"/>
      <c r="W304" s="40"/>
      <c r="X304" s="40"/>
      <c r="Y304" s="40"/>
      <c r="Z304" s="40"/>
      <c r="AA304" s="65" t="s">
        <v>256</v>
      </c>
    </row>
    <row r="305" spans="2:27" ht="14.5" customHeight="1">
      <c r="B305" s="42" t="s">
        <v>1369</v>
      </c>
      <c r="C305" s="42">
        <v>4</v>
      </c>
      <c r="D305" s="42" t="s">
        <v>276</v>
      </c>
      <c r="E305" s="42" t="s">
        <v>184</v>
      </c>
      <c r="F305" s="42" t="s">
        <v>249</v>
      </c>
      <c r="G305" s="42" t="s">
        <v>312</v>
      </c>
      <c r="H305" s="42" t="s">
        <v>204</v>
      </c>
      <c r="I305" s="42" t="s">
        <v>205</v>
      </c>
      <c r="J305" s="42" t="s">
        <v>206</v>
      </c>
      <c r="K305" s="42" t="s">
        <v>1370</v>
      </c>
      <c r="L305" s="42" t="s">
        <v>252</v>
      </c>
      <c r="M305" s="52" t="s">
        <v>1371</v>
      </c>
      <c r="N305" s="42" t="s">
        <v>1369</v>
      </c>
      <c r="O305" s="42" t="s">
        <v>1372</v>
      </c>
      <c r="P305" s="42"/>
      <c r="Q305" s="42" t="s">
        <v>255</v>
      </c>
      <c r="R305" s="42" t="s">
        <v>255</v>
      </c>
      <c r="S305" s="42"/>
      <c r="T305" s="42"/>
      <c r="U305" s="42"/>
      <c r="V305" s="42"/>
      <c r="W305" s="42" t="s">
        <v>255</v>
      </c>
      <c r="X305" s="42" t="s">
        <v>255</v>
      </c>
      <c r="Y305" s="42"/>
      <c r="Z305" s="42"/>
      <c r="AA305" s="65" t="s">
        <v>256</v>
      </c>
    </row>
    <row r="306" spans="2:27" ht="14.5" customHeight="1">
      <c r="B306" s="39" t="s">
        <v>1373</v>
      </c>
      <c r="C306" s="39">
        <v>4</v>
      </c>
      <c r="D306" s="39" t="s">
        <v>258</v>
      </c>
      <c r="E306" s="39" t="s">
        <v>184</v>
      </c>
      <c r="F306" s="39" t="s">
        <v>249</v>
      </c>
      <c r="G306" s="39" t="s">
        <v>312</v>
      </c>
      <c r="H306" s="39" t="s">
        <v>204</v>
      </c>
      <c r="I306" s="39" t="s">
        <v>205</v>
      </c>
      <c r="J306" s="39" t="s">
        <v>206</v>
      </c>
      <c r="K306" s="39" t="s">
        <v>1374</v>
      </c>
      <c r="L306" s="39" t="s">
        <v>559</v>
      </c>
      <c r="M306" s="49" t="s">
        <v>1375</v>
      </c>
      <c r="N306" s="39" t="s">
        <v>1373</v>
      </c>
      <c r="O306" s="39" t="s">
        <v>1376</v>
      </c>
      <c r="P306" s="39"/>
      <c r="Q306" s="39"/>
      <c r="R306" s="39" t="s">
        <v>255</v>
      </c>
      <c r="S306" s="39"/>
      <c r="T306" s="39" t="s">
        <v>255</v>
      </c>
      <c r="U306" s="39" t="s">
        <v>255</v>
      </c>
      <c r="V306" s="39"/>
      <c r="W306" s="39" t="s">
        <v>255</v>
      </c>
      <c r="X306" s="39" t="s">
        <v>255</v>
      </c>
      <c r="Y306" s="39"/>
      <c r="Z306" s="39"/>
      <c r="AA306" s="65" t="s">
        <v>256</v>
      </c>
    </row>
    <row r="307" spans="2:27" ht="14.5" customHeight="1">
      <c r="B307" s="40" t="s">
        <v>1377</v>
      </c>
      <c r="C307" s="40">
        <v>4</v>
      </c>
      <c r="D307" s="40" t="s">
        <v>264</v>
      </c>
      <c r="E307" s="40" t="s">
        <v>184</v>
      </c>
      <c r="F307" s="40" t="s">
        <v>249</v>
      </c>
      <c r="G307" s="40" t="s">
        <v>1057</v>
      </c>
      <c r="H307" s="40" t="s">
        <v>204</v>
      </c>
      <c r="I307" s="40" t="s">
        <v>205</v>
      </c>
      <c r="J307" s="40" t="s">
        <v>251</v>
      </c>
      <c r="K307" s="40" t="s">
        <v>251</v>
      </c>
      <c r="L307" s="40" t="s">
        <v>282</v>
      </c>
      <c r="M307" s="50" t="s">
        <v>1378</v>
      </c>
      <c r="N307" s="40" t="s">
        <v>1377</v>
      </c>
      <c r="O307" s="40" t="s">
        <v>1379</v>
      </c>
      <c r="P307" s="40"/>
      <c r="Q307" s="40"/>
      <c r="R307" s="40"/>
      <c r="S307" s="40"/>
      <c r="T307" s="40"/>
      <c r="U307" s="40" t="s">
        <v>255</v>
      </c>
      <c r="V307" s="40"/>
      <c r="W307" s="40" t="s">
        <v>255</v>
      </c>
      <c r="X307" s="40"/>
      <c r="Y307" s="40"/>
      <c r="Z307" s="40"/>
      <c r="AA307" s="65" t="s">
        <v>280</v>
      </c>
    </row>
    <row r="308" spans="2:27" ht="14.5" customHeight="1">
      <c r="B308" s="38" t="s">
        <v>1380</v>
      </c>
      <c r="C308" s="38">
        <v>4</v>
      </c>
      <c r="D308" s="38" t="s">
        <v>248</v>
      </c>
      <c r="E308" s="38" t="s">
        <v>184</v>
      </c>
      <c r="F308" s="38" t="s">
        <v>249</v>
      </c>
      <c r="G308" s="38" t="s">
        <v>486</v>
      </c>
      <c r="H308" s="38" t="s">
        <v>204</v>
      </c>
      <c r="I308" s="38" t="s">
        <v>205</v>
      </c>
      <c r="J308" s="38" t="s">
        <v>206</v>
      </c>
      <c r="K308" s="38" t="s">
        <v>1381</v>
      </c>
      <c r="L308" s="38" t="s">
        <v>559</v>
      </c>
      <c r="M308" s="73" t="s">
        <v>1382</v>
      </c>
      <c r="N308" s="38" t="s">
        <v>1380</v>
      </c>
      <c r="O308" s="38" t="s">
        <v>1383</v>
      </c>
      <c r="P308" s="38"/>
      <c r="Q308" s="38"/>
      <c r="R308" s="38"/>
      <c r="S308" s="38"/>
      <c r="T308" s="38"/>
      <c r="U308" s="38"/>
      <c r="V308" s="38" t="s">
        <v>255</v>
      </c>
      <c r="W308" s="38" t="s">
        <v>255</v>
      </c>
      <c r="X308" s="38"/>
      <c r="Y308" s="74"/>
      <c r="Z308" s="74"/>
      <c r="AA308" s="65" t="s">
        <v>350</v>
      </c>
    </row>
    <row r="309" spans="2:27" ht="14.5" customHeight="1">
      <c r="B309" s="38" t="s">
        <v>1384</v>
      </c>
      <c r="C309" s="38">
        <v>4</v>
      </c>
      <c r="D309" s="38" t="s">
        <v>248</v>
      </c>
      <c r="E309" s="38" t="s">
        <v>184</v>
      </c>
      <c r="F309" s="38" t="s">
        <v>249</v>
      </c>
      <c r="G309" s="38" t="s">
        <v>486</v>
      </c>
      <c r="H309" s="38" t="s">
        <v>204</v>
      </c>
      <c r="I309" s="38" t="s">
        <v>205</v>
      </c>
      <c r="J309" s="38" t="s">
        <v>206</v>
      </c>
      <c r="K309" s="38" t="s">
        <v>1385</v>
      </c>
      <c r="L309" s="38" t="s">
        <v>559</v>
      </c>
      <c r="M309" s="76" t="s">
        <v>1386</v>
      </c>
      <c r="N309" s="38" t="s">
        <v>1384</v>
      </c>
      <c r="O309" s="38" t="s">
        <v>1387</v>
      </c>
      <c r="P309" s="38"/>
      <c r="Q309" s="38"/>
      <c r="R309" s="38"/>
      <c r="S309" s="38"/>
      <c r="T309" s="38"/>
      <c r="U309" s="38"/>
      <c r="V309" s="38"/>
      <c r="W309" s="38" t="s">
        <v>255</v>
      </c>
      <c r="X309" s="38" t="s">
        <v>255</v>
      </c>
      <c r="Y309" s="74"/>
      <c r="Z309" s="74"/>
      <c r="AA309" s="65" t="s">
        <v>350</v>
      </c>
    </row>
    <row r="310" spans="2:27" ht="14.5" customHeight="1">
      <c r="B310" s="38" t="s">
        <v>1388</v>
      </c>
      <c r="C310" s="38">
        <v>4</v>
      </c>
      <c r="D310" s="38" t="s">
        <v>248</v>
      </c>
      <c r="E310" s="38" t="s">
        <v>184</v>
      </c>
      <c r="F310" s="38" t="s">
        <v>249</v>
      </c>
      <c r="G310" s="38" t="s">
        <v>250</v>
      </c>
      <c r="H310" s="38" t="s">
        <v>204</v>
      </c>
      <c r="I310" s="38" t="s">
        <v>205</v>
      </c>
      <c r="J310" s="38" t="s">
        <v>206</v>
      </c>
      <c r="K310" s="38" t="s">
        <v>1186</v>
      </c>
      <c r="L310" s="38" t="s">
        <v>559</v>
      </c>
      <c r="M310" s="48" t="s">
        <v>1389</v>
      </c>
      <c r="N310" s="38" t="s">
        <v>1388</v>
      </c>
      <c r="O310" s="38" t="s">
        <v>1390</v>
      </c>
      <c r="P310" s="38"/>
      <c r="Q310" s="38"/>
      <c r="R310" s="38"/>
      <c r="S310" s="38"/>
      <c r="T310" s="38"/>
      <c r="U310" s="38"/>
      <c r="V310" s="38" t="s">
        <v>255</v>
      </c>
      <c r="W310" s="38" t="s">
        <v>255</v>
      </c>
      <c r="X310" s="38"/>
      <c r="Y310" s="38"/>
      <c r="Z310" s="38"/>
      <c r="AA310" s="65" t="s">
        <v>280</v>
      </c>
    </row>
    <row r="311" spans="2:27" ht="14.5" customHeight="1">
      <c r="B311" s="40" t="s">
        <v>1391</v>
      </c>
      <c r="C311" s="40">
        <v>4</v>
      </c>
      <c r="D311" s="40" t="s">
        <v>264</v>
      </c>
      <c r="E311" s="40" t="s">
        <v>184</v>
      </c>
      <c r="F311" s="40" t="s">
        <v>249</v>
      </c>
      <c r="G311" s="40" t="s">
        <v>1057</v>
      </c>
      <c r="H311" s="40" t="s">
        <v>204</v>
      </c>
      <c r="I311" s="40" t="s">
        <v>205</v>
      </c>
      <c r="J311" s="40" t="s">
        <v>206</v>
      </c>
      <c r="K311" s="40" t="s">
        <v>1392</v>
      </c>
      <c r="L311" s="40" t="s">
        <v>252</v>
      </c>
      <c r="M311" s="50" t="s">
        <v>1393</v>
      </c>
      <c r="N311" s="40" t="s">
        <v>1391</v>
      </c>
      <c r="O311" s="40" t="s">
        <v>1394</v>
      </c>
      <c r="P311" s="40"/>
      <c r="Q311" s="40"/>
      <c r="R311" s="40"/>
      <c r="S311" s="40"/>
      <c r="T311" s="40"/>
      <c r="U311" s="40" t="s">
        <v>255</v>
      </c>
      <c r="V311" s="40"/>
      <c r="W311" s="40" t="s">
        <v>255</v>
      </c>
      <c r="X311" s="40"/>
      <c r="Y311" s="40"/>
      <c r="Z311" s="40"/>
      <c r="AA311" s="65" t="s">
        <v>280</v>
      </c>
    </row>
    <row r="312" spans="2:27" ht="14.5" customHeight="1">
      <c r="B312" s="40" t="s">
        <v>1395</v>
      </c>
      <c r="C312" s="40">
        <v>4</v>
      </c>
      <c r="D312" s="40" t="s">
        <v>264</v>
      </c>
      <c r="E312" s="40" t="s">
        <v>184</v>
      </c>
      <c r="F312" s="40" t="s">
        <v>249</v>
      </c>
      <c r="G312" s="40" t="s">
        <v>272</v>
      </c>
      <c r="H312" s="40" t="s">
        <v>204</v>
      </c>
      <c r="I312" s="40" t="s">
        <v>205</v>
      </c>
      <c r="J312" s="40" t="s">
        <v>206</v>
      </c>
      <c r="K312" s="40" t="s">
        <v>1396</v>
      </c>
      <c r="L312" s="40" t="s">
        <v>282</v>
      </c>
      <c r="M312" s="50" t="s">
        <v>1397</v>
      </c>
      <c r="N312" s="40" t="s">
        <v>1395</v>
      </c>
      <c r="O312" s="40" t="s">
        <v>1398</v>
      </c>
      <c r="P312" s="40"/>
      <c r="Q312" s="40"/>
      <c r="R312" s="40" t="s">
        <v>255</v>
      </c>
      <c r="S312" s="40"/>
      <c r="T312" s="40"/>
      <c r="U312" s="40" t="s">
        <v>255</v>
      </c>
      <c r="V312" s="40"/>
      <c r="W312" s="40" t="s">
        <v>255</v>
      </c>
      <c r="X312" s="40"/>
      <c r="Y312" s="40"/>
      <c r="Z312" s="40"/>
      <c r="AA312" s="65" t="s">
        <v>256</v>
      </c>
    </row>
    <row r="313" spans="2:27" ht="14.5" customHeight="1">
      <c r="B313" s="38" t="s">
        <v>1399</v>
      </c>
      <c r="C313" s="38">
        <v>4</v>
      </c>
      <c r="D313" s="38" t="s">
        <v>248</v>
      </c>
      <c r="E313" s="38" t="s">
        <v>184</v>
      </c>
      <c r="F313" s="38" t="s">
        <v>249</v>
      </c>
      <c r="G313" s="38" t="s">
        <v>486</v>
      </c>
      <c r="H313" s="38" t="s">
        <v>204</v>
      </c>
      <c r="I313" s="38" t="s">
        <v>205</v>
      </c>
      <c r="J313" s="38" t="s">
        <v>206</v>
      </c>
      <c r="K313" s="38" t="s">
        <v>1201</v>
      </c>
      <c r="L313" s="38" t="s">
        <v>282</v>
      </c>
      <c r="M313" s="48" t="s">
        <v>1400</v>
      </c>
      <c r="N313" s="38" t="s">
        <v>1399</v>
      </c>
      <c r="O313" s="38" t="s">
        <v>1401</v>
      </c>
      <c r="P313" s="38"/>
      <c r="Q313" s="38"/>
      <c r="R313" s="38" t="s">
        <v>255</v>
      </c>
      <c r="S313" s="38"/>
      <c r="T313" s="38"/>
      <c r="U313" s="38" t="s">
        <v>255</v>
      </c>
      <c r="V313" s="38"/>
      <c r="W313" s="38" t="s">
        <v>255</v>
      </c>
      <c r="X313" s="38"/>
      <c r="Y313" s="38"/>
      <c r="Z313" s="38"/>
      <c r="AA313" s="65" t="s">
        <v>280</v>
      </c>
    </row>
    <row r="314" spans="2:27" ht="14.5" customHeight="1">
      <c r="B314" s="38" t="s">
        <v>1402</v>
      </c>
      <c r="C314" s="38">
        <v>4</v>
      </c>
      <c r="D314" s="38" t="s">
        <v>248</v>
      </c>
      <c r="E314" s="38" t="s">
        <v>184</v>
      </c>
      <c r="F314" s="38" t="s">
        <v>249</v>
      </c>
      <c r="G314" s="38" t="s">
        <v>486</v>
      </c>
      <c r="H314" s="38" t="s">
        <v>204</v>
      </c>
      <c r="I314" s="38" t="s">
        <v>205</v>
      </c>
      <c r="J314" s="38" t="s">
        <v>206</v>
      </c>
      <c r="K314" s="38" t="s">
        <v>1403</v>
      </c>
      <c r="L314" s="38" t="s">
        <v>559</v>
      </c>
      <c r="M314" s="76" t="s">
        <v>1404</v>
      </c>
      <c r="N314" s="38" t="s">
        <v>1402</v>
      </c>
      <c r="O314" s="38" t="s">
        <v>1405</v>
      </c>
      <c r="P314" s="38"/>
      <c r="Q314" s="38"/>
      <c r="R314" s="38" t="s">
        <v>255</v>
      </c>
      <c r="S314" s="38"/>
      <c r="T314" s="38" t="s">
        <v>255</v>
      </c>
      <c r="U314" s="38"/>
      <c r="V314" s="38"/>
      <c r="W314" s="38" t="s">
        <v>255</v>
      </c>
      <c r="X314" s="38"/>
      <c r="Y314" s="74"/>
      <c r="Z314" s="74"/>
      <c r="AA314" s="65" t="s">
        <v>350</v>
      </c>
    </row>
    <row r="315" spans="2:27" ht="14.5" customHeight="1">
      <c r="B315" s="42" t="s">
        <v>1406</v>
      </c>
      <c r="C315" s="42">
        <v>5</v>
      </c>
      <c r="D315" s="42" t="s">
        <v>276</v>
      </c>
      <c r="E315" s="42" t="s">
        <v>184</v>
      </c>
      <c r="F315" s="42" t="s">
        <v>249</v>
      </c>
      <c r="G315" s="42" t="s">
        <v>272</v>
      </c>
      <c r="H315" s="42" t="s">
        <v>204</v>
      </c>
      <c r="I315" s="42" t="s">
        <v>205</v>
      </c>
      <c r="J315" s="42" t="s">
        <v>251</v>
      </c>
      <c r="K315" s="42" t="s">
        <v>251</v>
      </c>
      <c r="L315" s="42" t="s">
        <v>282</v>
      </c>
      <c r="M315" s="52" t="s">
        <v>1407</v>
      </c>
      <c r="N315" s="42" t="s">
        <v>1406</v>
      </c>
      <c r="O315" s="42" t="s">
        <v>1408</v>
      </c>
      <c r="P315" s="42" t="s">
        <v>255</v>
      </c>
      <c r="Q315" s="42"/>
      <c r="R315" s="42"/>
      <c r="S315" s="42"/>
      <c r="T315" s="42"/>
      <c r="U315" s="42" t="s">
        <v>255</v>
      </c>
      <c r="V315" s="42"/>
      <c r="W315" s="42" t="s">
        <v>255</v>
      </c>
      <c r="X315" s="42" t="s">
        <v>255</v>
      </c>
      <c r="Y315" s="42"/>
      <c r="Z315" s="42"/>
      <c r="AA315" s="65" t="s">
        <v>256</v>
      </c>
    </row>
    <row r="316" spans="2:27" ht="14.5" customHeight="1">
      <c r="B316" s="39" t="s">
        <v>1409</v>
      </c>
      <c r="C316" s="39">
        <v>5</v>
      </c>
      <c r="D316" s="39" t="s">
        <v>258</v>
      </c>
      <c r="E316" s="39" t="s">
        <v>184</v>
      </c>
      <c r="F316" s="39" t="s">
        <v>249</v>
      </c>
      <c r="G316" s="39" t="s">
        <v>449</v>
      </c>
      <c r="H316" s="39" t="s">
        <v>204</v>
      </c>
      <c r="I316" s="39" t="s">
        <v>205</v>
      </c>
      <c r="J316" s="39" t="s">
        <v>251</v>
      </c>
      <c r="K316" s="39" t="s">
        <v>251</v>
      </c>
      <c r="L316" s="39" t="s">
        <v>559</v>
      </c>
      <c r="M316" s="63" t="s">
        <v>1410</v>
      </c>
      <c r="N316" s="39" t="s">
        <v>1409</v>
      </c>
      <c r="O316" s="39" t="s">
        <v>1411</v>
      </c>
      <c r="P316" s="39"/>
      <c r="Q316" s="39"/>
      <c r="R316" s="39" t="s">
        <v>255</v>
      </c>
      <c r="S316" s="39"/>
      <c r="T316" s="39"/>
      <c r="U316" s="39"/>
      <c r="V316" s="39"/>
      <c r="W316" s="39"/>
      <c r="X316" s="39"/>
      <c r="Y316" s="39"/>
      <c r="Z316" s="39"/>
      <c r="AA316" s="65" t="s">
        <v>256</v>
      </c>
    </row>
    <row r="317" spans="2:27" ht="14.5" customHeight="1">
      <c r="B317" s="42" t="s">
        <v>1412</v>
      </c>
      <c r="C317" s="42">
        <v>5</v>
      </c>
      <c r="D317" s="42" t="s">
        <v>276</v>
      </c>
      <c r="E317" s="42" t="s">
        <v>184</v>
      </c>
      <c r="F317" s="42" t="s">
        <v>436</v>
      </c>
      <c r="G317" s="42" t="s">
        <v>312</v>
      </c>
      <c r="H317" s="42" t="s">
        <v>204</v>
      </c>
      <c r="I317" s="42" t="s">
        <v>205</v>
      </c>
      <c r="J317" s="42" t="s">
        <v>206</v>
      </c>
      <c r="K317" s="42" t="s">
        <v>1413</v>
      </c>
      <c r="L317" s="42" t="s">
        <v>252</v>
      </c>
      <c r="M317" s="57" t="s">
        <v>1414</v>
      </c>
      <c r="N317" s="42" t="s">
        <v>1412</v>
      </c>
      <c r="O317" s="42" t="s">
        <v>1415</v>
      </c>
      <c r="P317" s="42" t="s">
        <v>255</v>
      </c>
      <c r="Q317" s="42"/>
      <c r="R317" s="42" t="s">
        <v>255</v>
      </c>
      <c r="S317" s="42"/>
      <c r="T317" s="42"/>
      <c r="U317" s="42"/>
      <c r="V317" s="42"/>
      <c r="W317" s="42"/>
      <c r="X317" s="42"/>
      <c r="Y317" s="42"/>
      <c r="Z317" s="42"/>
      <c r="AA317" s="65" t="s">
        <v>256</v>
      </c>
    </row>
    <row r="318" spans="2:27" ht="14.5" customHeight="1">
      <c r="B318" s="39" t="s">
        <v>1416</v>
      </c>
      <c r="C318" s="39">
        <v>5</v>
      </c>
      <c r="D318" s="39" t="s">
        <v>258</v>
      </c>
      <c r="E318" s="39" t="s">
        <v>184</v>
      </c>
      <c r="F318" s="39" t="s">
        <v>336</v>
      </c>
      <c r="G318" s="39" t="s">
        <v>259</v>
      </c>
      <c r="H318" s="39" t="s">
        <v>204</v>
      </c>
      <c r="I318" s="39" t="s">
        <v>251</v>
      </c>
      <c r="J318" s="39" t="s">
        <v>251</v>
      </c>
      <c r="K318" s="39" t="s">
        <v>251</v>
      </c>
      <c r="L318" s="39" t="s">
        <v>282</v>
      </c>
      <c r="M318" s="49" t="s">
        <v>1417</v>
      </c>
      <c r="N318" s="39" t="s">
        <v>1416</v>
      </c>
      <c r="O318" s="39" t="s">
        <v>1418</v>
      </c>
      <c r="P318" s="39"/>
      <c r="Q318" s="39"/>
      <c r="R318" s="39"/>
      <c r="S318" s="39" t="s">
        <v>255</v>
      </c>
      <c r="T318" s="39"/>
      <c r="U318" s="39"/>
      <c r="V318" s="39"/>
      <c r="W318" s="39"/>
      <c r="X318" s="39"/>
      <c r="Y318" s="39"/>
      <c r="Z318" s="39"/>
      <c r="AA318" s="65" t="s">
        <v>256</v>
      </c>
    </row>
    <row r="319" spans="2:27" ht="14.5" customHeight="1">
      <c r="B319" s="40" t="s">
        <v>1419</v>
      </c>
      <c r="C319" s="40">
        <v>5</v>
      </c>
      <c r="D319" s="40" t="s">
        <v>264</v>
      </c>
      <c r="E319" s="40" t="s">
        <v>184</v>
      </c>
      <c r="F319" s="40" t="s">
        <v>249</v>
      </c>
      <c r="G319" s="40" t="s">
        <v>272</v>
      </c>
      <c r="H319" s="40" t="s">
        <v>204</v>
      </c>
      <c r="I319" s="40" t="s">
        <v>205</v>
      </c>
      <c r="J319" s="40" t="s">
        <v>206</v>
      </c>
      <c r="K319" s="40" t="s">
        <v>1420</v>
      </c>
      <c r="L319" s="40" t="s">
        <v>282</v>
      </c>
      <c r="M319" s="55" t="s">
        <v>1421</v>
      </c>
      <c r="N319" s="40" t="s">
        <v>1419</v>
      </c>
      <c r="O319" s="40" t="s">
        <v>1422</v>
      </c>
      <c r="P319" s="40"/>
      <c r="Q319" s="40"/>
      <c r="R319" s="40"/>
      <c r="S319" s="40"/>
      <c r="T319" s="40"/>
      <c r="U319" s="40"/>
      <c r="V319" s="40"/>
      <c r="W319" s="40" t="s">
        <v>255</v>
      </c>
      <c r="X319" s="40" t="s">
        <v>255</v>
      </c>
      <c r="Y319" s="40"/>
      <c r="Z319" s="40"/>
      <c r="AA319" s="65" t="s">
        <v>256</v>
      </c>
    </row>
    <row r="320" spans="2:27" ht="14.5" customHeight="1">
      <c r="B320" s="39" t="s">
        <v>1423</v>
      </c>
      <c r="C320" s="39">
        <v>5</v>
      </c>
      <c r="D320" s="39" t="s">
        <v>258</v>
      </c>
      <c r="E320" s="39" t="s">
        <v>184</v>
      </c>
      <c r="F320" s="39" t="s">
        <v>249</v>
      </c>
      <c r="G320" s="39" t="s">
        <v>986</v>
      </c>
      <c r="H320" s="39" t="s">
        <v>204</v>
      </c>
      <c r="I320" s="39" t="s">
        <v>251</v>
      </c>
      <c r="J320" s="39" t="s">
        <v>251</v>
      </c>
      <c r="K320" s="39" t="s">
        <v>251</v>
      </c>
      <c r="L320" s="39" t="s">
        <v>458</v>
      </c>
      <c r="M320" s="49" t="s">
        <v>1424</v>
      </c>
      <c r="N320" s="39" t="s">
        <v>1423</v>
      </c>
      <c r="O320" s="39" t="s">
        <v>1425</v>
      </c>
      <c r="P320" s="39"/>
      <c r="Q320" s="39"/>
      <c r="R320" s="39"/>
      <c r="S320" s="39" t="s">
        <v>255</v>
      </c>
      <c r="T320" s="39"/>
      <c r="U320" s="39"/>
      <c r="V320" s="39"/>
      <c r="W320" s="39"/>
      <c r="X320" s="39"/>
      <c r="Y320" s="39"/>
      <c r="Z320" s="39"/>
      <c r="AA320" s="65" t="s">
        <v>256</v>
      </c>
    </row>
    <row r="321" spans="2:27" ht="14.5" customHeight="1">
      <c r="B321" s="38" t="s">
        <v>1426</v>
      </c>
      <c r="C321" s="38">
        <v>5</v>
      </c>
      <c r="D321" s="38" t="s">
        <v>248</v>
      </c>
      <c r="E321" s="38" t="s">
        <v>184</v>
      </c>
      <c r="F321" s="38" t="s">
        <v>249</v>
      </c>
      <c r="G321" s="38" t="s">
        <v>272</v>
      </c>
      <c r="H321" s="38" t="s">
        <v>204</v>
      </c>
      <c r="I321" s="38" t="s">
        <v>205</v>
      </c>
      <c r="J321" s="38" t="s">
        <v>251</v>
      </c>
      <c r="K321" s="38" t="s">
        <v>251</v>
      </c>
      <c r="L321" s="38" t="s">
        <v>458</v>
      </c>
      <c r="M321" s="48" t="s">
        <v>1427</v>
      </c>
      <c r="N321" s="38" t="s">
        <v>1426</v>
      </c>
      <c r="O321" s="38" t="s">
        <v>1428</v>
      </c>
      <c r="P321" s="38"/>
      <c r="Q321" s="38"/>
      <c r="R321" s="38"/>
      <c r="S321" s="38"/>
      <c r="T321" s="38"/>
      <c r="U321" s="38" t="s">
        <v>255</v>
      </c>
      <c r="V321" s="38"/>
      <c r="W321" s="38" t="s">
        <v>255</v>
      </c>
      <c r="X321" s="38"/>
      <c r="Y321" s="38"/>
      <c r="Z321" s="38"/>
      <c r="AA321" s="65" t="s">
        <v>256</v>
      </c>
    </row>
    <row r="322" spans="2:27" ht="14.5" customHeight="1">
      <c r="B322" s="44" t="s">
        <v>1429</v>
      </c>
      <c r="C322" s="44">
        <v>5</v>
      </c>
      <c r="D322" s="44" t="s">
        <v>311</v>
      </c>
      <c r="E322" s="44" t="s">
        <v>255</v>
      </c>
      <c r="F322" s="44" t="s">
        <v>332</v>
      </c>
      <c r="G322" s="44" t="s">
        <v>259</v>
      </c>
      <c r="H322" s="44" t="s">
        <v>204</v>
      </c>
      <c r="I322" s="44" t="s">
        <v>205</v>
      </c>
      <c r="J322" s="44" t="s">
        <v>206</v>
      </c>
      <c r="K322" s="44" t="s">
        <v>1430</v>
      </c>
      <c r="L322" s="44" t="s">
        <v>332</v>
      </c>
      <c r="M322" s="67" t="s">
        <v>1431</v>
      </c>
      <c r="N322" s="44" t="s">
        <v>1429</v>
      </c>
      <c r="O322" s="44" t="s">
        <v>1432</v>
      </c>
      <c r="P322" s="44"/>
      <c r="Q322" s="44" t="s">
        <v>255</v>
      </c>
      <c r="R322" s="44"/>
      <c r="S322" s="44"/>
      <c r="T322" s="44"/>
      <c r="U322" s="44"/>
      <c r="V322" s="44"/>
      <c r="W322" s="44"/>
      <c r="X322" s="44"/>
      <c r="Y322" s="44"/>
      <c r="Z322" s="44"/>
      <c r="AA322" s="65" t="s">
        <v>256</v>
      </c>
    </row>
    <row r="323" spans="2:27" ht="14.5" customHeight="1">
      <c r="B323" s="44" t="s">
        <v>1433</v>
      </c>
      <c r="C323" s="44">
        <v>5</v>
      </c>
      <c r="D323" s="44" t="s">
        <v>311</v>
      </c>
      <c r="E323" s="44" t="s">
        <v>255</v>
      </c>
      <c r="F323" s="44" t="s">
        <v>332</v>
      </c>
      <c r="G323" s="44" t="s">
        <v>259</v>
      </c>
      <c r="H323" s="44" t="s">
        <v>204</v>
      </c>
      <c r="I323" s="44" t="s">
        <v>205</v>
      </c>
      <c r="J323" s="44" t="s">
        <v>251</v>
      </c>
      <c r="K323" s="44" t="s">
        <v>251</v>
      </c>
      <c r="L323" s="44" t="s">
        <v>252</v>
      </c>
      <c r="M323" s="67" t="s">
        <v>1434</v>
      </c>
      <c r="N323" s="44" t="s">
        <v>1433</v>
      </c>
      <c r="O323" s="44" t="s">
        <v>1435</v>
      </c>
      <c r="P323" s="44"/>
      <c r="Q323" s="44"/>
      <c r="R323" s="44" t="s">
        <v>255</v>
      </c>
      <c r="S323" s="44"/>
      <c r="T323" s="44" t="s">
        <v>255</v>
      </c>
      <c r="U323" s="44"/>
      <c r="V323" s="44"/>
      <c r="W323" s="44"/>
      <c r="X323" s="44"/>
      <c r="Y323" s="44"/>
      <c r="Z323" s="44"/>
      <c r="AA323" s="65" t="s">
        <v>256</v>
      </c>
    </row>
    <row r="324" spans="2:27" ht="14.5" customHeight="1">
      <c r="B324" s="40" t="s">
        <v>1436</v>
      </c>
      <c r="C324" s="40">
        <v>5</v>
      </c>
      <c r="D324" s="40" t="s">
        <v>264</v>
      </c>
      <c r="E324" s="40" t="s">
        <v>184</v>
      </c>
      <c r="F324" s="40" t="s">
        <v>249</v>
      </c>
      <c r="G324" s="40" t="s">
        <v>1017</v>
      </c>
      <c r="H324" s="40" t="s">
        <v>204</v>
      </c>
      <c r="I324" s="40" t="s">
        <v>205</v>
      </c>
      <c r="J324" s="40" t="s">
        <v>206</v>
      </c>
      <c r="K324" s="40" t="s">
        <v>1437</v>
      </c>
      <c r="L324" s="40" t="s">
        <v>252</v>
      </c>
      <c r="M324" s="50" t="s">
        <v>1438</v>
      </c>
      <c r="N324" s="40" t="s">
        <v>1436</v>
      </c>
      <c r="O324" s="40" t="s">
        <v>1439</v>
      </c>
      <c r="P324" s="40"/>
      <c r="Q324" s="40"/>
      <c r="R324" s="40"/>
      <c r="S324" s="40"/>
      <c r="T324" s="40"/>
      <c r="U324" s="40" t="s">
        <v>255</v>
      </c>
      <c r="V324" s="40"/>
      <c r="W324" s="40" t="s">
        <v>255</v>
      </c>
      <c r="X324" s="40"/>
      <c r="Y324" s="40"/>
      <c r="Z324" s="40"/>
      <c r="AA324" s="65" t="s">
        <v>256</v>
      </c>
    </row>
    <row r="325" spans="2:27" ht="14.5" customHeight="1">
      <c r="B325" s="38" t="s">
        <v>1440</v>
      </c>
      <c r="C325" s="38">
        <v>5</v>
      </c>
      <c r="D325" s="38" t="s">
        <v>248</v>
      </c>
      <c r="E325" s="38" t="s">
        <v>184</v>
      </c>
      <c r="F325" s="38" t="s">
        <v>332</v>
      </c>
      <c r="G325" s="38" t="s">
        <v>486</v>
      </c>
      <c r="H325" s="38" t="s">
        <v>204</v>
      </c>
      <c r="I325" s="38" t="s">
        <v>205</v>
      </c>
      <c r="J325" s="38" t="s">
        <v>206</v>
      </c>
      <c r="K325" s="38" t="s">
        <v>1441</v>
      </c>
      <c r="L325" s="38" t="s">
        <v>559</v>
      </c>
      <c r="M325" s="48" t="s">
        <v>1442</v>
      </c>
      <c r="N325" s="38" t="s">
        <v>1440</v>
      </c>
      <c r="O325" s="38" t="s">
        <v>1443</v>
      </c>
      <c r="P325" s="38"/>
      <c r="Q325" s="38"/>
      <c r="R325" s="38" t="s">
        <v>255</v>
      </c>
      <c r="S325" s="38"/>
      <c r="T325" s="38"/>
      <c r="U325" s="38"/>
      <c r="V325" s="38"/>
      <c r="W325" s="38" t="s">
        <v>255</v>
      </c>
      <c r="X325" s="38"/>
      <c r="Y325" s="38"/>
      <c r="Z325" s="38"/>
      <c r="AA325" s="65" t="s">
        <v>256</v>
      </c>
    </row>
    <row r="326" spans="2:27" ht="14.5" customHeight="1">
      <c r="B326" s="38" t="s">
        <v>1444</v>
      </c>
      <c r="C326" s="38">
        <v>5</v>
      </c>
      <c r="D326" s="38" t="s">
        <v>248</v>
      </c>
      <c r="E326" s="38" t="s">
        <v>184</v>
      </c>
      <c r="F326" s="38" t="s">
        <v>249</v>
      </c>
      <c r="G326" s="38" t="s">
        <v>1057</v>
      </c>
      <c r="H326" s="38" t="s">
        <v>204</v>
      </c>
      <c r="I326" s="38" t="s">
        <v>205</v>
      </c>
      <c r="J326" s="38" t="s">
        <v>206</v>
      </c>
      <c r="K326" s="38" t="s">
        <v>1018</v>
      </c>
      <c r="L326" s="38" t="s">
        <v>252</v>
      </c>
      <c r="M326" s="48" t="s">
        <v>1445</v>
      </c>
      <c r="N326" s="38" t="s">
        <v>1444</v>
      </c>
      <c r="O326" s="38" t="s">
        <v>1446</v>
      </c>
      <c r="P326" s="38"/>
      <c r="Q326" s="38"/>
      <c r="R326" s="38"/>
      <c r="S326" s="38"/>
      <c r="T326" s="38" t="s">
        <v>255</v>
      </c>
      <c r="U326" s="38"/>
      <c r="V326" s="38"/>
      <c r="W326" s="38"/>
      <c r="X326" s="38"/>
      <c r="Y326" s="38"/>
      <c r="Z326" s="38"/>
      <c r="AA326" s="65" t="s">
        <v>256</v>
      </c>
    </row>
    <row r="327" spans="2:27" ht="14.5" customHeight="1">
      <c r="B327" s="44" t="s">
        <v>1447</v>
      </c>
      <c r="C327" s="44">
        <v>5</v>
      </c>
      <c r="D327" s="44" t="s">
        <v>311</v>
      </c>
      <c r="E327" s="44" t="s">
        <v>255</v>
      </c>
      <c r="F327" s="44" t="s">
        <v>332</v>
      </c>
      <c r="G327" s="44" t="s">
        <v>259</v>
      </c>
      <c r="H327" s="44" t="s">
        <v>204</v>
      </c>
      <c r="I327" s="44" t="s">
        <v>251</v>
      </c>
      <c r="J327" s="44" t="s">
        <v>251</v>
      </c>
      <c r="K327" s="44" t="s">
        <v>251</v>
      </c>
      <c r="L327" s="44" t="s">
        <v>332</v>
      </c>
      <c r="M327" s="56" t="s">
        <v>1448</v>
      </c>
      <c r="N327" s="44" t="s">
        <v>1447</v>
      </c>
      <c r="O327" s="44" t="s">
        <v>1449</v>
      </c>
      <c r="P327" s="44"/>
      <c r="Q327" s="44"/>
      <c r="R327" s="44"/>
      <c r="S327" s="44"/>
      <c r="T327" s="44"/>
      <c r="U327" s="44"/>
      <c r="V327" s="44" t="s">
        <v>255</v>
      </c>
      <c r="W327" s="44" t="s">
        <v>255</v>
      </c>
      <c r="X327" s="44"/>
      <c r="Y327" s="44"/>
      <c r="Z327" s="44"/>
      <c r="AA327" s="65" t="s">
        <v>256</v>
      </c>
    </row>
    <row r="328" spans="2:27" ht="14.5" customHeight="1">
      <c r="B328" s="41" t="s">
        <v>1450</v>
      </c>
      <c r="C328" s="41">
        <v>5</v>
      </c>
      <c r="D328" s="41" t="s">
        <v>271</v>
      </c>
      <c r="E328" s="41" t="s">
        <v>184</v>
      </c>
      <c r="F328" s="41" t="s">
        <v>249</v>
      </c>
      <c r="G328" s="41" t="s">
        <v>312</v>
      </c>
      <c r="H328" s="41" t="s">
        <v>204</v>
      </c>
      <c r="I328" s="41" t="s">
        <v>205</v>
      </c>
      <c r="J328" s="41" t="s">
        <v>251</v>
      </c>
      <c r="K328" s="41" t="s">
        <v>251</v>
      </c>
      <c r="L328" s="41" t="s">
        <v>1451</v>
      </c>
      <c r="M328" s="61" t="s">
        <v>1452</v>
      </c>
      <c r="N328" s="41" t="s">
        <v>1450</v>
      </c>
      <c r="O328" s="41" t="s">
        <v>1453</v>
      </c>
      <c r="P328" s="41"/>
      <c r="Q328" s="41" t="s">
        <v>255</v>
      </c>
      <c r="R328" s="41" t="s">
        <v>255</v>
      </c>
      <c r="S328" s="41"/>
      <c r="T328" s="41"/>
      <c r="U328" s="41"/>
      <c r="V328" s="41"/>
      <c r="W328" s="41"/>
      <c r="X328" s="41"/>
      <c r="Y328" s="41"/>
      <c r="Z328" s="41"/>
      <c r="AA328" s="65" t="s">
        <v>256</v>
      </c>
    </row>
    <row r="329" spans="2:27" ht="14.5" customHeight="1">
      <c r="B329" s="42" t="s">
        <v>1454</v>
      </c>
      <c r="C329" s="42">
        <v>5</v>
      </c>
      <c r="D329" s="42" t="s">
        <v>276</v>
      </c>
      <c r="E329" s="42" t="s">
        <v>184</v>
      </c>
      <c r="F329" s="42" t="s">
        <v>249</v>
      </c>
      <c r="G329" s="42" t="s">
        <v>782</v>
      </c>
      <c r="H329" s="42" t="s">
        <v>204</v>
      </c>
      <c r="I329" s="42" t="s">
        <v>205</v>
      </c>
      <c r="J329" s="42" t="s">
        <v>251</v>
      </c>
      <c r="K329" s="42" t="s">
        <v>251</v>
      </c>
      <c r="L329" s="42" t="s">
        <v>559</v>
      </c>
      <c r="M329" s="52" t="s">
        <v>1455</v>
      </c>
      <c r="N329" s="42" t="s">
        <v>1454</v>
      </c>
      <c r="O329" s="42" t="s">
        <v>1456</v>
      </c>
      <c r="P329" s="42"/>
      <c r="Q329" s="42"/>
      <c r="R329" s="42" t="s">
        <v>255</v>
      </c>
      <c r="S329" s="42"/>
      <c r="T329" s="42"/>
      <c r="U329" s="42" t="s">
        <v>255</v>
      </c>
      <c r="V329" s="42"/>
      <c r="W329" s="42" t="s">
        <v>255</v>
      </c>
      <c r="X329" s="42"/>
      <c r="Y329" s="42"/>
      <c r="Z329" s="42"/>
      <c r="AA329" s="65" t="s">
        <v>280</v>
      </c>
    </row>
    <row r="330" spans="2:27" ht="14.5" customHeight="1">
      <c r="B330" s="45" t="s">
        <v>1457</v>
      </c>
      <c r="C330" s="45">
        <v>5</v>
      </c>
      <c r="D330" s="45" t="s">
        <v>352</v>
      </c>
      <c r="E330" s="45" t="s">
        <v>184</v>
      </c>
      <c r="F330" s="45" t="s">
        <v>332</v>
      </c>
      <c r="G330" s="45" t="s">
        <v>290</v>
      </c>
      <c r="H330" s="45" t="s">
        <v>204</v>
      </c>
      <c r="I330" s="45" t="s">
        <v>205</v>
      </c>
      <c r="J330" s="45" t="s">
        <v>206</v>
      </c>
      <c r="K330" s="45" t="s">
        <v>1458</v>
      </c>
      <c r="L330" s="45" t="s">
        <v>1459</v>
      </c>
      <c r="M330" s="64" t="s">
        <v>1460</v>
      </c>
      <c r="N330" s="45" t="s">
        <v>1457</v>
      </c>
      <c r="O330" s="45" t="s">
        <v>1461</v>
      </c>
      <c r="P330" s="45"/>
      <c r="Q330" s="45"/>
      <c r="R330" s="45"/>
      <c r="S330" s="45"/>
      <c r="T330" s="45"/>
      <c r="U330" s="45" t="s">
        <v>255</v>
      </c>
      <c r="V330" s="45"/>
      <c r="W330" s="45" t="s">
        <v>255</v>
      </c>
      <c r="X330" s="45" t="s">
        <v>255</v>
      </c>
      <c r="Y330" s="45"/>
      <c r="Z330" s="45"/>
      <c r="AA330" s="65" t="s">
        <v>256</v>
      </c>
    </row>
    <row r="331" spans="2:27" ht="14.5" customHeight="1">
      <c r="B331" s="41" t="s">
        <v>1462</v>
      </c>
      <c r="C331" s="41">
        <v>5</v>
      </c>
      <c r="D331" s="41" t="s">
        <v>271</v>
      </c>
      <c r="E331" s="41" t="s">
        <v>184</v>
      </c>
      <c r="F331" s="41" t="s">
        <v>249</v>
      </c>
      <c r="G331" s="41" t="s">
        <v>250</v>
      </c>
      <c r="H331" s="41" t="s">
        <v>204</v>
      </c>
      <c r="I331" s="41" t="s">
        <v>205</v>
      </c>
      <c r="J331" s="41" t="s">
        <v>251</v>
      </c>
      <c r="K331" s="41" t="s">
        <v>251</v>
      </c>
      <c r="L331" s="41" t="s">
        <v>559</v>
      </c>
      <c r="M331" s="51" t="s">
        <v>1463</v>
      </c>
      <c r="N331" s="41" t="s">
        <v>1462</v>
      </c>
      <c r="O331" s="41" t="s">
        <v>1464</v>
      </c>
      <c r="P331" s="41"/>
      <c r="Q331" s="41"/>
      <c r="R331" s="41"/>
      <c r="S331" s="41"/>
      <c r="T331" s="41"/>
      <c r="U331" s="41"/>
      <c r="V331" s="41" t="s">
        <v>255</v>
      </c>
      <c r="W331" s="41" t="s">
        <v>255</v>
      </c>
      <c r="X331" s="41"/>
      <c r="Y331" s="41"/>
      <c r="Z331" s="41"/>
      <c r="AA331" s="65" t="s">
        <v>280</v>
      </c>
    </row>
    <row r="332" spans="2:27" ht="14.5" customHeight="1">
      <c r="B332" s="40" t="s">
        <v>1465</v>
      </c>
      <c r="C332" s="40">
        <v>5</v>
      </c>
      <c r="D332" s="40" t="s">
        <v>264</v>
      </c>
      <c r="E332" s="40" t="s">
        <v>184</v>
      </c>
      <c r="F332" s="40" t="s">
        <v>249</v>
      </c>
      <c r="G332" s="40" t="s">
        <v>250</v>
      </c>
      <c r="H332" s="40" t="s">
        <v>204</v>
      </c>
      <c r="I332" s="40" t="s">
        <v>205</v>
      </c>
      <c r="J332" s="40" t="s">
        <v>206</v>
      </c>
      <c r="K332" s="40" t="s">
        <v>1466</v>
      </c>
      <c r="L332" s="40" t="s">
        <v>282</v>
      </c>
      <c r="M332" s="55" t="s">
        <v>1467</v>
      </c>
      <c r="N332" s="40" t="s">
        <v>1465</v>
      </c>
      <c r="O332" s="40" t="s">
        <v>1468</v>
      </c>
      <c r="P332" s="40"/>
      <c r="Q332" s="40" t="s">
        <v>255</v>
      </c>
      <c r="R332" s="40"/>
      <c r="S332" s="40"/>
      <c r="T332" s="40"/>
      <c r="U332" s="40"/>
      <c r="V332" s="40"/>
      <c r="W332" s="40" t="s">
        <v>255</v>
      </c>
      <c r="X332" s="40"/>
      <c r="Y332" s="40"/>
      <c r="Z332" s="40"/>
      <c r="AA332" s="65" t="s">
        <v>280</v>
      </c>
    </row>
    <row r="333" spans="2:27" ht="14.5" customHeight="1">
      <c r="B333" s="40" t="s">
        <v>1469</v>
      </c>
      <c r="C333" s="40">
        <v>5</v>
      </c>
      <c r="D333" s="40" t="s">
        <v>264</v>
      </c>
      <c r="E333" s="40" t="s">
        <v>184</v>
      </c>
      <c r="F333" s="40" t="s">
        <v>249</v>
      </c>
      <c r="G333" s="40" t="s">
        <v>986</v>
      </c>
      <c r="H333" s="40" t="s">
        <v>204</v>
      </c>
      <c r="I333" s="40" t="s">
        <v>251</v>
      </c>
      <c r="J333" s="40" t="s">
        <v>251</v>
      </c>
      <c r="K333" s="40" t="s">
        <v>251</v>
      </c>
      <c r="L333" s="40" t="s">
        <v>252</v>
      </c>
      <c r="M333" s="50" t="s">
        <v>1470</v>
      </c>
      <c r="N333" s="40" t="s">
        <v>1469</v>
      </c>
      <c r="O333" s="40" t="s">
        <v>1471</v>
      </c>
      <c r="P333" s="40"/>
      <c r="Q333" s="40"/>
      <c r="R333" s="40"/>
      <c r="S333" s="40" t="s">
        <v>255</v>
      </c>
      <c r="T333" s="40"/>
      <c r="U333" s="40"/>
      <c r="V333" s="40"/>
      <c r="W333" s="40"/>
      <c r="X333" s="40"/>
      <c r="Y333" s="40"/>
      <c r="Z333" s="40"/>
      <c r="AA333" s="65" t="s">
        <v>256</v>
      </c>
    </row>
    <row r="334" spans="2:27" ht="14.5" customHeight="1">
      <c r="B334" s="39" t="s">
        <v>1472</v>
      </c>
      <c r="C334" s="39">
        <v>5</v>
      </c>
      <c r="D334" s="39" t="s">
        <v>258</v>
      </c>
      <c r="E334" s="39" t="s">
        <v>184</v>
      </c>
      <c r="F334" s="39" t="s">
        <v>249</v>
      </c>
      <c r="G334" s="39" t="s">
        <v>259</v>
      </c>
      <c r="H334" s="39" t="s">
        <v>204</v>
      </c>
      <c r="I334" s="39" t="s">
        <v>205</v>
      </c>
      <c r="J334" s="39" t="s">
        <v>206</v>
      </c>
      <c r="K334" s="39" t="s">
        <v>1473</v>
      </c>
      <c r="L334" s="39" t="s">
        <v>282</v>
      </c>
      <c r="M334" s="63" t="s">
        <v>1474</v>
      </c>
      <c r="N334" s="39" t="s">
        <v>1472</v>
      </c>
      <c r="O334" s="39" t="s">
        <v>1475</v>
      </c>
      <c r="P334" s="39"/>
      <c r="Q334" s="39" t="s">
        <v>255</v>
      </c>
      <c r="R334" s="39"/>
      <c r="S334" s="39" t="s">
        <v>255</v>
      </c>
      <c r="T334" s="39"/>
      <c r="U334" s="39"/>
      <c r="V334" s="39"/>
      <c r="W334" s="39"/>
      <c r="X334" s="39"/>
      <c r="Y334" s="39"/>
      <c r="Z334" s="39"/>
      <c r="AA334" s="65" t="s">
        <v>256</v>
      </c>
    </row>
    <row r="335" spans="2:27" ht="14.5" customHeight="1">
      <c r="B335" s="43" t="s">
        <v>1476</v>
      </c>
      <c r="C335" s="43">
        <v>5</v>
      </c>
      <c r="D335" s="43" t="s">
        <v>300</v>
      </c>
      <c r="E335" s="43" t="s">
        <v>184</v>
      </c>
      <c r="F335" s="43" t="s">
        <v>249</v>
      </c>
      <c r="G335" s="43" t="s">
        <v>250</v>
      </c>
      <c r="H335" s="43" t="s">
        <v>204</v>
      </c>
      <c r="I335" s="43" t="s">
        <v>205</v>
      </c>
      <c r="J335" s="43" t="s">
        <v>251</v>
      </c>
      <c r="K335" s="43" t="s">
        <v>251</v>
      </c>
      <c r="L335" s="43" t="s">
        <v>282</v>
      </c>
      <c r="M335" s="62" t="s">
        <v>1477</v>
      </c>
      <c r="N335" s="43" t="s">
        <v>1476</v>
      </c>
      <c r="O335" s="43" t="s">
        <v>1478</v>
      </c>
      <c r="P335" s="43" t="s">
        <v>255</v>
      </c>
      <c r="Q335" s="43"/>
      <c r="R335" s="43"/>
      <c r="S335" s="43"/>
      <c r="T335" s="43"/>
      <c r="U335" s="43" t="s">
        <v>255</v>
      </c>
      <c r="V335" s="43"/>
      <c r="W335" s="43" t="s">
        <v>255</v>
      </c>
      <c r="X335" s="43"/>
      <c r="Y335" s="43"/>
      <c r="Z335" s="43"/>
      <c r="AA335" s="65" t="s">
        <v>256</v>
      </c>
    </row>
    <row r="336" spans="2:27" ht="14.5" customHeight="1">
      <c r="B336" s="45" t="s">
        <v>1479</v>
      </c>
      <c r="C336" s="45">
        <v>5</v>
      </c>
      <c r="D336" s="45" t="s">
        <v>352</v>
      </c>
      <c r="E336" s="45" t="s">
        <v>184</v>
      </c>
      <c r="F336" s="45" t="s">
        <v>332</v>
      </c>
      <c r="G336" s="45" t="s">
        <v>1459</v>
      </c>
      <c r="H336" s="45" t="s">
        <v>204</v>
      </c>
      <c r="I336" s="45" t="s">
        <v>205</v>
      </c>
      <c r="J336" s="45" t="s">
        <v>206</v>
      </c>
      <c r="K336" s="45" t="s">
        <v>1480</v>
      </c>
      <c r="L336" s="45" t="s">
        <v>436</v>
      </c>
      <c r="M336" s="64" t="s">
        <v>1481</v>
      </c>
      <c r="N336" s="45" t="s">
        <v>1479</v>
      </c>
      <c r="O336" s="45" t="s">
        <v>1482</v>
      </c>
      <c r="P336" s="45" t="s">
        <v>255</v>
      </c>
      <c r="Q336" s="45"/>
      <c r="R336" s="45"/>
      <c r="S336" s="45"/>
      <c r="T336" s="45"/>
      <c r="U336" s="45"/>
      <c r="V336" s="45" t="s">
        <v>255</v>
      </c>
      <c r="W336" s="45" t="s">
        <v>255</v>
      </c>
      <c r="X336" s="45"/>
      <c r="Y336" s="45"/>
      <c r="Z336" s="45"/>
      <c r="AA336" s="65" t="s">
        <v>256</v>
      </c>
    </row>
    <row r="337" spans="2:27" ht="14.5" customHeight="1">
      <c r="B337" s="41" t="s">
        <v>1483</v>
      </c>
      <c r="C337" s="41">
        <v>5</v>
      </c>
      <c r="D337" s="41" t="s">
        <v>271</v>
      </c>
      <c r="E337" s="41" t="s">
        <v>184</v>
      </c>
      <c r="F337" s="41" t="s">
        <v>249</v>
      </c>
      <c r="G337" s="41" t="s">
        <v>250</v>
      </c>
      <c r="H337" s="41" t="s">
        <v>204</v>
      </c>
      <c r="I337" s="41" t="s">
        <v>205</v>
      </c>
      <c r="J337" s="41" t="s">
        <v>251</v>
      </c>
      <c r="K337" s="41" t="s">
        <v>251</v>
      </c>
      <c r="L337" s="41" t="s">
        <v>282</v>
      </c>
      <c r="M337" s="51" t="s">
        <v>1484</v>
      </c>
      <c r="N337" s="41" t="s">
        <v>1483</v>
      </c>
      <c r="O337" s="41" t="s">
        <v>1485</v>
      </c>
      <c r="P337" s="41"/>
      <c r="Q337" s="41"/>
      <c r="R337" s="41"/>
      <c r="S337" s="41"/>
      <c r="T337" s="41"/>
      <c r="U337" s="41" t="s">
        <v>255</v>
      </c>
      <c r="V337" s="41" t="s">
        <v>255</v>
      </c>
      <c r="W337" s="41" t="s">
        <v>255</v>
      </c>
      <c r="X337" s="41"/>
      <c r="Y337" s="41"/>
      <c r="Z337" s="41"/>
      <c r="AA337" s="65" t="s">
        <v>280</v>
      </c>
    </row>
    <row r="338" spans="2:27" ht="14.5" customHeight="1">
      <c r="B338" s="38" t="s">
        <v>1486</v>
      </c>
      <c r="C338" s="38">
        <v>5</v>
      </c>
      <c r="D338" s="38" t="s">
        <v>248</v>
      </c>
      <c r="E338" s="38" t="s">
        <v>184</v>
      </c>
      <c r="F338" s="38" t="s">
        <v>249</v>
      </c>
      <c r="G338" s="38" t="s">
        <v>259</v>
      </c>
      <c r="H338" s="38" t="s">
        <v>204</v>
      </c>
      <c r="I338" s="38" t="s">
        <v>251</v>
      </c>
      <c r="J338" s="38" t="s">
        <v>251</v>
      </c>
      <c r="K338" s="38" t="s">
        <v>251</v>
      </c>
      <c r="L338" s="38" t="s">
        <v>282</v>
      </c>
      <c r="M338" s="48" t="s">
        <v>1487</v>
      </c>
      <c r="N338" s="38" t="s">
        <v>1486</v>
      </c>
      <c r="O338" s="38" t="s">
        <v>1488</v>
      </c>
      <c r="P338" s="38"/>
      <c r="Q338" s="38"/>
      <c r="R338" s="38"/>
      <c r="S338" s="38"/>
      <c r="T338" s="38"/>
      <c r="U338" s="38" t="s">
        <v>255</v>
      </c>
      <c r="V338" s="38" t="s">
        <v>255</v>
      </c>
      <c r="W338" s="38" t="s">
        <v>255</v>
      </c>
      <c r="X338" s="38"/>
      <c r="Y338" s="38"/>
      <c r="Z338" s="38"/>
      <c r="AA338" s="65" t="s">
        <v>280</v>
      </c>
    </row>
    <row r="339" spans="2:27" ht="14.5" customHeight="1">
      <c r="B339" s="40" t="s">
        <v>1489</v>
      </c>
      <c r="C339" s="40">
        <v>5</v>
      </c>
      <c r="D339" s="40" t="s">
        <v>264</v>
      </c>
      <c r="E339" s="40" t="s">
        <v>184</v>
      </c>
      <c r="F339" s="40" t="s">
        <v>249</v>
      </c>
      <c r="G339" s="40" t="s">
        <v>250</v>
      </c>
      <c r="H339" s="40" t="s">
        <v>204</v>
      </c>
      <c r="I339" s="40" t="s">
        <v>205</v>
      </c>
      <c r="J339" s="40" t="s">
        <v>206</v>
      </c>
      <c r="K339" s="40" t="s">
        <v>1490</v>
      </c>
      <c r="L339" s="40" t="s">
        <v>252</v>
      </c>
      <c r="M339" s="55" t="s">
        <v>1491</v>
      </c>
      <c r="N339" s="40" t="s">
        <v>1489</v>
      </c>
      <c r="O339" s="40" t="s">
        <v>1492</v>
      </c>
      <c r="P339" s="40"/>
      <c r="Q339" s="40" t="s">
        <v>255</v>
      </c>
      <c r="R339" s="40"/>
      <c r="S339" s="40"/>
      <c r="T339" s="40"/>
      <c r="U339" s="40"/>
      <c r="V339" s="40"/>
      <c r="W339" s="40"/>
      <c r="X339" s="40"/>
      <c r="Y339" s="40"/>
      <c r="Z339" s="40"/>
      <c r="AA339" s="65" t="s">
        <v>256</v>
      </c>
    </row>
    <row r="340" spans="2:27" ht="14.5" customHeight="1">
      <c r="B340" s="43" t="s">
        <v>1493</v>
      </c>
      <c r="C340" s="43">
        <v>5</v>
      </c>
      <c r="D340" s="43" t="s">
        <v>300</v>
      </c>
      <c r="E340" s="43" t="s">
        <v>184</v>
      </c>
      <c r="F340" s="43" t="s">
        <v>332</v>
      </c>
      <c r="G340" s="43" t="s">
        <v>250</v>
      </c>
      <c r="H340" s="43" t="s">
        <v>204</v>
      </c>
      <c r="I340" s="43" t="s">
        <v>251</v>
      </c>
      <c r="J340" s="43" t="s">
        <v>251</v>
      </c>
      <c r="K340" s="43" t="s">
        <v>251</v>
      </c>
      <c r="L340" s="43" t="s">
        <v>1494</v>
      </c>
      <c r="M340" s="62" t="s">
        <v>1495</v>
      </c>
      <c r="N340" s="43" t="s">
        <v>1493</v>
      </c>
      <c r="O340" s="43" t="s">
        <v>1496</v>
      </c>
      <c r="P340" s="43" t="s">
        <v>255</v>
      </c>
      <c r="Q340" s="43" t="s">
        <v>255</v>
      </c>
      <c r="R340" s="43" t="s">
        <v>255</v>
      </c>
      <c r="S340" s="43" t="s">
        <v>255</v>
      </c>
      <c r="T340" s="43"/>
      <c r="U340" s="43"/>
      <c r="V340" s="43"/>
      <c r="W340" s="43" t="s">
        <v>255</v>
      </c>
      <c r="X340" s="43"/>
      <c r="Y340" s="43"/>
      <c r="Z340" s="43"/>
      <c r="AA340" s="65" t="s">
        <v>256</v>
      </c>
    </row>
    <row r="341" spans="2:27" ht="14.5" customHeight="1">
      <c r="B341" s="39" t="s">
        <v>1497</v>
      </c>
      <c r="C341" s="39">
        <v>5</v>
      </c>
      <c r="D341" s="39" t="s">
        <v>258</v>
      </c>
      <c r="E341" s="39" t="s">
        <v>184</v>
      </c>
      <c r="F341" s="39" t="s">
        <v>249</v>
      </c>
      <c r="G341" s="39" t="s">
        <v>312</v>
      </c>
      <c r="H341" s="39" t="s">
        <v>204</v>
      </c>
      <c r="I341" s="39" t="s">
        <v>205</v>
      </c>
      <c r="J341" s="39" t="s">
        <v>206</v>
      </c>
      <c r="K341" s="39" t="s">
        <v>1498</v>
      </c>
      <c r="L341" s="39" t="s">
        <v>252</v>
      </c>
      <c r="M341" s="63" t="s">
        <v>1499</v>
      </c>
      <c r="N341" s="39" t="s">
        <v>1497</v>
      </c>
      <c r="O341" s="39" t="s">
        <v>1500</v>
      </c>
      <c r="P341" s="39" t="s">
        <v>255</v>
      </c>
      <c r="Q341" s="39" t="s">
        <v>255</v>
      </c>
      <c r="R341" s="39" t="s">
        <v>255</v>
      </c>
      <c r="S341" s="39"/>
      <c r="T341" s="39"/>
      <c r="U341" s="39"/>
      <c r="V341" s="39"/>
      <c r="W341" s="39"/>
      <c r="X341" s="39" t="s">
        <v>255</v>
      </c>
      <c r="Y341" s="39"/>
      <c r="Z341" s="39"/>
      <c r="AA341" s="65" t="s">
        <v>256</v>
      </c>
    </row>
    <row r="342" spans="2:27" ht="14.5" customHeight="1">
      <c r="B342" s="40" t="s">
        <v>1501</v>
      </c>
      <c r="C342" s="40">
        <v>5</v>
      </c>
      <c r="D342" s="40" t="s">
        <v>264</v>
      </c>
      <c r="E342" s="40" t="s">
        <v>184</v>
      </c>
      <c r="F342" s="40" t="s">
        <v>441</v>
      </c>
      <c r="G342" s="40" t="s">
        <v>312</v>
      </c>
      <c r="H342" s="40" t="s">
        <v>204</v>
      </c>
      <c r="I342" s="40" t="s">
        <v>205</v>
      </c>
      <c r="J342" s="40" t="s">
        <v>206</v>
      </c>
      <c r="K342" s="40" t="s">
        <v>1502</v>
      </c>
      <c r="L342" s="40" t="s">
        <v>720</v>
      </c>
      <c r="M342" s="55" t="s">
        <v>1503</v>
      </c>
      <c r="N342" s="40" t="s">
        <v>1501</v>
      </c>
      <c r="O342" s="40" t="s">
        <v>1504</v>
      </c>
      <c r="P342" s="40"/>
      <c r="Q342" s="40" t="s">
        <v>255</v>
      </c>
      <c r="R342" s="40"/>
      <c r="S342" s="40"/>
      <c r="T342" s="40"/>
      <c r="U342" s="40"/>
      <c r="V342" s="40"/>
      <c r="W342" s="40"/>
      <c r="X342" s="40"/>
      <c r="Y342" s="40"/>
      <c r="Z342" s="40"/>
      <c r="AA342" s="65" t="s">
        <v>256</v>
      </c>
    </row>
    <row r="343" spans="2:27" ht="14.5" customHeight="1">
      <c r="B343" s="43" t="s">
        <v>1505</v>
      </c>
      <c r="C343" s="43">
        <v>5</v>
      </c>
      <c r="D343" s="43" t="s">
        <v>300</v>
      </c>
      <c r="E343" s="43" t="s">
        <v>184</v>
      </c>
      <c r="F343" s="43" t="s">
        <v>249</v>
      </c>
      <c r="G343" s="43" t="s">
        <v>486</v>
      </c>
      <c r="H343" s="43" t="s">
        <v>204</v>
      </c>
      <c r="I343" s="43" t="s">
        <v>205</v>
      </c>
      <c r="J343" s="43" t="s">
        <v>206</v>
      </c>
      <c r="K343" s="43" t="s">
        <v>831</v>
      </c>
      <c r="L343" s="43" t="s">
        <v>282</v>
      </c>
      <c r="M343" s="62" t="s">
        <v>1506</v>
      </c>
      <c r="N343" s="43" t="s">
        <v>1505</v>
      </c>
      <c r="O343" s="43" t="s">
        <v>1507</v>
      </c>
      <c r="P343" s="43" t="s">
        <v>255</v>
      </c>
      <c r="Q343" s="43"/>
      <c r="R343" s="43"/>
      <c r="S343" s="43"/>
      <c r="T343" s="43"/>
      <c r="U343" s="43" t="s">
        <v>255</v>
      </c>
      <c r="V343" s="43" t="s">
        <v>255</v>
      </c>
      <c r="W343" s="43" t="s">
        <v>255</v>
      </c>
      <c r="X343" s="43"/>
      <c r="Y343" s="43"/>
      <c r="Z343" s="43"/>
      <c r="AA343" s="65" t="s">
        <v>256</v>
      </c>
    </row>
    <row r="344" spans="2:27" ht="14.5" customHeight="1">
      <c r="B344" s="40" t="s">
        <v>1508</v>
      </c>
      <c r="C344" s="40">
        <v>5</v>
      </c>
      <c r="D344" s="40" t="s">
        <v>264</v>
      </c>
      <c r="E344" s="40" t="s">
        <v>184</v>
      </c>
      <c r="F344" s="40" t="s">
        <v>336</v>
      </c>
      <c r="G344" s="40" t="s">
        <v>312</v>
      </c>
      <c r="H344" s="40" t="s">
        <v>204</v>
      </c>
      <c r="I344" s="40" t="s">
        <v>205</v>
      </c>
      <c r="J344" s="40" t="s">
        <v>251</v>
      </c>
      <c r="K344" s="40" t="s">
        <v>251</v>
      </c>
      <c r="L344" s="40" t="s">
        <v>559</v>
      </c>
      <c r="M344" s="50" t="s">
        <v>1509</v>
      </c>
      <c r="N344" s="40" t="s">
        <v>1508</v>
      </c>
      <c r="O344" s="40" t="s">
        <v>1510</v>
      </c>
      <c r="P344" s="40"/>
      <c r="Q344" s="40" t="s">
        <v>255</v>
      </c>
      <c r="R344" s="40"/>
      <c r="S344" s="40" t="s">
        <v>255</v>
      </c>
      <c r="T344" s="40"/>
      <c r="U344" s="40"/>
      <c r="V344" s="40"/>
      <c r="W344" s="40"/>
      <c r="X344" s="40"/>
      <c r="Y344" s="40"/>
      <c r="Z344" s="40"/>
      <c r="AA344" s="65" t="s">
        <v>280</v>
      </c>
    </row>
    <row r="345" spans="2:27" ht="14.5" customHeight="1">
      <c r="B345" s="40" t="s">
        <v>1511</v>
      </c>
      <c r="C345" s="40">
        <v>5</v>
      </c>
      <c r="D345" s="40" t="s">
        <v>264</v>
      </c>
      <c r="E345" s="40" t="s">
        <v>184</v>
      </c>
      <c r="F345" s="40" t="s">
        <v>249</v>
      </c>
      <c r="G345" s="40" t="s">
        <v>486</v>
      </c>
      <c r="H345" s="40" t="s">
        <v>204</v>
      </c>
      <c r="I345" s="40" t="s">
        <v>251</v>
      </c>
      <c r="J345" s="40" t="s">
        <v>251</v>
      </c>
      <c r="K345" s="40" t="s">
        <v>251</v>
      </c>
      <c r="L345" s="40" t="s">
        <v>282</v>
      </c>
      <c r="M345" s="50" t="s">
        <v>1512</v>
      </c>
      <c r="N345" s="40" t="s">
        <v>1511</v>
      </c>
      <c r="O345" s="40" t="s">
        <v>1513</v>
      </c>
      <c r="P345" s="40"/>
      <c r="Q345" s="40"/>
      <c r="R345" s="40"/>
      <c r="S345" s="40"/>
      <c r="T345" s="40"/>
      <c r="U345" s="40" t="s">
        <v>255</v>
      </c>
      <c r="V345" s="40"/>
      <c r="W345" s="40" t="s">
        <v>255</v>
      </c>
      <c r="X345" s="40"/>
      <c r="Y345" s="40"/>
      <c r="Z345" s="40"/>
      <c r="AA345" s="65" t="s">
        <v>280</v>
      </c>
    </row>
    <row r="346" spans="2:27" ht="14.5" customHeight="1">
      <c r="B346" s="38" t="s">
        <v>1514</v>
      </c>
      <c r="C346" s="38">
        <v>5</v>
      </c>
      <c r="D346" s="38" t="s">
        <v>248</v>
      </c>
      <c r="E346" s="38" t="s">
        <v>184</v>
      </c>
      <c r="F346" s="38" t="s">
        <v>332</v>
      </c>
      <c r="G346" s="38" t="s">
        <v>486</v>
      </c>
      <c r="H346" s="38" t="s">
        <v>204</v>
      </c>
      <c r="I346" s="38" t="s">
        <v>205</v>
      </c>
      <c r="J346" s="38" t="s">
        <v>206</v>
      </c>
      <c r="K346" s="38" t="s">
        <v>1515</v>
      </c>
      <c r="L346" s="38" t="s">
        <v>559</v>
      </c>
      <c r="M346" s="48" t="s">
        <v>1516</v>
      </c>
      <c r="N346" s="38" t="s">
        <v>1514</v>
      </c>
      <c r="O346" s="38" t="s">
        <v>1517</v>
      </c>
      <c r="P346" s="38"/>
      <c r="Q346" s="38"/>
      <c r="R346" s="38"/>
      <c r="S346" s="38"/>
      <c r="T346" s="38"/>
      <c r="U346" s="38"/>
      <c r="V346" s="38" t="s">
        <v>255</v>
      </c>
      <c r="W346" s="38" t="s">
        <v>255</v>
      </c>
      <c r="X346" s="38"/>
      <c r="Y346" s="38"/>
      <c r="Z346" s="38"/>
      <c r="AA346" s="65" t="s">
        <v>280</v>
      </c>
    </row>
    <row r="347" spans="2:27" ht="14.5" customHeight="1">
      <c r="B347" s="38" t="s">
        <v>1518</v>
      </c>
      <c r="C347" s="38">
        <v>5</v>
      </c>
      <c r="D347" s="38" t="s">
        <v>248</v>
      </c>
      <c r="E347" s="38" t="s">
        <v>184</v>
      </c>
      <c r="F347" s="38" t="s">
        <v>249</v>
      </c>
      <c r="G347" s="38" t="s">
        <v>782</v>
      </c>
      <c r="H347" s="38" t="s">
        <v>204</v>
      </c>
      <c r="I347" s="38" t="s">
        <v>205</v>
      </c>
      <c r="J347" s="38" t="s">
        <v>206</v>
      </c>
      <c r="K347" s="38" t="s">
        <v>1519</v>
      </c>
      <c r="L347" s="38" t="s">
        <v>458</v>
      </c>
      <c r="M347" s="48" t="s">
        <v>1520</v>
      </c>
      <c r="N347" s="38" t="s">
        <v>1518</v>
      </c>
      <c r="O347" s="38" t="s">
        <v>1521</v>
      </c>
      <c r="P347" s="38"/>
      <c r="Q347" s="38" t="s">
        <v>255</v>
      </c>
      <c r="R347" s="38" t="s">
        <v>255</v>
      </c>
      <c r="S347" s="38"/>
      <c r="T347" s="38"/>
      <c r="U347" s="38" t="s">
        <v>255</v>
      </c>
      <c r="V347" s="38"/>
      <c r="W347" s="38"/>
      <c r="X347" s="38"/>
      <c r="Y347" s="38"/>
      <c r="Z347" s="38"/>
      <c r="AA347" s="65" t="s">
        <v>256</v>
      </c>
    </row>
    <row r="348" spans="2:27" ht="14.5" customHeight="1">
      <c r="B348" s="44" t="s">
        <v>1522</v>
      </c>
      <c r="C348" s="44">
        <v>5</v>
      </c>
      <c r="D348" s="44" t="s">
        <v>311</v>
      </c>
      <c r="E348" s="44" t="s">
        <v>184</v>
      </c>
      <c r="F348" s="44" t="s">
        <v>371</v>
      </c>
      <c r="G348" s="44" t="s">
        <v>259</v>
      </c>
      <c r="H348" s="44" t="s">
        <v>204</v>
      </c>
      <c r="I348" s="44" t="s">
        <v>205</v>
      </c>
      <c r="J348" s="44" t="s">
        <v>206</v>
      </c>
      <c r="K348" s="44" t="s">
        <v>1523</v>
      </c>
      <c r="L348" s="44" t="s">
        <v>252</v>
      </c>
      <c r="M348" s="56" t="s">
        <v>1524</v>
      </c>
      <c r="N348" s="44" t="s">
        <v>1522</v>
      </c>
      <c r="O348" s="44" t="s">
        <v>1525</v>
      </c>
      <c r="P348" s="44" t="s">
        <v>255</v>
      </c>
      <c r="Q348" s="44" t="s">
        <v>255</v>
      </c>
      <c r="R348" s="44"/>
      <c r="S348" s="44"/>
      <c r="T348" s="44"/>
      <c r="U348" s="44"/>
      <c r="V348" s="44"/>
      <c r="W348" s="44" t="s">
        <v>255</v>
      </c>
      <c r="X348" s="44"/>
      <c r="Y348" s="44"/>
      <c r="Z348" s="44"/>
      <c r="AA348" s="65" t="s">
        <v>256</v>
      </c>
    </row>
    <row r="349" spans="2:27" ht="14.5" customHeight="1">
      <c r="B349" s="40" t="s">
        <v>1526</v>
      </c>
      <c r="C349" s="40">
        <v>5</v>
      </c>
      <c r="D349" s="40" t="s">
        <v>264</v>
      </c>
      <c r="E349" s="40" t="s">
        <v>184</v>
      </c>
      <c r="F349" s="40" t="s">
        <v>249</v>
      </c>
      <c r="G349" s="40" t="s">
        <v>272</v>
      </c>
      <c r="H349" s="40" t="s">
        <v>204</v>
      </c>
      <c r="I349" s="40" t="s">
        <v>205</v>
      </c>
      <c r="J349" s="40" t="s">
        <v>206</v>
      </c>
      <c r="K349" s="40" t="s">
        <v>1527</v>
      </c>
      <c r="L349" s="40" t="s">
        <v>282</v>
      </c>
      <c r="M349" s="50" t="s">
        <v>1528</v>
      </c>
      <c r="N349" s="40" t="s">
        <v>1526</v>
      </c>
      <c r="O349" s="40" t="s">
        <v>1529</v>
      </c>
      <c r="P349" s="40"/>
      <c r="Q349" s="40"/>
      <c r="R349" s="40" t="s">
        <v>255</v>
      </c>
      <c r="S349" s="40"/>
      <c r="T349" s="40"/>
      <c r="U349" s="40"/>
      <c r="V349" s="40"/>
      <c r="W349" s="40"/>
      <c r="X349" s="40"/>
      <c r="Y349" s="40"/>
      <c r="Z349" s="40"/>
      <c r="AA349" s="65" t="s">
        <v>280</v>
      </c>
    </row>
    <row r="350" spans="2:27" ht="14.5" customHeight="1">
      <c r="B350" s="40" t="s">
        <v>1530</v>
      </c>
      <c r="C350" s="40">
        <v>5</v>
      </c>
      <c r="D350" s="40" t="s">
        <v>264</v>
      </c>
      <c r="E350" s="40" t="s">
        <v>184</v>
      </c>
      <c r="F350" s="40" t="s">
        <v>249</v>
      </c>
      <c r="G350" s="40" t="s">
        <v>250</v>
      </c>
      <c r="H350" s="40" t="s">
        <v>204</v>
      </c>
      <c r="I350" s="40" t="s">
        <v>205</v>
      </c>
      <c r="J350" s="40" t="s">
        <v>251</v>
      </c>
      <c r="K350" s="40" t="s">
        <v>251</v>
      </c>
      <c r="L350" s="40" t="s">
        <v>252</v>
      </c>
      <c r="M350" s="50" t="s">
        <v>1531</v>
      </c>
      <c r="N350" s="40" t="s">
        <v>1530</v>
      </c>
      <c r="O350" s="40" t="s">
        <v>1532</v>
      </c>
      <c r="P350" s="40" t="s">
        <v>255</v>
      </c>
      <c r="Q350" s="40" t="s">
        <v>255</v>
      </c>
      <c r="R350" s="40" t="s">
        <v>255</v>
      </c>
      <c r="S350" s="40"/>
      <c r="T350" s="40"/>
      <c r="U350" s="40"/>
      <c r="V350" s="40"/>
      <c r="W350" s="40"/>
      <c r="X350" s="40"/>
      <c r="Y350" s="40"/>
      <c r="Z350" s="40"/>
      <c r="AA350" s="65" t="s">
        <v>256</v>
      </c>
    </row>
    <row r="351" spans="2:27" ht="14.5" customHeight="1">
      <c r="B351" s="45" t="s">
        <v>1533</v>
      </c>
      <c r="C351" s="45">
        <v>5</v>
      </c>
      <c r="D351" s="45" t="s">
        <v>352</v>
      </c>
      <c r="E351" s="45" t="s">
        <v>184</v>
      </c>
      <c r="F351" s="45" t="s">
        <v>249</v>
      </c>
      <c r="G351" s="45" t="s">
        <v>259</v>
      </c>
      <c r="H351" s="45" t="s">
        <v>251</v>
      </c>
      <c r="I351" s="45" t="s">
        <v>205</v>
      </c>
      <c r="J351" s="45" t="s">
        <v>251</v>
      </c>
      <c r="K351" s="45" t="s">
        <v>251</v>
      </c>
      <c r="L351" s="45" t="s">
        <v>559</v>
      </c>
      <c r="M351" s="64" t="s">
        <v>1534</v>
      </c>
      <c r="N351" s="45" t="s">
        <v>1533</v>
      </c>
      <c r="O351" s="45" t="s">
        <v>1535</v>
      </c>
      <c r="P351" s="45" t="s">
        <v>255</v>
      </c>
      <c r="Q351" s="45"/>
      <c r="R351" s="45"/>
      <c r="S351" s="45"/>
      <c r="T351" s="45"/>
      <c r="U351" s="45"/>
      <c r="V351" s="45"/>
      <c r="W351" s="45"/>
      <c r="X351" s="45"/>
      <c r="Y351" s="45"/>
      <c r="Z351" s="45"/>
      <c r="AA351" s="65" t="s">
        <v>256</v>
      </c>
    </row>
    <row r="352" spans="2:27" ht="14.5" customHeight="1">
      <c r="B352" s="43" t="s">
        <v>1536</v>
      </c>
      <c r="C352" s="43">
        <v>5</v>
      </c>
      <c r="D352" s="43" t="s">
        <v>300</v>
      </c>
      <c r="E352" s="43" t="s">
        <v>184</v>
      </c>
      <c r="F352" s="43" t="s">
        <v>249</v>
      </c>
      <c r="G352" s="43" t="s">
        <v>290</v>
      </c>
      <c r="H352" s="43" t="s">
        <v>204</v>
      </c>
      <c r="I352" s="43" t="s">
        <v>205</v>
      </c>
      <c r="J352" s="43" t="s">
        <v>251</v>
      </c>
      <c r="K352" s="43" t="s">
        <v>251</v>
      </c>
      <c r="L352" s="43" t="s">
        <v>282</v>
      </c>
      <c r="M352" s="54" t="s">
        <v>1537</v>
      </c>
      <c r="N352" s="43" t="s">
        <v>1536</v>
      </c>
      <c r="O352" s="43" t="s">
        <v>1538</v>
      </c>
      <c r="P352" s="43" t="s">
        <v>255</v>
      </c>
      <c r="Q352" s="43"/>
      <c r="R352" s="43"/>
      <c r="S352" s="43"/>
      <c r="T352" s="43"/>
      <c r="U352" s="43"/>
      <c r="V352" s="43"/>
      <c r="W352" s="43" t="s">
        <v>255</v>
      </c>
      <c r="X352" s="43"/>
      <c r="Y352" s="43"/>
      <c r="Z352" s="43"/>
      <c r="AA352" s="65" t="s">
        <v>256</v>
      </c>
    </row>
    <row r="353" spans="2:27" ht="14.5" customHeight="1">
      <c r="B353" s="41" t="s">
        <v>1539</v>
      </c>
      <c r="C353" s="41">
        <v>5</v>
      </c>
      <c r="D353" s="41" t="s">
        <v>271</v>
      </c>
      <c r="E353" s="41" t="s">
        <v>184</v>
      </c>
      <c r="F353" s="41" t="s">
        <v>249</v>
      </c>
      <c r="G353" s="41" t="s">
        <v>250</v>
      </c>
      <c r="H353" s="41" t="s">
        <v>204</v>
      </c>
      <c r="I353" s="41" t="s">
        <v>251</v>
      </c>
      <c r="J353" s="41" t="s">
        <v>206</v>
      </c>
      <c r="K353" s="41" t="s">
        <v>1540</v>
      </c>
      <c r="L353" s="41" t="s">
        <v>252</v>
      </c>
      <c r="M353" s="51" t="s">
        <v>1541</v>
      </c>
      <c r="N353" s="41" t="s">
        <v>1539</v>
      </c>
      <c r="O353" s="41" t="s">
        <v>1542</v>
      </c>
      <c r="P353" s="41"/>
      <c r="Q353" s="41"/>
      <c r="R353" s="41"/>
      <c r="S353" s="41"/>
      <c r="T353" s="41"/>
      <c r="U353" s="41"/>
      <c r="V353" s="41" t="s">
        <v>255</v>
      </c>
      <c r="W353" s="41" t="s">
        <v>255</v>
      </c>
      <c r="X353" s="41"/>
      <c r="Y353" s="41"/>
      <c r="Z353" s="41"/>
      <c r="AA353" s="65" t="s">
        <v>280</v>
      </c>
    </row>
    <row r="354" spans="2:27" ht="14.5" customHeight="1">
      <c r="B354" s="42" t="s">
        <v>1543</v>
      </c>
      <c r="C354" s="42">
        <v>5</v>
      </c>
      <c r="D354" s="42" t="s">
        <v>276</v>
      </c>
      <c r="E354" s="42" t="s">
        <v>184</v>
      </c>
      <c r="F354" s="42" t="s">
        <v>249</v>
      </c>
      <c r="G354" s="42" t="s">
        <v>290</v>
      </c>
      <c r="H354" s="42" t="s">
        <v>204</v>
      </c>
      <c r="I354" s="42" t="s">
        <v>205</v>
      </c>
      <c r="J354" s="42" t="s">
        <v>206</v>
      </c>
      <c r="K354" s="42" t="s">
        <v>1544</v>
      </c>
      <c r="L354" s="42" t="s">
        <v>324</v>
      </c>
      <c r="M354" s="57" t="s">
        <v>1545</v>
      </c>
      <c r="N354" s="42" t="s">
        <v>1543</v>
      </c>
      <c r="O354" s="42" t="s">
        <v>1546</v>
      </c>
      <c r="P354" s="42"/>
      <c r="Q354" s="42"/>
      <c r="R354" s="42"/>
      <c r="S354" s="42"/>
      <c r="T354" s="42"/>
      <c r="U354" s="42"/>
      <c r="V354" s="42"/>
      <c r="W354" s="42" t="s">
        <v>255</v>
      </c>
      <c r="X354" s="42"/>
      <c r="Y354" s="42"/>
      <c r="Z354" s="42"/>
      <c r="AA354" s="65" t="s">
        <v>256</v>
      </c>
    </row>
    <row r="355" spans="2:27" ht="14.5" customHeight="1">
      <c r="B355" s="39" t="s">
        <v>1547</v>
      </c>
      <c r="C355" s="39">
        <v>5</v>
      </c>
      <c r="D355" s="39" t="s">
        <v>258</v>
      </c>
      <c r="E355" s="39" t="s">
        <v>184</v>
      </c>
      <c r="F355" s="39" t="s">
        <v>324</v>
      </c>
      <c r="G355" s="39" t="s">
        <v>250</v>
      </c>
      <c r="H355" s="39" t="s">
        <v>204</v>
      </c>
      <c r="I355" s="39" t="s">
        <v>205</v>
      </c>
      <c r="J355" s="39" t="s">
        <v>206</v>
      </c>
      <c r="K355" s="39" t="s">
        <v>1548</v>
      </c>
      <c r="L355" s="39" t="s">
        <v>441</v>
      </c>
      <c r="M355" s="63" t="s">
        <v>1549</v>
      </c>
      <c r="N355" s="39" t="s">
        <v>1547</v>
      </c>
      <c r="O355" s="39" t="s">
        <v>1550</v>
      </c>
      <c r="P355" s="39" t="s">
        <v>255</v>
      </c>
      <c r="Q355" s="39" t="s">
        <v>255</v>
      </c>
      <c r="R355" s="39" t="s">
        <v>255</v>
      </c>
      <c r="S355" s="39"/>
      <c r="T355" s="39"/>
      <c r="U355" s="39"/>
      <c r="V355" s="39"/>
      <c r="W355" s="39" t="s">
        <v>255</v>
      </c>
      <c r="X355" s="39"/>
      <c r="Y355" s="39"/>
      <c r="Z355" s="39"/>
      <c r="AA355" s="65" t="s">
        <v>256</v>
      </c>
    </row>
    <row r="356" spans="2:27" ht="14.5" customHeight="1">
      <c r="B356" s="41" t="s">
        <v>1551</v>
      </c>
      <c r="C356" s="41">
        <v>5</v>
      </c>
      <c r="D356" s="41" t="s">
        <v>271</v>
      </c>
      <c r="E356" s="41" t="s">
        <v>184</v>
      </c>
      <c r="F356" s="41" t="s">
        <v>324</v>
      </c>
      <c r="G356" s="41" t="s">
        <v>312</v>
      </c>
      <c r="H356" s="41" t="s">
        <v>204</v>
      </c>
      <c r="I356" s="41" t="s">
        <v>205</v>
      </c>
      <c r="J356" s="41" t="s">
        <v>206</v>
      </c>
      <c r="K356" s="41" t="s">
        <v>1552</v>
      </c>
      <c r="L356" s="41" t="s">
        <v>252</v>
      </c>
      <c r="M356" s="61" t="s">
        <v>1553</v>
      </c>
      <c r="N356" s="41" t="s">
        <v>1551</v>
      </c>
      <c r="O356" s="41" t="s">
        <v>1554</v>
      </c>
      <c r="P356" s="41" t="s">
        <v>255</v>
      </c>
      <c r="Q356" s="41" t="s">
        <v>255</v>
      </c>
      <c r="R356" s="41"/>
      <c r="S356" s="41" t="s">
        <v>255</v>
      </c>
      <c r="T356" s="41"/>
      <c r="U356" s="41"/>
      <c r="V356" s="41"/>
      <c r="W356" s="41"/>
      <c r="X356" s="41"/>
      <c r="Y356" s="41"/>
      <c r="Z356" s="41"/>
      <c r="AA356" s="65" t="s">
        <v>256</v>
      </c>
    </row>
    <row r="357" spans="2:27" ht="14.5" customHeight="1">
      <c r="B357" s="44" t="s">
        <v>1555</v>
      </c>
      <c r="C357" s="44">
        <v>5</v>
      </c>
      <c r="D357" s="44" t="s">
        <v>311</v>
      </c>
      <c r="E357" s="44" t="s">
        <v>255</v>
      </c>
      <c r="F357" s="44" t="s">
        <v>249</v>
      </c>
      <c r="G357" s="44" t="s">
        <v>290</v>
      </c>
      <c r="H357" s="44" t="s">
        <v>204</v>
      </c>
      <c r="I357" s="44" t="s">
        <v>205</v>
      </c>
      <c r="J357" s="44" t="s">
        <v>206</v>
      </c>
      <c r="K357" s="44" t="s">
        <v>1556</v>
      </c>
      <c r="L357" s="44" t="s">
        <v>324</v>
      </c>
      <c r="M357" s="67" t="s">
        <v>1557</v>
      </c>
      <c r="N357" s="44" t="s">
        <v>1555</v>
      </c>
      <c r="O357" s="44" t="s">
        <v>1558</v>
      </c>
      <c r="P357" s="44"/>
      <c r="Q357" s="44"/>
      <c r="R357" s="44"/>
      <c r="S357" s="44"/>
      <c r="T357" s="44"/>
      <c r="U357" s="44"/>
      <c r="V357" s="44"/>
      <c r="W357" s="44" t="s">
        <v>255</v>
      </c>
      <c r="X357" s="44"/>
      <c r="Y357" s="44"/>
      <c r="Z357" s="44"/>
      <c r="AA357" s="65" t="s">
        <v>256</v>
      </c>
    </row>
    <row r="358" spans="2:27" ht="14.5" customHeight="1">
      <c r="B358" s="42" t="s">
        <v>1559</v>
      </c>
      <c r="C358" s="42">
        <v>5</v>
      </c>
      <c r="D358" s="42" t="s">
        <v>276</v>
      </c>
      <c r="E358" s="42" t="s">
        <v>184</v>
      </c>
      <c r="F358" s="42" t="s">
        <v>324</v>
      </c>
      <c r="G358" s="42" t="s">
        <v>312</v>
      </c>
      <c r="H358" s="42" t="s">
        <v>204</v>
      </c>
      <c r="I358" s="42" t="s">
        <v>205</v>
      </c>
      <c r="J358" s="42" t="s">
        <v>206</v>
      </c>
      <c r="K358" s="42" t="s">
        <v>1560</v>
      </c>
      <c r="L358" s="42" t="s">
        <v>252</v>
      </c>
      <c r="M358" s="57" t="s">
        <v>1561</v>
      </c>
      <c r="N358" s="42" t="s">
        <v>1559</v>
      </c>
      <c r="O358" s="42" t="s">
        <v>1562</v>
      </c>
      <c r="P358" s="42"/>
      <c r="Q358" s="42"/>
      <c r="R358" s="42" t="s">
        <v>255</v>
      </c>
      <c r="S358" s="42"/>
      <c r="T358" s="42"/>
      <c r="U358" s="42"/>
      <c r="V358" s="42"/>
      <c r="W358" s="42"/>
      <c r="X358" s="42"/>
      <c r="Y358" s="42"/>
      <c r="Z358" s="42"/>
      <c r="AA358" s="65" t="s">
        <v>256</v>
      </c>
    </row>
    <row r="359" spans="2:27" ht="14.5" customHeight="1">
      <c r="B359" s="44" t="s">
        <v>1563</v>
      </c>
      <c r="C359" s="44">
        <v>5</v>
      </c>
      <c r="D359" s="44" t="s">
        <v>311</v>
      </c>
      <c r="E359" s="44" t="s">
        <v>184</v>
      </c>
      <c r="F359" s="44" t="s">
        <v>371</v>
      </c>
      <c r="G359" s="44" t="s">
        <v>259</v>
      </c>
      <c r="H359" s="44" t="s">
        <v>204</v>
      </c>
      <c r="I359" s="44" t="s">
        <v>205</v>
      </c>
      <c r="J359" s="44" t="s">
        <v>206</v>
      </c>
      <c r="K359" s="44" t="s">
        <v>1564</v>
      </c>
      <c r="L359" s="44" t="s">
        <v>458</v>
      </c>
      <c r="M359" s="67" t="s">
        <v>1565</v>
      </c>
      <c r="N359" s="44" t="s">
        <v>1563</v>
      </c>
      <c r="O359" s="44" t="s">
        <v>1566</v>
      </c>
      <c r="P359" s="44" t="s">
        <v>255</v>
      </c>
      <c r="Q359" s="44" t="s">
        <v>255</v>
      </c>
      <c r="R359" s="44" t="s">
        <v>255</v>
      </c>
      <c r="S359" s="44"/>
      <c r="T359" s="44"/>
      <c r="U359" s="44"/>
      <c r="V359" s="44" t="s">
        <v>255</v>
      </c>
      <c r="W359" s="44" t="s">
        <v>255</v>
      </c>
      <c r="X359" s="44"/>
      <c r="Y359" s="44"/>
      <c r="Z359" s="44"/>
      <c r="AA359" s="65" t="s">
        <v>256</v>
      </c>
    </row>
    <row r="360" spans="2:27" ht="14.5" customHeight="1">
      <c r="B360" s="45" t="s">
        <v>1567</v>
      </c>
      <c r="C360" s="45">
        <v>5</v>
      </c>
      <c r="D360" s="45" t="s">
        <v>352</v>
      </c>
      <c r="E360" s="45" t="s">
        <v>184</v>
      </c>
      <c r="F360" s="45" t="s">
        <v>249</v>
      </c>
      <c r="G360" s="45" t="s">
        <v>290</v>
      </c>
      <c r="H360" s="45" t="s">
        <v>204</v>
      </c>
      <c r="I360" s="45" t="s">
        <v>205</v>
      </c>
      <c r="J360" s="45" t="s">
        <v>251</v>
      </c>
      <c r="K360" s="45" t="s">
        <v>251</v>
      </c>
      <c r="L360" s="45" t="s">
        <v>436</v>
      </c>
      <c r="M360" s="64" t="s">
        <v>1568</v>
      </c>
      <c r="N360" s="45" t="s">
        <v>1567</v>
      </c>
      <c r="O360" s="45" t="s">
        <v>1569</v>
      </c>
      <c r="P360" s="45" t="s">
        <v>255</v>
      </c>
      <c r="Q360" s="45"/>
      <c r="R360" s="45"/>
      <c r="S360" s="45"/>
      <c r="T360" s="45"/>
      <c r="U360" s="45" t="s">
        <v>255</v>
      </c>
      <c r="V360" s="45"/>
      <c r="W360" s="45" t="s">
        <v>255</v>
      </c>
      <c r="X360" s="45"/>
      <c r="Y360" s="45"/>
      <c r="Z360" s="45"/>
      <c r="AA360" s="65" t="s">
        <v>256</v>
      </c>
    </row>
    <row r="361" spans="2:27" ht="14.5" customHeight="1">
      <c r="B361" s="42" t="s">
        <v>1570</v>
      </c>
      <c r="C361" s="42">
        <v>5</v>
      </c>
      <c r="D361" s="42" t="s">
        <v>276</v>
      </c>
      <c r="E361" s="42" t="s">
        <v>184</v>
      </c>
      <c r="F361" s="42" t="s">
        <v>249</v>
      </c>
      <c r="G361" s="42" t="s">
        <v>312</v>
      </c>
      <c r="H361" s="42" t="s">
        <v>204</v>
      </c>
      <c r="I361" s="42" t="s">
        <v>205</v>
      </c>
      <c r="J361" s="42" t="s">
        <v>251</v>
      </c>
      <c r="K361" s="42" t="s">
        <v>251</v>
      </c>
      <c r="L361" s="42" t="s">
        <v>559</v>
      </c>
      <c r="M361" s="57" t="s">
        <v>1571</v>
      </c>
      <c r="N361" s="42" t="s">
        <v>1570</v>
      </c>
      <c r="O361" s="42" t="s">
        <v>1572</v>
      </c>
      <c r="P361" s="42" t="s">
        <v>255</v>
      </c>
      <c r="Q361" s="42"/>
      <c r="R361" s="42"/>
      <c r="S361" s="42"/>
      <c r="T361" s="42"/>
      <c r="U361" s="42" t="s">
        <v>255</v>
      </c>
      <c r="V361" s="42"/>
      <c r="W361" s="42" t="s">
        <v>255</v>
      </c>
      <c r="X361" s="42" t="s">
        <v>255</v>
      </c>
      <c r="Y361" s="42"/>
      <c r="Z361" s="42"/>
      <c r="AA361" s="65" t="s">
        <v>280</v>
      </c>
    </row>
    <row r="362" spans="2:27" ht="14.5" customHeight="1">
      <c r="B362" s="38" t="s">
        <v>1573</v>
      </c>
      <c r="C362" s="38">
        <v>5</v>
      </c>
      <c r="D362" s="38" t="s">
        <v>248</v>
      </c>
      <c r="E362" s="38" t="s">
        <v>184</v>
      </c>
      <c r="F362" s="38" t="s">
        <v>249</v>
      </c>
      <c r="G362" s="38" t="s">
        <v>290</v>
      </c>
      <c r="H362" s="38" t="s">
        <v>251</v>
      </c>
      <c r="I362" s="38" t="s">
        <v>205</v>
      </c>
      <c r="J362" s="38" t="s">
        <v>206</v>
      </c>
      <c r="K362" s="38" t="s">
        <v>1574</v>
      </c>
      <c r="L362" s="38" t="s">
        <v>252</v>
      </c>
      <c r="M362" s="53" t="s">
        <v>1575</v>
      </c>
      <c r="N362" s="38" t="s">
        <v>1573</v>
      </c>
      <c r="O362" s="38" t="s">
        <v>1576</v>
      </c>
      <c r="P362" s="38"/>
      <c r="Q362" s="38"/>
      <c r="R362" s="38"/>
      <c r="S362" s="38"/>
      <c r="T362" s="38" t="s">
        <v>255</v>
      </c>
      <c r="U362" s="38"/>
      <c r="V362" s="38"/>
      <c r="W362" s="38" t="s">
        <v>255</v>
      </c>
      <c r="X362" s="38"/>
      <c r="Y362" s="38"/>
      <c r="Z362" s="38"/>
      <c r="AA362" s="65" t="s">
        <v>280</v>
      </c>
    </row>
    <row r="363" spans="2:27" ht="14.5" customHeight="1">
      <c r="B363" s="38" t="s">
        <v>1577</v>
      </c>
      <c r="C363" s="38">
        <v>5</v>
      </c>
      <c r="D363" s="38" t="s">
        <v>248</v>
      </c>
      <c r="E363" s="38" t="s">
        <v>184</v>
      </c>
      <c r="F363" s="38" t="s">
        <v>249</v>
      </c>
      <c r="G363" s="38" t="s">
        <v>486</v>
      </c>
      <c r="H363" s="38" t="s">
        <v>204</v>
      </c>
      <c r="I363" s="38" t="s">
        <v>205</v>
      </c>
      <c r="J363" s="38" t="s">
        <v>206</v>
      </c>
      <c r="K363" s="38" t="s">
        <v>1578</v>
      </c>
      <c r="L363" s="38" t="s">
        <v>559</v>
      </c>
      <c r="M363" s="76" t="s">
        <v>1579</v>
      </c>
      <c r="N363" s="38" t="s">
        <v>1577</v>
      </c>
      <c r="O363" s="38" t="s">
        <v>1580</v>
      </c>
      <c r="P363" s="38"/>
      <c r="Q363" s="38" t="s">
        <v>255</v>
      </c>
      <c r="R363" s="38"/>
      <c r="S363" s="38" t="s">
        <v>255</v>
      </c>
      <c r="T363" s="38"/>
      <c r="U363" s="38"/>
      <c r="V363" s="38"/>
      <c r="W363" s="38"/>
      <c r="X363" s="38"/>
      <c r="Y363" s="74"/>
      <c r="Z363" s="74"/>
      <c r="AA363" s="65" t="s">
        <v>350</v>
      </c>
    </row>
    <row r="364" spans="2:27" ht="14.5" customHeight="1">
      <c r="B364" s="42" t="s">
        <v>1581</v>
      </c>
      <c r="C364" s="42">
        <v>5</v>
      </c>
      <c r="D364" s="42" t="s">
        <v>276</v>
      </c>
      <c r="E364" s="42" t="s">
        <v>184</v>
      </c>
      <c r="F364" s="42" t="s">
        <v>336</v>
      </c>
      <c r="G364" s="42" t="s">
        <v>312</v>
      </c>
      <c r="H364" s="42" t="s">
        <v>204</v>
      </c>
      <c r="I364" s="42" t="s">
        <v>205</v>
      </c>
      <c r="J364" s="42" t="s">
        <v>206</v>
      </c>
      <c r="K364" s="42" t="s">
        <v>1582</v>
      </c>
      <c r="L364" s="42" t="s">
        <v>282</v>
      </c>
      <c r="M364" s="52" t="s">
        <v>1583</v>
      </c>
      <c r="N364" s="42" t="s">
        <v>1581</v>
      </c>
      <c r="O364" s="42" t="s">
        <v>1584</v>
      </c>
      <c r="P364" s="42"/>
      <c r="Q364" s="42"/>
      <c r="R364" s="42"/>
      <c r="S364" s="42"/>
      <c r="T364" s="42" t="s">
        <v>255</v>
      </c>
      <c r="U364" s="42"/>
      <c r="V364" s="42"/>
      <c r="W364" s="42"/>
      <c r="X364" s="42"/>
      <c r="Y364" s="42"/>
      <c r="Z364" s="42"/>
      <c r="AA364" s="65" t="s">
        <v>256</v>
      </c>
    </row>
    <row r="365" spans="2:27" ht="14.5" customHeight="1">
      <c r="B365" s="43" t="s">
        <v>1585</v>
      </c>
      <c r="C365" s="43">
        <v>5</v>
      </c>
      <c r="D365" s="43" t="s">
        <v>300</v>
      </c>
      <c r="E365" s="43" t="s">
        <v>184</v>
      </c>
      <c r="F365" s="43" t="s">
        <v>249</v>
      </c>
      <c r="G365" s="43" t="s">
        <v>272</v>
      </c>
      <c r="H365" s="43" t="s">
        <v>204</v>
      </c>
      <c r="I365" s="43" t="s">
        <v>205</v>
      </c>
      <c r="J365" s="43" t="s">
        <v>251</v>
      </c>
      <c r="K365" s="43" t="s">
        <v>251</v>
      </c>
      <c r="L365" s="43" t="s">
        <v>252</v>
      </c>
      <c r="M365" s="62" t="s">
        <v>1586</v>
      </c>
      <c r="N365" s="43" t="s">
        <v>1585</v>
      </c>
      <c r="O365" s="43" t="s">
        <v>1587</v>
      </c>
      <c r="P365" s="43" t="s">
        <v>255</v>
      </c>
      <c r="Q365" s="43"/>
      <c r="R365" s="43"/>
      <c r="S365" s="43"/>
      <c r="T365" s="43"/>
      <c r="U365" s="43" t="s">
        <v>255</v>
      </c>
      <c r="V365" s="43" t="s">
        <v>255</v>
      </c>
      <c r="W365" s="43" t="s">
        <v>255</v>
      </c>
      <c r="X365" s="43"/>
      <c r="Y365" s="43"/>
      <c r="Z365" s="43"/>
      <c r="AA365" s="65" t="s">
        <v>280</v>
      </c>
    </row>
    <row r="366" spans="2:27" ht="14.5" customHeight="1">
      <c r="B366" s="42" t="s">
        <v>1588</v>
      </c>
      <c r="C366" s="42">
        <v>5</v>
      </c>
      <c r="D366" s="42" t="s">
        <v>276</v>
      </c>
      <c r="E366" s="42" t="s">
        <v>184</v>
      </c>
      <c r="F366" s="42" t="s">
        <v>249</v>
      </c>
      <c r="G366" s="42" t="s">
        <v>250</v>
      </c>
      <c r="H366" s="42" t="s">
        <v>204</v>
      </c>
      <c r="I366" s="42" t="s">
        <v>205</v>
      </c>
      <c r="J366" s="42" t="s">
        <v>251</v>
      </c>
      <c r="K366" s="42" t="s">
        <v>251</v>
      </c>
      <c r="L366" s="42" t="s">
        <v>458</v>
      </c>
      <c r="M366" s="57" t="s">
        <v>1589</v>
      </c>
      <c r="N366" s="42" t="s">
        <v>1588</v>
      </c>
      <c r="O366" s="42" t="s">
        <v>1590</v>
      </c>
      <c r="P366" s="42"/>
      <c r="Q366" s="42"/>
      <c r="R366" s="42"/>
      <c r="S366" s="42"/>
      <c r="T366" s="42"/>
      <c r="U366" s="42" t="s">
        <v>255</v>
      </c>
      <c r="V366" s="42"/>
      <c r="W366" s="42" t="s">
        <v>255</v>
      </c>
      <c r="X366" s="42"/>
      <c r="Y366" s="42"/>
      <c r="Z366" s="42"/>
      <c r="AA366" s="65" t="s">
        <v>256</v>
      </c>
    </row>
    <row r="367" spans="2:27" ht="14.5" customHeight="1">
      <c r="B367" s="38" t="s">
        <v>1591</v>
      </c>
      <c r="C367" s="38">
        <v>5</v>
      </c>
      <c r="D367" s="38" t="s">
        <v>248</v>
      </c>
      <c r="E367" s="38" t="s">
        <v>184</v>
      </c>
      <c r="F367" s="38" t="s">
        <v>332</v>
      </c>
      <c r="G367" s="38" t="s">
        <v>360</v>
      </c>
      <c r="H367" s="38" t="s">
        <v>204</v>
      </c>
      <c r="I367" s="38" t="s">
        <v>251</v>
      </c>
      <c r="J367" s="38" t="s">
        <v>206</v>
      </c>
      <c r="K367" s="38" t="s">
        <v>1592</v>
      </c>
      <c r="L367" s="38" t="s">
        <v>260</v>
      </c>
      <c r="M367" s="53" t="s">
        <v>1593</v>
      </c>
      <c r="N367" s="38" t="s">
        <v>1591</v>
      </c>
      <c r="O367" s="38" t="s">
        <v>1594</v>
      </c>
      <c r="P367" s="38" t="s">
        <v>255</v>
      </c>
      <c r="Q367" s="38"/>
      <c r="R367" s="38"/>
      <c r="S367" s="38"/>
      <c r="T367" s="38"/>
      <c r="U367" s="38" t="s">
        <v>255</v>
      </c>
      <c r="V367" s="38"/>
      <c r="W367" s="38" t="s">
        <v>255</v>
      </c>
      <c r="X367" s="38"/>
      <c r="Y367" s="38"/>
      <c r="Z367" s="38"/>
      <c r="AA367" s="65" t="s">
        <v>256</v>
      </c>
    </row>
    <row r="368" spans="2:27" ht="14.5" customHeight="1">
      <c r="B368" s="42" t="s">
        <v>1595</v>
      </c>
      <c r="C368" s="42">
        <v>5</v>
      </c>
      <c r="D368" s="42" t="s">
        <v>276</v>
      </c>
      <c r="E368" s="42" t="s">
        <v>184</v>
      </c>
      <c r="F368" s="42" t="s">
        <v>1596</v>
      </c>
      <c r="G368" s="42" t="s">
        <v>272</v>
      </c>
      <c r="H368" s="42" t="s">
        <v>204</v>
      </c>
      <c r="I368" s="42" t="s">
        <v>205</v>
      </c>
      <c r="J368" s="42" t="s">
        <v>251</v>
      </c>
      <c r="K368" s="42" t="s">
        <v>251</v>
      </c>
      <c r="L368" s="42" t="s">
        <v>260</v>
      </c>
      <c r="M368" s="80" t="s">
        <v>1597</v>
      </c>
      <c r="N368" s="42" t="s">
        <v>1595</v>
      </c>
      <c r="O368" s="42" t="s">
        <v>1598</v>
      </c>
      <c r="P368" s="42"/>
      <c r="Q368" s="42"/>
      <c r="R368" s="42"/>
      <c r="S368" s="42"/>
      <c r="T368" s="42"/>
      <c r="U368" s="42"/>
      <c r="V368" s="42"/>
      <c r="W368" s="42"/>
      <c r="X368" s="42"/>
      <c r="Y368" s="42" t="s">
        <v>255</v>
      </c>
      <c r="Z368" s="42"/>
      <c r="AA368" s="65" t="s">
        <v>387</v>
      </c>
    </row>
    <row r="369" spans="2:27" ht="14.5" customHeight="1">
      <c r="B369" s="42" t="s">
        <v>1599</v>
      </c>
      <c r="C369" s="42">
        <v>5</v>
      </c>
      <c r="D369" s="42" t="s">
        <v>276</v>
      </c>
      <c r="E369" s="42" t="s">
        <v>184</v>
      </c>
      <c r="F369" s="42" t="s">
        <v>249</v>
      </c>
      <c r="G369" s="42" t="s">
        <v>272</v>
      </c>
      <c r="H369" s="42" t="s">
        <v>204</v>
      </c>
      <c r="I369" s="42" t="s">
        <v>205</v>
      </c>
      <c r="J369" s="42" t="s">
        <v>206</v>
      </c>
      <c r="K369" s="42" t="s">
        <v>1600</v>
      </c>
      <c r="L369" s="42" t="s">
        <v>720</v>
      </c>
      <c r="M369" s="52" t="s">
        <v>1601</v>
      </c>
      <c r="N369" s="42" t="s">
        <v>1599</v>
      </c>
      <c r="O369" s="42" t="s">
        <v>1602</v>
      </c>
      <c r="P369" s="42"/>
      <c r="Q369" s="42"/>
      <c r="R369" s="42" t="s">
        <v>255</v>
      </c>
      <c r="S369" s="42"/>
      <c r="T369" s="42"/>
      <c r="U369" s="42"/>
      <c r="V369" s="42"/>
      <c r="W369" s="42" t="s">
        <v>255</v>
      </c>
      <c r="X369" s="42" t="s">
        <v>255</v>
      </c>
      <c r="Y369" s="42"/>
      <c r="Z369" s="42"/>
      <c r="AA369" s="65" t="s">
        <v>280</v>
      </c>
    </row>
    <row r="370" spans="2:27" ht="14.5" customHeight="1">
      <c r="B370" s="38" t="s">
        <v>1603</v>
      </c>
      <c r="C370" s="38">
        <v>5</v>
      </c>
      <c r="D370" s="38" t="s">
        <v>248</v>
      </c>
      <c r="E370" s="38" t="s">
        <v>184</v>
      </c>
      <c r="F370" s="38" t="s">
        <v>249</v>
      </c>
      <c r="G370" s="38" t="s">
        <v>259</v>
      </c>
      <c r="H370" s="38" t="s">
        <v>204</v>
      </c>
      <c r="I370" s="38" t="s">
        <v>205</v>
      </c>
      <c r="J370" s="38" t="s">
        <v>251</v>
      </c>
      <c r="K370" s="38" t="s">
        <v>251</v>
      </c>
      <c r="L370" s="38" t="s">
        <v>282</v>
      </c>
      <c r="M370" s="48" t="s">
        <v>1604</v>
      </c>
      <c r="N370" s="38" t="s">
        <v>1603</v>
      </c>
      <c r="O370" s="38" t="s">
        <v>1605</v>
      </c>
      <c r="P370" s="38"/>
      <c r="Q370" s="38"/>
      <c r="R370" s="38" t="s">
        <v>255</v>
      </c>
      <c r="S370" s="38"/>
      <c r="T370" s="38" t="s">
        <v>255</v>
      </c>
      <c r="U370" s="38"/>
      <c r="V370" s="38"/>
      <c r="W370" s="38"/>
      <c r="X370" s="38"/>
      <c r="Y370" s="38"/>
      <c r="Z370" s="38"/>
      <c r="AA370" s="65" t="s">
        <v>256</v>
      </c>
    </row>
    <row r="371" spans="2:27" ht="14.5" customHeight="1">
      <c r="B371" s="40" t="s">
        <v>1606</v>
      </c>
      <c r="C371" s="40">
        <v>5</v>
      </c>
      <c r="D371" s="40" t="s">
        <v>264</v>
      </c>
      <c r="E371" s="40" t="s">
        <v>184</v>
      </c>
      <c r="F371" s="40" t="s">
        <v>249</v>
      </c>
      <c r="G371" s="40" t="s">
        <v>272</v>
      </c>
      <c r="H371" s="40" t="s">
        <v>204</v>
      </c>
      <c r="I371" s="40" t="s">
        <v>205</v>
      </c>
      <c r="J371" s="40" t="s">
        <v>206</v>
      </c>
      <c r="K371" s="40" t="s">
        <v>1607</v>
      </c>
      <c r="L371" s="40" t="s">
        <v>458</v>
      </c>
      <c r="M371" s="50" t="s">
        <v>1608</v>
      </c>
      <c r="N371" s="40" t="s">
        <v>1606</v>
      </c>
      <c r="O371" s="40" t="s">
        <v>1609</v>
      </c>
      <c r="P371" s="40"/>
      <c r="Q371" s="40"/>
      <c r="R371" s="40"/>
      <c r="S371" s="40"/>
      <c r="T371" s="40"/>
      <c r="U371" s="40"/>
      <c r="V371" s="40"/>
      <c r="W371" s="40" t="s">
        <v>255</v>
      </c>
      <c r="X371" s="40"/>
      <c r="Y371" s="40"/>
      <c r="Z371" s="40"/>
      <c r="AA371" s="65" t="s">
        <v>256</v>
      </c>
    </row>
    <row r="372" spans="2:27" ht="14.5" customHeight="1">
      <c r="B372" s="40" t="s">
        <v>1610</v>
      </c>
      <c r="C372" s="40">
        <v>5</v>
      </c>
      <c r="D372" s="40" t="s">
        <v>264</v>
      </c>
      <c r="E372" s="40" t="s">
        <v>184</v>
      </c>
      <c r="F372" s="40" t="s">
        <v>249</v>
      </c>
      <c r="G372" s="40" t="s">
        <v>272</v>
      </c>
      <c r="H372" s="40" t="s">
        <v>204</v>
      </c>
      <c r="I372" s="40" t="s">
        <v>205</v>
      </c>
      <c r="J372" s="40" t="s">
        <v>206</v>
      </c>
      <c r="K372" s="40" t="s">
        <v>1611</v>
      </c>
      <c r="L372" s="40" t="s">
        <v>458</v>
      </c>
      <c r="M372" s="50" t="s">
        <v>1612</v>
      </c>
      <c r="N372" s="40" t="s">
        <v>1610</v>
      </c>
      <c r="O372" s="40" t="s">
        <v>1613</v>
      </c>
      <c r="P372" s="40"/>
      <c r="Q372" s="40"/>
      <c r="R372" s="40"/>
      <c r="S372" s="40"/>
      <c r="T372" s="40"/>
      <c r="U372" s="40" t="s">
        <v>255</v>
      </c>
      <c r="V372" s="40" t="s">
        <v>255</v>
      </c>
      <c r="W372" s="40" t="s">
        <v>255</v>
      </c>
      <c r="X372" s="40"/>
      <c r="Y372" s="40"/>
      <c r="Z372" s="40"/>
      <c r="AA372" s="65" t="s">
        <v>280</v>
      </c>
    </row>
    <row r="373" spans="2:27" ht="14.5" customHeight="1">
      <c r="B373" s="40" t="s">
        <v>1614</v>
      </c>
      <c r="C373" s="40">
        <v>5</v>
      </c>
      <c r="D373" s="40" t="s">
        <v>264</v>
      </c>
      <c r="E373" s="40" t="s">
        <v>184</v>
      </c>
      <c r="F373" s="40" t="s">
        <v>249</v>
      </c>
      <c r="G373" s="40" t="s">
        <v>272</v>
      </c>
      <c r="H373" s="40" t="s">
        <v>204</v>
      </c>
      <c r="I373" s="40" t="s">
        <v>205</v>
      </c>
      <c r="J373" s="40" t="s">
        <v>206</v>
      </c>
      <c r="K373" s="40" t="s">
        <v>1615</v>
      </c>
      <c r="L373" s="40" t="s">
        <v>458</v>
      </c>
      <c r="M373" s="50" t="s">
        <v>1616</v>
      </c>
      <c r="N373" s="40" t="s">
        <v>1614</v>
      </c>
      <c r="O373" s="40" t="s">
        <v>1617</v>
      </c>
      <c r="P373" s="40"/>
      <c r="Q373" s="40"/>
      <c r="R373" s="40" t="s">
        <v>255</v>
      </c>
      <c r="S373" s="40"/>
      <c r="T373" s="40"/>
      <c r="U373" s="40" t="s">
        <v>255</v>
      </c>
      <c r="V373" s="40"/>
      <c r="W373" s="40" t="s">
        <v>255</v>
      </c>
      <c r="X373" s="40" t="s">
        <v>255</v>
      </c>
      <c r="Y373" s="40"/>
      <c r="Z373" s="40"/>
      <c r="AA373" s="65" t="s">
        <v>256</v>
      </c>
    </row>
    <row r="374" spans="2:27" ht="14.5" customHeight="1">
      <c r="B374" s="40" t="s">
        <v>1618</v>
      </c>
      <c r="C374" s="40">
        <v>5</v>
      </c>
      <c r="D374" s="40" t="s">
        <v>264</v>
      </c>
      <c r="E374" s="40" t="s">
        <v>184</v>
      </c>
      <c r="F374" s="40" t="s">
        <v>249</v>
      </c>
      <c r="G374" s="40" t="s">
        <v>272</v>
      </c>
      <c r="H374" s="40" t="s">
        <v>204</v>
      </c>
      <c r="I374" s="40" t="s">
        <v>205</v>
      </c>
      <c r="J374" s="40" t="s">
        <v>251</v>
      </c>
      <c r="K374" s="40" t="s">
        <v>251</v>
      </c>
      <c r="L374" s="40" t="s">
        <v>282</v>
      </c>
      <c r="M374" s="50" t="s">
        <v>1619</v>
      </c>
      <c r="N374" s="40" t="s">
        <v>1618</v>
      </c>
      <c r="O374" s="40" t="s">
        <v>1620</v>
      </c>
      <c r="P374" s="40"/>
      <c r="Q374" s="40"/>
      <c r="R374" s="40" t="s">
        <v>255</v>
      </c>
      <c r="S374" s="40"/>
      <c r="T374" s="40" t="s">
        <v>255</v>
      </c>
      <c r="U374" s="40"/>
      <c r="V374" s="40"/>
      <c r="W374" s="40"/>
      <c r="X374" s="40"/>
      <c r="Y374" s="40"/>
      <c r="Z374" s="40"/>
      <c r="AA374" s="65" t="s">
        <v>280</v>
      </c>
    </row>
    <row r="375" spans="2:27" ht="14.5" customHeight="1">
      <c r="B375" s="38" t="s">
        <v>1621</v>
      </c>
      <c r="C375" s="38">
        <v>6</v>
      </c>
      <c r="D375" s="38" t="s">
        <v>248</v>
      </c>
      <c r="E375" s="38" t="s">
        <v>184</v>
      </c>
      <c r="F375" s="38" t="s">
        <v>249</v>
      </c>
      <c r="G375" s="38" t="s">
        <v>1275</v>
      </c>
      <c r="H375" s="38" t="s">
        <v>204</v>
      </c>
      <c r="I375" s="38" t="s">
        <v>205</v>
      </c>
      <c r="J375" s="38" t="s">
        <v>251</v>
      </c>
      <c r="K375" s="38" t="s">
        <v>251</v>
      </c>
      <c r="L375" s="38" t="s">
        <v>458</v>
      </c>
      <c r="M375" s="53" t="s">
        <v>1622</v>
      </c>
      <c r="N375" s="38" t="s">
        <v>1621</v>
      </c>
      <c r="O375" s="38" t="s">
        <v>1623</v>
      </c>
      <c r="P375" s="38"/>
      <c r="Q375" s="38"/>
      <c r="R375" s="38"/>
      <c r="S375" s="38"/>
      <c r="T375" s="38"/>
      <c r="U375" s="38" t="s">
        <v>255</v>
      </c>
      <c r="V375" s="38" t="s">
        <v>255</v>
      </c>
      <c r="W375" s="38" t="s">
        <v>255</v>
      </c>
      <c r="X375" s="38"/>
      <c r="Y375" s="38"/>
      <c r="Z375" s="38"/>
      <c r="AA375" s="65" t="s">
        <v>256</v>
      </c>
    </row>
    <row r="376" spans="2:27" ht="14.5" customHeight="1">
      <c r="B376" s="40" t="s">
        <v>1624</v>
      </c>
      <c r="C376" s="40">
        <v>6</v>
      </c>
      <c r="D376" s="40" t="s">
        <v>264</v>
      </c>
      <c r="E376" s="40" t="s">
        <v>184</v>
      </c>
      <c r="F376" s="40" t="s">
        <v>249</v>
      </c>
      <c r="G376" s="40" t="s">
        <v>486</v>
      </c>
      <c r="H376" s="40" t="s">
        <v>204</v>
      </c>
      <c r="I376" s="40" t="s">
        <v>205</v>
      </c>
      <c r="J376" s="40" t="s">
        <v>251</v>
      </c>
      <c r="K376" s="40" t="s">
        <v>251</v>
      </c>
      <c r="L376" s="40" t="s">
        <v>458</v>
      </c>
      <c r="M376" s="50" t="s">
        <v>1625</v>
      </c>
      <c r="N376" s="40" t="s">
        <v>1624</v>
      </c>
      <c r="O376" s="40" t="s">
        <v>1626</v>
      </c>
      <c r="P376" s="40"/>
      <c r="Q376" s="40" t="s">
        <v>255</v>
      </c>
      <c r="R376" s="40"/>
      <c r="S376" s="40"/>
      <c r="T376" s="40"/>
      <c r="U376" s="40"/>
      <c r="V376" s="40"/>
      <c r="W376" s="40"/>
      <c r="X376" s="40"/>
      <c r="Y376" s="40"/>
      <c r="Z376" s="40"/>
      <c r="AA376" s="65" t="s">
        <v>256</v>
      </c>
    </row>
    <row r="377" spans="2:27" ht="14.5" customHeight="1">
      <c r="B377" s="42" t="s">
        <v>1627</v>
      </c>
      <c r="C377" s="42">
        <v>6</v>
      </c>
      <c r="D377" s="42" t="s">
        <v>276</v>
      </c>
      <c r="E377" s="42" t="s">
        <v>184</v>
      </c>
      <c r="F377" s="42" t="s">
        <v>249</v>
      </c>
      <c r="G377" s="42" t="s">
        <v>272</v>
      </c>
      <c r="H377" s="42" t="s">
        <v>204</v>
      </c>
      <c r="I377" s="42" t="s">
        <v>205</v>
      </c>
      <c r="J377" s="42" t="s">
        <v>251</v>
      </c>
      <c r="K377" s="42" t="s">
        <v>251</v>
      </c>
      <c r="L377" s="42" t="s">
        <v>252</v>
      </c>
      <c r="M377" s="57" t="s">
        <v>1628</v>
      </c>
      <c r="N377" s="42" t="s">
        <v>1627</v>
      </c>
      <c r="O377" s="42" t="s">
        <v>1629</v>
      </c>
      <c r="P377" s="42"/>
      <c r="Q377" s="42"/>
      <c r="R377" s="42" t="s">
        <v>255</v>
      </c>
      <c r="S377" s="42"/>
      <c r="T377" s="42"/>
      <c r="U377" s="42"/>
      <c r="V377" s="42"/>
      <c r="W377" s="42"/>
      <c r="X377" s="42"/>
      <c r="Y377" s="42"/>
      <c r="Z377" s="42"/>
      <c r="AA377" s="65" t="s">
        <v>280</v>
      </c>
    </row>
    <row r="378" spans="2:27" ht="14.5" customHeight="1">
      <c r="B378" s="40" t="s">
        <v>1630</v>
      </c>
      <c r="C378" s="40">
        <v>6</v>
      </c>
      <c r="D378" s="40" t="s">
        <v>264</v>
      </c>
      <c r="E378" s="40" t="s">
        <v>184</v>
      </c>
      <c r="F378" s="40" t="s">
        <v>249</v>
      </c>
      <c r="G378" s="40" t="s">
        <v>1057</v>
      </c>
      <c r="H378" s="40" t="s">
        <v>204</v>
      </c>
      <c r="I378" s="40" t="s">
        <v>205</v>
      </c>
      <c r="J378" s="40" t="s">
        <v>206</v>
      </c>
      <c r="K378" s="40" t="s">
        <v>1631</v>
      </c>
      <c r="L378" s="40" t="s">
        <v>252</v>
      </c>
      <c r="M378" s="50" t="s">
        <v>1632</v>
      </c>
      <c r="N378" s="40" t="s">
        <v>1630</v>
      </c>
      <c r="O378" s="40" t="s">
        <v>1633</v>
      </c>
      <c r="P378" s="40"/>
      <c r="Q378" s="40"/>
      <c r="R378" s="40"/>
      <c r="S378" s="40"/>
      <c r="T378" s="40"/>
      <c r="U378" s="40" t="s">
        <v>255</v>
      </c>
      <c r="V378" s="40"/>
      <c r="W378" s="40" t="s">
        <v>255</v>
      </c>
      <c r="X378" s="40"/>
      <c r="Y378" s="40"/>
      <c r="Z378" s="40"/>
      <c r="AA378" s="65" t="s">
        <v>256</v>
      </c>
    </row>
    <row r="379" spans="2:27" ht="14.5" customHeight="1">
      <c r="B379" s="41" t="s">
        <v>1634</v>
      </c>
      <c r="C379" s="41">
        <v>6</v>
      </c>
      <c r="D379" s="41" t="s">
        <v>271</v>
      </c>
      <c r="E379" s="41" t="s">
        <v>184</v>
      </c>
      <c r="F379" s="41" t="s">
        <v>249</v>
      </c>
      <c r="G379" s="41" t="s">
        <v>1057</v>
      </c>
      <c r="H379" s="41" t="s">
        <v>204</v>
      </c>
      <c r="I379" s="41" t="s">
        <v>205</v>
      </c>
      <c r="J379" s="41" t="s">
        <v>206</v>
      </c>
      <c r="K379" s="41" t="s">
        <v>1635</v>
      </c>
      <c r="L379" s="41" t="s">
        <v>252</v>
      </c>
      <c r="M379" s="61" t="s">
        <v>1636</v>
      </c>
      <c r="N379" s="41" t="s">
        <v>1634</v>
      </c>
      <c r="O379" s="41" t="s">
        <v>1637</v>
      </c>
      <c r="P379" s="41"/>
      <c r="Q379" s="41"/>
      <c r="R379" s="41"/>
      <c r="S379" s="41"/>
      <c r="T379" s="41"/>
      <c r="U379" s="41" t="s">
        <v>255</v>
      </c>
      <c r="V379" s="41" t="s">
        <v>255</v>
      </c>
      <c r="W379" s="41" t="s">
        <v>255</v>
      </c>
      <c r="X379" s="41"/>
      <c r="Y379" s="41"/>
      <c r="Z379" s="41"/>
      <c r="AA379" s="65" t="s">
        <v>256</v>
      </c>
    </row>
    <row r="380" spans="2:27" ht="14.5" customHeight="1">
      <c r="B380" s="38" t="s">
        <v>1638</v>
      </c>
      <c r="C380" s="38">
        <v>6</v>
      </c>
      <c r="D380" s="38" t="s">
        <v>248</v>
      </c>
      <c r="E380" s="38" t="s">
        <v>184</v>
      </c>
      <c r="F380" s="38" t="s">
        <v>332</v>
      </c>
      <c r="G380" s="38" t="s">
        <v>486</v>
      </c>
      <c r="H380" s="38" t="s">
        <v>204</v>
      </c>
      <c r="I380" s="38" t="s">
        <v>205</v>
      </c>
      <c r="J380" s="38" t="s">
        <v>251</v>
      </c>
      <c r="K380" s="38" t="s">
        <v>251</v>
      </c>
      <c r="L380" s="38" t="s">
        <v>559</v>
      </c>
      <c r="M380" s="48" t="s">
        <v>1639</v>
      </c>
      <c r="N380" s="38" t="s">
        <v>1638</v>
      </c>
      <c r="O380" s="38" t="s">
        <v>1640</v>
      </c>
      <c r="P380" s="38"/>
      <c r="Q380" s="38"/>
      <c r="R380" s="38" t="s">
        <v>255</v>
      </c>
      <c r="S380" s="38"/>
      <c r="T380" s="38"/>
      <c r="U380" s="38"/>
      <c r="V380" s="38" t="s">
        <v>255</v>
      </c>
      <c r="W380" s="38"/>
      <c r="X380" s="38"/>
      <c r="Y380" s="38"/>
      <c r="Z380" s="38"/>
      <c r="AA380" s="65" t="s">
        <v>256</v>
      </c>
    </row>
    <row r="381" spans="2:27" ht="14.5" customHeight="1">
      <c r="B381" s="40" t="s">
        <v>1641</v>
      </c>
      <c r="C381" s="40">
        <v>6</v>
      </c>
      <c r="D381" s="40" t="s">
        <v>264</v>
      </c>
      <c r="E381" s="40" t="s">
        <v>184</v>
      </c>
      <c r="F381" s="40" t="s">
        <v>371</v>
      </c>
      <c r="G381" s="40" t="s">
        <v>259</v>
      </c>
      <c r="H381" s="40" t="s">
        <v>204</v>
      </c>
      <c r="I381" s="40" t="s">
        <v>205</v>
      </c>
      <c r="J381" s="40" t="s">
        <v>206</v>
      </c>
      <c r="K381" s="40" t="s">
        <v>1642</v>
      </c>
      <c r="L381" s="40" t="s">
        <v>606</v>
      </c>
      <c r="M381" s="50" t="s">
        <v>1643</v>
      </c>
      <c r="N381" s="40" t="s">
        <v>1641</v>
      </c>
      <c r="O381" s="40" t="s">
        <v>1644</v>
      </c>
      <c r="P381" s="40"/>
      <c r="Q381" s="40"/>
      <c r="R381" s="40"/>
      <c r="S381" s="40"/>
      <c r="T381" s="40"/>
      <c r="U381" s="40"/>
      <c r="V381" s="40"/>
      <c r="W381" s="40" t="s">
        <v>255</v>
      </c>
      <c r="X381" s="40"/>
      <c r="Y381" s="40"/>
      <c r="Z381" s="40"/>
      <c r="AA381" s="65" t="s">
        <v>256</v>
      </c>
    </row>
    <row r="382" spans="2:27" ht="14.5" customHeight="1">
      <c r="B382" s="42" t="s">
        <v>1645</v>
      </c>
      <c r="C382" s="42">
        <v>6</v>
      </c>
      <c r="D382" s="42" t="s">
        <v>276</v>
      </c>
      <c r="E382" s="42" t="s">
        <v>184</v>
      </c>
      <c r="F382" s="42" t="s">
        <v>324</v>
      </c>
      <c r="G382" s="42" t="s">
        <v>312</v>
      </c>
      <c r="H382" s="42" t="s">
        <v>204</v>
      </c>
      <c r="I382" s="42" t="s">
        <v>205</v>
      </c>
      <c r="J382" s="42" t="s">
        <v>206</v>
      </c>
      <c r="K382" s="42" t="s">
        <v>1646</v>
      </c>
      <c r="L382" s="42" t="s">
        <v>252</v>
      </c>
      <c r="M382" s="52" t="s">
        <v>1647</v>
      </c>
      <c r="N382" s="42" t="s">
        <v>1645</v>
      </c>
      <c r="O382" s="42" t="s">
        <v>1648</v>
      </c>
      <c r="P382" s="42"/>
      <c r="Q382" s="42"/>
      <c r="R382" s="42"/>
      <c r="S382" s="42"/>
      <c r="T382" s="42"/>
      <c r="U382" s="42"/>
      <c r="V382" s="42"/>
      <c r="W382" s="42" t="s">
        <v>255</v>
      </c>
      <c r="X382" s="42"/>
      <c r="Y382" s="42"/>
      <c r="Z382" s="42"/>
      <c r="AA382" s="65" t="s">
        <v>280</v>
      </c>
    </row>
    <row r="383" spans="2:27" ht="14.5" customHeight="1">
      <c r="B383" s="41" t="s">
        <v>1649</v>
      </c>
      <c r="C383" s="41">
        <v>6</v>
      </c>
      <c r="D383" s="41" t="s">
        <v>271</v>
      </c>
      <c r="E383" s="41" t="s">
        <v>184</v>
      </c>
      <c r="F383" s="41" t="s">
        <v>332</v>
      </c>
      <c r="G383" s="41" t="s">
        <v>360</v>
      </c>
      <c r="H383" s="41" t="s">
        <v>204</v>
      </c>
      <c r="I383" s="41" t="s">
        <v>205</v>
      </c>
      <c r="J383" s="41" t="s">
        <v>206</v>
      </c>
      <c r="K383" s="41" t="s">
        <v>1650</v>
      </c>
      <c r="L383" s="41" t="s">
        <v>252</v>
      </c>
      <c r="M383" s="51" t="s">
        <v>1651</v>
      </c>
      <c r="N383" s="41" t="s">
        <v>1649</v>
      </c>
      <c r="O383" s="41" t="s">
        <v>1652</v>
      </c>
      <c r="P383" s="41"/>
      <c r="Q383" s="41" t="s">
        <v>255</v>
      </c>
      <c r="R383" s="41"/>
      <c r="S383" s="41"/>
      <c r="T383" s="41"/>
      <c r="U383" s="41"/>
      <c r="V383" s="41" t="s">
        <v>255</v>
      </c>
      <c r="W383" s="41" t="s">
        <v>255</v>
      </c>
      <c r="X383" s="41"/>
      <c r="Y383" s="41"/>
      <c r="Z383" s="41"/>
      <c r="AA383" s="65" t="s">
        <v>256</v>
      </c>
    </row>
    <row r="384" spans="2:27" ht="14.5" customHeight="1">
      <c r="B384" s="42" t="s">
        <v>1653</v>
      </c>
      <c r="C384" s="42">
        <v>6</v>
      </c>
      <c r="D384" s="42" t="s">
        <v>276</v>
      </c>
      <c r="E384" s="42" t="s">
        <v>184</v>
      </c>
      <c r="F384" s="42" t="s">
        <v>249</v>
      </c>
      <c r="G384" s="42" t="s">
        <v>250</v>
      </c>
      <c r="H384" s="42" t="s">
        <v>204</v>
      </c>
      <c r="I384" s="42" t="s">
        <v>205</v>
      </c>
      <c r="J384" s="42" t="s">
        <v>206</v>
      </c>
      <c r="K384" s="42" t="s">
        <v>1654</v>
      </c>
      <c r="L384" s="42" t="s">
        <v>252</v>
      </c>
      <c r="M384" s="52" t="s">
        <v>1655</v>
      </c>
      <c r="N384" s="42" t="s">
        <v>1653</v>
      </c>
      <c r="O384" s="42" t="s">
        <v>1656</v>
      </c>
      <c r="P384" s="42"/>
      <c r="Q384" s="42"/>
      <c r="R384" s="42"/>
      <c r="S384" s="42"/>
      <c r="T384" s="42"/>
      <c r="U384" s="42" t="s">
        <v>255</v>
      </c>
      <c r="V384" s="42"/>
      <c r="W384" s="42" t="s">
        <v>255</v>
      </c>
      <c r="X384" s="42"/>
      <c r="Y384" s="42"/>
      <c r="Z384" s="42"/>
      <c r="AA384" s="65" t="s">
        <v>256</v>
      </c>
    </row>
    <row r="385" spans="2:27" ht="14.5" customHeight="1">
      <c r="B385" s="38" t="s">
        <v>1657</v>
      </c>
      <c r="C385" s="38">
        <v>6</v>
      </c>
      <c r="D385" s="38" t="s">
        <v>248</v>
      </c>
      <c r="E385" s="38" t="s">
        <v>255</v>
      </c>
      <c r="F385" s="38" t="s">
        <v>332</v>
      </c>
      <c r="G385" s="38" t="s">
        <v>312</v>
      </c>
      <c r="H385" s="38" t="s">
        <v>204</v>
      </c>
      <c r="I385" s="38" t="s">
        <v>205</v>
      </c>
      <c r="J385" s="38" t="s">
        <v>206</v>
      </c>
      <c r="K385" s="38" t="s">
        <v>1658</v>
      </c>
      <c r="L385" s="38" t="s">
        <v>720</v>
      </c>
      <c r="M385" s="48" t="s">
        <v>1659</v>
      </c>
      <c r="N385" s="38" t="s">
        <v>1657</v>
      </c>
      <c r="O385" s="38" t="s">
        <v>1660</v>
      </c>
      <c r="P385" s="38"/>
      <c r="Q385" s="38"/>
      <c r="R385" s="38"/>
      <c r="S385" s="38"/>
      <c r="T385" s="38"/>
      <c r="U385" s="38"/>
      <c r="V385" s="38"/>
      <c r="W385" s="38" t="s">
        <v>255</v>
      </c>
      <c r="X385" s="38"/>
      <c r="Y385" s="38"/>
      <c r="Z385" s="38"/>
      <c r="AA385" s="65" t="s">
        <v>256</v>
      </c>
    </row>
    <row r="386" spans="2:27" ht="14.5" customHeight="1">
      <c r="B386" s="39" t="s">
        <v>1661</v>
      </c>
      <c r="C386" s="39">
        <v>6</v>
      </c>
      <c r="D386" s="39" t="s">
        <v>258</v>
      </c>
      <c r="E386" s="39" t="s">
        <v>184</v>
      </c>
      <c r="F386" s="39" t="s">
        <v>371</v>
      </c>
      <c r="G386" s="39" t="s">
        <v>312</v>
      </c>
      <c r="H386" s="39" t="s">
        <v>204</v>
      </c>
      <c r="I386" s="39" t="s">
        <v>205</v>
      </c>
      <c r="J386" s="39" t="s">
        <v>206</v>
      </c>
      <c r="K386" s="39" t="s">
        <v>1662</v>
      </c>
      <c r="L386" s="39" t="s">
        <v>441</v>
      </c>
      <c r="M386" s="49" t="s">
        <v>1663</v>
      </c>
      <c r="N386" s="39" t="s">
        <v>1661</v>
      </c>
      <c r="O386" s="39" t="s">
        <v>1664</v>
      </c>
      <c r="P386" s="39"/>
      <c r="Q386" s="39"/>
      <c r="R386" s="39" t="s">
        <v>255</v>
      </c>
      <c r="S386" s="39"/>
      <c r="T386" s="39"/>
      <c r="U386" s="39"/>
      <c r="V386" s="39"/>
      <c r="W386" s="39"/>
      <c r="X386" s="39"/>
      <c r="Y386" s="39"/>
      <c r="Z386" s="39"/>
      <c r="AA386" s="65" t="s">
        <v>280</v>
      </c>
    </row>
    <row r="387" spans="2:27" ht="14.5" customHeight="1">
      <c r="B387" s="41" t="s">
        <v>1665</v>
      </c>
      <c r="C387" s="41">
        <v>6</v>
      </c>
      <c r="D387" s="41" t="s">
        <v>271</v>
      </c>
      <c r="E387" s="41" t="s">
        <v>184</v>
      </c>
      <c r="F387" s="41" t="s">
        <v>249</v>
      </c>
      <c r="G387" s="41" t="s">
        <v>259</v>
      </c>
      <c r="H387" s="41" t="s">
        <v>204</v>
      </c>
      <c r="I387" s="41" t="s">
        <v>205</v>
      </c>
      <c r="J387" s="41" t="s">
        <v>251</v>
      </c>
      <c r="K387" s="41" t="s">
        <v>251</v>
      </c>
      <c r="L387" s="41" t="s">
        <v>282</v>
      </c>
      <c r="M387" s="51" t="s">
        <v>1666</v>
      </c>
      <c r="N387" s="41" t="s">
        <v>1665</v>
      </c>
      <c r="O387" s="41" t="s">
        <v>1667</v>
      </c>
      <c r="P387" s="41" t="s">
        <v>255</v>
      </c>
      <c r="Q387" s="41"/>
      <c r="R387" s="41"/>
      <c r="S387" s="41"/>
      <c r="T387" s="41"/>
      <c r="U387" s="41" t="s">
        <v>255</v>
      </c>
      <c r="V387" s="41"/>
      <c r="W387" s="41" t="s">
        <v>255</v>
      </c>
      <c r="X387" s="41"/>
      <c r="Y387" s="41"/>
      <c r="Z387" s="41"/>
      <c r="AA387" s="65" t="s">
        <v>256</v>
      </c>
    </row>
    <row r="388" spans="2:27" ht="14.5" customHeight="1">
      <c r="B388" s="44" t="s">
        <v>1668</v>
      </c>
      <c r="C388" s="44">
        <v>6</v>
      </c>
      <c r="D388" s="44" t="s">
        <v>311</v>
      </c>
      <c r="E388" s="44" t="s">
        <v>184</v>
      </c>
      <c r="F388" s="44" t="s">
        <v>332</v>
      </c>
      <c r="G388" s="44" t="s">
        <v>259</v>
      </c>
      <c r="H388" s="44" t="s">
        <v>204</v>
      </c>
      <c r="I388" s="44" t="s">
        <v>205</v>
      </c>
      <c r="J388" s="44" t="s">
        <v>206</v>
      </c>
      <c r="K388" s="44" t="s">
        <v>1669</v>
      </c>
      <c r="L388" s="44" t="s">
        <v>1670</v>
      </c>
      <c r="M388" s="67" t="s">
        <v>1671</v>
      </c>
      <c r="N388" s="44" t="s">
        <v>1668</v>
      </c>
      <c r="O388" s="44" t="s">
        <v>1672</v>
      </c>
      <c r="P388" s="44" t="s">
        <v>255</v>
      </c>
      <c r="Q388" s="44" t="s">
        <v>255</v>
      </c>
      <c r="R388" s="44" t="s">
        <v>255</v>
      </c>
      <c r="S388" s="44"/>
      <c r="T388" s="44"/>
      <c r="U388" s="44"/>
      <c r="V388" s="44"/>
      <c r="W388" s="44"/>
      <c r="X388" s="44"/>
      <c r="Y388" s="44"/>
      <c r="Z388" s="44"/>
      <c r="AA388" s="65" t="s">
        <v>256</v>
      </c>
    </row>
    <row r="389" spans="2:27" ht="14.5" customHeight="1">
      <c r="B389" s="42" t="s">
        <v>1673</v>
      </c>
      <c r="C389" s="42">
        <v>6</v>
      </c>
      <c r="D389" s="42" t="s">
        <v>276</v>
      </c>
      <c r="E389" s="42" t="s">
        <v>184</v>
      </c>
      <c r="F389" s="42" t="s">
        <v>249</v>
      </c>
      <c r="G389" s="42" t="s">
        <v>250</v>
      </c>
      <c r="H389" s="42" t="s">
        <v>204</v>
      </c>
      <c r="I389" s="42" t="s">
        <v>205</v>
      </c>
      <c r="J389" s="42" t="s">
        <v>206</v>
      </c>
      <c r="K389" s="42" t="s">
        <v>1674</v>
      </c>
      <c r="L389" s="42" t="s">
        <v>282</v>
      </c>
      <c r="M389" s="52" t="s">
        <v>1675</v>
      </c>
      <c r="N389" s="42" t="s">
        <v>1673</v>
      </c>
      <c r="O389" s="42" t="s">
        <v>1676</v>
      </c>
      <c r="P389" s="42"/>
      <c r="Q389" s="42"/>
      <c r="R389" s="42"/>
      <c r="S389" s="42"/>
      <c r="T389" s="42"/>
      <c r="U389" s="42"/>
      <c r="V389" s="42" t="s">
        <v>255</v>
      </c>
      <c r="W389" s="42" t="s">
        <v>255</v>
      </c>
      <c r="X389" s="42"/>
      <c r="Y389" s="42"/>
      <c r="Z389" s="42"/>
      <c r="AA389" s="65" t="s">
        <v>256</v>
      </c>
    </row>
    <row r="390" spans="2:27" ht="14.5" customHeight="1">
      <c r="B390" s="39" t="s">
        <v>1677</v>
      </c>
      <c r="C390" s="39">
        <v>6</v>
      </c>
      <c r="D390" s="39" t="s">
        <v>258</v>
      </c>
      <c r="E390" s="39" t="s">
        <v>255</v>
      </c>
      <c r="F390" s="39" t="s">
        <v>371</v>
      </c>
      <c r="G390" s="39" t="s">
        <v>312</v>
      </c>
      <c r="H390" s="39" t="s">
        <v>204</v>
      </c>
      <c r="I390" s="39" t="s">
        <v>205</v>
      </c>
      <c r="J390" s="39" t="s">
        <v>206</v>
      </c>
      <c r="K390" s="39" t="s">
        <v>1678</v>
      </c>
      <c r="L390" s="39" t="s">
        <v>1679</v>
      </c>
      <c r="M390" s="63" t="s">
        <v>1680</v>
      </c>
      <c r="N390" s="39" t="s">
        <v>1677</v>
      </c>
      <c r="O390" s="39" t="s">
        <v>1681</v>
      </c>
      <c r="P390" s="39"/>
      <c r="Q390" s="39" t="s">
        <v>255</v>
      </c>
      <c r="R390" s="39"/>
      <c r="S390" s="39"/>
      <c r="T390" s="39"/>
      <c r="U390" s="39"/>
      <c r="V390" s="39"/>
      <c r="W390" s="39"/>
      <c r="X390" s="39"/>
      <c r="Y390" s="39"/>
      <c r="Z390" s="39"/>
      <c r="AA390" s="65" t="s">
        <v>256</v>
      </c>
    </row>
    <row r="391" spans="2:27" ht="14.5" customHeight="1">
      <c r="B391" s="39" t="s">
        <v>1682</v>
      </c>
      <c r="C391" s="39">
        <v>6</v>
      </c>
      <c r="D391" s="39" t="s">
        <v>258</v>
      </c>
      <c r="E391" s="39" t="s">
        <v>184</v>
      </c>
      <c r="F391" s="39" t="s">
        <v>249</v>
      </c>
      <c r="G391" s="39" t="s">
        <v>449</v>
      </c>
      <c r="H391" s="39" t="s">
        <v>204</v>
      </c>
      <c r="I391" s="39" t="s">
        <v>205</v>
      </c>
      <c r="J391" s="39" t="s">
        <v>206</v>
      </c>
      <c r="K391" s="39" t="s">
        <v>1683</v>
      </c>
      <c r="L391" s="39" t="s">
        <v>282</v>
      </c>
      <c r="M391" s="63" t="s">
        <v>1684</v>
      </c>
      <c r="N391" s="39" t="s">
        <v>1682</v>
      </c>
      <c r="O391" s="39" t="s">
        <v>1685</v>
      </c>
      <c r="P391" s="39"/>
      <c r="Q391" s="39"/>
      <c r="R391" s="39"/>
      <c r="S391" s="39"/>
      <c r="T391" s="39"/>
      <c r="U391" s="39" t="s">
        <v>255</v>
      </c>
      <c r="V391" s="39"/>
      <c r="W391" s="39" t="s">
        <v>255</v>
      </c>
      <c r="X391" s="39"/>
      <c r="Y391" s="39"/>
      <c r="Z391" s="39"/>
      <c r="AA391" s="65" t="s">
        <v>256</v>
      </c>
    </row>
    <row r="392" spans="2:27" ht="14.5" customHeight="1">
      <c r="B392" s="40" t="s">
        <v>1686</v>
      </c>
      <c r="C392" s="40">
        <v>6</v>
      </c>
      <c r="D392" s="40" t="s">
        <v>264</v>
      </c>
      <c r="E392" s="40" t="s">
        <v>184</v>
      </c>
      <c r="F392" s="40" t="s">
        <v>249</v>
      </c>
      <c r="G392" s="40" t="s">
        <v>1104</v>
      </c>
      <c r="H392" s="40" t="s">
        <v>204</v>
      </c>
      <c r="I392" s="40" t="s">
        <v>205</v>
      </c>
      <c r="J392" s="40" t="s">
        <v>206</v>
      </c>
      <c r="K392" s="40" t="s">
        <v>1687</v>
      </c>
      <c r="L392" s="40" t="s">
        <v>252</v>
      </c>
      <c r="M392" s="79" t="s">
        <v>1688</v>
      </c>
      <c r="N392" s="40" t="s">
        <v>1686</v>
      </c>
      <c r="O392" s="40" t="s">
        <v>1689</v>
      </c>
      <c r="P392" s="40"/>
      <c r="Q392" s="40"/>
      <c r="R392" s="40"/>
      <c r="S392" s="40"/>
      <c r="T392" s="40"/>
      <c r="U392" s="40"/>
      <c r="V392" s="40"/>
      <c r="W392" s="40"/>
      <c r="X392" s="40"/>
      <c r="Y392" s="40"/>
      <c r="Z392" s="40" t="s">
        <v>255</v>
      </c>
      <c r="AA392" s="65" t="s">
        <v>387</v>
      </c>
    </row>
    <row r="393" spans="2:27" ht="14.5" customHeight="1">
      <c r="B393" s="39" t="s">
        <v>1690</v>
      </c>
      <c r="C393" s="39">
        <v>6</v>
      </c>
      <c r="D393" s="39" t="s">
        <v>258</v>
      </c>
      <c r="E393" s="39" t="s">
        <v>184</v>
      </c>
      <c r="F393" s="39" t="s">
        <v>371</v>
      </c>
      <c r="G393" s="39" t="s">
        <v>312</v>
      </c>
      <c r="H393" s="39" t="s">
        <v>204</v>
      </c>
      <c r="I393" s="39" t="s">
        <v>205</v>
      </c>
      <c r="J393" s="39" t="s">
        <v>206</v>
      </c>
      <c r="K393" s="39" t="s">
        <v>1691</v>
      </c>
      <c r="L393" s="39" t="s">
        <v>441</v>
      </c>
      <c r="M393" s="63" t="s">
        <v>1692</v>
      </c>
      <c r="N393" s="39" t="s">
        <v>1690</v>
      </c>
      <c r="O393" s="39" t="s">
        <v>1693</v>
      </c>
      <c r="P393" s="39" t="s">
        <v>255</v>
      </c>
      <c r="Q393" s="39"/>
      <c r="R393" s="39"/>
      <c r="S393" s="39"/>
      <c r="T393" s="39"/>
      <c r="U393" s="39"/>
      <c r="V393" s="39"/>
      <c r="W393" s="39" t="s">
        <v>255</v>
      </c>
      <c r="X393" s="39"/>
      <c r="Y393" s="39"/>
      <c r="Z393" s="39"/>
      <c r="AA393" s="65" t="s">
        <v>256</v>
      </c>
    </row>
    <row r="394" spans="2:27" ht="14.5" customHeight="1">
      <c r="B394" s="41" t="s">
        <v>1694</v>
      </c>
      <c r="C394" s="41">
        <v>6</v>
      </c>
      <c r="D394" s="41" t="s">
        <v>271</v>
      </c>
      <c r="E394" s="41" t="s">
        <v>184</v>
      </c>
      <c r="F394" s="41" t="s">
        <v>249</v>
      </c>
      <c r="G394" s="41" t="s">
        <v>250</v>
      </c>
      <c r="H394" s="41" t="s">
        <v>204</v>
      </c>
      <c r="I394" s="41" t="s">
        <v>205</v>
      </c>
      <c r="J394" s="41" t="s">
        <v>251</v>
      </c>
      <c r="K394" s="41" t="s">
        <v>251</v>
      </c>
      <c r="L394" s="41" t="s">
        <v>252</v>
      </c>
      <c r="M394" s="61" t="s">
        <v>1695</v>
      </c>
      <c r="N394" s="41" t="s">
        <v>1694</v>
      </c>
      <c r="O394" s="41" t="s">
        <v>1696</v>
      </c>
      <c r="P394" s="41"/>
      <c r="Q394" s="41" t="s">
        <v>255</v>
      </c>
      <c r="R394" s="41"/>
      <c r="S394" s="41"/>
      <c r="T394" s="41"/>
      <c r="U394" s="41"/>
      <c r="V394" s="41"/>
      <c r="W394" s="41"/>
      <c r="X394" s="41"/>
      <c r="Y394" s="41"/>
      <c r="Z394" s="41"/>
      <c r="AA394" s="65" t="s">
        <v>256</v>
      </c>
    </row>
    <row r="395" spans="2:27" ht="14.5" customHeight="1">
      <c r="B395" s="40" t="s">
        <v>1697</v>
      </c>
      <c r="C395" s="40">
        <v>6</v>
      </c>
      <c r="D395" s="40" t="s">
        <v>264</v>
      </c>
      <c r="E395" s="40" t="s">
        <v>184</v>
      </c>
      <c r="F395" s="40" t="s">
        <v>249</v>
      </c>
      <c r="G395" s="40" t="s">
        <v>250</v>
      </c>
      <c r="H395" s="40" t="s">
        <v>204</v>
      </c>
      <c r="I395" s="40" t="s">
        <v>205</v>
      </c>
      <c r="J395" s="40" t="s">
        <v>251</v>
      </c>
      <c r="K395" s="40" t="s">
        <v>251</v>
      </c>
      <c r="L395" s="40" t="s">
        <v>252</v>
      </c>
      <c r="M395" s="55" t="s">
        <v>1698</v>
      </c>
      <c r="N395" s="40" t="s">
        <v>1697</v>
      </c>
      <c r="O395" s="40" t="s">
        <v>1699</v>
      </c>
      <c r="P395" s="40"/>
      <c r="Q395" s="40" t="s">
        <v>255</v>
      </c>
      <c r="R395" s="40" t="s">
        <v>255</v>
      </c>
      <c r="S395" s="40"/>
      <c r="T395" s="40"/>
      <c r="U395" s="40"/>
      <c r="V395" s="40"/>
      <c r="W395" s="40"/>
      <c r="X395" s="40"/>
      <c r="Y395" s="40"/>
      <c r="Z395" s="40"/>
      <c r="AA395" s="65" t="s">
        <v>256</v>
      </c>
    </row>
    <row r="396" spans="2:27" ht="14.5" customHeight="1">
      <c r="B396" s="38" t="s">
        <v>1700</v>
      </c>
      <c r="C396" s="38">
        <v>6</v>
      </c>
      <c r="D396" s="38" t="s">
        <v>248</v>
      </c>
      <c r="E396" s="38" t="s">
        <v>184</v>
      </c>
      <c r="F396" s="38" t="s">
        <v>371</v>
      </c>
      <c r="G396" s="38" t="s">
        <v>290</v>
      </c>
      <c r="H396" s="38" t="s">
        <v>204</v>
      </c>
      <c r="I396" s="38" t="s">
        <v>205</v>
      </c>
      <c r="J396" s="38" t="s">
        <v>206</v>
      </c>
      <c r="K396" s="38" t="s">
        <v>1701</v>
      </c>
      <c r="L396" s="38" t="s">
        <v>252</v>
      </c>
      <c r="M396" s="53" t="s">
        <v>1702</v>
      </c>
      <c r="N396" s="38" t="s">
        <v>1700</v>
      </c>
      <c r="O396" s="38" t="s">
        <v>1703</v>
      </c>
      <c r="P396" s="38"/>
      <c r="Q396" s="38" t="s">
        <v>255</v>
      </c>
      <c r="R396" s="38" t="s">
        <v>255</v>
      </c>
      <c r="S396" s="38"/>
      <c r="T396" s="38"/>
      <c r="U396" s="38"/>
      <c r="V396" s="38"/>
      <c r="W396" s="38"/>
      <c r="X396" s="38"/>
      <c r="Y396" s="38"/>
      <c r="Z396" s="38"/>
      <c r="AA396" s="65" t="s">
        <v>256</v>
      </c>
    </row>
    <row r="397" spans="2:27" ht="14.5" customHeight="1">
      <c r="B397" s="42" t="s">
        <v>1704</v>
      </c>
      <c r="C397" s="42">
        <v>6</v>
      </c>
      <c r="D397" s="42" t="s">
        <v>276</v>
      </c>
      <c r="E397" s="42" t="s">
        <v>184</v>
      </c>
      <c r="F397" s="42" t="s">
        <v>249</v>
      </c>
      <c r="G397" s="42" t="s">
        <v>259</v>
      </c>
      <c r="H397" s="42" t="s">
        <v>204</v>
      </c>
      <c r="I397" s="42" t="s">
        <v>205</v>
      </c>
      <c r="J397" s="42" t="s">
        <v>251</v>
      </c>
      <c r="K397" s="42" t="s">
        <v>251</v>
      </c>
      <c r="L397" s="42" t="s">
        <v>458</v>
      </c>
      <c r="M397" s="52" t="s">
        <v>1705</v>
      </c>
      <c r="N397" s="42" t="s">
        <v>1704</v>
      </c>
      <c r="O397" s="42" t="s">
        <v>1706</v>
      </c>
      <c r="P397" s="42"/>
      <c r="Q397" s="42"/>
      <c r="R397" s="42" t="s">
        <v>255</v>
      </c>
      <c r="S397" s="42"/>
      <c r="T397" s="42"/>
      <c r="U397" s="42" t="s">
        <v>255</v>
      </c>
      <c r="V397" s="42" t="s">
        <v>255</v>
      </c>
      <c r="W397" s="42" t="s">
        <v>255</v>
      </c>
      <c r="X397" s="42"/>
      <c r="Y397" s="42"/>
      <c r="Z397" s="42"/>
      <c r="AA397" s="65" t="s">
        <v>256</v>
      </c>
    </row>
    <row r="398" spans="2:27" ht="14.5" customHeight="1">
      <c r="B398" s="42" t="s">
        <v>1707</v>
      </c>
      <c r="C398" s="42">
        <v>6</v>
      </c>
      <c r="D398" s="42" t="s">
        <v>276</v>
      </c>
      <c r="E398" s="42" t="s">
        <v>184</v>
      </c>
      <c r="F398" s="42" t="s">
        <v>249</v>
      </c>
      <c r="G398" s="42" t="s">
        <v>259</v>
      </c>
      <c r="H398" s="42" t="s">
        <v>204</v>
      </c>
      <c r="I398" s="42" t="s">
        <v>205</v>
      </c>
      <c r="J398" s="42" t="s">
        <v>251</v>
      </c>
      <c r="K398" s="42" t="s">
        <v>251</v>
      </c>
      <c r="L398" s="42" t="s">
        <v>458</v>
      </c>
      <c r="M398" s="52" t="s">
        <v>1708</v>
      </c>
      <c r="N398" s="42" t="s">
        <v>1707</v>
      </c>
      <c r="O398" s="42" t="s">
        <v>1709</v>
      </c>
      <c r="P398" s="42"/>
      <c r="Q398" s="42"/>
      <c r="R398" s="42" t="s">
        <v>255</v>
      </c>
      <c r="S398" s="42"/>
      <c r="T398" s="42"/>
      <c r="U398" s="42" t="s">
        <v>255</v>
      </c>
      <c r="V398" s="42" t="s">
        <v>255</v>
      </c>
      <c r="W398" s="42" t="s">
        <v>255</v>
      </c>
      <c r="X398" s="42"/>
      <c r="Y398" s="42"/>
      <c r="Z398" s="42"/>
      <c r="AA398" s="65" t="s">
        <v>256</v>
      </c>
    </row>
    <row r="399" spans="2:27" ht="14.5" customHeight="1">
      <c r="B399" s="42" t="s">
        <v>1710</v>
      </c>
      <c r="C399" s="42">
        <v>6</v>
      </c>
      <c r="D399" s="42" t="s">
        <v>276</v>
      </c>
      <c r="E399" s="42" t="s">
        <v>184</v>
      </c>
      <c r="F399" s="42" t="s">
        <v>249</v>
      </c>
      <c r="G399" s="42" t="s">
        <v>259</v>
      </c>
      <c r="H399" s="42" t="s">
        <v>204</v>
      </c>
      <c r="I399" s="42" t="s">
        <v>205</v>
      </c>
      <c r="J399" s="42" t="s">
        <v>251</v>
      </c>
      <c r="K399" s="42" t="s">
        <v>251</v>
      </c>
      <c r="L399" s="42" t="s">
        <v>458</v>
      </c>
      <c r="M399" s="52" t="s">
        <v>1711</v>
      </c>
      <c r="N399" s="42" t="s">
        <v>1710</v>
      </c>
      <c r="O399" s="42" t="s">
        <v>1712</v>
      </c>
      <c r="P399" s="42"/>
      <c r="Q399" s="42"/>
      <c r="R399" s="42" t="s">
        <v>255</v>
      </c>
      <c r="S399" s="42"/>
      <c r="T399" s="42"/>
      <c r="U399" s="42" t="s">
        <v>255</v>
      </c>
      <c r="V399" s="42" t="s">
        <v>255</v>
      </c>
      <c r="W399" s="42" t="s">
        <v>255</v>
      </c>
      <c r="X399" s="42"/>
      <c r="Y399" s="42"/>
      <c r="Z399" s="42"/>
      <c r="AA399" s="65" t="s">
        <v>256</v>
      </c>
    </row>
    <row r="400" spans="2:27" ht="14.5" customHeight="1">
      <c r="B400" s="42" t="s">
        <v>1713</v>
      </c>
      <c r="C400" s="42">
        <v>6</v>
      </c>
      <c r="D400" s="42" t="s">
        <v>276</v>
      </c>
      <c r="E400" s="42" t="s">
        <v>184</v>
      </c>
      <c r="F400" s="42" t="s">
        <v>249</v>
      </c>
      <c r="G400" s="42" t="s">
        <v>259</v>
      </c>
      <c r="H400" s="42" t="s">
        <v>204</v>
      </c>
      <c r="I400" s="42" t="s">
        <v>205</v>
      </c>
      <c r="J400" s="42" t="s">
        <v>251</v>
      </c>
      <c r="K400" s="42" t="s">
        <v>251</v>
      </c>
      <c r="L400" s="42" t="s">
        <v>458</v>
      </c>
      <c r="M400" s="52" t="s">
        <v>1714</v>
      </c>
      <c r="N400" s="42" t="s">
        <v>1713</v>
      </c>
      <c r="O400" s="42" t="s">
        <v>1715</v>
      </c>
      <c r="P400" s="42"/>
      <c r="Q400" s="42"/>
      <c r="R400" s="42" t="s">
        <v>255</v>
      </c>
      <c r="S400" s="42"/>
      <c r="T400" s="42"/>
      <c r="U400" s="42" t="s">
        <v>255</v>
      </c>
      <c r="V400" s="42" t="s">
        <v>255</v>
      </c>
      <c r="W400" s="42" t="s">
        <v>255</v>
      </c>
      <c r="X400" s="42"/>
      <c r="Y400" s="42"/>
      <c r="Z400" s="42"/>
      <c r="AA400" s="65" t="s">
        <v>256</v>
      </c>
    </row>
    <row r="401" spans="2:27" ht="14.5" customHeight="1">
      <c r="B401" s="41" t="s">
        <v>1716</v>
      </c>
      <c r="C401" s="41">
        <v>6</v>
      </c>
      <c r="D401" s="41" t="s">
        <v>271</v>
      </c>
      <c r="E401" s="41" t="s">
        <v>184</v>
      </c>
      <c r="F401" s="41" t="s">
        <v>332</v>
      </c>
      <c r="G401" s="41" t="s">
        <v>259</v>
      </c>
      <c r="H401" s="41" t="s">
        <v>204</v>
      </c>
      <c r="I401" s="41" t="s">
        <v>205</v>
      </c>
      <c r="J401" s="41" t="s">
        <v>206</v>
      </c>
      <c r="K401" s="41" t="s">
        <v>1717</v>
      </c>
      <c r="L401" s="41" t="s">
        <v>720</v>
      </c>
      <c r="M401" s="51" t="s">
        <v>1718</v>
      </c>
      <c r="N401" s="41" t="s">
        <v>1716</v>
      </c>
      <c r="O401" s="41" t="s">
        <v>1719</v>
      </c>
      <c r="P401" s="41"/>
      <c r="Q401" s="41"/>
      <c r="R401" s="41"/>
      <c r="S401" s="41"/>
      <c r="T401" s="41"/>
      <c r="U401" s="41"/>
      <c r="V401" s="41"/>
      <c r="W401" s="41" t="s">
        <v>255</v>
      </c>
      <c r="X401" s="41"/>
      <c r="Y401" s="41"/>
      <c r="Z401" s="41"/>
      <c r="AA401" s="65" t="s">
        <v>256</v>
      </c>
    </row>
    <row r="402" spans="2:27" ht="14.5" customHeight="1">
      <c r="B402" s="43" t="s">
        <v>1720</v>
      </c>
      <c r="C402" s="43">
        <v>6</v>
      </c>
      <c r="D402" s="43" t="s">
        <v>300</v>
      </c>
      <c r="E402" s="43" t="s">
        <v>184</v>
      </c>
      <c r="F402" s="43" t="s">
        <v>249</v>
      </c>
      <c r="G402" s="43" t="s">
        <v>250</v>
      </c>
      <c r="H402" s="43" t="s">
        <v>204</v>
      </c>
      <c r="I402" s="43" t="s">
        <v>251</v>
      </c>
      <c r="J402" s="43" t="s">
        <v>206</v>
      </c>
      <c r="K402" s="43" t="s">
        <v>1721</v>
      </c>
      <c r="L402" s="43" t="s">
        <v>441</v>
      </c>
      <c r="M402" s="62" t="s">
        <v>1722</v>
      </c>
      <c r="N402" s="43" t="s">
        <v>1720</v>
      </c>
      <c r="O402" s="43" t="s">
        <v>1723</v>
      </c>
      <c r="P402" s="43" t="s">
        <v>255</v>
      </c>
      <c r="Q402" s="43"/>
      <c r="R402" s="43"/>
      <c r="S402" s="43"/>
      <c r="T402" s="43"/>
      <c r="U402" s="43" t="s">
        <v>255</v>
      </c>
      <c r="V402" s="43" t="s">
        <v>255</v>
      </c>
      <c r="W402" s="43" t="s">
        <v>255</v>
      </c>
      <c r="X402" s="43"/>
      <c r="Y402" s="43"/>
      <c r="Z402" s="43"/>
      <c r="AA402" s="65" t="s">
        <v>256</v>
      </c>
    </row>
    <row r="403" spans="2:27" ht="14.5" customHeight="1">
      <c r="B403" s="45" t="s">
        <v>1724</v>
      </c>
      <c r="C403" s="45">
        <v>6</v>
      </c>
      <c r="D403" s="45" t="s">
        <v>352</v>
      </c>
      <c r="E403" s="45" t="s">
        <v>184</v>
      </c>
      <c r="F403" s="45" t="s">
        <v>249</v>
      </c>
      <c r="G403" s="45" t="s">
        <v>250</v>
      </c>
      <c r="H403" s="45" t="s">
        <v>251</v>
      </c>
      <c r="I403" s="45" t="s">
        <v>205</v>
      </c>
      <c r="J403" s="45" t="s">
        <v>251</v>
      </c>
      <c r="K403" s="45" t="s">
        <v>251</v>
      </c>
      <c r="L403" s="45" t="s">
        <v>282</v>
      </c>
      <c r="M403" s="59" t="s">
        <v>1725</v>
      </c>
      <c r="N403" s="45" t="s">
        <v>1724</v>
      </c>
      <c r="O403" s="45" t="s">
        <v>1726</v>
      </c>
      <c r="P403" s="45"/>
      <c r="Q403" s="45"/>
      <c r="R403" s="45"/>
      <c r="S403" s="45"/>
      <c r="T403" s="45"/>
      <c r="U403" s="45" t="s">
        <v>255</v>
      </c>
      <c r="V403" s="45" t="s">
        <v>255</v>
      </c>
      <c r="W403" s="45" t="s">
        <v>255</v>
      </c>
      <c r="X403" s="45"/>
      <c r="Y403" s="45"/>
      <c r="Z403" s="45"/>
      <c r="AA403" s="65" t="s">
        <v>256</v>
      </c>
    </row>
    <row r="404" spans="2:27" ht="14.5" customHeight="1">
      <c r="B404" s="42" t="s">
        <v>1727</v>
      </c>
      <c r="C404" s="42">
        <v>6</v>
      </c>
      <c r="D404" s="42" t="s">
        <v>276</v>
      </c>
      <c r="E404" s="42" t="s">
        <v>184</v>
      </c>
      <c r="F404" s="42" t="s">
        <v>249</v>
      </c>
      <c r="G404" s="42" t="s">
        <v>272</v>
      </c>
      <c r="H404" s="42" t="s">
        <v>204</v>
      </c>
      <c r="I404" s="42" t="s">
        <v>205</v>
      </c>
      <c r="J404" s="42" t="s">
        <v>206</v>
      </c>
      <c r="K404" s="42" t="s">
        <v>1728</v>
      </c>
      <c r="L404" s="42" t="s">
        <v>1729</v>
      </c>
      <c r="M404" s="52" t="s">
        <v>1730</v>
      </c>
      <c r="N404" s="42" t="s">
        <v>1727</v>
      </c>
      <c r="O404" s="42" t="s">
        <v>1731</v>
      </c>
      <c r="P404" s="42"/>
      <c r="Q404" s="42"/>
      <c r="R404" s="42" t="s">
        <v>255</v>
      </c>
      <c r="S404" s="42"/>
      <c r="T404" s="42"/>
      <c r="U404" s="42" t="s">
        <v>255</v>
      </c>
      <c r="V404" s="42"/>
      <c r="W404" s="42" t="s">
        <v>255</v>
      </c>
      <c r="X404" s="42"/>
      <c r="Y404" s="42"/>
      <c r="Z404" s="42"/>
      <c r="AA404" s="65" t="s">
        <v>256</v>
      </c>
    </row>
    <row r="405" spans="2:27" ht="14.5" customHeight="1">
      <c r="B405" s="40" t="s">
        <v>1732</v>
      </c>
      <c r="C405" s="40">
        <v>6</v>
      </c>
      <c r="D405" s="40" t="s">
        <v>264</v>
      </c>
      <c r="E405" s="40" t="s">
        <v>184</v>
      </c>
      <c r="F405" s="40" t="s">
        <v>249</v>
      </c>
      <c r="G405" s="40" t="s">
        <v>782</v>
      </c>
      <c r="H405" s="40" t="s">
        <v>204</v>
      </c>
      <c r="I405" s="40" t="s">
        <v>205</v>
      </c>
      <c r="J405" s="40" t="s">
        <v>206</v>
      </c>
      <c r="K405" s="40" t="s">
        <v>1733</v>
      </c>
      <c r="L405" s="40" t="s">
        <v>252</v>
      </c>
      <c r="M405" s="55" t="s">
        <v>1734</v>
      </c>
      <c r="N405" s="40" t="s">
        <v>1732</v>
      </c>
      <c r="O405" s="40" t="s">
        <v>1735</v>
      </c>
      <c r="P405" s="40"/>
      <c r="Q405" s="40"/>
      <c r="R405" s="40"/>
      <c r="S405" s="40"/>
      <c r="T405" s="40"/>
      <c r="U405" s="40"/>
      <c r="V405" s="40"/>
      <c r="W405" s="40" t="s">
        <v>255</v>
      </c>
      <c r="X405" s="40"/>
      <c r="Y405" s="40"/>
      <c r="Z405" s="40"/>
      <c r="AA405" s="65" t="s">
        <v>256</v>
      </c>
    </row>
    <row r="406" spans="2:27" ht="14.5" customHeight="1">
      <c r="B406" s="43" t="s">
        <v>1736</v>
      </c>
      <c r="C406" s="43">
        <v>6</v>
      </c>
      <c r="D406" s="43" t="s">
        <v>300</v>
      </c>
      <c r="E406" s="43" t="s">
        <v>184</v>
      </c>
      <c r="F406" s="43" t="s">
        <v>249</v>
      </c>
      <c r="G406" s="43" t="s">
        <v>290</v>
      </c>
      <c r="H406" s="43" t="s">
        <v>204</v>
      </c>
      <c r="I406" s="43" t="s">
        <v>251</v>
      </c>
      <c r="J406" s="43" t="s">
        <v>251</v>
      </c>
      <c r="K406" s="43" t="s">
        <v>251</v>
      </c>
      <c r="L406" s="43" t="s">
        <v>282</v>
      </c>
      <c r="M406" s="62" t="s">
        <v>1737</v>
      </c>
      <c r="N406" s="43" t="s">
        <v>1736</v>
      </c>
      <c r="O406" s="43" t="s">
        <v>1738</v>
      </c>
      <c r="P406" s="43" t="s">
        <v>255</v>
      </c>
      <c r="Q406" s="43"/>
      <c r="R406" s="43"/>
      <c r="S406" s="43"/>
      <c r="T406" s="43"/>
      <c r="U406" s="43"/>
      <c r="V406" s="43"/>
      <c r="W406" s="43" t="s">
        <v>255</v>
      </c>
      <c r="X406" s="43"/>
      <c r="Y406" s="43"/>
      <c r="Z406" s="43"/>
      <c r="AA406" s="65" t="s">
        <v>256</v>
      </c>
    </row>
    <row r="407" spans="2:27" ht="14.5" customHeight="1">
      <c r="B407" s="38" t="s">
        <v>1739</v>
      </c>
      <c r="C407" s="38">
        <v>6</v>
      </c>
      <c r="D407" s="38" t="s">
        <v>248</v>
      </c>
      <c r="E407" s="38" t="s">
        <v>184</v>
      </c>
      <c r="F407" s="38" t="s">
        <v>371</v>
      </c>
      <c r="G407" s="38" t="s">
        <v>250</v>
      </c>
      <c r="H407" s="38" t="s">
        <v>204</v>
      </c>
      <c r="I407" s="38" t="s">
        <v>205</v>
      </c>
      <c r="J407" s="38" t="s">
        <v>251</v>
      </c>
      <c r="K407" s="38" t="s">
        <v>251</v>
      </c>
      <c r="L407" s="38" t="s">
        <v>252</v>
      </c>
      <c r="M407" s="53" t="s">
        <v>1740</v>
      </c>
      <c r="N407" s="38" t="s">
        <v>1739</v>
      </c>
      <c r="O407" s="38" t="s">
        <v>1741</v>
      </c>
      <c r="P407" s="38"/>
      <c r="Q407" s="38" t="s">
        <v>255</v>
      </c>
      <c r="R407" s="38"/>
      <c r="S407" s="38"/>
      <c r="T407" s="38"/>
      <c r="U407" s="38"/>
      <c r="V407" s="38"/>
      <c r="W407" s="38"/>
      <c r="X407" s="38"/>
      <c r="Y407" s="38"/>
      <c r="Z407" s="38"/>
      <c r="AA407" s="65" t="s">
        <v>256</v>
      </c>
    </row>
    <row r="408" spans="2:27" ht="14.5" customHeight="1">
      <c r="B408" s="39" t="s">
        <v>1742</v>
      </c>
      <c r="C408" s="39">
        <v>6</v>
      </c>
      <c r="D408" s="39" t="s">
        <v>258</v>
      </c>
      <c r="E408" s="39" t="s">
        <v>184</v>
      </c>
      <c r="F408" s="39" t="s">
        <v>249</v>
      </c>
      <c r="G408" s="39" t="s">
        <v>259</v>
      </c>
      <c r="H408" s="39" t="s">
        <v>204</v>
      </c>
      <c r="I408" s="39" t="s">
        <v>205</v>
      </c>
      <c r="J408" s="39" t="s">
        <v>251</v>
      </c>
      <c r="K408" s="39" t="s">
        <v>251</v>
      </c>
      <c r="L408" s="39" t="s">
        <v>282</v>
      </c>
      <c r="M408" s="63" t="s">
        <v>1743</v>
      </c>
      <c r="N408" s="39" t="s">
        <v>1742</v>
      </c>
      <c r="O408" s="39" t="s">
        <v>1744</v>
      </c>
      <c r="P408" s="39"/>
      <c r="Q408" s="39"/>
      <c r="R408" s="39" t="s">
        <v>255</v>
      </c>
      <c r="S408" s="39"/>
      <c r="T408" s="39"/>
      <c r="U408" s="39"/>
      <c r="V408" s="39"/>
      <c r="W408" s="39"/>
      <c r="X408" s="39"/>
      <c r="Y408" s="39"/>
      <c r="Z408" s="39"/>
      <c r="AA408" s="65" t="s">
        <v>256</v>
      </c>
    </row>
    <row r="409" spans="2:27" ht="14.5" customHeight="1">
      <c r="B409" s="45" t="s">
        <v>1745</v>
      </c>
      <c r="C409" s="45">
        <v>6</v>
      </c>
      <c r="D409" s="45" t="s">
        <v>352</v>
      </c>
      <c r="E409" s="45" t="s">
        <v>184</v>
      </c>
      <c r="F409" s="45" t="s">
        <v>249</v>
      </c>
      <c r="G409" s="45" t="s">
        <v>272</v>
      </c>
      <c r="H409" s="45" t="s">
        <v>204</v>
      </c>
      <c r="I409" s="45" t="s">
        <v>205</v>
      </c>
      <c r="J409" s="45" t="s">
        <v>206</v>
      </c>
      <c r="K409" s="45" t="s">
        <v>1746</v>
      </c>
      <c r="L409" s="45" t="s">
        <v>720</v>
      </c>
      <c r="M409" s="64" t="s">
        <v>1747</v>
      </c>
      <c r="N409" s="45" t="s">
        <v>1745</v>
      </c>
      <c r="O409" s="45" t="s">
        <v>1748</v>
      </c>
      <c r="P409" s="45" t="s">
        <v>255</v>
      </c>
      <c r="Q409" s="45"/>
      <c r="R409" s="45"/>
      <c r="S409" s="45"/>
      <c r="T409" s="45"/>
      <c r="U409" s="45"/>
      <c r="V409" s="45"/>
      <c r="W409" s="45" t="s">
        <v>255</v>
      </c>
      <c r="X409" s="45"/>
      <c r="Y409" s="45"/>
      <c r="Z409" s="45"/>
      <c r="AA409" s="65" t="s">
        <v>256</v>
      </c>
    </row>
    <row r="410" spans="2:27" ht="14.5" customHeight="1">
      <c r="B410" s="38" t="s">
        <v>1749</v>
      </c>
      <c r="C410" s="38">
        <v>6</v>
      </c>
      <c r="D410" s="38" t="s">
        <v>248</v>
      </c>
      <c r="E410" s="38" t="s">
        <v>184</v>
      </c>
      <c r="F410" s="38" t="s">
        <v>249</v>
      </c>
      <c r="G410" s="38" t="s">
        <v>290</v>
      </c>
      <c r="H410" s="38" t="s">
        <v>204</v>
      </c>
      <c r="I410" s="38" t="s">
        <v>251</v>
      </c>
      <c r="J410" s="38" t="s">
        <v>251</v>
      </c>
      <c r="K410" s="38" t="s">
        <v>251</v>
      </c>
      <c r="L410" s="38" t="s">
        <v>252</v>
      </c>
      <c r="M410" s="48" t="s">
        <v>1750</v>
      </c>
      <c r="N410" s="38" t="s">
        <v>1749</v>
      </c>
      <c r="O410" s="38" t="s">
        <v>1751</v>
      </c>
      <c r="P410" s="38"/>
      <c r="Q410" s="38"/>
      <c r="R410" s="38"/>
      <c r="S410" s="38"/>
      <c r="T410" s="38"/>
      <c r="U410" s="38" t="s">
        <v>255</v>
      </c>
      <c r="V410" s="38" t="s">
        <v>255</v>
      </c>
      <c r="W410" s="38" t="s">
        <v>255</v>
      </c>
      <c r="X410" s="38"/>
      <c r="Y410" s="38"/>
      <c r="Z410" s="38"/>
      <c r="AA410" s="65" t="s">
        <v>256</v>
      </c>
    </row>
    <row r="411" spans="2:27" ht="14.5" customHeight="1">
      <c r="B411" s="41" t="s">
        <v>1752</v>
      </c>
      <c r="C411" s="41">
        <v>6</v>
      </c>
      <c r="D411" s="41" t="s">
        <v>271</v>
      </c>
      <c r="E411" s="41" t="s">
        <v>184</v>
      </c>
      <c r="F411" s="41" t="s">
        <v>1753</v>
      </c>
      <c r="G411" s="41" t="s">
        <v>250</v>
      </c>
      <c r="H411" s="41" t="s">
        <v>204</v>
      </c>
      <c r="I411" s="41" t="s">
        <v>205</v>
      </c>
      <c r="J411" s="41" t="s">
        <v>206</v>
      </c>
      <c r="K411" s="41" t="s">
        <v>1754</v>
      </c>
      <c r="L411" s="41" t="s">
        <v>436</v>
      </c>
      <c r="M411" s="51" t="s">
        <v>1755</v>
      </c>
      <c r="N411" s="41" t="s">
        <v>1752</v>
      </c>
      <c r="O411" s="41" t="s">
        <v>1756</v>
      </c>
      <c r="P411" s="41"/>
      <c r="Q411" s="41"/>
      <c r="R411" s="41"/>
      <c r="S411" s="41"/>
      <c r="T411" s="41"/>
      <c r="U411" s="41"/>
      <c r="V411" s="41" t="s">
        <v>255</v>
      </c>
      <c r="W411" s="41" t="s">
        <v>255</v>
      </c>
      <c r="X411" s="41"/>
      <c r="Y411" s="41"/>
      <c r="Z411" s="41"/>
      <c r="AA411" s="65" t="s">
        <v>256</v>
      </c>
    </row>
    <row r="412" spans="2:27" ht="14.5" customHeight="1">
      <c r="B412" s="38" t="s">
        <v>1757</v>
      </c>
      <c r="C412" s="38">
        <v>6</v>
      </c>
      <c r="D412" s="38" t="s">
        <v>248</v>
      </c>
      <c r="E412" s="38" t="s">
        <v>184</v>
      </c>
      <c r="F412" s="38" t="s">
        <v>249</v>
      </c>
      <c r="G412" s="38" t="s">
        <v>486</v>
      </c>
      <c r="H412" s="38" t="s">
        <v>204</v>
      </c>
      <c r="I412" s="38" t="s">
        <v>205</v>
      </c>
      <c r="J412" s="38" t="s">
        <v>206</v>
      </c>
      <c r="K412" s="38" t="s">
        <v>1758</v>
      </c>
      <c r="L412" s="38" t="s">
        <v>559</v>
      </c>
      <c r="M412" s="73" t="s">
        <v>1759</v>
      </c>
      <c r="N412" s="38" t="s">
        <v>1757</v>
      </c>
      <c r="O412" s="38" t="s">
        <v>1760</v>
      </c>
      <c r="P412" s="38"/>
      <c r="Q412" s="38"/>
      <c r="R412" s="38"/>
      <c r="S412" s="38"/>
      <c r="T412" s="38"/>
      <c r="U412" s="38"/>
      <c r="V412" s="38" t="s">
        <v>255</v>
      </c>
      <c r="W412" s="38" t="s">
        <v>255</v>
      </c>
      <c r="X412" s="38"/>
      <c r="Y412" s="74"/>
      <c r="Z412" s="74"/>
      <c r="AA412" s="65" t="s">
        <v>350</v>
      </c>
    </row>
    <row r="413" spans="2:27" ht="14.5" customHeight="1">
      <c r="B413" s="40" t="s">
        <v>1761</v>
      </c>
      <c r="C413" s="40">
        <v>6</v>
      </c>
      <c r="D413" s="40" t="s">
        <v>264</v>
      </c>
      <c r="E413" s="40" t="s">
        <v>184</v>
      </c>
      <c r="F413" s="40" t="s">
        <v>249</v>
      </c>
      <c r="G413" s="40" t="s">
        <v>819</v>
      </c>
      <c r="H413" s="40" t="s">
        <v>204</v>
      </c>
      <c r="I413" s="40" t="s">
        <v>205</v>
      </c>
      <c r="J413" s="40" t="s">
        <v>206</v>
      </c>
      <c r="K413" s="40" t="s">
        <v>1762</v>
      </c>
      <c r="L413" s="40" t="s">
        <v>282</v>
      </c>
      <c r="M413" s="50" t="s">
        <v>1763</v>
      </c>
      <c r="N413" s="40" t="s">
        <v>1761</v>
      </c>
      <c r="O413" s="40" t="s">
        <v>1764</v>
      </c>
      <c r="P413" s="40"/>
      <c r="Q413" s="40"/>
      <c r="R413" s="40" t="s">
        <v>255</v>
      </c>
      <c r="S413" s="40"/>
      <c r="T413" s="40"/>
      <c r="U413" s="40" t="s">
        <v>255</v>
      </c>
      <c r="V413" s="40"/>
      <c r="W413" s="40" t="s">
        <v>255</v>
      </c>
      <c r="X413" s="40"/>
      <c r="Y413" s="40"/>
      <c r="Z413" s="40"/>
      <c r="AA413" s="65" t="s">
        <v>256</v>
      </c>
    </row>
    <row r="414" spans="2:27" ht="14.5" customHeight="1">
      <c r="B414" s="42" t="s">
        <v>1765</v>
      </c>
      <c r="C414" s="42">
        <v>6</v>
      </c>
      <c r="D414" s="42" t="s">
        <v>276</v>
      </c>
      <c r="E414" s="42" t="s">
        <v>184</v>
      </c>
      <c r="F414" s="42" t="s">
        <v>336</v>
      </c>
      <c r="G414" s="42" t="s">
        <v>259</v>
      </c>
      <c r="H414" s="42" t="s">
        <v>204</v>
      </c>
      <c r="I414" s="42" t="s">
        <v>205</v>
      </c>
      <c r="J414" s="42" t="s">
        <v>206</v>
      </c>
      <c r="K414" s="42" t="s">
        <v>1766</v>
      </c>
      <c r="L414" s="42" t="s">
        <v>282</v>
      </c>
      <c r="M414" s="69" t="s">
        <v>1767</v>
      </c>
      <c r="N414" s="42" t="s">
        <v>1765</v>
      </c>
      <c r="O414" s="42" t="s">
        <v>1768</v>
      </c>
      <c r="P414" s="42"/>
      <c r="Q414" s="42"/>
      <c r="R414" s="42"/>
      <c r="S414" s="42"/>
      <c r="T414" s="42"/>
      <c r="U414" s="42" t="s">
        <v>255</v>
      </c>
      <c r="V414" s="42" t="s">
        <v>255</v>
      </c>
      <c r="W414" s="42" t="s">
        <v>255</v>
      </c>
      <c r="X414" s="42"/>
      <c r="Y414" s="82"/>
      <c r="Z414" s="82"/>
      <c r="AA414" s="65" t="s">
        <v>350</v>
      </c>
    </row>
    <row r="415" spans="2:27" ht="14.5" customHeight="1">
      <c r="B415" s="42" t="s">
        <v>1769</v>
      </c>
      <c r="C415" s="42">
        <v>6</v>
      </c>
      <c r="D415" s="42" t="s">
        <v>276</v>
      </c>
      <c r="E415" s="42" t="s">
        <v>184</v>
      </c>
      <c r="F415" s="42" t="s">
        <v>249</v>
      </c>
      <c r="G415" s="42" t="s">
        <v>259</v>
      </c>
      <c r="H415" s="42" t="s">
        <v>204</v>
      </c>
      <c r="I415" s="42" t="s">
        <v>205</v>
      </c>
      <c r="J415" s="42" t="s">
        <v>206</v>
      </c>
      <c r="K415" s="42" t="s">
        <v>1770</v>
      </c>
      <c r="L415" s="42" t="s">
        <v>458</v>
      </c>
      <c r="M415" s="57" t="s">
        <v>1771</v>
      </c>
      <c r="N415" s="42" t="s">
        <v>1769</v>
      </c>
      <c r="O415" s="42" t="s">
        <v>1772</v>
      </c>
      <c r="P415" s="42"/>
      <c r="Q415" s="42"/>
      <c r="R415" s="42"/>
      <c r="S415" s="42"/>
      <c r="T415" s="42"/>
      <c r="U415" s="42"/>
      <c r="V415" s="42"/>
      <c r="W415" s="42" t="s">
        <v>255</v>
      </c>
      <c r="X415" s="42"/>
      <c r="Y415" s="42"/>
      <c r="Z415" s="42"/>
      <c r="AA415" s="65" t="s">
        <v>256</v>
      </c>
    </row>
    <row r="416" spans="2:27" ht="14.5" customHeight="1">
      <c r="B416" s="38" t="s">
        <v>1773</v>
      </c>
      <c r="C416" s="38">
        <v>6</v>
      </c>
      <c r="D416" s="38" t="s">
        <v>248</v>
      </c>
      <c r="E416" s="38" t="s">
        <v>184</v>
      </c>
      <c r="F416" s="38" t="s">
        <v>249</v>
      </c>
      <c r="G416" s="38" t="s">
        <v>360</v>
      </c>
      <c r="H416" s="38" t="s">
        <v>204</v>
      </c>
      <c r="I416" s="38" t="s">
        <v>205</v>
      </c>
      <c r="J416" s="38" t="s">
        <v>251</v>
      </c>
      <c r="K416" s="38" t="s">
        <v>251</v>
      </c>
      <c r="L416" s="38" t="s">
        <v>260</v>
      </c>
      <c r="M416" s="48" t="s">
        <v>1774</v>
      </c>
      <c r="N416" s="38" t="s">
        <v>1773</v>
      </c>
      <c r="O416" s="38" t="s">
        <v>1775</v>
      </c>
      <c r="P416" s="38"/>
      <c r="Q416" s="38"/>
      <c r="R416" s="38" t="s">
        <v>255</v>
      </c>
      <c r="S416" s="38"/>
      <c r="T416" s="38"/>
      <c r="U416" s="38"/>
      <c r="V416" s="38"/>
      <c r="W416" s="38"/>
      <c r="X416" s="38"/>
      <c r="Y416" s="38"/>
      <c r="Z416" s="38"/>
      <c r="AA416" s="65" t="s">
        <v>256</v>
      </c>
    </row>
    <row r="417" spans="2:27" ht="14.5" customHeight="1">
      <c r="B417" s="44" t="s">
        <v>1776</v>
      </c>
      <c r="C417" s="44">
        <v>6</v>
      </c>
      <c r="D417" s="44" t="s">
        <v>311</v>
      </c>
      <c r="E417" s="44" t="s">
        <v>184</v>
      </c>
      <c r="F417" s="44" t="s">
        <v>249</v>
      </c>
      <c r="G417" s="44" t="s">
        <v>312</v>
      </c>
      <c r="H417" s="44" t="s">
        <v>204</v>
      </c>
      <c r="I417" s="44" t="s">
        <v>205</v>
      </c>
      <c r="J417" s="44" t="s">
        <v>206</v>
      </c>
      <c r="K417" s="44" t="s">
        <v>1777</v>
      </c>
      <c r="L417" s="44" t="s">
        <v>324</v>
      </c>
      <c r="M417" s="56" t="s">
        <v>1778</v>
      </c>
      <c r="N417" s="44" t="s">
        <v>1776</v>
      </c>
      <c r="O417" s="44" t="s">
        <v>1779</v>
      </c>
      <c r="P417" s="44" t="s">
        <v>255</v>
      </c>
      <c r="Q417" s="44" t="s">
        <v>255</v>
      </c>
      <c r="R417" s="44"/>
      <c r="S417" s="44"/>
      <c r="T417" s="44"/>
      <c r="U417" s="44" t="s">
        <v>255</v>
      </c>
      <c r="V417" s="44" t="s">
        <v>255</v>
      </c>
      <c r="W417" s="44" t="s">
        <v>255</v>
      </c>
      <c r="X417" s="44"/>
      <c r="Y417" s="44"/>
      <c r="Z417" s="44"/>
      <c r="AA417" s="65" t="s">
        <v>256</v>
      </c>
    </row>
    <row r="418" spans="2:27" ht="14.5" customHeight="1">
      <c r="B418" s="40" t="s">
        <v>1780</v>
      </c>
      <c r="C418" s="40">
        <v>6</v>
      </c>
      <c r="D418" s="40" t="s">
        <v>264</v>
      </c>
      <c r="E418" s="40" t="s">
        <v>184</v>
      </c>
      <c r="F418" s="40" t="s">
        <v>249</v>
      </c>
      <c r="G418" s="40" t="s">
        <v>272</v>
      </c>
      <c r="H418" s="40" t="s">
        <v>204</v>
      </c>
      <c r="I418" s="40" t="s">
        <v>205</v>
      </c>
      <c r="J418" s="40" t="s">
        <v>206</v>
      </c>
      <c r="K418" s="40" t="s">
        <v>1781</v>
      </c>
      <c r="L418" s="40" t="s">
        <v>458</v>
      </c>
      <c r="M418" s="50" t="s">
        <v>1782</v>
      </c>
      <c r="N418" s="40" t="s">
        <v>1780</v>
      </c>
      <c r="O418" s="40" t="s">
        <v>1783</v>
      </c>
      <c r="P418" s="40"/>
      <c r="Q418" s="40"/>
      <c r="R418" s="40"/>
      <c r="S418" s="40"/>
      <c r="T418" s="40"/>
      <c r="U418" s="40"/>
      <c r="V418" s="40"/>
      <c r="W418" s="40" t="s">
        <v>255</v>
      </c>
      <c r="X418" s="40"/>
      <c r="Y418" s="40"/>
      <c r="Z418" s="40"/>
      <c r="AA418" s="65" t="s">
        <v>256</v>
      </c>
    </row>
    <row r="419" spans="2:27" ht="14.5" customHeight="1">
      <c r="B419" s="38" t="s">
        <v>1784</v>
      </c>
      <c r="C419" s="38">
        <v>6</v>
      </c>
      <c r="D419" s="38" t="s">
        <v>248</v>
      </c>
      <c r="E419" s="38" t="s">
        <v>184</v>
      </c>
      <c r="F419" s="38" t="s">
        <v>249</v>
      </c>
      <c r="G419" s="38" t="s">
        <v>272</v>
      </c>
      <c r="H419" s="38" t="s">
        <v>204</v>
      </c>
      <c r="I419" s="38" t="s">
        <v>205</v>
      </c>
      <c r="J419" s="38" t="s">
        <v>206</v>
      </c>
      <c r="K419" s="38" t="s">
        <v>1785</v>
      </c>
      <c r="L419" s="38" t="s">
        <v>458</v>
      </c>
      <c r="M419" s="48" t="s">
        <v>1786</v>
      </c>
      <c r="N419" s="38" t="s">
        <v>1784</v>
      </c>
      <c r="O419" s="38" t="s">
        <v>1787</v>
      </c>
      <c r="P419" s="38"/>
      <c r="Q419" s="38"/>
      <c r="R419" s="38" t="s">
        <v>255</v>
      </c>
      <c r="S419" s="38"/>
      <c r="T419" s="38"/>
      <c r="U419" s="38"/>
      <c r="V419" s="38"/>
      <c r="W419" s="38"/>
      <c r="X419" s="38"/>
      <c r="Y419" s="38"/>
      <c r="Z419" s="38"/>
      <c r="AA419" s="65" t="s">
        <v>256</v>
      </c>
    </row>
    <row r="420" spans="2:27" ht="14.5" customHeight="1">
      <c r="B420" s="42" t="s">
        <v>1788</v>
      </c>
      <c r="C420" s="42">
        <v>6</v>
      </c>
      <c r="D420" s="42" t="s">
        <v>276</v>
      </c>
      <c r="E420" s="42" t="s">
        <v>184</v>
      </c>
      <c r="F420" s="42" t="s">
        <v>332</v>
      </c>
      <c r="G420" s="42" t="s">
        <v>290</v>
      </c>
      <c r="H420" s="42" t="s">
        <v>204</v>
      </c>
      <c r="I420" s="42" t="s">
        <v>205</v>
      </c>
      <c r="J420" s="42" t="s">
        <v>206</v>
      </c>
      <c r="K420" s="42" t="s">
        <v>1789</v>
      </c>
      <c r="L420" s="42" t="s">
        <v>436</v>
      </c>
      <c r="M420" s="57" t="s">
        <v>1790</v>
      </c>
      <c r="N420" s="42" t="s">
        <v>1788</v>
      </c>
      <c r="O420" s="42" t="s">
        <v>1791</v>
      </c>
      <c r="P420" s="42"/>
      <c r="Q420" s="42"/>
      <c r="R420" s="42" t="s">
        <v>255</v>
      </c>
      <c r="S420" s="42"/>
      <c r="T420" s="42"/>
      <c r="U420" s="42"/>
      <c r="V420" s="42"/>
      <c r="W420" s="42"/>
      <c r="X420" s="42"/>
      <c r="Y420" s="42"/>
      <c r="Z420" s="42"/>
      <c r="AA420" s="65" t="s">
        <v>256</v>
      </c>
    </row>
    <row r="421" spans="2:27" ht="14.5" customHeight="1">
      <c r="B421" s="38" t="s">
        <v>1792</v>
      </c>
      <c r="C421" s="38">
        <v>6</v>
      </c>
      <c r="D421" s="38" t="s">
        <v>248</v>
      </c>
      <c r="E421" s="38" t="s">
        <v>184</v>
      </c>
      <c r="F421" s="38" t="s">
        <v>249</v>
      </c>
      <c r="G421" s="38" t="s">
        <v>413</v>
      </c>
      <c r="H421" s="38" t="s">
        <v>204</v>
      </c>
      <c r="I421" s="38" t="s">
        <v>251</v>
      </c>
      <c r="J421" s="38" t="s">
        <v>251</v>
      </c>
      <c r="K421" s="38" t="s">
        <v>251</v>
      </c>
      <c r="L421" s="38" t="s">
        <v>252</v>
      </c>
      <c r="M421" s="48" t="s">
        <v>1793</v>
      </c>
      <c r="N421" s="38" t="s">
        <v>1792</v>
      </c>
      <c r="O421" s="38" t="s">
        <v>1794</v>
      </c>
      <c r="P421" s="38"/>
      <c r="Q421" s="38" t="s">
        <v>255</v>
      </c>
      <c r="R421" s="38"/>
      <c r="S421" s="38"/>
      <c r="T421" s="38"/>
      <c r="U421" s="38"/>
      <c r="V421" s="38"/>
      <c r="W421" s="38"/>
      <c r="X421" s="38"/>
      <c r="Y421" s="38"/>
      <c r="Z421" s="38"/>
      <c r="AA421" s="65" t="s">
        <v>256</v>
      </c>
    </row>
    <row r="422" spans="2:27" ht="14.5" customHeight="1">
      <c r="B422" s="38" t="s">
        <v>1795</v>
      </c>
      <c r="C422" s="38">
        <v>7</v>
      </c>
      <c r="D422" s="38" t="s">
        <v>248</v>
      </c>
      <c r="E422" s="38" t="s">
        <v>184</v>
      </c>
      <c r="F422" s="38" t="s">
        <v>332</v>
      </c>
      <c r="G422" s="38" t="s">
        <v>486</v>
      </c>
      <c r="H422" s="38" t="s">
        <v>204</v>
      </c>
      <c r="I422" s="38" t="s">
        <v>205</v>
      </c>
      <c r="J422" s="38" t="s">
        <v>251</v>
      </c>
      <c r="K422" s="38" t="s">
        <v>251</v>
      </c>
      <c r="L422" s="38" t="s">
        <v>559</v>
      </c>
      <c r="M422" s="48" t="s">
        <v>1796</v>
      </c>
      <c r="N422" s="38" t="s">
        <v>1795</v>
      </c>
      <c r="O422" s="38" t="s">
        <v>1797</v>
      </c>
      <c r="P422" s="38"/>
      <c r="Q422" s="38" t="s">
        <v>255</v>
      </c>
      <c r="R422" s="38"/>
      <c r="S422" s="38"/>
      <c r="T422" s="38"/>
      <c r="U422" s="38"/>
      <c r="V422" s="38"/>
      <c r="W422" s="38"/>
      <c r="X422" s="38"/>
      <c r="Y422" s="38"/>
      <c r="Z422" s="38"/>
      <c r="AA422" s="65" t="s">
        <v>256</v>
      </c>
    </row>
    <row r="423" spans="2:27" ht="14.5" customHeight="1">
      <c r="B423" s="40" t="s">
        <v>1798</v>
      </c>
      <c r="C423" s="40">
        <v>7</v>
      </c>
      <c r="D423" s="40" t="s">
        <v>264</v>
      </c>
      <c r="E423" s="40" t="s">
        <v>184</v>
      </c>
      <c r="F423" s="40" t="s">
        <v>249</v>
      </c>
      <c r="G423" s="40" t="s">
        <v>259</v>
      </c>
      <c r="H423" s="40" t="s">
        <v>204</v>
      </c>
      <c r="I423" s="40" t="s">
        <v>205</v>
      </c>
      <c r="J423" s="40" t="s">
        <v>251</v>
      </c>
      <c r="K423" s="40" t="s">
        <v>251</v>
      </c>
      <c r="L423" s="40" t="s">
        <v>324</v>
      </c>
      <c r="M423" s="55" t="s">
        <v>1799</v>
      </c>
      <c r="N423" s="40" t="s">
        <v>1798</v>
      </c>
      <c r="O423" s="40" t="s">
        <v>1800</v>
      </c>
      <c r="P423" s="40"/>
      <c r="Q423" s="40"/>
      <c r="R423" s="40"/>
      <c r="S423" s="40"/>
      <c r="T423" s="40"/>
      <c r="U423" s="40" t="s">
        <v>255</v>
      </c>
      <c r="V423" s="40" t="s">
        <v>255</v>
      </c>
      <c r="W423" s="40" t="s">
        <v>255</v>
      </c>
      <c r="X423" s="40"/>
      <c r="Y423" s="40"/>
      <c r="Z423" s="40"/>
      <c r="AA423" s="65" t="s">
        <v>280</v>
      </c>
    </row>
    <row r="424" spans="2:27" ht="14.5" customHeight="1">
      <c r="B424" s="40" t="s">
        <v>1801</v>
      </c>
      <c r="C424" s="40">
        <v>7</v>
      </c>
      <c r="D424" s="40" t="s">
        <v>264</v>
      </c>
      <c r="E424" s="40" t="s">
        <v>184</v>
      </c>
      <c r="F424" s="40" t="s">
        <v>249</v>
      </c>
      <c r="G424" s="40" t="s">
        <v>1057</v>
      </c>
      <c r="H424" s="40" t="s">
        <v>204</v>
      </c>
      <c r="I424" s="40" t="s">
        <v>205</v>
      </c>
      <c r="J424" s="40" t="s">
        <v>206</v>
      </c>
      <c r="K424" s="40" t="s">
        <v>1802</v>
      </c>
      <c r="L424" s="40" t="s">
        <v>282</v>
      </c>
      <c r="M424" s="50" t="s">
        <v>1803</v>
      </c>
      <c r="N424" s="40" t="s">
        <v>1801</v>
      </c>
      <c r="O424" s="40" t="s">
        <v>1804</v>
      </c>
      <c r="P424" s="40"/>
      <c r="Q424" s="40"/>
      <c r="R424" s="40"/>
      <c r="S424" s="40"/>
      <c r="T424" s="40"/>
      <c r="U424" s="40" t="s">
        <v>255</v>
      </c>
      <c r="V424" s="40"/>
      <c r="W424" s="40" t="s">
        <v>255</v>
      </c>
      <c r="X424" s="40"/>
      <c r="Y424" s="40"/>
      <c r="Z424" s="40"/>
      <c r="AA424" s="65" t="s">
        <v>256</v>
      </c>
    </row>
    <row r="425" spans="2:27" ht="14.5" customHeight="1">
      <c r="B425" s="40" t="s">
        <v>1805</v>
      </c>
      <c r="C425" s="40">
        <v>7</v>
      </c>
      <c r="D425" s="40" t="s">
        <v>264</v>
      </c>
      <c r="E425" s="40" t="s">
        <v>184</v>
      </c>
      <c r="F425" s="40" t="s">
        <v>336</v>
      </c>
      <c r="G425" s="40" t="s">
        <v>290</v>
      </c>
      <c r="H425" s="40" t="s">
        <v>204</v>
      </c>
      <c r="I425" s="40" t="s">
        <v>251</v>
      </c>
      <c r="J425" s="40" t="s">
        <v>251</v>
      </c>
      <c r="K425" s="40" t="s">
        <v>251</v>
      </c>
      <c r="L425" s="40" t="s">
        <v>252</v>
      </c>
      <c r="M425" s="55" t="s">
        <v>1806</v>
      </c>
      <c r="N425" s="40" t="s">
        <v>1805</v>
      </c>
      <c r="O425" s="40" t="s">
        <v>1807</v>
      </c>
      <c r="P425" s="40"/>
      <c r="Q425" s="40" t="s">
        <v>255</v>
      </c>
      <c r="R425" s="40"/>
      <c r="S425" s="40"/>
      <c r="T425" s="40"/>
      <c r="U425" s="40"/>
      <c r="V425" s="40"/>
      <c r="W425" s="40"/>
      <c r="X425" s="40"/>
      <c r="Y425" s="40"/>
      <c r="Z425" s="40"/>
      <c r="AA425" s="65" t="s">
        <v>256</v>
      </c>
    </row>
    <row r="426" spans="2:27" ht="14.5" customHeight="1">
      <c r="B426" s="38" t="s">
        <v>1808</v>
      </c>
      <c r="C426" s="38">
        <v>7</v>
      </c>
      <c r="D426" s="38" t="s">
        <v>248</v>
      </c>
      <c r="E426" s="38" t="s">
        <v>184</v>
      </c>
      <c r="F426" s="38" t="s">
        <v>371</v>
      </c>
      <c r="G426" s="38" t="s">
        <v>1809</v>
      </c>
      <c r="H426" s="38" t="s">
        <v>204</v>
      </c>
      <c r="I426" s="38" t="s">
        <v>205</v>
      </c>
      <c r="J426" s="38" t="s">
        <v>206</v>
      </c>
      <c r="K426" s="38" t="s">
        <v>1810</v>
      </c>
      <c r="L426" s="38" t="s">
        <v>1811</v>
      </c>
      <c r="M426" s="76" t="s">
        <v>1812</v>
      </c>
      <c r="N426" s="38" t="s">
        <v>1808</v>
      </c>
      <c r="O426" s="38" t="s">
        <v>1813</v>
      </c>
      <c r="P426" s="38" t="s">
        <v>255</v>
      </c>
      <c r="Q426" s="38"/>
      <c r="R426" s="38"/>
      <c r="S426" s="38"/>
      <c r="T426" s="38"/>
      <c r="U426" s="38" t="s">
        <v>255</v>
      </c>
      <c r="V426" s="38" t="s">
        <v>255</v>
      </c>
      <c r="W426" s="38" t="s">
        <v>255</v>
      </c>
      <c r="X426" s="38"/>
      <c r="Y426" s="74"/>
      <c r="Z426" s="74"/>
      <c r="AA426" s="65" t="s">
        <v>350</v>
      </c>
    </row>
    <row r="427" spans="2:27" ht="14.5" customHeight="1">
      <c r="B427" s="42" t="s">
        <v>1814</v>
      </c>
      <c r="C427" s="42">
        <v>7</v>
      </c>
      <c r="D427" s="42" t="s">
        <v>276</v>
      </c>
      <c r="E427" s="42" t="s">
        <v>184</v>
      </c>
      <c r="F427" s="42" t="s">
        <v>249</v>
      </c>
      <c r="G427" s="42" t="s">
        <v>259</v>
      </c>
      <c r="H427" s="42" t="s">
        <v>204</v>
      </c>
      <c r="I427" s="42" t="s">
        <v>205</v>
      </c>
      <c r="J427" s="42" t="s">
        <v>251</v>
      </c>
      <c r="K427" s="42" t="s">
        <v>251</v>
      </c>
      <c r="L427" s="42" t="s">
        <v>1815</v>
      </c>
      <c r="M427" s="52" t="s">
        <v>1816</v>
      </c>
      <c r="N427" s="42" t="s">
        <v>1814</v>
      </c>
      <c r="O427" s="42" t="s">
        <v>1817</v>
      </c>
      <c r="P427" s="42" t="s">
        <v>255</v>
      </c>
      <c r="Q427" s="42" t="s">
        <v>255</v>
      </c>
      <c r="R427" s="42"/>
      <c r="S427" s="42"/>
      <c r="T427" s="42"/>
      <c r="U427" s="42" t="s">
        <v>255</v>
      </c>
      <c r="V427" s="42" t="s">
        <v>255</v>
      </c>
      <c r="W427" s="42" t="s">
        <v>255</v>
      </c>
      <c r="X427" s="42"/>
      <c r="Y427" s="42"/>
      <c r="Z427" s="42"/>
      <c r="AA427" s="65" t="s">
        <v>256</v>
      </c>
    </row>
    <row r="428" spans="2:27" ht="14.5" customHeight="1">
      <c r="B428" s="41" t="s">
        <v>1818</v>
      </c>
      <c r="C428" s="41">
        <v>7</v>
      </c>
      <c r="D428" s="41" t="s">
        <v>271</v>
      </c>
      <c r="E428" s="41" t="s">
        <v>184</v>
      </c>
      <c r="F428" s="41" t="s">
        <v>249</v>
      </c>
      <c r="G428" s="41" t="s">
        <v>250</v>
      </c>
      <c r="H428" s="41" t="s">
        <v>204</v>
      </c>
      <c r="I428" s="41" t="s">
        <v>205</v>
      </c>
      <c r="J428" s="41" t="s">
        <v>251</v>
      </c>
      <c r="K428" s="41" t="s">
        <v>251</v>
      </c>
      <c r="L428" s="41" t="s">
        <v>252</v>
      </c>
      <c r="M428" s="51" t="s">
        <v>1819</v>
      </c>
      <c r="N428" s="41" t="s">
        <v>1818</v>
      </c>
      <c r="O428" s="41" t="s">
        <v>1820</v>
      </c>
      <c r="P428" s="41"/>
      <c r="Q428" s="41"/>
      <c r="R428" s="41"/>
      <c r="S428" s="41"/>
      <c r="T428" s="41"/>
      <c r="U428" s="41" t="s">
        <v>255</v>
      </c>
      <c r="V428" s="41" t="s">
        <v>255</v>
      </c>
      <c r="W428" s="41" t="s">
        <v>255</v>
      </c>
      <c r="X428" s="41"/>
      <c r="Y428" s="41"/>
      <c r="Z428" s="41"/>
      <c r="AA428" s="65" t="s">
        <v>256</v>
      </c>
    </row>
    <row r="429" spans="2:27" ht="14.5" customHeight="1">
      <c r="B429" s="40" t="s">
        <v>1821</v>
      </c>
      <c r="C429" s="40">
        <v>7</v>
      </c>
      <c r="D429" s="40" t="s">
        <v>264</v>
      </c>
      <c r="E429" s="40" t="s">
        <v>184</v>
      </c>
      <c r="F429" s="40" t="s">
        <v>249</v>
      </c>
      <c r="G429" s="40" t="s">
        <v>1057</v>
      </c>
      <c r="H429" s="40" t="s">
        <v>204</v>
      </c>
      <c r="I429" s="40" t="s">
        <v>205</v>
      </c>
      <c r="J429" s="40" t="s">
        <v>251</v>
      </c>
      <c r="K429" s="40" t="s">
        <v>251</v>
      </c>
      <c r="L429" s="40" t="s">
        <v>252</v>
      </c>
      <c r="M429" s="55" t="s">
        <v>1822</v>
      </c>
      <c r="N429" s="40" t="s">
        <v>1821</v>
      </c>
      <c r="O429" s="40" t="s">
        <v>1823</v>
      </c>
      <c r="P429" s="40"/>
      <c r="Q429" s="40" t="s">
        <v>255</v>
      </c>
      <c r="R429" s="40" t="s">
        <v>255</v>
      </c>
      <c r="S429" s="40"/>
      <c r="T429" s="40"/>
      <c r="U429" s="40" t="s">
        <v>255</v>
      </c>
      <c r="V429" s="40"/>
      <c r="W429" s="40"/>
      <c r="X429" s="40"/>
      <c r="Y429" s="40"/>
      <c r="Z429" s="40"/>
      <c r="AA429" s="65" t="s">
        <v>256</v>
      </c>
    </row>
    <row r="430" spans="2:27" ht="14.5" customHeight="1">
      <c r="B430" s="40" t="s">
        <v>1824</v>
      </c>
      <c r="C430" s="40">
        <v>7</v>
      </c>
      <c r="D430" s="40" t="s">
        <v>264</v>
      </c>
      <c r="E430" s="40" t="s">
        <v>184</v>
      </c>
      <c r="F430" s="40" t="s">
        <v>249</v>
      </c>
      <c r="G430" s="40" t="s">
        <v>1825</v>
      </c>
      <c r="H430" s="40" t="s">
        <v>204</v>
      </c>
      <c r="I430" s="40" t="s">
        <v>205</v>
      </c>
      <c r="J430" s="40" t="s">
        <v>206</v>
      </c>
      <c r="K430" s="40" t="s">
        <v>1826</v>
      </c>
      <c r="L430" s="40" t="s">
        <v>324</v>
      </c>
      <c r="M430" s="55" t="s">
        <v>1827</v>
      </c>
      <c r="N430" s="40" t="s">
        <v>1824</v>
      </c>
      <c r="O430" s="40" t="s">
        <v>1828</v>
      </c>
      <c r="P430" s="40" t="s">
        <v>255</v>
      </c>
      <c r="Q430" s="40"/>
      <c r="R430" s="40"/>
      <c r="S430" s="40"/>
      <c r="T430" s="40"/>
      <c r="U430" s="40"/>
      <c r="V430" s="40" t="s">
        <v>255</v>
      </c>
      <c r="W430" s="40" t="s">
        <v>255</v>
      </c>
      <c r="X430" s="40"/>
      <c r="Y430" s="40"/>
      <c r="Z430" s="40"/>
      <c r="AA430" s="65" t="s">
        <v>256</v>
      </c>
    </row>
    <row r="431" spans="2:27" ht="14.5" customHeight="1">
      <c r="B431" s="45" t="s">
        <v>1829</v>
      </c>
      <c r="C431" s="45">
        <v>7</v>
      </c>
      <c r="D431" s="45" t="s">
        <v>352</v>
      </c>
      <c r="E431" s="45" t="s">
        <v>184</v>
      </c>
      <c r="F431" s="45" t="s">
        <v>371</v>
      </c>
      <c r="G431" s="45" t="s">
        <v>934</v>
      </c>
      <c r="H431" s="45" t="s">
        <v>204</v>
      </c>
      <c r="I431" s="45" t="s">
        <v>205</v>
      </c>
      <c r="J431" s="45" t="s">
        <v>251</v>
      </c>
      <c r="K431" s="45" t="s">
        <v>251</v>
      </c>
      <c r="L431" s="45" t="s">
        <v>606</v>
      </c>
      <c r="M431" s="64" t="s">
        <v>1830</v>
      </c>
      <c r="N431" s="45" t="s">
        <v>1829</v>
      </c>
      <c r="O431" s="45" t="s">
        <v>1831</v>
      </c>
      <c r="P431" s="45" t="s">
        <v>255</v>
      </c>
      <c r="Q431" s="45"/>
      <c r="R431" s="45" t="s">
        <v>255</v>
      </c>
      <c r="S431" s="45"/>
      <c r="T431" s="45"/>
      <c r="U431" s="45"/>
      <c r="V431" s="45"/>
      <c r="W431" s="45" t="s">
        <v>255</v>
      </c>
      <c r="X431" s="45"/>
      <c r="Y431" s="45"/>
      <c r="Z431" s="45"/>
      <c r="AA431" s="65" t="s">
        <v>256</v>
      </c>
    </row>
    <row r="432" spans="2:27" ht="14.5" customHeight="1">
      <c r="B432" s="38" t="s">
        <v>1832</v>
      </c>
      <c r="C432" s="38">
        <v>7</v>
      </c>
      <c r="D432" s="38" t="s">
        <v>248</v>
      </c>
      <c r="E432" s="38" t="s">
        <v>184</v>
      </c>
      <c r="F432" s="38" t="s">
        <v>332</v>
      </c>
      <c r="G432" s="38" t="s">
        <v>782</v>
      </c>
      <c r="H432" s="38" t="s">
        <v>204</v>
      </c>
      <c r="I432" s="38" t="s">
        <v>205</v>
      </c>
      <c r="J432" s="38" t="s">
        <v>206</v>
      </c>
      <c r="K432" s="38" t="s">
        <v>1833</v>
      </c>
      <c r="L432" s="38" t="s">
        <v>441</v>
      </c>
      <c r="M432" s="53" t="s">
        <v>1834</v>
      </c>
      <c r="N432" s="38" t="s">
        <v>1832</v>
      </c>
      <c r="O432" s="38" t="s">
        <v>1835</v>
      </c>
      <c r="P432" s="38" t="s">
        <v>255</v>
      </c>
      <c r="Q432" s="38"/>
      <c r="R432" s="38"/>
      <c r="S432" s="38"/>
      <c r="T432" s="38"/>
      <c r="U432" s="38"/>
      <c r="V432" s="38"/>
      <c r="W432" s="38" t="s">
        <v>255</v>
      </c>
      <c r="X432" s="38"/>
      <c r="Y432" s="38"/>
      <c r="Z432" s="38"/>
      <c r="AA432" s="65" t="s">
        <v>256</v>
      </c>
    </row>
    <row r="433" spans="2:27" ht="14.5" customHeight="1">
      <c r="B433" s="40" t="s">
        <v>1836</v>
      </c>
      <c r="C433" s="40">
        <v>7</v>
      </c>
      <c r="D433" s="40" t="s">
        <v>264</v>
      </c>
      <c r="E433" s="40" t="s">
        <v>184</v>
      </c>
      <c r="F433" s="40" t="s">
        <v>249</v>
      </c>
      <c r="G433" s="40" t="s">
        <v>250</v>
      </c>
      <c r="H433" s="40" t="s">
        <v>204</v>
      </c>
      <c r="I433" s="40" t="s">
        <v>205</v>
      </c>
      <c r="J433" s="40" t="s">
        <v>206</v>
      </c>
      <c r="K433" s="40" t="s">
        <v>1837</v>
      </c>
      <c r="L433" s="40" t="s">
        <v>282</v>
      </c>
      <c r="M433" s="55" t="s">
        <v>1838</v>
      </c>
      <c r="N433" s="40" t="s">
        <v>1836</v>
      </c>
      <c r="O433" s="40" t="s">
        <v>1839</v>
      </c>
      <c r="P433" s="40" t="s">
        <v>255</v>
      </c>
      <c r="Q433" s="40"/>
      <c r="R433" s="40"/>
      <c r="S433" s="40"/>
      <c r="T433" s="40"/>
      <c r="U433" s="40"/>
      <c r="V433" s="40"/>
      <c r="W433" s="40" t="s">
        <v>255</v>
      </c>
      <c r="X433" s="40"/>
      <c r="Y433" s="40"/>
      <c r="Z433" s="40"/>
      <c r="AA433" s="65" t="s">
        <v>256</v>
      </c>
    </row>
    <row r="434" spans="2:27" ht="14.5" customHeight="1">
      <c r="B434" s="38" t="s">
        <v>1840</v>
      </c>
      <c r="C434" s="38">
        <v>7</v>
      </c>
      <c r="D434" s="38" t="s">
        <v>248</v>
      </c>
      <c r="E434" s="38" t="s">
        <v>184</v>
      </c>
      <c r="F434" s="38" t="s">
        <v>249</v>
      </c>
      <c r="G434" s="38" t="s">
        <v>312</v>
      </c>
      <c r="H434" s="38" t="s">
        <v>204</v>
      </c>
      <c r="I434" s="38" t="s">
        <v>205</v>
      </c>
      <c r="J434" s="38" t="s">
        <v>206</v>
      </c>
      <c r="K434" s="38" t="s">
        <v>1841</v>
      </c>
      <c r="L434" s="38" t="s">
        <v>252</v>
      </c>
      <c r="M434" s="53" t="s">
        <v>1842</v>
      </c>
      <c r="N434" s="38" t="s">
        <v>1840</v>
      </c>
      <c r="O434" s="38" t="s">
        <v>1843</v>
      </c>
      <c r="P434" s="38"/>
      <c r="Q434" s="38" t="s">
        <v>255</v>
      </c>
      <c r="R434" s="38" t="s">
        <v>255</v>
      </c>
      <c r="S434" s="38"/>
      <c r="T434" s="38"/>
      <c r="U434" s="38" t="s">
        <v>255</v>
      </c>
      <c r="V434" s="38" t="s">
        <v>255</v>
      </c>
      <c r="W434" s="38" t="s">
        <v>255</v>
      </c>
      <c r="X434" s="38"/>
      <c r="Y434" s="38"/>
      <c r="Z434" s="38"/>
      <c r="AA434" s="65" t="s">
        <v>256</v>
      </c>
    </row>
    <row r="435" spans="2:27" ht="14.5" customHeight="1">
      <c r="B435" s="43" t="s">
        <v>1844</v>
      </c>
      <c r="C435" s="43">
        <v>7</v>
      </c>
      <c r="D435" s="43" t="s">
        <v>300</v>
      </c>
      <c r="E435" s="43" t="s">
        <v>184</v>
      </c>
      <c r="F435" s="43" t="s">
        <v>249</v>
      </c>
      <c r="G435" s="43" t="s">
        <v>250</v>
      </c>
      <c r="H435" s="43" t="s">
        <v>204</v>
      </c>
      <c r="I435" s="43" t="s">
        <v>251</v>
      </c>
      <c r="J435" s="43" t="s">
        <v>251</v>
      </c>
      <c r="K435" s="43" t="s">
        <v>251</v>
      </c>
      <c r="L435" s="43" t="s">
        <v>252</v>
      </c>
      <c r="M435" s="62" t="s">
        <v>1845</v>
      </c>
      <c r="N435" s="43" t="s">
        <v>1844</v>
      </c>
      <c r="O435" s="43" t="s">
        <v>1846</v>
      </c>
      <c r="P435" s="43"/>
      <c r="Q435" s="43"/>
      <c r="R435" s="43"/>
      <c r="S435" s="43"/>
      <c r="T435" s="43"/>
      <c r="U435" s="43" t="s">
        <v>255</v>
      </c>
      <c r="V435" s="43" t="s">
        <v>255</v>
      </c>
      <c r="W435" s="43" t="s">
        <v>255</v>
      </c>
      <c r="X435" s="43"/>
      <c r="Y435" s="43"/>
      <c r="Z435" s="43"/>
      <c r="AA435" s="65" t="s">
        <v>280</v>
      </c>
    </row>
    <row r="436" spans="2:27" ht="14.5" customHeight="1">
      <c r="B436" s="40" t="s">
        <v>1847</v>
      </c>
      <c r="C436" s="40">
        <v>7</v>
      </c>
      <c r="D436" s="40" t="s">
        <v>264</v>
      </c>
      <c r="E436" s="40" t="s">
        <v>184</v>
      </c>
      <c r="F436" s="40" t="s">
        <v>249</v>
      </c>
      <c r="G436" s="40" t="s">
        <v>1017</v>
      </c>
      <c r="H436" s="40" t="s">
        <v>204</v>
      </c>
      <c r="I436" s="40" t="s">
        <v>205</v>
      </c>
      <c r="J436" s="40" t="s">
        <v>251</v>
      </c>
      <c r="K436" s="40" t="s">
        <v>251</v>
      </c>
      <c r="L436" s="40" t="s">
        <v>252</v>
      </c>
      <c r="M436" s="55" t="s">
        <v>1848</v>
      </c>
      <c r="N436" s="40" t="s">
        <v>1847</v>
      </c>
      <c r="O436" s="40" t="s">
        <v>1849</v>
      </c>
      <c r="P436" s="40"/>
      <c r="Q436" s="40"/>
      <c r="R436" s="40"/>
      <c r="S436" s="40"/>
      <c r="T436" s="40"/>
      <c r="U436" s="40" t="s">
        <v>255</v>
      </c>
      <c r="V436" s="40"/>
      <c r="W436" s="40" t="s">
        <v>255</v>
      </c>
      <c r="X436" s="40"/>
      <c r="Y436" s="40"/>
      <c r="Z436" s="40"/>
      <c r="AA436" s="65" t="s">
        <v>256</v>
      </c>
    </row>
    <row r="437" spans="2:27" ht="14.5" customHeight="1">
      <c r="B437" s="45" t="s">
        <v>1850</v>
      </c>
      <c r="C437" s="45">
        <v>7</v>
      </c>
      <c r="D437" s="45" t="s">
        <v>352</v>
      </c>
      <c r="E437" s="45" t="s">
        <v>184</v>
      </c>
      <c r="F437" s="45" t="s">
        <v>249</v>
      </c>
      <c r="G437" s="45" t="s">
        <v>1851</v>
      </c>
      <c r="H437" s="45" t="s">
        <v>204</v>
      </c>
      <c r="I437" s="45" t="s">
        <v>205</v>
      </c>
      <c r="J437" s="45" t="s">
        <v>206</v>
      </c>
      <c r="K437" s="45" t="s">
        <v>1852</v>
      </c>
      <c r="L437" s="45" t="s">
        <v>1670</v>
      </c>
      <c r="M437" s="64" t="s">
        <v>1853</v>
      </c>
      <c r="N437" s="45" t="s">
        <v>1850</v>
      </c>
      <c r="O437" s="45" t="s">
        <v>1854</v>
      </c>
      <c r="P437" s="45" t="s">
        <v>255</v>
      </c>
      <c r="Q437" s="45"/>
      <c r="R437" s="45"/>
      <c r="S437" s="45"/>
      <c r="T437" s="45"/>
      <c r="U437" s="45"/>
      <c r="V437" s="45"/>
      <c r="W437" s="45" t="s">
        <v>255</v>
      </c>
      <c r="X437" s="45"/>
      <c r="Y437" s="45"/>
      <c r="Z437" s="45"/>
      <c r="AA437" s="65" t="s">
        <v>256</v>
      </c>
    </row>
    <row r="438" spans="2:27" ht="14.5" customHeight="1">
      <c r="B438" s="42" t="s">
        <v>1855</v>
      </c>
      <c r="C438" s="42">
        <v>7</v>
      </c>
      <c r="D438" s="42" t="s">
        <v>276</v>
      </c>
      <c r="E438" s="42" t="s">
        <v>184</v>
      </c>
      <c r="F438" s="42" t="s">
        <v>332</v>
      </c>
      <c r="G438" s="42" t="s">
        <v>312</v>
      </c>
      <c r="H438" s="42" t="s">
        <v>204</v>
      </c>
      <c r="I438" s="42" t="s">
        <v>205</v>
      </c>
      <c r="J438" s="42" t="s">
        <v>206</v>
      </c>
      <c r="K438" s="42" t="s">
        <v>1856</v>
      </c>
      <c r="L438" s="42" t="s">
        <v>324</v>
      </c>
      <c r="M438" s="52" t="s">
        <v>1857</v>
      </c>
      <c r="N438" s="42" t="s">
        <v>1855</v>
      </c>
      <c r="O438" s="42" t="s">
        <v>1858</v>
      </c>
      <c r="P438" s="42" t="s">
        <v>255</v>
      </c>
      <c r="Q438" s="42" t="s">
        <v>255</v>
      </c>
      <c r="R438" s="42" t="s">
        <v>255</v>
      </c>
      <c r="S438" s="42"/>
      <c r="T438" s="42"/>
      <c r="U438" s="42"/>
      <c r="V438" s="42"/>
      <c r="W438" s="42"/>
      <c r="X438" s="42"/>
      <c r="Y438" s="42"/>
      <c r="Z438" s="42"/>
      <c r="AA438" s="65" t="s">
        <v>256</v>
      </c>
    </row>
    <row r="439" spans="2:27" ht="14.5" customHeight="1">
      <c r="B439" s="41" t="s">
        <v>1859</v>
      </c>
      <c r="C439" s="41">
        <v>7</v>
      </c>
      <c r="D439" s="41" t="s">
        <v>271</v>
      </c>
      <c r="E439" s="41" t="s">
        <v>184</v>
      </c>
      <c r="F439" s="41" t="s">
        <v>324</v>
      </c>
      <c r="G439" s="41" t="s">
        <v>312</v>
      </c>
      <c r="H439" s="41" t="s">
        <v>204</v>
      </c>
      <c r="I439" s="41" t="s">
        <v>205</v>
      </c>
      <c r="J439" s="41" t="s">
        <v>206</v>
      </c>
      <c r="K439" s="41" t="s">
        <v>1860</v>
      </c>
      <c r="L439" s="41" t="s">
        <v>252</v>
      </c>
      <c r="M439" s="51" t="s">
        <v>1861</v>
      </c>
      <c r="N439" s="41" t="s">
        <v>1859</v>
      </c>
      <c r="O439" s="41" t="s">
        <v>1862</v>
      </c>
      <c r="P439" s="41" t="s">
        <v>255</v>
      </c>
      <c r="Q439" s="41" t="s">
        <v>255</v>
      </c>
      <c r="R439" s="41"/>
      <c r="S439" s="41"/>
      <c r="T439" s="41"/>
      <c r="U439" s="41"/>
      <c r="V439" s="41"/>
      <c r="W439" s="41"/>
      <c r="X439" s="41"/>
      <c r="Y439" s="41"/>
      <c r="Z439" s="41"/>
      <c r="AA439" s="65" t="s">
        <v>256</v>
      </c>
    </row>
    <row r="440" spans="2:27" ht="14.5" customHeight="1">
      <c r="B440" s="42" t="s">
        <v>1863</v>
      </c>
      <c r="C440" s="42">
        <v>7</v>
      </c>
      <c r="D440" s="42" t="s">
        <v>276</v>
      </c>
      <c r="E440" s="42" t="s">
        <v>184</v>
      </c>
      <c r="F440" s="42" t="s">
        <v>249</v>
      </c>
      <c r="G440" s="42" t="s">
        <v>1825</v>
      </c>
      <c r="H440" s="42" t="s">
        <v>204</v>
      </c>
      <c r="I440" s="42" t="s">
        <v>205</v>
      </c>
      <c r="J440" s="42" t="s">
        <v>206</v>
      </c>
      <c r="K440" s="42" t="s">
        <v>1864</v>
      </c>
      <c r="L440" s="42" t="s">
        <v>282</v>
      </c>
      <c r="M440" s="57" t="s">
        <v>1865</v>
      </c>
      <c r="N440" s="42" t="s">
        <v>1863</v>
      </c>
      <c r="O440" s="42" t="s">
        <v>1866</v>
      </c>
      <c r="P440" s="42"/>
      <c r="Q440" s="42"/>
      <c r="R440" s="42" t="s">
        <v>255</v>
      </c>
      <c r="S440" s="42"/>
      <c r="T440" s="42"/>
      <c r="U440" s="42" t="s">
        <v>255</v>
      </c>
      <c r="V440" s="42"/>
      <c r="W440" s="42" t="s">
        <v>255</v>
      </c>
      <c r="X440" s="42"/>
      <c r="Y440" s="42"/>
      <c r="Z440" s="42"/>
      <c r="AA440" s="65" t="s">
        <v>256</v>
      </c>
    </row>
    <row r="441" spans="2:27" ht="14.5" customHeight="1">
      <c r="B441" s="42" t="s">
        <v>1867</v>
      </c>
      <c r="C441" s="42">
        <v>7</v>
      </c>
      <c r="D441" s="42" t="s">
        <v>276</v>
      </c>
      <c r="E441" s="42" t="s">
        <v>184</v>
      </c>
      <c r="F441" s="42" t="s">
        <v>249</v>
      </c>
      <c r="G441" s="42" t="s">
        <v>312</v>
      </c>
      <c r="H441" s="42" t="s">
        <v>204</v>
      </c>
      <c r="I441" s="42" t="s">
        <v>205</v>
      </c>
      <c r="J441" s="42" t="s">
        <v>206</v>
      </c>
      <c r="K441" s="42" t="s">
        <v>1868</v>
      </c>
      <c r="L441" s="42" t="s">
        <v>720</v>
      </c>
      <c r="M441" s="52" t="s">
        <v>1869</v>
      </c>
      <c r="N441" s="42" t="s">
        <v>1867</v>
      </c>
      <c r="O441" s="42" t="s">
        <v>1870</v>
      </c>
      <c r="P441" s="42"/>
      <c r="Q441" s="42"/>
      <c r="R441" s="42"/>
      <c r="S441" s="42"/>
      <c r="T441" s="42"/>
      <c r="U441" s="42"/>
      <c r="V441" s="42"/>
      <c r="W441" s="42" t="s">
        <v>255</v>
      </c>
      <c r="X441" s="42"/>
      <c r="Y441" s="42"/>
      <c r="Z441" s="42"/>
      <c r="AA441" s="65" t="s">
        <v>256</v>
      </c>
    </row>
    <row r="442" spans="2:27" ht="14.5" customHeight="1">
      <c r="B442" s="45" t="s">
        <v>1871</v>
      </c>
      <c r="C442" s="45">
        <v>7</v>
      </c>
      <c r="D442" s="45" t="s">
        <v>352</v>
      </c>
      <c r="E442" s="45" t="s">
        <v>184</v>
      </c>
      <c r="F442" s="45" t="s">
        <v>1872</v>
      </c>
      <c r="G442" s="45" t="s">
        <v>312</v>
      </c>
      <c r="H442" s="45" t="s">
        <v>204</v>
      </c>
      <c r="I442" s="45" t="s">
        <v>205</v>
      </c>
      <c r="J442" s="45" t="s">
        <v>206</v>
      </c>
      <c r="K442" s="45" t="s">
        <v>1873</v>
      </c>
      <c r="L442" s="45" t="s">
        <v>720</v>
      </c>
      <c r="M442" s="64" t="s">
        <v>1874</v>
      </c>
      <c r="N442" s="45" t="s">
        <v>1871</v>
      </c>
      <c r="O442" s="45" t="s">
        <v>1875</v>
      </c>
      <c r="P442" s="45"/>
      <c r="Q442" s="45"/>
      <c r="R442" s="45"/>
      <c r="S442" s="45"/>
      <c r="T442" s="45"/>
      <c r="U442" s="45"/>
      <c r="V442" s="45"/>
      <c r="W442" s="45" t="s">
        <v>255</v>
      </c>
      <c r="X442" s="45"/>
      <c r="Y442" s="45"/>
      <c r="Z442" s="45"/>
      <c r="AA442" s="65" t="s">
        <v>256</v>
      </c>
    </row>
    <row r="443" spans="2:27" ht="14.5" customHeight="1">
      <c r="B443" s="39" t="s">
        <v>1876</v>
      </c>
      <c r="C443" s="39">
        <v>7</v>
      </c>
      <c r="D443" s="39" t="s">
        <v>258</v>
      </c>
      <c r="E443" s="39" t="s">
        <v>184</v>
      </c>
      <c r="F443" s="39" t="s">
        <v>332</v>
      </c>
      <c r="G443" s="39" t="s">
        <v>312</v>
      </c>
      <c r="H443" s="39" t="s">
        <v>204</v>
      </c>
      <c r="I443" s="39" t="s">
        <v>205</v>
      </c>
      <c r="J443" s="39" t="s">
        <v>206</v>
      </c>
      <c r="K443" s="39" t="s">
        <v>1877</v>
      </c>
      <c r="L443" s="39" t="s">
        <v>1074</v>
      </c>
      <c r="M443" s="63" t="s">
        <v>1878</v>
      </c>
      <c r="N443" s="39" t="s">
        <v>1876</v>
      </c>
      <c r="O443" s="39" t="s">
        <v>1879</v>
      </c>
      <c r="P443" s="39" t="s">
        <v>255</v>
      </c>
      <c r="Q443" s="39" t="s">
        <v>255</v>
      </c>
      <c r="R443" s="39"/>
      <c r="S443" s="39"/>
      <c r="T443" s="39"/>
      <c r="U443" s="39"/>
      <c r="V443" s="39"/>
      <c r="W443" s="39" t="s">
        <v>255</v>
      </c>
      <c r="X443" s="39"/>
      <c r="Y443" s="39"/>
      <c r="Z443" s="39"/>
      <c r="AA443" s="65" t="s">
        <v>256</v>
      </c>
    </row>
    <row r="444" spans="2:27" ht="14.5" customHeight="1">
      <c r="B444" s="38" t="s">
        <v>1880</v>
      </c>
      <c r="C444" s="38">
        <v>7</v>
      </c>
      <c r="D444" s="38" t="s">
        <v>248</v>
      </c>
      <c r="E444" s="38" t="s">
        <v>184</v>
      </c>
      <c r="F444" s="38" t="s">
        <v>249</v>
      </c>
      <c r="G444" s="38" t="s">
        <v>360</v>
      </c>
      <c r="H444" s="38" t="s">
        <v>204</v>
      </c>
      <c r="I444" s="38" t="s">
        <v>251</v>
      </c>
      <c r="J444" s="38" t="s">
        <v>251</v>
      </c>
      <c r="K444" s="38" t="s">
        <v>251</v>
      </c>
      <c r="L444" s="38" t="s">
        <v>252</v>
      </c>
      <c r="M444" s="53" t="s">
        <v>1881</v>
      </c>
      <c r="N444" s="38" t="s">
        <v>1880</v>
      </c>
      <c r="O444" s="38" t="s">
        <v>1882</v>
      </c>
      <c r="P444" s="38" t="s">
        <v>255</v>
      </c>
      <c r="Q444" s="38"/>
      <c r="R444" s="38"/>
      <c r="S444" s="38"/>
      <c r="T444" s="38"/>
      <c r="U444" s="38" t="s">
        <v>255</v>
      </c>
      <c r="V444" s="38"/>
      <c r="W444" s="38" t="s">
        <v>255</v>
      </c>
      <c r="X444" s="38"/>
      <c r="Y444" s="38"/>
      <c r="Z444" s="38"/>
      <c r="AA444" s="65" t="s">
        <v>256</v>
      </c>
    </row>
    <row r="445" spans="2:27" ht="14.5" customHeight="1">
      <c r="B445" s="38" t="s">
        <v>1883</v>
      </c>
      <c r="C445" s="38">
        <v>7</v>
      </c>
      <c r="D445" s="38" t="s">
        <v>248</v>
      </c>
      <c r="E445" s="38" t="s">
        <v>184</v>
      </c>
      <c r="F445" s="38" t="s">
        <v>324</v>
      </c>
      <c r="G445" s="38" t="s">
        <v>272</v>
      </c>
      <c r="H445" s="38" t="s">
        <v>204</v>
      </c>
      <c r="I445" s="38" t="s">
        <v>205</v>
      </c>
      <c r="J445" s="38" t="s">
        <v>206</v>
      </c>
      <c r="K445" s="38" t="s">
        <v>1884</v>
      </c>
      <c r="L445" s="38" t="s">
        <v>441</v>
      </c>
      <c r="M445" s="53" t="s">
        <v>1885</v>
      </c>
      <c r="N445" s="38" t="s">
        <v>1883</v>
      </c>
      <c r="O445" s="38" t="s">
        <v>1886</v>
      </c>
      <c r="P445" s="38"/>
      <c r="Q445" s="38" t="s">
        <v>255</v>
      </c>
      <c r="R445" s="38"/>
      <c r="S445" s="38"/>
      <c r="T445" s="38"/>
      <c r="U445" s="38"/>
      <c r="V445" s="38"/>
      <c r="W445" s="38"/>
      <c r="X445" s="38"/>
      <c r="Y445" s="38"/>
      <c r="Z445" s="38"/>
      <c r="AA445" s="65" t="s">
        <v>280</v>
      </c>
    </row>
    <row r="446" spans="2:27" ht="14.5" customHeight="1">
      <c r="B446" s="41" t="s">
        <v>1887</v>
      </c>
      <c r="C446" s="41">
        <v>7</v>
      </c>
      <c r="D446" s="41" t="s">
        <v>271</v>
      </c>
      <c r="E446" s="41" t="s">
        <v>184</v>
      </c>
      <c r="F446" s="41" t="s">
        <v>249</v>
      </c>
      <c r="G446" s="41" t="s">
        <v>250</v>
      </c>
      <c r="H446" s="41" t="s">
        <v>204</v>
      </c>
      <c r="I446" s="41" t="s">
        <v>205</v>
      </c>
      <c r="J446" s="41" t="s">
        <v>206</v>
      </c>
      <c r="K446" s="41" t="s">
        <v>1888</v>
      </c>
      <c r="L446" s="41" t="s">
        <v>559</v>
      </c>
      <c r="M446" s="81" t="s">
        <v>1889</v>
      </c>
      <c r="N446" s="41" t="s">
        <v>1887</v>
      </c>
      <c r="O446" s="41" t="s">
        <v>1890</v>
      </c>
      <c r="P446" s="41"/>
      <c r="Q446" s="41"/>
      <c r="R446" s="41"/>
      <c r="S446" s="41"/>
      <c r="T446" s="41"/>
      <c r="U446" s="41"/>
      <c r="V446" s="41"/>
      <c r="W446" s="41"/>
      <c r="X446" s="41"/>
      <c r="Y446" s="41" t="s">
        <v>255</v>
      </c>
      <c r="Z446" s="41" t="s">
        <v>255</v>
      </c>
      <c r="AA446" s="65" t="s">
        <v>387</v>
      </c>
    </row>
    <row r="447" spans="2:27" ht="14.5" customHeight="1">
      <c r="B447" s="40" t="s">
        <v>1891</v>
      </c>
      <c r="C447" s="40">
        <v>7</v>
      </c>
      <c r="D447" s="40" t="s">
        <v>264</v>
      </c>
      <c r="E447" s="40" t="s">
        <v>184</v>
      </c>
      <c r="F447" s="40" t="s">
        <v>249</v>
      </c>
      <c r="G447" s="40" t="s">
        <v>782</v>
      </c>
      <c r="H447" s="40" t="s">
        <v>204</v>
      </c>
      <c r="I447" s="40" t="s">
        <v>251</v>
      </c>
      <c r="J447" s="40" t="s">
        <v>206</v>
      </c>
      <c r="K447" s="40" t="s">
        <v>1892</v>
      </c>
      <c r="L447" s="40" t="s">
        <v>282</v>
      </c>
      <c r="M447" s="50" t="s">
        <v>1893</v>
      </c>
      <c r="N447" s="40" t="s">
        <v>1891</v>
      </c>
      <c r="O447" s="40" t="s">
        <v>1894</v>
      </c>
      <c r="P447" s="40"/>
      <c r="Q447" s="40"/>
      <c r="R447" s="40" t="s">
        <v>255</v>
      </c>
      <c r="S447" s="40"/>
      <c r="T447" s="40"/>
      <c r="U447" s="40" t="s">
        <v>255</v>
      </c>
      <c r="V447" s="40"/>
      <c r="W447" s="40" t="s">
        <v>255</v>
      </c>
      <c r="X447" s="40"/>
      <c r="Y447" s="40"/>
      <c r="Z447" s="40"/>
      <c r="AA447" s="65" t="s">
        <v>280</v>
      </c>
    </row>
    <row r="448" spans="2:27" ht="14.5" customHeight="1">
      <c r="B448" s="41" t="s">
        <v>1895</v>
      </c>
      <c r="C448" s="41">
        <v>8</v>
      </c>
      <c r="D448" s="41" t="s">
        <v>271</v>
      </c>
      <c r="E448" s="41" t="s">
        <v>184</v>
      </c>
      <c r="F448" s="41" t="s">
        <v>249</v>
      </c>
      <c r="G448" s="41" t="s">
        <v>1057</v>
      </c>
      <c r="H448" s="41" t="s">
        <v>204</v>
      </c>
      <c r="I448" s="41" t="s">
        <v>205</v>
      </c>
      <c r="J448" s="41" t="s">
        <v>206</v>
      </c>
      <c r="K448" s="41" t="s">
        <v>1896</v>
      </c>
      <c r="L448" s="41" t="s">
        <v>252</v>
      </c>
      <c r="M448" s="51" t="s">
        <v>1897</v>
      </c>
      <c r="N448" s="41" t="s">
        <v>1895</v>
      </c>
      <c r="O448" s="41" t="s">
        <v>1898</v>
      </c>
      <c r="P448" s="41"/>
      <c r="Q448" s="41"/>
      <c r="R448" s="41"/>
      <c r="S448" s="41"/>
      <c r="T448" s="41"/>
      <c r="U448" s="41" t="s">
        <v>255</v>
      </c>
      <c r="V448" s="41"/>
      <c r="W448" s="41" t="s">
        <v>255</v>
      </c>
      <c r="X448" s="41"/>
      <c r="Y448" s="41"/>
      <c r="Z448" s="41"/>
      <c r="AA448" s="65" t="s">
        <v>280</v>
      </c>
    </row>
    <row r="449" spans="2:27" ht="14.5" customHeight="1">
      <c r="B449" s="42" t="s">
        <v>1899</v>
      </c>
      <c r="C449" s="42">
        <v>8</v>
      </c>
      <c r="D449" s="42" t="s">
        <v>276</v>
      </c>
      <c r="E449" s="42" t="s">
        <v>184</v>
      </c>
      <c r="F449" s="42" t="s">
        <v>249</v>
      </c>
      <c r="G449" s="42" t="s">
        <v>290</v>
      </c>
      <c r="H449" s="42" t="s">
        <v>204</v>
      </c>
      <c r="I449" s="42" t="s">
        <v>205</v>
      </c>
      <c r="J449" s="42" t="s">
        <v>251</v>
      </c>
      <c r="K449" s="42" t="s">
        <v>251</v>
      </c>
      <c r="L449" s="42" t="s">
        <v>1900</v>
      </c>
      <c r="M449" s="57" t="s">
        <v>1901</v>
      </c>
      <c r="N449" s="42" t="s">
        <v>1899</v>
      </c>
      <c r="O449" s="42" t="s">
        <v>1902</v>
      </c>
      <c r="P449" s="42"/>
      <c r="Q449" s="42"/>
      <c r="R449" s="42" t="s">
        <v>255</v>
      </c>
      <c r="S449" s="42"/>
      <c r="T449" s="42"/>
      <c r="U449" s="42"/>
      <c r="V449" s="42"/>
      <c r="W449" s="42"/>
      <c r="X449" s="42"/>
      <c r="Y449" s="42"/>
      <c r="Z449" s="42"/>
      <c r="AA449" s="65" t="s">
        <v>256</v>
      </c>
    </row>
    <row r="450" spans="2:27" ht="14.5" customHeight="1">
      <c r="B450" s="39" t="s">
        <v>1903</v>
      </c>
      <c r="C450" s="39">
        <v>8</v>
      </c>
      <c r="D450" s="39" t="s">
        <v>258</v>
      </c>
      <c r="E450" s="39" t="s">
        <v>184</v>
      </c>
      <c r="F450" s="39" t="s">
        <v>249</v>
      </c>
      <c r="G450" s="39" t="s">
        <v>1904</v>
      </c>
      <c r="H450" s="39" t="s">
        <v>204</v>
      </c>
      <c r="I450" s="39" t="s">
        <v>205</v>
      </c>
      <c r="J450" s="39" t="s">
        <v>206</v>
      </c>
      <c r="K450" s="39" t="s">
        <v>1905</v>
      </c>
      <c r="L450" s="39" t="s">
        <v>559</v>
      </c>
      <c r="M450" s="63" t="s">
        <v>1906</v>
      </c>
      <c r="N450" s="39" t="s">
        <v>1903</v>
      </c>
      <c r="O450" s="39" t="s">
        <v>1907</v>
      </c>
      <c r="P450" s="39"/>
      <c r="Q450" s="39" t="s">
        <v>255</v>
      </c>
      <c r="R450" s="39"/>
      <c r="S450" s="39"/>
      <c r="T450" s="39"/>
      <c r="U450" s="39"/>
      <c r="V450" s="39"/>
      <c r="W450" s="39" t="s">
        <v>255</v>
      </c>
      <c r="X450" s="39"/>
      <c r="Y450" s="39"/>
      <c r="Z450" s="39"/>
      <c r="AA450" s="65" t="s">
        <v>256</v>
      </c>
    </row>
    <row r="451" spans="2:27" ht="14.5" customHeight="1">
      <c r="B451" s="43" t="s">
        <v>1908</v>
      </c>
      <c r="C451" s="43">
        <v>8</v>
      </c>
      <c r="D451" s="43" t="s">
        <v>300</v>
      </c>
      <c r="E451" s="43" t="s">
        <v>184</v>
      </c>
      <c r="F451" s="43" t="s">
        <v>324</v>
      </c>
      <c r="G451" s="43" t="s">
        <v>250</v>
      </c>
      <c r="H451" s="43" t="s">
        <v>204</v>
      </c>
      <c r="I451" s="43" t="s">
        <v>205</v>
      </c>
      <c r="J451" s="43" t="s">
        <v>206</v>
      </c>
      <c r="K451" s="43" t="s">
        <v>1909</v>
      </c>
      <c r="L451" s="43" t="s">
        <v>1910</v>
      </c>
      <c r="M451" s="62" t="s">
        <v>1911</v>
      </c>
      <c r="N451" s="43" t="s">
        <v>1908</v>
      </c>
      <c r="O451" s="43" t="s">
        <v>1912</v>
      </c>
      <c r="P451" s="43"/>
      <c r="Q451" s="43"/>
      <c r="R451" s="43" t="s">
        <v>255</v>
      </c>
      <c r="S451" s="43"/>
      <c r="T451" s="43"/>
      <c r="U451" s="43"/>
      <c r="V451" s="43"/>
      <c r="W451" s="43" t="s">
        <v>255</v>
      </c>
      <c r="X451" s="43"/>
      <c r="Y451" s="43"/>
      <c r="Z451" s="43"/>
      <c r="AA451" s="65" t="s">
        <v>256</v>
      </c>
    </row>
    <row r="452" spans="2:27" ht="14.5" customHeight="1">
      <c r="B452" s="41" t="s">
        <v>1913</v>
      </c>
      <c r="C452" s="41">
        <v>8</v>
      </c>
      <c r="D452" s="41" t="s">
        <v>271</v>
      </c>
      <c r="E452" s="41" t="s">
        <v>184</v>
      </c>
      <c r="F452" s="41" t="s">
        <v>324</v>
      </c>
      <c r="G452" s="41" t="s">
        <v>312</v>
      </c>
      <c r="H452" s="41" t="s">
        <v>204</v>
      </c>
      <c r="I452" s="41" t="s">
        <v>205</v>
      </c>
      <c r="J452" s="41" t="s">
        <v>206</v>
      </c>
      <c r="K452" s="41" t="s">
        <v>1914</v>
      </c>
      <c r="L452" s="41" t="s">
        <v>252</v>
      </c>
      <c r="M452" s="51" t="s">
        <v>1915</v>
      </c>
      <c r="N452" s="41" t="s">
        <v>1913</v>
      </c>
      <c r="O452" s="41" t="s">
        <v>1916</v>
      </c>
      <c r="P452" s="41"/>
      <c r="Q452" s="41"/>
      <c r="R452" s="41"/>
      <c r="S452" s="41"/>
      <c r="T452" s="41"/>
      <c r="U452" s="41"/>
      <c r="V452" s="41"/>
      <c r="W452" s="41" t="s">
        <v>255</v>
      </c>
      <c r="X452" s="41"/>
      <c r="Y452" s="41"/>
      <c r="Z452" s="41"/>
      <c r="AA452" s="65" t="s">
        <v>256</v>
      </c>
    </row>
    <row r="453" spans="2:27" ht="14.5" customHeight="1">
      <c r="B453" s="42" t="s">
        <v>1917</v>
      </c>
      <c r="C453" s="42">
        <v>8</v>
      </c>
      <c r="D453" s="42" t="s">
        <v>276</v>
      </c>
      <c r="E453" s="42" t="s">
        <v>184</v>
      </c>
      <c r="F453" s="42" t="s">
        <v>371</v>
      </c>
      <c r="G453" s="42" t="s">
        <v>1918</v>
      </c>
      <c r="H453" s="42" t="s">
        <v>204</v>
      </c>
      <c r="I453" s="42" t="s">
        <v>205</v>
      </c>
      <c r="J453" s="42" t="s">
        <v>206</v>
      </c>
      <c r="K453" s="42" t="s">
        <v>1919</v>
      </c>
      <c r="L453" s="42" t="s">
        <v>954</v>
      </c>
      <c r="M453" s="57" t="s">
        <v>1920</v>
      </c>
      <c r="N453" s="42" t="s">
        <v>1917</v>
      </c>
      <c r="O453" s="42" t="s">
        <v>1921</v>
      </c>
      <c r="P453" s="42"/>
      <c r="Q453" s="42" t="s">
        <v>255</v>
      </c>
      <c r="R453" s="42" t="s">
        <v>255</v>
      </c>
      <c r="S453" s="42"/>
      <c r="T453" s="42"/>
      <c r="U453" s="42"/>
      <c r="V453" s="42"/>
      <c r="W453" s="42" t="s">
        <v>255</v>
      </c>
      <c r="X453" s="42"/>
      <c r="Y453" s="42"/>
      <c r="Z453" s="42"/>
      <c r="AA453" s="65" t="s">
        <v>256</v>
      </c>
    </row>
    <row r="454" spans="2:27" ht="14.5" customHeight="1">
      <c r="B454" s="40" t="s">
        <v>1922</v>
      </c>
      <c r="C454" s="40">
        <v>8</v>
      </c>
      <c r="D454" s="40" t="s">
        <v>264</v>
      </c>
      <c r="E454" s="40" t="s">
        <v>184</v>
      </c>
      <c r="F454" s="40" t="s">
        <v>249</v>
      </c>
      <c r="G454" s="40" t="s">
        <v>1057</v>
      </c>
      <c r="H454" s="40" t="s">
        <v>204</v>
      </c>
      <c r="I454" s="40" t="s">
        <v>205</v>
      </c>
      <c r="J454" s="40" t="s">
        <v>206</v>
      </c>
      <c r="K454" s="40" t="s">
        <v>1923</v>
      </c>
      <c r="L454" s="40" t="s">
        <v>282</v>
      </c>
      <c r="M454" s="70" t="s">
        <v>1924</v>
      </c>
      <c r="N454" s="40" t="s">
        <v>1922</v>
      </c>
      <c r="O454" s="40" t="s">
        <v>1925</v>
      </c>
      <c r="P454" s="40"/>
      <c r="Q454" s="40"/>
      <c r="R454" s="40"/>
      <c r="S454" s="40"/>
      <c r="T454" s="40"/>
      <c r="U454" s="40"/>
      <c r="V454" s="40"/>
      <c r="W454" s="40"/>
      <c r="X454" s="40"/>
      <c r="Y454" s="40"/>
      <c r="Z454" s="40" t="s">
        <v>255</v>
      </c>
      <c r="AA454" s="65" t="s">
        <v>387</v>
      </c>
    </row>
    <row r="455" spans="2:27" ht="14.5" customHeight="1">
      <c r="B455" s="38" t="s">
        <v>1926</v>
      </c>
      <c r="C455" s="38">
        <v>8</v>
      </c>
      <c r="D455" s="38" t="s">
        <v>248</v>
      </c>
      <c r="E455" s="38" t="s">
        <v>184</v>
      </c>
      <c r="F455" s="38" t="s">
        <v>249</v>
      </c>
      <c r="G455" s="38" t="s">
        <v>250</v>
      </c>
      <c r="H455" s="38" t="s">
        <v>251</v>
      </c>
      <c r="I455" s="38" t="s">
        <v>205</v>
      </c>
      <c r="J455" s="38" t="s">
        <v>251</v>
      </c>
      <c r="K455" s="38" t="s">
        <v>251</v>
      </c>
      <c r="L455" s="38" t="s">
        <v>324</v>
      </c>
      <c r="M455" s="53" t="s">
        <v>1927</v>
      </c>
      <c r="N455" s="38" t="s">
        <v>1926</v>
      </c>
      <c r="O455" s="38" t="s">
        <v>1928</v>
      </c>
      <c r="P455" s="38"/>
      <c r="Q455" s="38"/>
      <c r="R455" s="38"/>
      <c r="S455" s="38"/>
      <c r="T455" s="38"/>
      <c r="U455" s="38"/>
      <c r="V455" s="38" t="s">
        <v>255</v>
      </c>
      <c r="W455" s="38" t="s">
        <v>255</v>
      </c>
      <c r="X455" s="38"/>
      <c r="Y455" s="38"/>
      <c r="Z455" s="38"/>
      <c r="AA455" s="65" t="s">
        <v>256</v>
      </c>
    </row>
    <row r="456" spans="2:27" ht="14.5" customHeight="1">
      <c r="B456" s="43" t="s">
        <v>1929</v>
      </c>
      <c r="C456" s="43">
        <v>8</v>
      </c>
      <c r="D456" s="43" t="s">
        <v>300</v>
      </c>
      <c r="E456" s="43" t="s">
        <v>184</v>
      </c>
      <c r="F456" s="43" t="s">
        <v>249</v>
      </c>
      <c r="G456" s="43" t="s">
        <v>250</v>
      </c>
      <c r="H456" s="43" t="s">
        <v>204</v>
      </c>
      <c r="I456" s="43" t="s">
        <v>205</v>
      </c>
      <c r="J456" s="43" t="s">
        <v>251</v>
      </c>
      <c r="K456" s="43" t="s">
        <v>251</v>
      </c>
      <c r="L456" s="43" t="s">
        <v>559</v>
      </c>
      <c r="M456" s="62" t="s">
        <v>1930</v>
      </c>
      <c r="N456" s="43" t="s">
        <v>1929</v>
      </c>
      <c r="O456" s="43" t="s">
        <v>1931</v>
      </c>
      <c r="P456" s="43" t="s">
        <v>255</v>
      </c>
      <c r="Q456" s="43"/>
      <c r="R456" s="43"/>
      <c r="S456" s="43"/>
      <c r="T456" s="43"/>
      <c r="U456" s="43" t="s">
        <v>255</v>
      </c>
      <c r="V456" s="43" t="s">
        <v>255</v>
      </c>
      <c r="W456" s="43" t="s">
        <v>255</v>
      </c>
      <c r="X456" s="43"/>
      <c r="Y456" s="43"/>
      <c r="Z456" s="43"/>
      <c r="AA456" s="65" t="s">
        <v>256</v>
      </c>
    </row>
    <row r="457" spans="2:27" ht="14.5" customHeight="1">
      <c r="B457" s="40" t="s">
        <v>1932</v>
      </c>
      <c r="C457" s="40">
        <v>8</v>
      </c>
      <c r="D457" s="40" t="s">
        <v>264</v>
      </c>
      <c r="E457" s="40" t="s">
        <v>184</v>
      </c>
      <c r="F457" s="40" t="s">
        <v>249</v>
      </c>
      <c r="G457" s="40" t="s">
        <v>1275</v>
      </c>
      <c r="H457" s="40" t="s">
        <v>204</v>
      </c>
      <c r="I457" s="40" t="s">
        <v>205</v>
      </c>
      <c r="J457" s="40" t="s">
        <v>206</v>
      </c>
      <c r="K457" s="40" t="s">
        <v>1933</v>
      </c>
      <c r="L457" s="40" t="s">
        <v>282</v>
      </c>
      <c r="M457" s="50" t="s">
        <v>1934</v>
      </c>
      <c r="N457" s="40" t="s">
        <v>1932</v>
      </c>
      <c r="O457" s="40" t="s">
        <v>1935</v>
      </c>
      <c r="P457" s="40"/>
      <c r="Q457" s="40" t="s">
        <v>255</v>
      </c>
      <c r="R457" s="40" t="s">
        <v>255</v>
      </c>
      <c r="S457" s="40"/>
      <c r="T457" s="40"/>
      <c r="U457" s="40" t="s">
        <v>255</v>
      </c>
      <c r="V457" s="40"/>
      <c r="W457" s="40"/>
      <c r="X457" s="40"/>
      <c r="Y457" s="40"/>
      <c r="Z457" s="40"/>
      <c r="AA457" s="65" t="s">
        <v>256</v>
      </c>
    </row>
    <row r="458" spans="2:27" ht="14.5" customHeight="1">
      <c r="B458" s="43" t="s">
        <v>1936</v>
      </c>
      <c r="C458" s="43">
        <v>8</v>
      </c>
      <c r="D458" s="43" t="s">
        <v>300</v>
      </c>
      <c r="E458" s="43" t="s">
        <v>184</v>
      </c>
      <c r="F458" s="43" t="s">
        <v>249</v>
      </c>
      <c r="G458" s="43" t="s">
        <v>1057</v>
      </c>
      <c r="H458" s="43" t="s">
        <v>204</v>
      </c>
      <c r="I458" s="43" t="s">
        <v>205</v>
      </c>
      <c r="J458" s="43" t="s">
        <v>206</v>
      </c>
      <c r="K458" s="43" t="s">
        <v>1937</v>
      </c>
      <c r="L458" s="43" t="s">
        <v>252</v>
      </c>
      <c r="M458" s="62" t="s">
        <v>1938</v>
      </c>
      <c r="N458" s="43" t="s">
        <v>1936</v>
      </c>
      <c r="O458" s="43" t="s">
        <v>1939</v>
      </c>
      <c r="P458" s="43" t="s">
        <v>255</v>
      </c>
      <c r="Q458" s="43"/>
      <c r="R458" s="43" t="s">
        <v>255</v>
      </c>
      <c r="S458" s="43"/>
      <c r="T458" s="43"/>
      <c r="U458" s="43"/>
      <c r="V458" s="43" t="s">
        <v>255</v>
      </c>
      <c r="W458" s="43" t="s">
        <v>255</v>
      </c>
      <c r="X458" s="43"/>
      <c r="Y458" s="43"/>
      <c r="Z458" s="43"/>
      <c r="AA458" s="65" t="s">
        <v>256</v>
      </c>
    </row>
    <row r="459" spans="2:27" ht="14.5" customHeight="1">
      <c r="B459" s="42" t="s">
        <v>1940</v>
      </c>
      <c r="C459" s="42">
        <v>8</v>
      </c>
      <c r="D459" s="42" t="s">
        <v>276</v>
      </c>
      <c r="E459" s="42" t="s">
        <v>184</v>
      </c>
      <c r="F459" s="42" t="s">
        <v>249</v>
      </c>
      <c r="G459" s="42" t="s">
        <v>259</v>
      </c>
      <c r="H459" s="42" t="s">
        <v>204</v>
      </c>
      <c r="I459" s="42" t="s">
        <v>251</v>
      </c>
      <c r="J459" s="42" t="s">
        <v>251</v>
      </c>
      <c r="K459" s="42" t="s">
        <v>251</v>
      </c>
      <c r="L459" s="42" t="s">
        <v>324</v>
      </c>
      <c r="M459" s="52" t="s">
        <v>1941</v>
      </c>
      <c r="N459" s="42" t="s">
        <v>1940</v>
      </c>
      <c r="O459" s="42" t="s">
        <v>1942</v>
      </c>
      <c r="P459" s="42" t="s">
        <v>255</v>
      </c>
      <c r="Q459" s="42"/>
      <c r="R459" s="42"/>
      <c r="S459" s="42"/>
      <c r="T459" s="42"/>
      <c r="U459" s="42"/>
      <c r="V459" s="42" t="s">
        <v>255</v>
      </c>
      <c r="W459" s="42"/>
      <c r="X459" s="42"/>
      <c r="Y459" s="42"/>
      <c r="Z459" s="42"/>
      <c r="AA459" s="65" t="s">
        <v>256</v>
      </c>
    </row>
    <row r="460" spans="2:27" ht="14.5" customHeight="1">
      <c r="B460" s="39" t="s">
        <v>1943</v>
      </c>
      <c r="C460" s="39">
        <v>8</v>
      </c>
      <c r="D460" s="39" t="s">
        <v>258</v>
      </c>
      <c r="E460" s="39" t="s">
        <v>184</v>
      </c>
      <c r="F460" s="39" t="s">
        <v>249</v>
      </c>
      <c r="G460" s="39" t="s">
        <v>259</v>
      </c>
      <c r="H460" s="39" t="s">
        <v>204</v>
      </c>
      <c r="I460" s="39" t="s">
        <v>205</v>
      </c>
      <c r="J460" s="39" t="s">
        <v>206</v>
      </c>
      <c r="K460" s="39" t="s">
        <v>1944</v>
      </c>
      <c r="L460" s="39" t="s">
        <v>282</v>
      </c>
      <c r="M460" s="49" t="s">
        <v>1945</v>
      </c>
      <c r="N460" s="39" t="s">
        <v>1943</v>
      </c>
      <c r="O460" s="39" t="s">
        <v>1946</v>
      </c>
      <c r="P460" s="39"/>
      <c r="Q460" s="39" t="s">
        <v>255</v>
      </c>
      <c r="R460" s="39"/>
      <c r="S460" s="39"/>
      <c r="T460" s="39"/>
      <c r="U460" s="39"/>
      <c r="V460" s="39"/>
      <c r="W460" s="39"/>
      <c r="X460" s="39"/>
      <c r="Y460" s="39"/>
      <c r="Z460" s="39"/>
      <c r="AA460" s="65" t="s">
        <v>256</v>
      </c>
    </row>
    <row r="461" spans="2:27" ht="14.5" customHeight="1">
      <c r="B461" s="45" t="s">
        <v>1947</v>
      </c>
      <c r="C461" s="45">
        <v>8</v>
      </c>
      <c r="D461" s="45" t="s">
        <v>352</v>
      </c>
      <c r="E461" s="45" t="s">
        <v>184</v>
      </c>
      <c r="F461" s="45" t="s">
        <v>249</v>
      </c>
      <c r="G461" s="45" t="s">
        <v>272</v>
      </c>
      <c r="H461" s="45" t="s">
        <v>251</v>
      </c>
      <c r="I461" s="45" t="s">
        <v>205</v>
      </c>
      <c r="J461" s="45" t="s">
        <v>251</v>
      </c>
      <c r="K461" s="45" t="s">
        <v>251</v>
      </c>
      <c r="L461" s="45" t="s">
        <v>282</v>
      </c>
      <c r="M461" s="64" t="s">
        <v>1948</v>
      </c>
      <c r="N461" s="45" t="s">
        <v>1947</v>
      </c>
      <c r="O461" s="45" t="s">
        <v>1949</v>
      </c>
      <c r="P461" s="45"/>
      <c r="Q461" s="45"/>
      <c r="R461" s="45"/>
      <c r="S461" s="45"/>
      <c r="T461" s="45"/>
      <c r="U461" s="45"/>
      <c r="V461" s="45"/>
      <c r="W461" s="45" t="s">
        <v>255</v>
      </c>
      <c r="X461" s="45"/>
      <c r="Y461" s="45"/>
      <c r="Z461" s="45"/>
      <c r="AA461" s="65" t="s">
        <v>280</v>
      </c>
    </row>
    <row r="462" spans="2:27" ht="14.5" customHeight="1">
      <c r="B462" s="38" t="s">
        <v>1950</v>
      </c>
      <c r="C462" s="38">
        <v>8</v>
      </c>
      <c r="D462" s="38" t="s">
        <v>248</v>
      </c>
      <c r="E462" s="38" t="s">
        <v>184</v>
      </c>
      <c r="F462" s="38" t="s">
        <v>249</v>
      </c>
      <c r="G462" s="38" t="s">
        <v>1057</v>
      </c>
      <c r="H462" s="38" t="s">
        <v>204</v>
      </c>
      <c r="I462" s="38" t="s">
        <v>205</v>
      </c>
      <c r="J462" s="38" t="s">
        <v>251</v>
      </c>
      <c r="K462" s="38" t="s">
        <v>251</v>
      </c>
      <c r="L462" s="38" t="s">
        <v>282</v>
      </c>
      <c r="M462" s="48" t="s">
        <v>1951</v>
      </c>
      <c r="N462" s="38" t="s">
        <v>1950</v>
      </c>
      <c r="O462" s="38" t="s">
        <v>1952</v>
      </c>
      <c r="P462" s="38"/>
      <c r="Q462" s="38"/>
      <c r="R462" s="38"/>
      <c r="S462" s="38"/>
      <c r="T462" s="38"/>
      <c r="U462" s="38" t="s">
        <v>255</v>
      </c>
      <c r="V462" s="38"/>
      <c r="W462" s="38" t="s">
        <v>255</v>
      </c>
      <c r="X462" s="38"/>
      <c r="Y462" s="38"/>
      <c r="Z462" s="38"/>
      <c r="AA462" s="65" t="s">
        <v>256</v>
      </c>
    </row>
    <row r="463" spans="2:27" ht="14.5" customHeight="1">
      <c r="B463" s="40" t="s">
        <v>1953</v>
      </c>
      <c r="C463" s="40">
        <v>8</v>
      </c>
      <c r="D463" s="40" t="s">
        <v>264</v>
      </c>
      <c r="E463" s="40" t="s">
        <v>184</v>
      </c>
      <c r="F463" s="40" t="s">
        <v>249</v>
      </c>
      <c r="G463" s="40" t="s">
        <v>1057</v>
      </c>
      <c r="H463" s="40" t="s">
        <v>204</v>
      </c>
      <c r="I463" s="40" t="s">
        <v>251</v>
      </c>
      <c r="J463" s="40" t="s">
        <v>206</v>
      </c>
      <c r="K463" s="40" t="s">
        <v>1954</v>
      </c>
      <c r="L463" s="40" t="s">
        <v>458</v>
      </c>
      <c r="M463" s="50" t="s">
        <v>1955</v>
      </c>
      <c r="N463" s="40" t="s">
        <v>1953</v>
      </c>
      <c r="O463" s="40" t="s">
        <v>1956</v>
      </c>
      <c r="P463" s="40"/>
      <c r="Q463" s="40"/>
      <c r="R463" s="40"/>
      <c r="S463" s="40"/>
      <c r="T463" s="40"/>
      <c r="U463" s="40"/>
      <c r="V463" s="40" t="s">
        <v>255</v>
      </c>
      <c r="W463" s="40" t="s">
        <v>255</v>
      </c>
      <c r="X463" s="40"/>
      <c r="Y463" s="40"/>
      <c r="Z463" s="40"/>
      <c r="AA463" s="65" t="s">
        <v>280</v>
      </c>
    </row>
    <row r="464" spans="2:27" ht="14.5" customHeight="1">
      <c r="B464" s="38" t="s">
        <v>1957</v>
      </c>
      <c r="C464" s="38">
        <v>8</v>
      </c>
      <c r="D464" s="38" t="s">
        <v>248</v>
      </c>
      <c r="E464" s="38" t="s">
        <v>184</v>
      </c>
      <c r="F464" s="38" t="s">
        <v>249</v>
      </c>
      <c r="G464" s="38" t="s">
        <v>250</v>
      </c>
      <c r="H464" s="38" t="s">
        <v>204</v>
      </c>
      <c r="I464" s="38" t="s">
        <v>205</v>
      </c>
      <c r="J464" s="38" t="s">
        <v>251</v>
      </c>
      <c r="K464" s="38" t="s">
        <v>251</v>
      </c>
      <c r="L464" s="38" t="s">
        <v>458</v>
      </c>
      <c r="M464" s="53" t="s">
        <v>1958</v>
      </c>
      <c r="N464" s="38" t="s">
        <v>1957</v>
      </c>
      <c r="O464" s="38" t="s">
        <v>1959</v>
      </c>
      <c r="P464" s="38"/>
      <c r="Q464" s="38"/>
      <c r="R464" s="38"/>
      <c r="S464" s="38"/>
      <c r="T464" s="38"/>
      <c r="U464" s="38"/>
      <c r="V464" s="38"/>
      <c r="W464" s="38" t="s">
        <v>255</v>
      </c>
      <c r="X464" s="38"/>
      <c r="Y464" s="38"/>
      <c r="Z464" s="38"/>
      <c r="AA464" s="65" t="s">
        <v>256</v>
      </c>
    </row>
    <row r="465" spans="2:27" ht="14.5" customHeight="1">
      <c r="B465" s="38" t="s">
        <v>1960</v>
      </c>
      <c r="C465" s="38">
        <v>8</v>
      </c>
      <c r="D465" s="38" t="s">
        <v>248</v>
      </c>
      <c r="E465" s="38" t="s">
        <v>184</v>
      </c>
      <c r="F465" s="38" t="s">
        <v>332</v>
      </c>
      <c r="G465" s="38" t="s">
        <v>1009</v>
      </c>
      <c r="H465" s="38" t="s">
        <v>204</v>
      </c>
      <c r="I465" s="38" t="s">
        <v>205</v>
      </c>
      <c r="J465" s="38" t="s">
        <v>206</v>
      </c>
      <c r="K465" s="38" t="s">
        <v>1961</v>
      </c>
      <c r="L465" s="38" t="s">
        <v>252</v>
      </c>
      <c r="M465" s="53" t="s">
        <v>1962</v>
      </c>
      <c r="N465" s="38" t="s">
        <v>1960</v>
      </c>
      <c r="O465" s="38" t="s">
        <v>1963</v>
      </c>
      <c r="P465" s="38"/>
      <c r="Q465" s="38"/>
      <c r="R465" s="38"/>
      <c r="S465" s="38"/>
      <c r="T465" s="38"/>
      <c r="U465" s="38"/>
      <c r="V465" s="38"/>
      <c r="W465" s="38" t="s">
        <v>255</v>
      </c>
      <c r="X465" s="38"/>
      <c r="Y465" s="38"/>
      <c r="Z465" s="38"/>
      <c r="AA465" s="65" t="s">
        <v>280</v>
      </c>
    </row>
    <row r="466" spans="2:27" ht="14.5" customHeight="1">
      <c r="B466" s="39" t="s">
        <v>1964</v>
      </c>
      <c r="C466" s="39">
        <v>8</v>
      </c>
      <c r="D466" s="39" t="s">
        <v>258</v>
      </c>
      <c r="E466" s="39" t="s">
        <v>184</v>
      </c>
      <c r="F466" s="39" t="s">
        <v>249</v>
      </c>
      <c r="G466" s="39" t="s">
        <v>312</v>
      </c>
      <c r="H466" s="39" t="s">
        <v>204</v>
      </c>
      <c r="I466" s="39" t="s">
        <v>205</v>
      </c>
      <c r="J466" s="39" t="s">
        <v>251</v>
      </c>
      <c r="K466" s="39" t="s">
        <v>251</v>
      </c>
      <c r="L466" s="39" t="s">
        <v>441</v>
      </c>
      <c r="M466" s="49" t="s">
        <v>1965</v>
      </c>
      <c r="N466" s="39" t="s">
        <v>1964</v>
      </c>
      <c r="O466" s="39" t="s">
        <v>1966</v>
      </c>
      <c r="P466" s="39" t="s">
        <v>255</v>
      </c>
      <c r="Q466" s="39"/>
      <c r="R466" s="39"/>
      <c r="S466" s="39"/>
      <c r="T466" s="39"/>
      <c r="U466" s="39"/>
      <c r="V466" s="39"/>
      <c r="W466" s="39" t="s">
        <v>255</v>
      </c>
      <c r="X466" s="39"/>
      <c r="Y466" s="39"/>
      <c r="Z466" s="39"/>
      <c r="AA466" s="65" t="s">
        <v>256</v>
      </c>
    </row>
    <row r="467" spans="2:27" ht="14.5" customHeight="1">
      <c r="B467" s="43" t="s">
        <v>1967</v>
      </c>
      <c r="C467" s="43">
        <v>8</v>
      </c>
      <c r="D467" s="43" t="s">
        <v>300</v>
      </c>
      <c r="E467" s="43" t="s">
        <v>184</v>
      </c>
      <c r="F467" s="43" t="s">
        <v>249</v>
      </c>
      <c r="G467" s="43" t="s">
        <v>250</v>
      </c>
      <c r="H467" s="43" t="s">
        <v>204</v>
      </c>
      <c r="I467" s="43" t="s">
        <v>251</v>
      </c>
      <c r="J467" s="43" t="s">
        <v>251</v>
      </c>
      <c r="K467" s="43" t="s">
        <v>251</v>
      </c>
      <c r="L467" s="43" t="s">
        <v>252</v>
      </c>
      <c r="M467" s="62" t="s">
        <v>1968</v>
      </c>
      <c r="N467" s="43" t="s">
        <v>1967</v>
      </c>
      <c r="O467" s="43" t="s">
        <v>1969</v>
      </c>
      <c r="P467" s="43" t="s">
        <v>255</v>
      </c>
      <c r="Q467" s="43"/>
      <c r="R467" s="43"/>
      <c r="S467" s="43"/>
      <c r="T467" s="43"/>
      <c r="U467" s="43" t="s">
        <v>255</v>
      </c>
      <c r="V467" s="43" t="s">
        <v>255</v>
      </c>
      <c r="W467" s="43" t="s">
        <v>255</v>
      </c>
      <c r="X467" s="43"/>
      <c r="Y467" s="43"/>
      <c r="Z467" s="43"/>
      <c r="AA467" s="65" t="s">
        <v>256</v>
      </c>
    </row>
    <row r="468" spans="2:27" ht="14.5" customHeight="1">
      <c r="B468" s="38" t="s">
        <v>1970</v>
      </c>
      <c r="C468" s="38">
        <v>8</v>
      </c>
      <c r="D468" s="38" t="s">
        <v>248</v>
      </c>
      <c r="E468" s="38" t="s">
        <v>184</v>
      </c>
      <c r="F468" s="38" t="s">
        <v>249</v>
      </c>
      <c r="G468" s="38" t="s">
        <v>250</v>
      </c>
      <c r="H468" s="38" t="s">
        <v>204</v>
      </c>
      <c r="I468" s="38" t="s">
        <v>205</v>
      </c>
      <c r="J468" s="38" t="s">
        <v>206</v>
      </c>
      <c r="K468" s="38" t="s">
        <v>1971</v>
      </c>
      <c r="L468" s="38" t="s">
        <v>282</v>
      </c>
      <c r="M468" s="73" t="s">
        <v>1972</v>
      </c>
      <c r="N468" s="38" t="s">
        <v>1970</v>
      </c>
      <c r="O468" s="38" t="s">
        <v>1973</v>
      </c>
      <c r="P468" s="38"/>
      <c r="Q468" s="38"/>
      <c r="R468" s="38"/>
      <c r="S468" s="38"/>
      <c r="T468" s="38"/>
      <c r="U468" s="38"/>
      <c r="V468" s="38"/>
      <c r="W468" s="38"/>
      <c r="X468" s="38"/>
      <c r="Y468" s="38" t="s">
        <v>255</v>
      </c>
      <c r="Z468" s="38"/>
      <c r="AA468" s="65" t="s">
        <v>387</v>
      </c>
    </row>
    <row r="469" spans="2:27" ht="14.5" customHeight="1">
      <c r="B469" s="40" t="s">
        <v>1974</v>
      </c>
      <c r="C469" s="40">
        <v>8</v>
      </c>
      <c r="D469" s="40" t="s">
        <v>264</v>
      </c>
      <c r="E469" s="40" t="s">
        <v>184</v>
      </c>
      <c r="F469" s="40" t="s">
        <v>249</v>
      </c>
      <c r="G469" s="40" t="s">
        <v>1057</v>
      </c>
      <c r="H469" s="40" t="s">
        <v>204</v>
      </c>
      <c r="I469" s="40" t="s">
        <v>205</v>
      </c>
      <c r="J469" s="40" t="s">
        <v>206</v>
      </c>
      <c r="K469" s="40" t="s">
        <v>1975</v>
      </c>
      <c r="L469" s="40" t="s">
        <v>252</v>
      </c>
      <c r="M469" s="50" t="s">
        <v>1976</v>
      </c>
      <c r="N469" s="40" t="s">
        <v>1974</v>
      </c>
      <c r="O469" s="40" t="s">
        <v>1977</v>
      </c>
      <c r="P469" s="40"/>
      <c r="Q469" s="40"/>
      <c r="R469" s="40" t="s">
        <v>255</v>
      </c>
      <c r="S469" s="40"/>
      <c r="T469" s="40"/>
      <c r="U469" s="40" t="s">
        <v>255</v>
      </c>
      <c r="V469" s="40"/>
      <c r="W469" s="40" t="s">
        <v>255</v>
      </c>
      <c r="X469" s="40"/>
      <c r="Y469" s="40"/>
      <c r="Z469" s="40"/>
      <c r="AA469" s="65" t="s">
        <v>256</v>
      </c>
    </row>
    <row r="470" spans="2:27" ht="14.5" customHeight="1">
      <c r="B470" s="40" t="s">
        <v>1978</v>
      </c>
      <c r="C470" s="40">
        <v>8</v>
      </c>
      <c r="D470" s="40" t="s">
        <v>264</v>
      </c>
      <c r="E470" s="40" t="s">
        <v>184</v>
      </c>
      <c r="F470" s="40" t="s">
        <v>249</v>
      </c>
      <c r="G470" s="40" t="s">
        <v>1150</v>
      </c>
      <c r="H470" s="40" t="s">
        <v>204</v>
      </c>
      <c r="I470" s="40" t="s">
        <v>205</v>
      </c>
      <c r="J470" s="40" t="s">
        <v>206</v>
      </c>
      <c r="K470" s="40" t="s">
        <v>1979</v>
      </c>
      <c r="L470" s="40" t="s">
        <v>441</v>
      </c>
      <c r="M470" s="50" t="s">
        <v>1980</v>
      </c>
      <c r="N470" s="40" t="s">
        <v>1978</v>
      </c>
      <c r="O470" s="40" t="s">
        <v>1981</v>
      </c>
      <c r="P470" s="40"/>
      <c r="Q470" s="40"/>
      <c r="R470" s="40"/>
      <c r="S470" s="40"/>
      <c r="T470" s="40"/>
      <c r="U470" s="40"/>
      <c r="V470" s="40"/>
      <c r="W470" s="40" t="s">
        <v>255</v>
      </c>
      <c r="X470" s="40"/>
      <c r="Y470" s="40"/>
      <c r="Z470" s="40"/>
      <c r="AA470" s="65" t="s">
        <v>256</v>
      </c>
    </row>
    <row r="471" spans="2:27" ht="14.5" customHeight="1">
      <c r="B471" s="38" t="s">
        <v>1982</v>
      </c>
      <c r="C471" s="38">
        <v>8</v>
      </c>
      <c r="D471" s="38" t="s">
        <v>248</v>
      </c>
      <c r="E471" s="38" t="s">
        <v>184</v>
      </c>
      <c r="F471" s="38" t="s">
        <v>332</v>
      </c>
      <c r="G471" s="38" t="s">
        <v>934</v>
      </c>
      <c r="H471" s="38" t="s">
        <v>204</v>
      </c>
      <c r="I471" s="38" t="s">
        <v>205</v>
      </c>
      <c r="J471" s="38" t="s">
        <v>251</v>
      </c>
      <c r="K471" s="38" t="s">
        <v>251</v>
      </c>
      <c r="L471" s="38" t="s">
        <v>1983</v>
      </c>
      <c r="M471" s="48" t="s">
        <v>1984</v>
      </c>
      <c r="N471" s="38" t="s">
        <v>1982</v>
      </c>
      <c r="O471" s="38" t="s">
        <v>1985</v>
      </c>
      <c r="P471" s="38"/>
      <c r="Q471" s="38"/>
      <c r="R471" s="38" t="s">
        <v>255</v>
      </c>
      <c r="S471" s="38"/>
      <c r="T471" s="38"/>
      <c r="U471" s="38"/>
      <c r="V471" s="38"/>
      <c r="W471" s="38"/>
      <c r="X471" s="38"/>
      <c r="Y471" s="38"/>
      <c r="Z471" s="38"/>
      <c r="AA471" s="65" t="s">
        <v>256</v>
      </c>
    </row>
    <row r="472" spans="2:27" ht="14.5" customHeight="1">
      <c r="B472" s="41" t="s">
        <v>1986</v>
      </c>
      <c r="C472" s="41">
        <v>9</v>
      </c>
      <c r="D472" s="41" t="s">
        <v>271</v>
      </c>
      <c r="E472" s="41" t="s">
        <v>184</v>
      </c>
      <c r="F472" s="41" t="s">
        <v>324</v>
      </c>
      <c r="G472" s="41" t="s">
        <v>360</v>
      </c>
      <c r="H472" s="41" t="s">
        <v>204</v>
      </c>
      <c r="I472" s="41" t="s">
        <v>205</v>
      </c>
      <c r="J472" s="41" t="s">
        <v>206</v>
      </c>
      <c r="K472" s="41" t="s">
        <v>1987</v>
      </c>
      <c r="L472" s="41" t="s">
        <v>1459</v>
      </c>
      <c r="M472" s="51" t="s">
        <v>1988</v>
      </c>
      <c r="N472" s="41" t="s">
        <v>1986</v>
      </c>
      <c r="O472" s="41" t="s">
        <v>1989</v>
      </c>
      <c r="P472" s="41"/>
      <c r="Q472" s="41" t="s">
        <v>255</v>
      </c>
      <c r="R472" s="41"/>
      <c r="S472" s="41"/>
      <c r="T472" s="41"/>
      <c r="U472" s="41"/>
      <c r="V472" s="41" t="s">
        <v>255</v>
      </c>
      <c r="W472" s="41" t="s">
        <v>255</v>
      </c>
      <c r="X472" s="41"/>
      <c r="Y472" s="41"/>
      <c r="Z472" s="41"/>
      <c r="AA472" s="65" t="s">
        <v>256</v>
      </c>
    </row>
    <row r="473" spans="2:27" ht="14.5" customHeight="1">
      <c r="B473" s="38" t="s">
        <v>1990</v>
      </c>
      <c r="C473" s="38">
        <v>9</v>
      </c>
      <c r="D473" s="38" t="s">
        <v>248</v>
      </c>
      <c r="E473" s="38" t="s">
        <v>184</v>
      </c>
      <c r="F473" s="38" t="s">
        <v>336</v>
      </c>
      <c r="G473" s="38" t="s">
        <v>250</v>
      </c>
      <c r="H473" s="38" t="s">
        <v>204</v>
      </c>
      <c r="I473" s="38" t="s">
        <v>205</v>
      </c>
      <c r="J473" s="38" t="s">
        <v>251</v>
      </c>
      <c r="K473" s="38" t="s">
        <v>251</v>
      </c>
      <c r="L473" s="38" t="s">
        <v>282</v>
      </c>
      <c r="M473" s="73" t="s">
        <v>1991</v>
      </c>
      <c r="N473" s="38" t="s">
        <v>1990</v>
      </c>
      <c r="O473" s="38" t="s">
        <v>1992</v>
      </c>
      <c r="P473" s="38"/>
      <c r="Q473" s="38"/>
      <c r="R473" s="38"/>
      <c r="S473" s="38"/>
      <c r="T473" s="38"/>
      <c r="U473" s="38" t="s">
        <v>255</v>
      </c>
      <c r="V473" s="38" t="s">
        <v>255</v>
      </c>
      <c r="W473" s="38" t="s">
        <v>255</v>
      </c>
      <c r="X473" s="38"/>
      <c r="Y473" s="74"/>
      <c r="Z473" s="74"/>
      <c r="AA473" s="65" t="s">
        <v>350</v>
      </c>
    </row>
    <row r="474" spans="2:27" ht="14.5" customHeight="1">
      <c r="B474" s="44" t="s">
        <v>1993</v>
      </c>
      <c r="C474" s="44">
        <v>9</v>
      </c>
      <c r="D474" s="44" t="s">
        <v>311</v>
      </c>
      <c r="E474" s="44" t="s">
        <v>184</v>
      </c>
      <c r="F474" s="44" t="s">
        <v>332</v>
      </c>
      <c r="G474" s="44" t="s">
        <v>312</v>
      </c>
      <c r="H474" s="44" t="s">
        <v>204</v>
      </c>
      <c r="I474" s="44" t="s">
        <v>205</v>
      </c>
      <c r="J474" s="44" t="s">
        <v>206</v>
      </c>
      <c r="K474" s="44" t="s">
        <v>1994</v>
      </c>
      <c r="L474" s="44" t="s">
        <v>436</v>
      </c>
      <c r="M474" s="56" t="s">
        <v>1995</v>
      </c>
      <c r="N474" s="44" t="s">
        <v>1993</v>
      </c>
      <c r="O474" s="44" t="s">
        <v>1996</v>
      </c>
      <c r="P474" s="44" t="s">
        <v>255</v>
      </c>
      <c r="Q474" s="44"/>
      <c r="R474" s="44" t="s">
        <v>255</v>
      </c>
      <c r="S474" s="44"/>
      <c r="T474" s="44"/>
      <c r="U474" s="44"/>
      <c r="V474" s="44" t="s">
        <v>255</v>
      </c>
      <c r="W474" s="44" t="s">
        <v>255</v>
      </c>
      <c r="X474" s="44"/>
      <c r="Y474" s="44"/>
      <c r="Z474" s="44"/>
      <c r="AA474" s="65" t="s">
        <v>256</v>
      </c>
    </row>
    <row r="475" spans="2:27" ht="14.5" customHeight="1">
      <c r="B475" s="38" t="s">
        <v>1997</v>
      </c>
      <c r="C475" s="38">
        <v>9</v>
      </c>
      <c r="D475" s="38" t="s">
        <v>248</v>
      </c>
      <c r="E475" s="38" t="s">
        <v>184</v>
      </c>
      <c r="F475" s="38" t="s">
        <v>249</v>
      </c>
      <c r="G475" s="38" t="s">
        <v>250</v>
      </c>
      <c r="H475" s="38" t="s">
        <v>204</v>
      </c>
      <c r="I475" s="38" t="s">
        <v>205</v>
      </c>
      <c r="J475" s="38" t="s">
        <v>206</v>
      </c>
      <c r="K475" s="38" t="s">
        <v>1998</v>
      </c>
      <c r="L475" s="38" t="s">
        <v>282</v>
      </c>
      <c r="M475" s="53" t="s">
        <v>1999</v>
      </c>
      <c r="N475" s="38" t="s">
        <v>1997</v>
      </c>
      <c r="O475" s="38" t="s">
        <v>2000</v>
      </c>
      <c r="P475" s="38"/>
      <c r="Q475" s="38" t="s">
        <v>255</v>
      </c>
      <c r="R475" s="38"/>
      <c r="S475" s="38"/>
      <c r="T475" s="38"/>
      <c r="U475" s="38" t="s">
        <v>255</v>
      </c>
      <c r="V475" s="38"/>
      <c r="W475" s="38" t="s">
        <v>255</v>
      </c>
      <c r="X475" s="38"/>
      <c r="Y475" s="38"/>
      <c r="Z475" s="38"/>
      <c r="AA475" s="65" t="s">
        <v>256</v>
      </c>
    </row>
    <row r="476" spans="2:27" ht="14.5" customHeight="1">
      <c r="B476" s="39" t="s">
        <v>2001</v>
      </c>
      <c r="C476" s="39">
        <v>9</v>
      </c>
      <c r="D476" s="39" t="s">
        <v>258</v>
      </c>
      <c r="E476" s="39" t="s">
        <v>184</v>
      </c>
      <c r="F476" s="39" t="s">
        <v>332</v>
      </c>
      <c r="G476" s="39" t="s">
        <v>290</v>
      </c>
      <c r="H476" s="39" t="s">
        <v>204</v>
      </c>
      <c r="I476" s="39" t="s">
        <v>205</v>
      </c>
      <c r="J476" s="39" t="s">
        <v>206</v>
      </c>
      <c r="K476" s="39" t="s">
        <v>2002</v>
      </c>
      <c r="L476" s="39" t="s">
        <v>720</v>
      </c>
      <c r="M476" s="49" t="s">
        <v>2003</v>
      </c>
      <c r="N476" s="39" t="s">
        <v>2001</v>
      </c>
      <c r="O476" s="39" t="s">
        <v>2004</v>
      </c>
      <c r="P476" s="39"/>
      <c r="Q476" s="39"/>
      <c r="R476" s="39"/>
      <c r="S476" s="39"/>
      <c r="T476" s="39"/>
      <c r="U476" s="39"/>
      <c r="V476" s="39" t="s">
        <v>255</v>
      </c>
      <c r="W476" s="39" t="s">
        <v>255</v>
      </c>
      <c r="X476" s="39"/>
      <c r="Y476" s="39"/>
      <c r="Z476" s="39"/>
      <c r="AA476" s="65" t="s">
        <v>256</v>
      </c>
    </row>
    <row r="477" spans="2:27" ht="14.5" customHeight="1">
      <c r="B477" s="39" t="s">
        <v>2005</v>
      </c>
      <c r="C477" s="39">
        <v>9</v>
      </c>
      <c r="D477" s="39" t="s">
        <v>258</v>
      </c>
      <c r="E477" s="39" t="s">
        <v>184</v>
      </c>
      <c r="F477" s="39" t="s">
        <v>249</v>
      </c>
      <c r="G477" s="39" t="s">
        <v>259</v>
      </c>
      <c r="H477" s="39" t="s">
        <v>204</v>
      </c>
      <c r="I477" s="39" t="s">
        <v>205</v>
      </c>
      <c r="J477" s="39" t="s">
        <v>206</v>
      </c>
      <c r="K477" s="39" t="s">
        <v>2006</v>
      </c>
      <c r="L477" s="39" t="s">
        <v>458</v>
      </c>
      <c r="M477" s="49" t="s">
        <v>2007</v>
      </c>
      <c r="N477" s="39" t="s">
        <v>2005</v>
      </c>
      <c r="O477" s="39" t="s">
        <v>2008</v>
      </c>
      <c r="P477" s="39"/>
      <c r="Q477" s="39"/>
      <c r="R477" s="39"/>
      <c r="S477" s="39"/>
      <c r="T477" s="39"/>
      <c r="U477" s="39"/>
      <c r="V477" s="39"/>
      <c r="W477" s="39" t="s">
        <v>255</v>
      </c>
      <c r="X477" s="39"/>
      <c r="Y477" s="39"/>
      <c r="Z477" s="39"/>
      <c r="AA477" s="65" t="s">
        <v>280</v>
      </c>
    </row>
    <row r="478" spans="2:27" ht="14.5" customHeight="1">
      <c r="B478" s="40" t="s">
        <v>2009</v>
      </c>
      <c r="C478" s="40">
        <v>9</v>
      </c>
      <c r="D478" s="40" t="s">
        <v>264</v>
      </c>
      <c r="E478" s="40" t="s">
        <v>184</v>
      </c>
      <c r="F478" s="40" t="s">
        <v>249</v>
      </c>
      <c r="G478" s="40" t="s">
        <v>250</v>
      </c>
      <c r="H478" s="40" t="s">
        <v>204</v>
      </c>
      <c r="I478" s="40" t="s">
        <v>205</v>
      </c>
      <c r="J478" s="40" t="s">
        <v>251</v>
      </c>
      <c r="K478" s="40" t="s">
        <v>251</v>
      </c>
      <c r="L478" s="40" t="s">
        <v>252</v>
      </c>
      <c r="M478" s="50" t="s">
        <v>2010</v>
      </c>
      <c r="N478" s="40" t="s">
        <v>2009</v>
      </c>
      <c r="O478" s="40" t="s">
        <v>2011</v>
      </c>
      <c r="P478" s="40"/>
      <c r="Q478" s="40" t="s">
        <v>255</v>
      </c>
      <c r="R478" s="40"/>
      <c r="S478" s="40"/>
      <c r="T478" s="40"/>
      <c r="U478" s="40"/>
      <c r="V478" s="40"/>
      <c r="W478" s="40"/>
      <c r="X478" s="40"/>
      <c r="Y478" s="40"/>
      <c r="Z478" s="40"/>
      <c r="AA478" s="65" t="s">
        <v>256</v>
      </c>
    </row>
    <row r="479" spans="2:27" ht="14.5" customHeight="1">
      <c r="B479" s="42" t="s">
        <v>2012</v>
      </c>
      <c r="C479" s="42">
        <v>9</v>
      </c>
      <c r="D479" s="42" t="s">
        <v>276</v>
      </c>
      <c r="E479" s="42" t="s">
        <v>184</v>
      </c>
      <c r="F479" s="42" t="s">
        <v>249</v>
      </c>
      <c r="G479" s="42" t="s">
        <v>272</v>
      </c>
      <c r="H479" s="42" t="s">
        <v>204</v>
      </c>
      <c r="I479" s="42" t="s">
        <v>205</v>
      </c>
      <c r="J479" s="42" t="s">
        <v>206</v>
      </c>
      <c r="K479" s="42" t="s">
        <v>2013</v>
      </c>
      <c r="L479" s="42" t="s">
        <v>559</v>
      </c>
      <c r="M479" s="52" t="s">
        <v>2014</v>
      </c>
      <c r="N479" s="42" t="s">
        <v>2012</v>
      </c>
      <c r="O479" s="42" t="s">
        <v>2015</v>
      </c>
      <c r="P479" s="42" t="s">
        <v>255</v>
      </c>
      <c r="Q479" s="42"/>
      <c r="R479" s="42"/>
      <c r="S479" s="42"/>
      <c r="T479" s="42"/>
      <c r="U479" s="42" t="s">
        <v>255</v>
      </c>
      <c r="V479" s="42"/>
      <c r="W479" s="42" t="s">
        <v>255</v>
      </c>
      <c r="X479" s="42"/>
      <c r="Y479" s="42"/>
      <c r="Z479" s="42"/>
      <c r="AA479" s="65" t="s">
        <v>280</v>
      </c>
    </row>
    <row r="480" spans="2:27" ht="14.5" customHeight="1">
      <c r="B480" s="40" t="s">
        <v>2016</v>
      </c>
      <c r="C480" s="40">
        <v>9</v>
      </c>
      <c r="D480" s="40" t="s">
        <v>264</v>
      </c>
      <c r="E480" s="40" t="s">
        <v>184</v>
      </c>
      <c r="F480" s="40" t="s">
        <v>249</v>
      </c>
      <c r="G480" s="40" t="s">
        <v>1009</v>
      </c>
      <c r="H480" s="40" t="s">
        <v>204</v>
      </c>
      <c r="I480" s="40" t="s">
        <v>205</v>
      </c>
      <c r="J480" s="40" t="s">
        <v>251</v>
      </c>
      <c r="K480" s="40" t="s">
        <v>251</v>
      </c>
      <c r="L480" s="40" t="s">
        <v>252</v>
      </c>
      <c r="M480" s="50" t="s">
        <v>2017</v>
      </c>
      <c r="N480" s="40" t="s">
        <v>2016</v>
      </c>
      <c r="O480" s="40" t="s">
        <v>2018</v>
      </c>
      <c r="P480" s="40"/>
      <c r="Q480" s="40"/>
      <c r="R480" s="40"/>
      <c r="S480" s="40"/>
      <c r="T480" s="40"/>
      <c r="U480" s="40" t="s">
        <v>255</v>
      </c>
      <c r="V480" s="40"/>
      <c r="W480" s="40" t="s">
        <v>255</v>
      </c>
      <c r="X480" s="40"/>
      <c r="Y480" s="40"/>
      <c r="Z480" s="40"/>
      <c r="AA480" s="65" t="s">
        <v>256</v>
      </c>
    </row>
    <row r="481" spans="2:27" ht="14.5" customHeight="1">
      <c r="B481" s="40" t="s">
        <v>2019</v>
      </c>
      <c r="C481" s="40">
        <v>9</v>
      </c>
      <c r="D481" s="40" t="s">
        <v>264</v>
      </c>
      <c r="E481" s="40" t="s">
        <v>184</v>
      </c>
      <c r="F481" s="40" t="s">
        <v>249</v>
      </c>
      <c r="G481" s="40" t="s">
        <v>312</v>
      </c>
      <c r="H481" s="40" t="s">
        <v>204</v>
      </c>
      <c r="I481" s="40" t="s">
        <v>205</v>
      </c>
      <c r="J481" s="40" t="s">
        <v>251</v>
      </c>
      <c r="K481" s="40" t="s">
        <v>251</v>
      </c>
      <c r="L481" s="40" t="s">
        <v>252</v>
      </c>
      <c r="M481" s="50" t="s">
        <v>2020</v>
      </c>
      <c r="N481" s="40" t="s">
        <v>2019</v>
      </c>
      <c r="O481" s="40" t="s">
        <v>2021</v>
      </c>
      <c r="P481" s="40" t="s">
        <v>255</v>
      </c>
      <c r="Q481" s="40"/>
      <c r="R481" s="40"/>
      <c r="S481" s="40"/>
      <c r="T481" s="40"/>
      <c r="U481" s="40"/>
      <c r="V481" s="40"/>
      <c r="W481" s="40"/>
      <c r="X481" s="40"/>
      <c r="Y481" s="40"/>
      <c r="Z481" s="40"/>
      <c r="AA481" s="65" t="s">
        <v>256</v>
      </c>
    </row>
    <row r="482" spans="2:27" ht="14.5" customHeight="1">
      <c r="B482" s="43" t="s">
        <v>2022</v>
      </c>
      <c r="C482" s="43">
        <v>9</v>
      </c>
      <c r="D482" s="43" t="s">
        <v>300</v>
      </c>
      <c r="E482" s="43" t="s">
        <v>184</v>
      </c>
      <c r="F482" s="43" t="s">
        <v>249</v>
      </c>
      <c r="G482" s="43" t="s">
        <v>250</v>
      </c>
      <c r="H482" s="43" t="s">
        <v>204</v>
      </c>
      <c r="I482" s="43" t="s">
        <v>251</v>
      </c>
      <c r="J482" s="43" t="s">
        <v>251</v>
      </c>
      <c r="K482" s="43" t="s">
        <v>251</v>
      </c>
      <c r="L482" s="43" t="s">
        <v>252</v>
      </c>
      <c r="M482" s="54" t="s">
        <v>2023</v>
      </c>
      <c r="N482" s="43" t="s">
        <v>2022</v>
      </c>
      <c r="O482" s="43" t="s">
        <v>2024</v>
      </c>
      <c r="P482" s="43" t="s">
        <v>255</v>
      </c>
      <c r="Q482" s="43"/>
      <c r="R482" s="43"/>
      <c r="S482" s="43"/>
      <c r="T482" s="43"/>
      <c r="U482" s="43" t="s">
        <v>255</v>
      </c>
      <c r="V482" s="43" t="s">
        <v>255</v>
      </c>
      <c r="W482" s="43" t="s">
        <v>255</v>
      </c>
      <c r="X482" s="43"/>
      <c r="Y482" s="43"/>
      <c r="Z482" s="43"/>
      <c r="AA482" s="65" t="s">
        <v>256</v>
      </c>
    </row>
    <row r="483" spans="2:27" ht="14.5" customHeight="1">
      <c r="B483" s="39" t="s">
        <v>2025</v>
      </c>
      <c r="C483" s="39">
        <v>9</v>
      </c>
      <c r="D483" s="39" t="s">
        <v>258</v>
      </c>
      <c r="E483" s="39" t="s">
        <v>184</v>
      </c>
      <c r="F483" s="39" t="s">
        <v>249</v>
      </c>
      <c r="G483" s="39" t="s">
        <v>250</v>
      </c>
      <c r="H483" s="39" t="s">
        <v>204</v>
      </c>
      <c r="I483" s="39" t="s">
        <v>205</v>
      </c>
      <c r="J483" s="39" t="s">
        <v>251</v>
      </c>
      <c r="K483" s="39" t="s">
        <v>251</v>
      </c>
      <c r="L483" s="39" t="s">
        <v>371</v>
      </c>
      <c r="M483" s="63" t="s">
        <v>2026</v>
      </c>
      <c r="N483" s="39" t="s">
        <v>2025</v>
      </c>
      <c r="O483" s="39" t="s">
        <v>2027</v>
      </c>
      <c r="P483" s="39"/>
      <c r="Q483" s="39"/>
      <c r="R483" s="39"/>
      <c r="S483" s="39"/>
      <c r="T483" s="39"/>
      <c r="U483" s="39"/>
      <c r="V483" s="39"/>
      <c r="W483" s="39" t="s">
        <v>255</v>
      </c>
      <c r="X483" s="39"/>
      <c r="Y483" s="39"/>
      <c r="Z483" s="39"/>
      <c r="AA483" s="65" t="s">
        <v>256</v>
      </c>
    </row>
    <row r="484" spans="2:27" ht="14.5" customHeight="1">
      <c r="B484" s="43" t="s">
        <v>2028</v>
      </c>
      <c r="C484" s="43">
        <v>9</v>
      </c>
      <c r="D484" s="43" t="s">
        <v>300</v>
      </c>
      <c r="E484" s="43" t="s">
        <v>184</v>
      </c>
      <c r="F484" s="43" t="s">
        <v>249</v>
      </c>
      <c r="G484" s="43" t="s">
        <v>486</v>
      </c>
      <c r="H484" s="43" t="s">
        <v>251</v>
      </c>
      <c r="I484" s="43" t="s">
        <v>205</v>
      </c>
      <c r="J484" s="43" t="s">
        <v>251</v>
      </c>
      <c r="K484" s="43" t="s">
        <v>251</v>
      </c>
      <c r="L484" s="43" t="s">
        <v>252</v>
      </c>
      <c r="M484" s="62" t="s">
        <v>2029</v>
      </c>
      <c r="N484" s="43" t="s">
        <v>2028</v>
      </c>
      <c r="O484" s="43" t="s">
        <v>2030</v>
      </c>
      <c r="P484" s="43" t="s">
        <v>255</v>
      </c>
      <c r="Q484" s="43"/>
      <c r="R484" s="43"/>
      <c r="S484" s="43"/>
      <c r="T484" s="43"/>
      <c r="U484" s="43" t="s">
        <v>255</v>
      </c>
      <c r="V484" s="43" t="s">
        <v>255</v>
      </c>
      <c r="W484" s="43" t="s">
        <v>255</v>
      </c>
      <c r="X484" s="43"/>
      <c r="Y484" s="43"/>
      <c r="Z484" s="43"/>
      <c r="AA484" s="65" t="s">
        <v>280</v>
      </c>
    </row>
    <row r="485" spans="2:27" ht="14.5" customHeight="1">
      <c r="B485" s="40" t="s">
        <v>2031</v>
      </c>
      <c r="C485" s="40">
        <v>9</v>
      </c>
      <c r="D485" s="40" t="s">
        <v>264</v>
      </c>
      <c r="E485" s="40" t="s">
        <v>184</v>
      </c>
      <c r="F485" s="40" t="s">
        <v>249</v>
      </c>
      <c r="G485" s="40" t="s">
        <v>2032</v>
      </c>
      <c r="H485" s="40" t="s">
        <v>204</v>
      </c>
      <c r="I485" s="40" t="s">
        <v>205</v>
      </c>
      <c r="J485" s="40" t="s">
        <v>206</v>
      </c>
      <c r="K485" s="40" t="s">
        <v>2033</v>
      </c>
      <c r="L485" s="40" t="s">
        <v>282</v>
      </c>
      <c r="M485" s="70" t="s">
        <v>2034</v>
      </c>
      <c r="N485" s="40" t="s">
        <v>2031</v>
      </c>
      <c r="O485" s="40" t="s">
        <v>2035</v>
      </c>
      <c r="P485" s="40"/>
      <c r="Q485" s="40"/>
      <c r="R485" s="40"/>
      <c r="S485" s="40"/>
      <c r="T485" s="40"/>
      <c r="U485" s="40"/>
      <c r="V485" s="40"/>
      <c r="W485" s="40"/>
      <c r="X485" s="40"/>
      <c r="Y485" s="40"/>
      <c r="Z485" s="40" t="s">
        <v>255</v>
      </c>
      <c r="AA485" s="65" t="s">
        <v>387</v>
      </c>
    </row>
    <row r="486" spans="2:27" ht="14.5" customHeight="1">
      <c r="B486" s="42" t="s">
        <v>2036</v>
      </c>
      <c r="C486" s="42">
        <v>9</v>
      </c>
      <c r="D486" s="42" t="s">
        <v>276</v>
      </c>
      <c r="E486" s="42" t="s">
        <v>184</v>
      </c>
      <c r="F486" s="42" t="s">
        <v>249</v>
      </c>
      <c r="G486" s="42" t="s">
        <v>259</v>
      </c>
      <c r="H486" s="42" t="s">
        <v>204</v>
      </c>
      <c r="I486" s="42" t="s">
        <v>205</v>
      </c>
      <c r="J486" s="42" t="s">
        <v>206</v>
      </c>
      <c r="K486" s="42" t="s">
        <v>2037</v>
      </c>
      <c r="L486" s="42" t="s">
        <v>559</v>
      </c>
      <c r="M486" s="57" t="s">
        <v>2038</v>
      </c>
      <c r="N486" s="42" t="s">
        <v>2036</v>
      </c>
      <c r="O486" s="42" t="s">
        <v>2039</v>
      </c>
      <c r="P486" s="42"/>
      <c r="Q486" s="42"/>
      <c r="R486" s="42" t="s">
        <v>255</v>
      </c>
      <c r="S486" s="42"/>
      <c r="T486" s="42"/>
      <c r="U486" s="42"/>
      <c r="V486" s="42"/>
      <c r="W486" s="42" t="s">
        <v>255</v>
      </c>
      <c r="X486" s="42"/>
      <c r="Y486" s="42"/>
      <c r="Z486" s="42"/>
      <c r="AA486" s="65" t="s">
        <v>256</v>
      </c>
    </row>
    <row r="487" spans="2:27" ht="14.5" customHeight="1">
      <c r="B487" s="38" t="s">
        <v>2040</v>
      </c>
      <c r="C487" s="38">
        <v>9</v>
      </c>
      <c r="D487" s="38" t="s">
        <v>248</v>
      </c>
      <c r="E487" s="38" t="s">
        <v>184</v>
      </c>
      <c r="F487" s="38" t="s">
        <v>249</v>
      </c>
      <c r="G487" s="38" t="s">
        <v>934</v>
      </c>
      <c r="H487" s="38" t="s">
        <v>204</v>
      </c>
      <c r="I487" s="38" t="s">
        <v>205</v>
      </c>
      <c r="J487" s="38" t="s">
        <v>251</v>
      </c>
      <c r="K487" s="38" t="s">
        <v>251</v>
      </c>
      <c r="L487" s="38" t="s">
        <v>282</v>
      </c>
      <c r="M487" s="53" t="s">
        <v>2041</v>
      </c>
      <c r="N487" s="38" t="s">
        <v>2040</v>
      </c>
      <c r="O487" s="38" t="s">
        <v>2042</v>
      </c>
      <c r="P487" s="38"/>
      <c r="Q487" s="38"/>
      <c r="R487" s="38" t="s">
        <v>255</v>
      </c>
      <c r="S487" s="38"/>
      <c r="T487" s="38"/>
      <c r="U487" s="38"/>
      <c r="V487" s="38"/>
      <c r="W487" s="38"/>
      <c r="X487" s="38"/>
      <c r="Y487" s="38"/>
      <c r="Z487" s="38"/>
      <c r="AA487" s="65" t="s">
        <v>256</v>
      </c>
    </row>
    <row r="488" spans="2:27" ht="14.5" customHeight="1">
      <c r="B488" s="41" t="s">
        <v>2043</v>
      </c>
      <c r="C488" s="41">
        <v>9</v>
      </c>
      <c r="D488" s="41" t="s">
        <v>271</v>
      </c>
      <c r="E488" s="41" t="s">
        <v>184</v>
      </c>
      <c r="F488" s="41" t="s">
        <v>249</v>
      </c>
      <c r="G488" s="41" t="s">
        <v>486</v>
      </c>
      <c r="H488" s="41" t="s">
        <v>204</v>
      </c>
      <c r="I488" s="41" t="s">
        <v>205</v>
      </c>
      <c r="J488" s="41" t="s">
        <v>206</v>
      </c>
      <c r="K488" s="41" t="s">
        <v>2044</v>
      </c>
      <c r="L488" s="41" t="s">
        <v>252</v>
      </c>
      <c r="M488" s="81" t="s">
        <v>2045</v>
      </c>
      <c r="N488" s="41" t="s">
        <v>2043</v>
      </c>
      <c r="O488" s="41" t="s">
        <v>2046</v>
      </c>
      <c r="P488" s="41"/>
      <c r="Q488" s="41"/>
      <c r="R488" s="41"/>
      <c r="S488" s="41"/>
      <c r="T488" s="41"/>
      <c r="U488" s="41"/>
      <c r="V488" s="41"/>
      <c r="W488" s="41"/>
      <c r="X488" s="41"/>
      <c r="Y488" s="41" t="s">
        <v>255</v>
      </c>
      <c r="Z488" s="41"/>
      <c r="AA488" s="65" t="s">
        <v>387</v>
      </c>
    </row>
    <row r="489" spans="2:27" ht="14.5" customHeight="1">
      <c r="B489" s="42" t="s">
        <v>2047</v>
      </c>
      <c r="C489" s="42">
        <v>9</v>
      </c>
      <c r="D489" s="42" t="s">
        <v>276</v>
      </c>
      <c r="E489" s="42" t="s">
        <v>184</v>
      </c>
      <c r="F489" s="42" t="s">
        <v>249</v>
      </c>
      <c r="G489" s="42" t="s">
        <v>259</v>
      </c>
      <c r="H489" s="42" t="s">
        <v>204</v>
      </c>
      <c r="I489" s="42" t="s">
        <v>251</v>
      </c>
      <c r="J489" s="42" t="s">
        <v>251</v>
      </c>
      <c r="K489" s="42" t="s">
        <v>251</v>
      </c>
      <c r="L489" s="42" t="s">
        <v>252</v>
      </c>
      <c r="M489" s="52" t="s">
        <v>2048</v>
      </c>
      <c r="N489" s="42" t="s">
        <v>2047</v>
      </c>
      <c r="O489" s="42" t="s">
        <v>2049</v>
      </c>
      <c r="P489" s="42"/>
      <c r="Q489" s="42"/>
      <c r="R489" s="42"/>
      <c r="S489" s="42"/>
      <c r="T489" s="42"/>
      <c r="U489" s="42" t="s">
        <v>255</v>
      </c>
      <c r="V489" s="42"/>
      <c r="W489" s="42" t="s">
        <v>255</v>
      </c>
      <c r="X489" s="42"/>
      <c r="Y489" s="42"/>
      <c r="Z489" s="42"/>
      <c r="AA489" s="65" t="s">
        <v>256</v>
      </c>
    </row>
    <row r="490" spans="2:27" ht="14.5" customHeight="1">
      <c r="B490" s="42" t="s">
        <v>2050</v>
      </c>
      <c r="C490" s="42">
        <v>9</v>
      </c>
      <c r="D490" s="42" t="s">
        <v>276</v>
      </c>
      <c r="E490" s="42" t="s">
        <v>184</v>
      </c>
      <c r="F490" s="42" t="s">
        <v>249</v>
      </c>
      <c r="G490" s="42" t="s">
        <v>290</v>
      </c>
      <c r="H490" s="42" t="s">
        <v>204</v>
      </c>
      <c r="I490" s="42" t="s">
        <v>205</v>
      </c>
      <c r="J490" s="42" t="s">
        <v>206</v>
      </c>
      <c r="K490" s="42" t="s">
        <v>2051</v>
      </c>
      <c r="L490" s="42" t="s">
        <v>559</v>
      </c>
      <c r="M490" s="52" t="s">
        <v>2052</v>
      </c>
      <c r="N490" s="42" t="s">
        <v>2050</v>
      </c>
      <c r="O490" s="42" t="s">
        <v>2053</v>
      </c>
      <c r="P490" s="42" t="s">
        <v>255</v>
      </c>
      <c r="Q490" s="42"/>
      <c r="R490" s="42"/>
      <c r="S490" s="42"/>
      <c r="T490" s="42"/>
      <c r="U490" s="42"/>
      <c r="V490" s="42" t="s">
        <v>255</v>
      </c>
      <c r="W490" s="42" t="s">
        <v>255</v>
      </c>
      <c r="X490" s="42"/>
      <c r="Y490" s="42"/>
      <c r="Z490" s="42"/>
      <c r="AA490" s="65" t="s">
        <v>256</v>
      </c>
    </row>
    <row r="491" spans="2:27" ht="14.5" customHeight="1">
      <c r="B491" s="41" t="s">
        <v>2054</v>
      </c>
      <c r="C491" s="41">
        <v>9</v>
      </c>
      <c r="D491" s="41" t="s">
        <v>271</v>
      </c>
      <c r="E491" s="41" t="s">
        <v>184</v>
      </c>
      <c r="F491" s="41" t="s">
        <v>324</v>
      </c>
      <c r="G491" s="41" t="s">
        <v>312</v>
      </c>
      <c r="H491" s="41" t="s">
        <v>204</v>
      </c>
      <c r="I491" s="41" t="s">
        <v>205</v>
      </c>
      <c r="J491" s="41" t="s">
        <v>206</v>
      </c>
      <c r="K491" s="41" t="s">
        <v>2055</v>
      </c>
      <c r="L491" s="41" t="s">
        <v>252</v>
      </c>
      <c r="M491" s="61" t="s">
        <v>2056</v>
      </c>
      <c r="N491" s="41" t="s">
        <v>2054</v>
      </c>
      <c r="O491" s="41" t="s">
        <v>2057</v>
      </c>
      <c r="P491" s="41"/>
      <c r="Q491" s="41" t="s">
        <v>255</v>
      </c>
      <c r="R491" s="41" t="s">
        <v>255</v>
      </c>
      <c r="S491" s="41"/>
      <c r="T491" s="41"/>
      <c r="U491" s="41"/>
      <c r="V491" s="41"/>
      <c r="W491" s="41"/>
      <c r="X491" s="41"/>
      <c r="Y491" s="41"/>
      <c r="Z491" s="41"/>
      <c r="AA491" s="65" t="s">
        <v>256</v>
      </c>
    </row>
    <row r="492" spans="2:27" ht="14.5" customHeight="1">
      <c r="B492" s="45" t="s">
        <v>2058</v>
      </c>
      <c r="C492" s="45">
        <v>9</v>
      </c>
      <c r="D492" s="45" t="s">
        <v>352</v>
      </c>
      <c r="E492" s="45" t="s">
        <v>184</v>
      </c>
      <c r="F492" s="45" t="s">
        <v>249</v>
      </c>
      <c r="G492" s="45" t="s">
        <v>272</v>
      </c>
      <c r="H492" s="45" t="s">
        <v>204</v>
      </c>
      <c r="I492" s="45" t="s">
        <v>205</v>
      </c>
      <c r="J492" s="45" t="s">
        <v>251</v>
      </c>
      <c r="K492" s="45" t="s">
        <v>251</v>
      </c>
      <c r="L492" s="45" t="s">
        <v>282</v>
      </c>
      <c r="M492" s="59" t="s">
        <v>2059</v>
      </c>
      <c r="N492" s="45" t="s">
        <v>2058</v>
      </c>
      <c r="O492" s="45" t="s">
        <v>2060</v>
      </c>
      <c r="P492" s="45"/>
      <c r="Q492" s="45"/>
      <c r="R492" s="45"/>
      <c r="S492" s="45"/>
      <c r="T492" s="45"/>
      <c r="U492" s="45"/>
      <c r="V492" s="45"/>
      <c r="W492" s="45" t="s">
        <v>255</v>
      </c>
      <c r="X492" s="45"/>
      <c r="Y492" s="45"/>
      <c r="Z492" s="45"/>
      <c r="AA492" s="65" t="s">
        <v>256</v>
      </c>
    </row>
    <row r="493" spans="2:27" ht="14.5" customHeight="1">
      <c r="B493" s="38" t="s">
        <v>2061</v>
      </c>
      <c r="C493" s="38">
        <v>9</v>
      </c>
      <c r="D493" s="38" t="s">
        <v>248</v>
      </c>
      <c r="E493" s="38" t="s">
        <v>184</v>
      </c>
      <c r="F493" s="38" t="s">
        <v>249</v>
      </c>
      <c r="G493" s="38" t="s">
        <v>259</v>
      </c>
      <c r="H493" s="38" t="s">
        <v>204</v>
      </c>
      <c r="I493" s="38" t="s">
        <v>251</v>
      </c>
      <c r="J493" s="38" t="s">
        <v>251</v>
      </c>
      <c r="K493" s="38" t="s">
        <v>251</v>
      </c>
      <c r="L493" s="38" t="s">
        <v>252</v>
      </c>
      <c r="M493" s="53" t="s">
        <v>2062</v>
      </c>
      <c r="N493" s="38" t="s">
        <v>2061</v>
      </c>
      <c r="O493" s="38" t="s">
        <v>2063</v>
      </c>
      <c r="P493" s="38"/>
      <c r="Q493" s="38"/>
      <c r="R493" s="38"/>
      <c r="S493" s="38"/>
      <c r="T493" s="38"/>
      <c r="U493" s="38" t="s">
        <v>255</v>
      </c>
      <c r="V493" s="38"/>
      <c r="W493" s="38" t="s">
        <v>255</v>
      </c>
      <c r="X493" s="38"/>
      <c r="Y493" s="38"/>
      <c r="Z493" s="38"/>
      <c r="AA493" s="65" t="s">
        <v>256</v>
      </c>
    </row>
    <row r="494" spans="2:27" ht="14.5" customHeight="1">
      <c r="B494" s="45" t="s">
        <v>2064</v>
      </c>
      <c r="C494" s="45">
        <v>1</v>
      </c>
      <c r="D494" s="45" t="s">
        <v>352</v>
      </c>
      <c r="E494" s="45" t="s">
        <v>184</v>
      </c>
      <c r="F494" s="45" t="s">
        <v>332</v>
      </c>
      <c r="G494" s="45" t="s">
        <v>312</v>
      </c>
      <c r="H494" s="45" t="s">
        <v>204</v>
      </c>
      <c r="I494" s="45" t="s">
        <v>205</v>
      </c>
      <c r="J494" s="45" t="s">
        <v>251</v>
      </c>
      <c r="K494" s="45" t="s">
        <v>251</v>
      </c>
      <c r="L494" s="83" t="s">
        <v>436</v>
      </c>
      <c r="M494" s="84" t="s">
        <v>2065</v>
      </c>
      <c r="N494" s="45" t="s">
        <v>2064</v>
      </c>
      <c r="O494" s="45" t="s">
        <v>2066</v>
      </c>
      <c r="P494" s="45" t="s">
        <v>255</v>
      </c>
      <c r="Q494" s="45"/>
      <c r="R494" s="45"/>
      <c r="S494" s="45"/>
      <c r="T494" s="45"/>
      <c r="U494" s="45"/>
      <c r="V494" s="45" t="s">
        <v>255</v>
      </c>
      <c r="W494" s="45" t="s">
        <v>255</v>
      </c>
      <c r="X494" s="45"/>
      <c r="Y494" s="92"/>
      <c r="Z494" s="92"/>
      <c r="AA494" s="93" t="s">
        <v>2067</v>
      </c>
    </row>
    <row r="495" spans="2:27" ht="14.5" customHeight="1">
      <c r="B495" s="43" t="s">
        <v>2068</v>
      </c>
      <c r="C495" s="43">
        <v>2</v>
      </c>
      <c r="D495" s="43" t="s">
        <v>300</v>
      </c>
      <c r="E495" s="43" t="s">
        <v>184</v>
      </c>
      <c r="F495" s="43" t="s">
        <v>2069</v>
      </c>
      <c r="G495" s="43" t="s">
        <v>259</v>
      </c>
      <c r="H495" s="43" t="s">
        <v>204</v>
      </c>
      <c r="I495" s="43" t="s">
        <v>205</v>
      </c>
      <c r="J495" s="43" t="s">
        <v>251</v>
      </c>
      <c r="K495" s="43" t="s">
        <v>251</v>
      </c>
      <c r="L495" s="85" t="s">
        <v>252</v>
      </c>
      <c r="M495" s="58" t="s">
        <v>2070</v>
      </c>
      <c r="N495" s="43" t="s">
        <v>2068</v>
      </c>
      <c r="O495" s="43" t="s">
        <v>2071</v>
      </c>
      <c r="P495" s="43" t="s">
        <v>255</v>
      </c>
      <c r="Q495" s="43"/>
      <c r="R495" s="43"/>
      <c r="S495" s="43"/>
      <c r="T495" s="43"/>
      <c r="U495" s="43"/>
      <c r="V495" s="43"/>
      <c r="W495" s="43" t="s">
        <v>255</v>
      </c>
      <c r="X495" s="43"/>
      <c r="Y495" s="66"/>
      <c r="Z495" s="66"/>
      <c r="AA495" s="93" t="s">
        <v>2067</v>
      </c>
    </row>
    <row r="496" spans="2:27" ht="14.5" customHeight="1">
      <c r="B496" s="43" t="s">
        <v>2072</v>
      </c>
      <c r="C496" s="43">
        <v>3</v>
      </c>
      <c r="D496" s="43" t="s">
        <v>300</v>
      </c>
      <c r="E496" s="43" t="s">
        <v>184</v>
      </c>
      <c r="F496" s="43" t="s">
        <v>249</v>
      </c>
      <c r="G496" s="43" t="s">
        <v>290</v>
      </c>
      <c r="H496" s="43" t="s">
        <v>204</v>
      </c>
      <c r="I496" s="43" t="s">
        <v>251</v>
      </c>
      <c r="J496" s="43" t="s">
        <v>251</v>
      </c>
      <c r="K496" s="43" t="s">
        <v>251</v>
      </c>
      <c r="L496" s="85" t="s">
        <v>559</v>
      </c>
      <c r="M496" s="58" t="s">
        <v>2073</v>
      </c>
      <c r="N496" s="43" t="s">
        <v>2072</v>
      </c>
      <c r="O496" s="43" t="s">
        <v>2074</v>
      </c>
      <c r="P496" s="43" t="s">
        <v>255</v>
      </c>
      <c r="Q496" s="43" t="s">
        <v>255</v>
      </c>
      <c r="R496" s="43"/>
      <c r="S496" s="43"/>
      <c r="T496" s="43"/>
      <c r="U496" s="43"/>
      <c r="V496" s="43"/>
      <c r="W496" s="43" t="s">
        <v>255</v>
      </c>
      <c r="X496" s="43"/>
      <c r="Y496" s="66"/>
      <c r="Z496" s="66"/>
      <c r="AA496" s="93" t="s">
        <v>2067</v>
      </c>
    </row>
    <row r="497" spans="2:27" ht="14.5" customHeight="1">
      <c r="B497" s="43" t="s">
        <v>2075</v>
      </c>
      <c r="C497" s="43">
        <v>3</v>
      </c>
      <c r="D497" s="43" t="s">
        <v>300</v>
      </c>
      <c r="E497" s="43" t="s">
        <v>184</v>
      </c>
      <c r="F497" s="43" t="s">
        <v>249</v>
      </c>
      <c r="G497" s="43" t="s">
        <v>290</v>
      </c>
      <c r="H497" s="43" t="s">
        <v>204</v>
      </c>
      <c r="I497" s="43" t="s">
        <v>205</v>
      </c>
      <c r="J497" s="43" t="s">
        <v>206</v>
      </c>
      <c r="K497" s="43" t="s">
        <v>2076</v>
      </c>
      <c r="L497" s="85" t="s">
        <v>282</v>
      </c>
      <c r="M497" s="58" t="s">
        <v>2077</v>
      </c>
      <c r="N497" s="43" t="s">
        <v>2075</v>
      </c>
      <c r="O497" s="43" t="s">
        <v>2078</v>
      </c>
      <c r="P497" s="43"/>
      <c r="Q497" s="43" t="s">
        <v>255</v>
      </c>
      <c r="R497" s="43"/>
      <c r="S497" s="43"/>
      <c r="T497" s="43"/>
      <c r="U497" s="43" t="s">
        <v>255</v>
      </c>
      <c r="V497" s="43" t="s">
        <v>255</v>
      </c>
      <c r="W497" s="43" t="s">
        <v>255</v>
      </c>
      <c r="X497" s="43"/>
      <c r="Y497" s="66"/>
      <c r="Z497" s="66"/>
      <c r="AA497" s="93" t="s">
        <v>2067</v>
      </c>
    </row>
    <row r="498" spans="2:27" ht="14.5" customHeight="1">
      <c r="B498" s="43" t="s">
        <v>2079</v>
      </c>
      <c r="C498" s="43">
        <v>3</v>
      </c>
      <c r="D498" s="43" t="s">
        <v>300</v>
      </c>
      <c r="E498" s="43" t="s">
        <v>184</v>
      </c>
      <c r="F498" s="43" t="s">
        <v>332</v>
      </c>
      <c r="G498" s="43" t="s">
        <v>250</v>
      </c>
      <c r="H498" s="43" t="s">
        <v>204</v>
      </c>
      <c r="I498" s="43" t="s">
        <v>251</v>
      </c>
      <c r="J498" s="43" t="s">
        <v>251</v>
      </c>
      <c r="K498" s="43" t="s">
        <v>251</v>
      </c>
      <c r="L498" s="85" t="s">
        <v>324</v>
      </c>
      <c r="M498" s="58" t="s">
        <v>2080</v>
      </c>
      <c r="N498" s="43" t="s">
        <v>2079</v>
      </c>
      <c r="O498" s="43" t="s">
        <v>2081</v>
      </c>
      <c r="P498" s="43" t="s">
        <v>255</v>
      </c>
      <c r="Q498" s="43" t="s">
        <v>255</v>
      </c>
      <c r="R498" s="43"/>
      <c r="S498" s="43"/>
      <c r="T498" s="43"/>
      <c r="U498" s="43"/>
      <c r="V498" s="43"/>
      <c r="W498" s="43"/>
      <c r="X498" s="43"/>
      <c r="Y498" s="66"/>
      <c r="Z498" s="66"/>
      <c r="AA498" s="93" t="s">
        <v>2067</v>
      </c>
    </row>
    <row r="499" spans="2:27" ht="14.5" customHeight="1">
      <c r="B499" s="43" t="s">
        <v>2082</v>
      </c>
      <c r="C499" s="43">
        <v>2</v>
      </c>
      <c r="D499" s="43" t="s">
        <v>300</v>
      </c>
      <c r="E499" s="43" t="s">
        <v>184</v>
      </c>
      <c r="F499" s="43" t="s">
        <v>249</v>
      </c>
      <c r="G499" s="43" t="s">
        <v>250</v>
      </c>
      <c r="H499" s="43" t="s">
        <v>251</v>
      </c>
      <c r="I499" s="43" t="s">
        <v>205</v>
      </c>
      <c r="J499" s="43" t="s">
        <v>206</v>
      </c>
      <c r="K499" s="43" t="s">
        <v>2083</v>
      </c>
      <c r="L499" s="85" t="s">
        <v>332</v>
      </c>
      <c r="M499" s="58" t="s">
        <v>2084</v>
      </c>
      <c r="N499" s="43" t="s">
        <v>2082</v>
      </c>
      <c r="O499" s="43" t="s">
        <v>2085</v>
      </c>
      <c r="P499" s="43"/>
      <c r="Q499" s="43"/>
      <c r="R499" s="43"/>
      <c r="S499" s="43"/>
      <c r="T499" s="43"/>
      <c r="U499" s="43"/>
      <c r="V499" s="43"/>
      <c r="W499" s="43" t="s">
        <v>255</v>
      </c>
      <c r="X499" s="43"/>
      <c r="Y499" s="66"/>
      <c r="Z499" s="66"/>
      <c r="AA499" s="93" t="s">
        <v>2067</v>
      </c>
    </row>
    <row r="500" spans="2:27" ht="14.5" customHeight="1">
      <c r="B500" s="40" t="s">
        <v>2086</v>
      </c>
      <c r="C500" s="40">
        <v>1</v>
      </c>
      <c r="D500" s="40" t="s">
        <v>264</v>
      </c>
      <c r="E500" s="40" t="s">
        <v>184</v>
      </c>
      <c r="F500" s="40" t="s">
        <v>249</v>
      </c>
      <c r="G500" s="40" t="s">
        <v>272</v>
      </c>
      <c r="H500" s="40" t="s">
        <v>204</v>
      </c>
      <c r="I500" s="40" t="s">
        <v>205</v>
      </c>
      <c r="J500" s="40" t="s">
        <v>251</v>
      </c>
      <c r="K500" s="40" t="s">
        <v>2087</v>
      </c>
      <c r="L500" s="86" t="s">
        <v>252</v>
      </c>
      <c r="M500" s="70" t="s">
        <v>2088</v>
      </c>
      <c r="N500" s="40" t="s">
        <v>2086</v>
      </c>
      <c r="O500" s="40" t="s">
        <v>2089</v>
      </c>
      <c r="P500" s="40"/>
      <c r="Q500" s="40"/>
      <c r="R500" s="40"/>
      <c r="S500" s="40"/>
      <c r="T500" s="40"/>
      <c r="U500" s="40"/>
      <c r="V500" s="40"/>
      <c r="W500" s="40" t="s">
        <v>255</v>
      </c>
      <c r="X500" s="40"/>
      <c r="Y500" s="71"/>
      <c r="Z500" s="71"/>
      <c r="AA500" s="93" t="s">
        <v>2067</v>
      </c>
    </row>
    <row r="501" spans="2:27" ht="14.5" customHeight="1">
      <c r="B501" s="45" t="s">
        <v>2090</v>
      </c>
      <c r="C501" s="45">
        <v>2</v>
      </c>
      <c r="D501" s="45" t="s">
        <v>352</v>
      </c>
      <c r="E501" s="45" t="s">
        <v>184</v>
      </c>
      <c r="F501" s="45" t="s">
        <v>249</v>
      </c>
      <c r="G501" s="45" t="s">
        <v>250</v>
      </c>
      <c r="H501" s="45" t="s">
        <v>204</v>
      </c>
      <c r="I501" s="45" t="s">
        <v>205</v>
      </c>
      <c r="J501" s="45" t="s">
        <v>206</v>
      </c>
      <c r="K501" s="45" t="s">
        <v>2091</v>
      </c>
      <c r="L501" s="83" t="s">
        <v>282</v>
      </c>
      <c r="M501" s="84" t="s">
        <v>2092</v>
      </c>
      <c r="N501" s="45" t="s">
        <v>2090</v>
      </c>
      <c r="O501" s="45" t="s">
        <v>2093</v>
      </c>
      <c r="P501" s="45" t="s">
        <v>255</v>
      </c>
      <c r="Q501" s="45"/>
      <c r="R501" s="45"/>
      <c r="S501" s="45"/>
      <c r="T501" s="45"/>
      <c r="U501" s="45" t="s">
        <v>255</v>
      </c>
      <c r="V501" s="45"/>
      <c r="W501" s="45" t="s">
        <v>255</v>
      </c>
      <c r="X501" s="45"/>
      <c r="Y501" s="92"/>
      <c r="Z501" s="92"/>
      <c r="AA501" s="93" t="s">
        <v>2094</v>
      </c>
    </row>
    <row r="502" spans="2:27" ht="14.5" customHeight="1">
      <c r="B502" s="42" t="s">
        <v>2095</v>
      </c>
      <c r="C502" s="42">
        <v>3</v>
      </c>
      <c r="D502" s="42" t="s">
        <v>276</v>
      </c>
      <c r="E502" s="42" t="s">
        <v>184</v>
      </c>
      <c r="F502" s="42" t="s">
        <v>336</v>
      </c>
      <c r="G502" s="42" t="s">
        <v>259</v>
      </c>
      <c r="H502" s="42" t="s">
        <v>204</v>
      </c>
      <c r="I502" s="42" t="s">
        <v>205</v>
      </c>
      <c r="J502" s="42" t="s">
        <v>251</v>
      </c>
      <c r="K502" s="42" t="s">
        <v>251</v>
      </c>
      <c r="L502" s="87" t="s">
        <v>282</v>
      </c>
      <c r="M502" s="69" t="s">
        <v>2096</v>
      </c>
      <c r="N502" s="42" t="s">
        <v>2095</v>
      </c>
      <c r="O502" s="42" t="s">
        <v>2097</v>
      </c>
      <c r="P502" s="42"/>
      <c r="Q502" s="42"/>
      <c r="R502" s="42"/>
      <c r="S502" s="42"/>
      <c r="T502" s="42" t="s">
        <v>255</v>
      </c>
      <c r="U502" s="42" t="s">
        <v>255</v>
      </c>
      <c r="V502" s="42"/>
      <c r="W502" s="42" t="s">
        <v>255</v>
      </c>
      <c r="X502" s="42" t="s">
        <v>255</v>
      </c>
      <c r="Y502" s="82"/>
      <c r="Z502" s="82"/>
      <c r="AA502" s="93" t="s">
        <v>2094</v>
      </c>
    </row>
    <row r="503" spans="2:27" ht="14.5" customHeight="1">
      <c r="B503" s="42" t="s">
        <v>2098</v>
      </c>
      <c r="C503" s="42">
        <v>7</v>
      </c>
      <c r="D503" s="42" t="s">
        <v>276</v>
      </c>
      <c r="E503" s="42" t="s">
        <v>184</v>
      </c>
      <c r="F503" s="42" t="s">
        <v>336</v>
      </c>
      <c r="G503" s="42" t="s">
        <v>259</v>
      </c>
      <c r="H503" s="42" t="s">
        <v>204</v>
      </c>
      <c r="I503" s="42" t="s">
        <v>205</v>
      </c>
      <c r="J503" s="42" t="s">
        <v>206</v>
      </c>
      <c r="K503" s="42" t="s">
        <v>2099</v>
      </c>
      <c r="L503" s="87" t="s">
        <v>282</v>
      </c>
      <c r="M503" s="69" t="s">
        <v>2100</v>
      </c>
      <c r="N503" s="42" t="s">
        <v>2098</v>
      </c>
      <c r="O503" s="42" t="s">
        <v>2101</v>
      </c>
      <c r="P503" s="42"/>
      <c r="Q503" s="42"/>
      <c r="R503" s="42" t="s">
        <v>255</v>
      </c>
      <c r="S503" s="42"/>
      <c r="T503" s="42"/>
      <c r="U503" s="42" t="s">
        <v>255</v>
      </c>
      <c r="V503" s="42"/>
      <c r="W503" s="42" t="s">
        <v>255</v>
      </c>
      <c r="X503" s="42"/>
      <c r="Y503" s="82"/>
      <c r="Z503" s="82"/>
      <c r="AA503" s="93" t="s">
        <v>2094</v>
      </c>
    </row>
    <row r="504" spans="2:27" ht="14.5" customHeight="1">
      <c r="B504" s="39" t="s">
        <v>2102</v>
      </c>
      <c r="C504" s="39">
        <v>6</v>
      </c>
      <c r="D504" s="39" t="s">
        <v>258</v>
      </c>
      <c r="E504" s="39" t="s">
        <v>184</v>
      </c>
      <c r="F504" s="39" t="s">
        <v>336</v>
      </c>
      <c r="G504" s="39" t="s">
        <v>250</v>
      </c>
      <c r="H504" s="39" t="s">
        <v>204</v>
      </c>
      <c r="I504" s="39" t="s">
        <v>205</v>
      </c>
      <c r="J504" s="39" t="s">
        <v>206</v>
      </c>
      <c r="K504" s="39" t="s">
        <v>2103</v>
      </c>
      <c r="L504" s="88" t="s">
        <v>282</v>
      </c>
      <c r="M504" s="75" t="s">
        <v>2104</v>
      </c>
      <c r="N504" s="39" t="s">
        <v>2102</v>
      </c>
      <c r="O504" s="39" t="s">
        <v>2105</v>
      </c>
      <c r="P504" s="39"/>
      <c r="Q504" s="39"/>
      <c r="R504" s="39"/>
      <c r="S504" s="39"/>
      <c r="T504" s="39"/>
      <c r="U504" s="39" t="s">
        <v>255</v>
      </c>
      <c r="V504" s="39"/>
      <c r="W504" s="39" t="s">
        <v>255</v>
      </c>
      <c r="X504" s="39"/>
      <c r="Y504" s="77"/>
      <c r="Z504" s="77"/>
      <c r="AA504" s="93" t="s">
        <v>2094</v>
      </c>
    </row>
    <row r="505" spans="2:27" ht="14.5" customHeight="1">
      <c r="B505" s="40" t="s">
        <v>2106</v>
      </c>
      <c r="C505" s="40">
        <v>2</v>
      </c>
      <c r="D505" s="40" t="s">
        <v>264</v>
      </c>
      <c r="E505" s="40" t="s">
        <v>184</v>
      </c>
      <c r="F505" s="40" t="s">
        <v>249</v>
      </c>
      <c r="G505" s="40" t="s">
        <v>1048</v>
      </c>
      <c r="H505" s="40" t="s">
        <v>251</v>
      </c>
      <c r="I505" s="40" t="s">
        <v>205</v>
      </c>
      <c r="J505" s="40" t="s">
        <v>206</v>
      </c>
      <c r="K505" s="40" t="s">
        <v>2107</v>
      </c>
      <c r="L505" s="86" t="s">
        <v>252</v>
      </c>
      <c r="M505" s="70" t="s">
        <v>2108</v>
      </c>
      <c r="N505" s="40" t="s">
        <v>2106</v>
      </c>
      <c r="O505" s="40" t="s">
        <v>2109</v>
      </c>
      <c r="P505" s="40"/>
      <c r="Q505" s="40"/>
      <c r="R505" s="40"/>
      <c r="S505" s="40"/>
      <c r="T505" s="40"/>
      <c r="U505" s="40" t="s">
        <v>255</v>
      </c>
      <c r="V505" s="40"/>
      <c r="W505" s="40" t="s">
        <v>255</v>
      </c>
      <c r="X505" s="40"/>
      <c r="Y505" s="71"/>
      <c r="Z505" s="71"/>
      <c r="AA505" s="93" t="s">
        <v>2094</v>
      </c>
    </row>
    <row r="506" spans="2:27" ht="14.5" customHeight="1">
      <c r="B506" s="38" t="s">
        <v>2110</v>
      </c>
      <c r="C506" s="38">
        <v>5</v>
      </c>
      <c r="D506" s="38" t="s">
        <v>248</v>
      </c>
      <c r="E506" s="38" t="s">
        <v>184</v>
      </c>
      <c r="F506" s="38" t="s">
        <v>249</v>
      </c>
      <c r="G506" s="38" t="s">
        <v>250</v>
      </c>
      <c r="H506" s="38" t="s">
        <v>204</v>
      </c>
      <c r="I506" s="38" t="s">
        <v>205</v>
      </c>
      <c r="J506" s="38" t="s">
        <v>206</v>
      </c>
      <c r="K506" s="38" t="s">
        <v>2111</v>
      </c>
      <c r="L506" s="89" t="s">
        <v>559</v>
      </c>
      <c r="M506" s="73" t="s">
        <v>2112</v>
      </c>
      <c r="N506" s="38" t="s">
        <v>2110</v>
      </c>
      <c r="O506" s="38" t="s">
        <v>2113</v>
      </c>
      <c r="P506" s="38"/>
      <c r="Q506" s="38"/>
      <c r="R506" s="38" t="s">
        <v>255</v>
      </c>
      <c r="S506" s="38"/>
      <c r="T506" s="38"/>
      <c r="U506" s="38" t="s">
        <v>255</v>
      </c>
      <c r="V506" s="38"/>
      <c r="W506" s="38" t="s">
        <v>255</v>
      </c>
      <c r="X506" s="38"/>
      <c r="Y506" s="74"/>
      <c r="Z506" s="74"/>
      <c r="AA506" s="93" t="s">
        <v>2094</v>
      </c>
    </row>
    <row r="507" spans="2:27" ht="14.5" customHeight="1">
      <c r="B507" s="43" t="s">
        <v>2114</v>
      </c>
      <c r="C507" s="43">
        <v>4</v>
      </c>
      <c r="D507" s="43" t="s">
        <v>300</v>
      </c>
      <c r="E507" s="43" t="s">
        <v>184</v>
      </c>
      <c r="F507" s="43" t="s">
        <v>249</v>
      </c>
      <c r="G507" s="43" t="s">
        <v>272</v>
      </c>
      <c r="H507" s="43" t="s">
        <v>204</v>
      </c>
      <c r="I507" s="43" t="s">
        <v>251</v>
      </c>
      <c r="J507" s="43" t="s">
        <v>251</v>
      </c>
      <c r="K507" s="43" t="s">
        <v>251</v>
      </c>
      <c r="L507" s="43" t="s">
        <v>252</v>
      </c>
      <c r="M507" s="58" t="s">
        <v>2115</v>
      </c>
      <c r="N507" s="43" t="s">
        <v>2114</v>
      </c>
      <c r="O507" s="43" t="s">
        <v>2116</v>
      </c>
      <c r="P507" s="43" t="s">
        <v>255</v>
      </c>
      <c r="Q507" s="43"/>
      <c r="R507" s="43"/>
      <c r="S507" s="43"/>
      <c r="T507" s="43"/>
      <c r="U507" s="43" t="s">
        <v>255</v>
      </c>
      <c r="V507" s="43" t="s">
        <v>255</v>
      </c>
      <c r="W507" s="43" t="s">
        <v>255</v>
      </c>
      <c r="X507" s="43"/>
      <c r="Y507" s="66"/>
      <c r="Z507" s="66"/>
      <c r="AA507" s="93" t="s">
        <v>2094</v>
      </c>
    </row>
    <row r="508" spans="2:27" ht="14.5" customHeight="1">
      <c r="B508" s="43" t="s">
        <v>212</v>
      </c>
      <c r="C508" s="43">
        <v>1</v>
      </c>
      <c r="D508" s="43" t="s">
        <v>300</v>
      </c>
      <c r="E508" s="43" t="s">
        <v>184</v>
      </c>
      <c r="F508" s="43" t="s">
        <v>2117</v>
      </c>
      <c r="G508" s="43" t="s">
        <v>250</v>
      </c>
      <c r="H508" s="43" t="s">
        <v>204</v>
      </c>
      <c r="I508" s="43" t="s">
        <v>251</v>
      </c>
      <c r="J508" s="43" t="s">
        <v>251</v>
      </c>
      <c r="K508" s="43" t="s">
        <v>251</v>
      </c>
      <c r="L508" s="85" t="s">
        <v>252</v>
      </c>
      <c r="M508" s="58" t="s">
        <v>213</v>
      </c>
      <c r="N508" s="43" t="s">
        <v>212</v>
      </c>
      <c r="O508" s="43" t="s">
        <v>2118</v>
      </c>
      <c r="P508" s="43" t="s">
        <v>255</v>
      </c>
      <c r="Q508" s="43"/>
      <c r="R508" s="43"/>
      <c r="S508" s="43"/>
      <c r="T508" s="43"/>
      <c r="U508" s="43" t="s">
        <v>255</v>
      </c>
      <c r="V508" s="43"/>
      <c r="W508" s="43" t="s">
        <v>255</v>
      </c>
      <c r="X508" s="43"/>
      <c r="Y508" s="66"/>
      <c r="Z508" s="66"/>
      <c r="AA508" s="93" t="s">
        <v>2119</v>
      </c>
    </row>
    <row r="509" spans="2:27" ht="14.5" customHeight="1">
      <c r="B509" s="44" t="s">
        <v>2120</v>
      </c>
      <c r="C509" s="44">
        <v>2</v>
      </c>
      <c r="D509" s="44" t="s">
        <v>311</v>
      </c>
      <c r="E509" s="44" t="s">
        <v>184</v>
      </c>
      <c r="F509" s="44" t="s">
        <v>249</v>
      </c>
      <c r="G509" s="44" t="s">
        <v>259</v>
      </c>
      <c r="H509" s="44" t="s">
        <v>204</v>
      </c>
      <c r="I509" s="44" t="s">
        <v>205</v>
      </c>
      <c r="J509" s="44" t="s">
        <v>206</v>
      </c>
      <c r="K509" s="44" t="s">
        <v>2121</v>
      </c>
      <c r="L509" s="90" t="s">
        <v>324</v>
      </c>
      <c r="M509" s="68" t="s">
        <v>2122</v>
      </c>
      <c r="N509" s="44" t="s">
        <v>2120</v>
      </c>
      <c r="O509" s="44" t="s">
        <v>2123</v>
      </c>
      <c r="P509" s="44" t="s">
        <v>255</v>
      </c>
      <c r="Q509" s="44" t="s">
        <v>255</v>
      </c>
      <c r="R509" s="44"/>
      <c r="S509" s="44"/>
      <c r="T509" s="44"/>
      <c r="U509" s="44"/>
      <c r="V509" s="44" t="s">
        <v>255</v>
      </c>
      <c r="W509" s="44" t="s">
        <v>255</v>
      </c>
      <c r="X509" s="44"/>
      <c r="Y509" s="94"/>
      <c r="Z509" s="94"/>
      <c r="AA509" s="93" t="s">
        <v>2119</v>
      </c>
    </row>
    <row r="510" spans="2:27" ht="14.5" customHeight="1">
      <c r="B510" s="42" t="s">
        <v>2124</v>
      </c>
      <c r="C510" s="42">
        <v>2</v>
      </c>
      <c r="D510" s="42" t="s">
        <v>276</v>
      </c>
      <c r="E510" s="42" t="s">
        <v>184</v>
      </c>
      <c r="F510" s="42" t="s">
        <v>336</v>
      </c>
      <c r="G510" s="42" t="s">
        <v>259</v>
      </c>
      <c r="H510" s="42" t="s">
        <v>251</v>
      </c>
      <c r="I510" s="42" t="s">
        <v>205</v>
      </c>
      <c r="J510" s="42" t="s">
        <v>251</v>
      </c>
      <c r="K510" s="42" t="s">
        <v>251</v>
      </c>
      <c r="L510" s="87" t="s">
        <v>282</v>
      </c>
      <c r="M510" s="69" t="s">
        <v>2125</v>
      </c>
      <c r="N510" s="42" t="s">
        <v>2124</v>
      </c>
      <c r="O510" s="42" t="s">
        <v>2126</v>
      </c>
      <c r="P510" s="42" t="s">
        <v>255</v>
      </c>
      <c r="Q510" s="42"/>
      <c r="R510" s="42"/>
      <c r="S510" s="42"/>
      <c r="T510" s="42"/>
      <c r="U510" s="42" t="s">
        <v>255</v>
      </c>
      <c r="V510" s="42"/>
      <c r="W510" s="42" t="s">
        <v>255</v>
      </c>
      <c r="X510" s="42" t="s">
        <v>255</v>
      </c>
      <c r="Y510" s="82"/>
      <c r="Z510" s="82"/>
      <c r="AA510" s="93" t="s">
        <v>2119</v>
      </c>
    </row>
    <row r="511" spans="2:27" ht="14.5" customHeight="1">
      <c r="B511" s="38" t="s">
        <v>2127</v>
      </c>
      <c r="C511" s="38">
        <v>2</v>
      </c>
      <c r="D511" s="38" t="s">
        <v>248</v>
      </c>
      <c r="E511" s="38" t="s">
        <v>184</v>
      </c>
      <c r="F511" s="38" t="s">
        <v>249</v>
      </c>
      <c r="G511" s="38" t="s">
        <v>486</v>
      </c>
      <c r="H511" s="38" t="s">
        <v>204</v>
      </c>
      <c r="I511" s="38" t="s">
        <v>205</v>
      </c>
      <c r="J511" s="38" t="s">
        <v>251</v>
      </c>
      <c r="K511" s="38" t="s">
        <v>251</v>
      </c>
      <c r="L511" s="89" t="s">
        <v>252</v>
      </c>
      <c r="M511" s="73" t="s">
        <v>2128</v>
      </c>
      <c r="N511" s="38" t="s">
        <v>2127</v>
      </c>
      <c r="O511" s="38" t="s">
        <v>2129</v>
      </c>
      <c r="P511" s="38"/>
      <c r="Q511" s="38"/>
      <c r="R511" s="38"/>
      <c r="S511" s="38"/>
      <c r="T511" s="38"/>
      <c r="U511" s="38" t="s">
        <v>255</v>
      </c>
      <c r="V511" s="38"/>
      <c r="W511" s="38" t="s">
        <v>255</v>
      </c>
      <c r="X511" s="38" t="s">
        <v>255</v>
      </c>
      <c r="Y511" s="74"/>
      <c r="Z511" s="74"/>
      <c r="AA511" s="93" t="s">
        <v>2119</v>
      </c>
    </row>
    <row r="512" spans="2:27" ht="14.5" customHeight="1">
      <c r="B512" s="41" t="s">
        <v>2130</v>
      </c>
      <c r="C512" s="41">
        <v>2</v>
      </c>
      <c r="D512" s="41" t="s">
        <v>271</v>
      </c>
      <c r="E512" s="41" t="s">
        <v>184</v>
      </c>
      <c r="F512" s="41" t="s">
        <v>249</v>
      </c>
      <c r="G512" s="41" t="s">
        <v>250</v>
      </c>
      <c r="H512" s="41" t="s">
        <v>204</v>
      </c>
      <c r="I512" s="41" t="s">
        <v>205</v>
      </c>
      <c r="J512" s="41" t="s">
        <v>206</v>
      </c>
      <c r="K512" s="41" t="s">
        <v>2131</v>
      </c>
      <c r="L512" s="91" t="s">
        <v>252</v>
      </c>
      <c r="M512" s="60" t="s">
        <v>2132</v>
      </c>
      <c r="N512" s="41" t="s">
        <v>2130</v>
      </c>
      <c r="O512" s="41" t="s">
        <v>2133</v>
      </c>
      <c r="P512" s="41"/>
      <c r="Q512" s="41"/>
      <c r="R512" s="41" t="s">
        <v>255</v>
      </c>
      <c r="S512" s="41"/>
      <c r="T512" s="41"/>
      <c r="U512" s="41" t="s">
        <v>255</v>
      </c>
      <c r="V512" s="41"/>
      <c r="W512" s="41" t="s">
        <v>255</v>
      </c>
      <c r="X512" s="41"/>
      <c r="Y512" s="78"/>
      <c r="Z512" s="78"/>
      <c r="AA512" s="93" t="s">
        <v>2119</v>
      </c>
    </row>
    <row r="541" spans="14:15" ht="14.5" customHeight="1">
      <c r="N541" s="100"/>
      <c r="O541" s="100"/>
    </row>
    <row r="542" spans="14:15" ht="14.5" customHeight="1">
      <c r="N542" s="100"/>
      <c r="O542" s="100"/>
    </row>
    <row r="543" spans="14:15" ht="14.5" customHeight="1">
      <c r="N543" s="100"/>
      <c r="O543" s="100"/>
    </row>
    <row r="544" spans="14:15" ht="14.5" customHeight="1">
      <c r="N544" s="100"/>
      <c r="O544" s="100"/>
    </row>
    <row r="545" spans="1:15" ht="14.5" customHeight="1">
      <c r="N545" s="100"/>
      <c r="O545" s="100"/>
    </row>
    <row r="546" spans="1:15" ht="14.5" customHeight="1">
      <c r="N546" s="100"/>
      <c r="O546" s="100"/>
    </row>
    <row r="547" spans="1:15" ht="14.5" customHeight="1">
      <c r="N547" s="100"/>
      <c r="O547" s="100"/>
    </row>
    <row r="548" spans="1:15" ht="14.5" customHeight="1">
      <c r="N548" s="100"/>
      <c r="O548" s="100"/>
    </row>
    <row r="549" spans="1:15" ht="14.5" customHeight="1">
      <c r="N549" s="100"/>
      <c r="O549" s="100"/>
    </row>
    <row r="550" spans="1:15" ht="14.5" customHeight="1">
      <c r="N550" s="100"/>
      <c r="O550" s="100"/>
    </row>
    <row r="560" spans="1:15" ht="14.5" customHeight="1">
      <c r="A560" s="95" t="str">
        <f>施法!J3</f>
        <v>法术名</v>
      </c>
      <c r="B560" s="96">
        <v>0</v>
      </c>
      <c r="C560" s="35" t="s">
        <v>115</v>
      </c>
      <c r="D560" s="35" t="s">
        <v>115</v>
      </c>
      <c r="E560" s="35" t="s">
        <v>115</v>
      </c>
      <c r="F560" s="35" t="s">
        <v>115</v>
      </c>
      <c r="G560" s="35" t="s">
        <v>115</v>
      </c>
      <c r="H560" s="35" t="s">
        <v>115</v>
      </c>
      <c r="I560" s="35" t="s">
        <v>115</v>
      </c>
      <c r="J560" s="35" t="s">
        <v>115</v>
      </c>
      <c r="K560" s="35" t="s">
        <v>115</v>
      </c>
      <c r="L560" s="35" t="s">
        <v>115</v>
      </c>
      <c r="M560" s="35" t="s">
        <v>115</v>
      </c>
    </row>
    <row r="561" spans="1:13" ht="14.5" customHeight="1">
      <c r="A561" s="95" t="str">
        <f>施法!J4</f>
        <v>火焰箭</v>
      </c>
      <c r="B561" s="96"/>
      <c r="C561" s="34">
        <f>VLOOKUP(A2,B1:M560,2,0)</f>
        <v>0</v>
      </c>
      <c r="D561" s="34" t="str">
        <f>VLOOKUP(A2,B1:M560,3,0)</f>
        <v>塑能</v>
      </c>
      <c r="E561" s="34" t="str">
        <f>VLOOKUP(A2,B1:M560,4,0)</f>
        <v>x</v>
      </c>
      <c r="F561" s="35" t="str">
        <f>VLOOKUP(A2,B1:M560,5,0)</f>
        <v>1动作</v>
      </c>
      <c r="G561" s="34" t="str">
        <f>VLOOKUP(A2,B1:M560,6,0)</f>
        <v>120尺</v>
      </c>
      <c r="H561" s="34" t="str">
        <f>VLOOKUP(A2,B1:M560,7,0)</f>
        <v>V</v>
      </c>
      <c r="I561" s="34" t="str">
        <f>VLOOKUP(A2,B1:M560,8,0)</f>
        <v>S</v>
      </c>
      <c r="J561" s="34" t="str">
        <f>VLOOKUP(A2,B1:M560,9,0)</f>
        <v>×</v>
      </c>
      <c r="K561" s="35" t="str">
        <f>VLOOKUP(A2,B1:M560,10,0)</f>
        <v>×</v>
      </c>
      <c r="L561" s="34" t="str">
        <f>VLOOKUP(A2,B1:M560,11,0)</f>
        <v>立即</v>
      </c>
    </row>
    <row r="562" spans="1:13" ht="14.5" customHeight="1">
      <c r="A562" s="95" t="str">
        <f>施法!J5</f>
        <v>交友术</v>
      </c>
      <c r="B562" s="96"/>
      <c r="C562" s="34">
        <f>VLOOKUP(A3,B1:M560,2,0)</f>
        <v>0</v>
      </c>
      <c r="D562" s="34" t="str">
        <f>VLOOKUP(A3,B1:M560,3,0)</f>
        <v>惑控</v>
      </c>
      <c r="E562" s="34" t="str">
        <f>VLOOKUP(A3,B1:M560,4,0)</f>
        <v>x</v>
      </c>
      <c r="F562" s="35" t="str">
        <f>VLOOKUP(A3,B1:M560,5,0)</f>
        <v>1动作</v>
      </c>
      <c r="G562" s="34" t="str">
        <f>VLOOKUP(A3,B1:M560,6,0)</f>
        <v>自身</v>
      </c>
      <c r="H562" s="34" t="str">
        <f>VLOOKUP(A3,B1:M560,7,0)</f>
        <v>×</v>
      </c>
      <c r="I562" s="34" t="str">
        <f>VLOOKUP(A3,B1:M560,8,0)</f>
        <v>S</v>
      </c>
      <c r="J562" s="34" t="str">
        <f>VLOOKUP(A3,B1:M560,9,0)</f>
        <v>M</v>
      </c>
      <c r="K562" s="35" t="str">
        <f>VLOOKUP(A3,B1:M560,10,0)</f>
        <v>法术施展时作用于脸部的一些化妆用品</v>
      </c>
      <c r="L562" s="34" t="str">
        <f>VLOOKUP(A3,B1:M560,11,0)</f>
        <v>专注,至多1分钟</v>
      </c>
    </row>
    <row r="563" spans="1:13" ht="14.5" customHeight="1">
      <c r="A563" s="95" t="str">
        <f>施法!J6</f>
        <v>克敌先机</v>
      </c>
      <c r="B563" s="96"/>
      <c r="C563" s="34">
        <f>VLOOKUP(A4,B1:M560,2,0)</f>
        <v>0</v>
      </c>
      <c r="D563" s="34" t="str">
        <f>VLOOKUP(A4,B1:M560,3,0)</f>
        <v>预言</v>
      </c>
      <c r="E563" s="34" t="str">
        <f>VLOOKUP(A4,B1:M560,4,0)</f>
        <v>x</v>
      </c>
      <c r="F563" s="35" t="str">
        <f>VLOOKUP(A4,B1:M560,5,0)</f>
        <v>1动作</v>
      </c>
      <c r="G563" s="34" t="str">
        <f>VLOOKUP(A4,B1:M560,6,0)</f>
        <v>30尺</v>
      </c>
      <c r="H563" s="34" t="str">
        <f>VLOOKUP(A4,B1:M560,7,0)</f>
        <v>×</v>
      </c>
      <c r="I563" s="34" t="str">
        <f>VLOOKUP(A4,B1:M560,8,0)</f>
        <v>S</v>
      </c>
      <c r="J563" s="34" t="str">
        <f>VLOOKUP(A4,B1:M560,9,0)</f>
        <v>×</v>
      </c>
      <c r="K563" s="35" t="str">
        <f>VLOOKUP(A4,B1:M560,10,0)</f>
        <v>×</v>
      </c>
      <c r="L563" s="34" t="str">
        <f>VLOOKUP(A4,B1:M560,11,0)</f>
        <v>专注,至多1轮</v>
      </c>
    </row>
    <row r="564" spans="1:13" ht="14.5" customHeight="1">
      <c r="A564" s="95" t="str">
        <f>施法!J7</f>
        <v>光亮术</v>
      </c>
      <c r="B564" s="96"/>
      <c r="C564" s="34">
        <f>VLOOKUP(A5,B1:M560,2,0)</f>
        <v>0</v>
      </c>
      <c r="D564" s="34" t="str">
        <f>VLOOKUP(A5,B1:M560,3,0)</f>
        <v>塑能</v>
      </c>
      <c r="E564" s="34" t="str">
        <f>VLOOKUP(A5,B1:M560,4,0)</f>
        <v>x</v>
      </c>
      <c r="F564" s="35" t="str">
        <f>VLOOKUP(A5,B1:M560,5,0)</f>
        <v>1动作</v>
      </c>
      <c r="G564" s="34" t="str">
        <f>VLOOKUP(A5,B1:M560,6,0)</f>
        <v>触及</v>
      </c>
      <c r="H564" s="34" t="str">
        <f>VLOOKUP(A5,B1:M560,7,0)</f>
        <v>V</v>
      </c>
      <c r="I564" s="34" t="str">
        <f>VLOOKUP(A5,B1:M560,8,0)</f>
        <v>×</v>
      </c>
      <c r="J564" s="34" t="str">
        <f>VLOOKUP(A5,B1:M560,9,0)</f>
        <v>M</v>
      </c>
      <c r="K564" s="35" t="str">
        <f>VLOOKUP(A5,B1:M560,10,0)</f>
        <v>一只萤火虫或一片磷光苔藓</v>
      </c>
      <c r="L564" s="34" t="str">
        <f>VLOOKUP(A5,B1:M560,11,0)</f>
        <v>1小时</v>
      </c>
    </row>
    <row r="565" spans="1:13" ht="14.5" customHeight="1">
      <c r="A565" s="95">
        <f>施法!J8</f>
        <v>0</v>
      </c>
      <c r="B565" s="96"/>
      <c r="C565" s="34" t="str">
        <f>VLOOKUP(A6,B1:M560,2,0)</f>
        <v>-</v>
      </c>
      <c r="D565" s="34" t="str">
        <f>VLOOKUP(A6,B1:M560,3,0)</f>
        <v>-</v>
      </c>
      <c r="E565" s="34" t="str">
        <f>VLOOKUP(A6,B1:M560,4,0)</f>
        <v>-</v>
      </c>
      <c r="F565" s="35" t="str">
        <f>VLOOKUP(A6,B1:M560,5,0)</f>
        <v>-</v>
      </c>
      <c r="G565" s="34" t="str">
        <f>VLOOKUP(A6,B1:M560,6,0)</f>
        <v>-</v>
      </c>
      <c r="H565" s="34" t="str">
        <f>VLOOKUP(A6,B1:M560,7,0)</f>
        <v>-</v>
      </c>
      <c r="I565" s="34" t="str">
        <f>VLOOKUP(A6,B1:M560,8,0)</f>
        <v>-</v>
      </c>
      <c r="J565" s="34" t="str">
        <f>VLOOKUP(A6,B1:M560,9,0)</f>
        <v>-</v>
      </c>
      <c r="K565" s="35" t="str">
        <f>VLOOKUP(A6,B1:M560,10,0)</f>
        <v>-</v>
      </c>
      <c r="L565" s="34" t="str">
        <f>VLOOKUP(A6,B1:M560,11,0)</f>
        <v>-</v>
      </c>
    </row>
    <row r="566" spans="1:13" ht="14.5" customHeight="1">
      <c r="A566" s="95">
        <f>施法!J9</f>
        <v>0</v>
      </c>
      <c r="B566" s="96"/>
      <c r="C566" s="34" t="str">
        <f>VLOOKUP(A7,B1:M560,2,0)</f>
        <v>-</v>
      </c>
      <c r="D566" s="34" t="str">
        <f>VLOOKUP(A7,B1:M560,3,0)</f>
        <v>-</v>
      </c>
      <c r="E566" s="34" t="str">
        <f>VLOOKUP(A7,B1:M560,4,0)</f>
        <v>-</v>
      </c>
      <c r="F566" s="35" t="str">
        <f>VLOOKUP(A7,B1:M560,5,0)</f>
        <v>-</v>
      </c>
      <c r="G566" s="34" t="str">
        <f>VLOOKUP(A7,B1:M560,6,0)</f>
        <v>-</v>
      </c>
      <c r="H566" s="34" t="str">
        <f>VLOOKUP(A7,B1:M560,7,0)</f>
        <v>-</v>
      </c>
      <c r="I566" s="34" t="str">
        <f>VLOOKUP(A7,B1:M560,8,0)</f>
        <v>-</v>
      </c>
      <c r="J566" s="34" t="str">
        <f>VLOOKUP(A7,B1:M560,9,0)</f>
        <v>-</v>
      </c>
      <c r="K566" s="35" t="str">
        <f>VLOOKUP(A7,B1:M560,10,0)</f>
        <v>-</v>
      </c>
      <c r="L566" s="34" t="str">
        <f>VLOOKUP(A7,B1:M560,11,0)</f>
        <v>-</v>
      </c>
    </row>
    <row r="567" spans="1:13" ht="14.5" customHeight="1">
      <c r="A567" s="95">
        <f>施法!J10</f>
        <v>0</v>
      </c>
      <c r="B567" s="96"/>
      <c r="C567" s="34" t="str">
        <f>VLOOKUP(A8,B1:M560,2,0)</f>
        <v>-</v>
      </c>
      <c r="D567" s="34" t="str">
        <f>VLOOKUP(A8,B1:M560,3,0)</f>
        <v>-</v>
      </c>
      <c r="E567" s="34" t="str">
        <f>VLOOKUP(A8,B1:M560,4,0)</f>
        <v>-</v>
      </c>
      <c r="F567" s="35" t="str">
        <f>VLOOKUP(A8,B1:M560,5,0)</f>
        <v>-</v>
      </c>
      <c r="G567" s="34" t="str">
        <f>VLOOKUP(A8,B1:M560,6,0)</f>
        <v>-</v>
      </c>
      <c r="H567" s="34" t="str">
        <f>VLOOKUP(A8,B1:M560,7,0)</f>
        <v>-</v>
      </c>
      <c r="I567" s="34" t="str">
        <f>VLOOKUP(A8,B1:M560,8,0)</f>
        <v>-</v>
      </c>
      <c r="J567" s="34" t="str">
        <f>VLOOKUP(A8,B1:M560,9,0)</f>
        <v>-</v>
      </c>
      <c r="K567" s="35" t="str">
        <f>VLOOKUP(A8,B1:M560,10,0)</f>
        <v>-</v>
      </c>
      <c r="L567" s="34" t="str">
        <f>VLOOKUP(A8,B1:M560,11,0)</f>
        <v>-</v>
      </c>
    </row>
    <row r="568" spans="1:13" ht="14.5" customHeight="1">
      <c r="A568" s="95">
        <f>施法!J11</f>
        <v>0</v>
      </c>
      <c r="B568" s="96"/>
      <c r="C568" s="34" t="str">
        <f>VLOOKUP(A9,B1:M560,2,0)</f>
        <v>-</v>
      </c>
      <c r="D568" s="34" t="str">
        <f>VLOOKUP(A9,B1:M560,3,0)</f>
        <v>-</v>
      </c>
      <c r="E568" s="34" t="str">
        <f>VLOOKUP(A9,B1:M560,4,0)</f>
        <v>-</v>
      </c>
      <c r="F568" s="35" t="str">
        <f>VLOOKUP(A9,B1:M560,5,0)</f>
        <v>-</v>
      </c>
      <c r="G568" s="34" t="str">
        <f>VLOOKUP(A9,B1:M560,6,0)</f>
        <v>-</v>
      </c>
      <c r="H568" s="34" t="str">
        <f>VLOOKUP(A9,B1:M560,7,0)</f>
        <v>-</v>
      </c>
      <c r="I568" s="34" t="str">
        <f>VLOOKUP(A9,B1:M560,8,0)</f>
        <v>-</v>
      </c>
      <c r="J568" s="34" t="str">
        <f>VLOOKUP(A9,B1:M560,9,0)</f>
        <v>-</v>
      </c>
      <c r="K568" s="35" t="str">
        <f>VLOOKUP(A9,B1:M560,10,0)</f>
        <v>-</v>
      </c>
      <c r="L568" s="34" t="str">
        <f>VLOOKUP(A9,B1:M560,11,0)</f>
        <v>-</v>
      </c>
    </row>
    <row r="569" spans="1:13" ht="14.5" customHeight="1">
      <c r="A569" s="95">
        <f>施法!J12</f>
        <v>0</v>
      </c>
      <c r="B569" s="96"/>
      <c r="C569" s="34" t="str">
        <f>VLOOKUP(A10,B1:M560,2,0)</f>
        <v>-</v>
      </c>
      <c r="D569" s="34" t="str">
        <f>VLOOKUP(A10,B1:M560,3,0)</f>
        <v>-</v>
      </c>
      <c r="E569" s="34" t="str">
        <f>VLOOKUP(A10,B1:M560,4,0)</f>
        <v>-</v>
      </c>
      <c r="F569" s="35" t="str">
        <f>VLOOKUP(A10,B1:M560,5,0)</f>
        <v>-</v>
      </c>
      <c r="G569" s="34" t="str">
        <f>VLOOKUP(A10,B1:M560,6,0)</f>
        <v>-</v>
      </c>
      <c r="H569" s="34" t="str">
        <f>VLOOKUP(A10,B1:M560,7,0)</f>
        <v>-</v>
      </c>
      <c r="I569" s="34" t="str">
        <f>VLOOKUP(A10,B1:M560,8,0)</f>
        <v>-</v>
      </c>
      <c r="J569" s="34" t="str">
        <f>VLOOKUP(A10,B1:M560,9,0)</f>
        <v>-</v>
      </c>
      <c r="K569" s="35" t="str">
        <f>VLOOKUP(A10,B1:M560,10,0)</f>
        <v>-</v>
      </c>
      <c r="L569" s="34" t="str">
        <f>VLOOKUP(A10,B1:M560,11,0)</f>
        <v>-</v>
      </c>
    </row>
    <row r="570" spans="1:13" ht="14.5" customHeight="1">
      <c r="A570" s="95">
        <f>施法!J13</f>
        <v>0</v>
      </c>
      <c r="B570" s="96"/>
      <c r="C570" s="34" t="str">
        <f>VLOOKUP(A11,B1:M560,2,0)</f>
        <v>-</v>
      </c>
      <c r="D570" s="34" t="str">
        <f>VLOOKUP(A11,B1:M560,3,0)</f>
        <v>-</v>
      </c>
      <c r="E570" s="34" t="str">
        <f>VLOOKUP(A11,B1:M560,4,0)</f>
        <v>-</v>
      </c>
      <c r="F570" s="35" t="str">
        <f>VLOOKUP(A11,B1:M560,5,0)</f>
        <v>-</v>
      </c>
      <c r="G570" s="34" t="str">
        <f>VLOOKUP(A11,B1:M560,6,0)</f>
        <v>-</v>
      </c>
      <c r="H570" s="34" t="str">
        <f>VLOOKUP(A11,B1:M560,7,0)</f>
        <v>-</v>
      </c>
      <c r="I570" s="34" t="str">
        <f>VLOOKUP(A11,B1:M560,8,0)</f>
        <v>-</v>
      </c>
      <c r="J570" s="34" t="str">
        <f>VLOOKUP(A11,B1:M560,9,0)</f>
        <v>-</v>
      </c>
      <c r="K570" s="35" t="str">
        <f>VLOOKUP(A11,B1:M560,10,0)</f>
        <v>-</v>
      </c>
      <c r="L570" s="34" t="str">
        <f>VLOOKUP(A11,B1:M560,11,0)</f>
        <v>-</v>
      </c>
    </row>
    <row r="571" spans="1:13" ht="14.5" customHeight="1">
      <c r="A571" s="95" t="str">
        <f>施法!J14</f>
        <v>法术名</v>
      </c>
      <c r="B571" s="97"/>
      <c r="C571" s="98"/>
      <c r="D571" s="98"/>
      <c r="E571" s="98"/>
      <c r="F571" s="99"/>
      <c r="G571" s="98"/>
      <c r="H571" s="98"/>
      <c r="I571" s="98"/>
      <c r="J571" s="98"/>
      <c r="K571" s="99"/>
      <c r="L571" s="98"/>
      <c r="M571" s="101"/>
    </row>
    <row r="572" spans="1:13" ht="14.5" customHeight="1">
      <c r="A572" s="95" t="str">
        <f>施法!J15</f>
        <v>法师护甲</v>
      </c>
      <c r="B572" s="96"/>
      <c r="C572" s="34">
        <f>VLOOKUP(A13,B1:M560,2,0)</f>
        <v>1</v>
      </c>
      <c r="D572" s="34" t="str">
        <f>VLOOKUP(A13,B1:M560,3,0)</f>
        <v>防护</v>
      </c>
      <c r="E572" s="34" t="str">
        <f>VLOOKUP(A13,B1:M560,4,0)</f>
        <v>x</v>
      </c>
      <c r="F572" s="35" t="str">
        <f>VLOOKUP(A13,B1:M560,5,0)</f>
        <v>1动作</v>
      </c>
      <c r="G572" s="34" t="str">
        <f>VLOOKUP(A13,B1:M560,6,0)</f>
        <v>触及</v>
      </c>
      <c r="H572" s="34" t="str">
        <f>VLOOKUP(A13,B1:M560,7,0)</f>
        <v>V</v>
      </c>
      <c r="I572" s="34" t="str">
        <f>VLOOKUP(A13,B1:M560,8,0)</f>
        <v>S</v>
      </c>
      <c r="J572" s="34" t="str">
        <f>VLOOKUP(A13,B1:M560,9,0)</f>
        <v>M</v>
      </c>
      <c r="K572" s="35" t="str">
        <f>VLOOKUP(A13,B1:M560,10,0)</f>
        <v>一块鞣制过的皮革</v>
      </c>
      <c r="L572" s="34" t="str">
        <f>VLOOKUP(A13,B1:M560,11,0)</f>
        <v>8小时</v>
      </c>
    </row>
    <row r="573" spans="1:13" ht="14.5" customHeight="1">
      <c r="A573" s="95" t="str">
        <f>施法!J16</f>
        <v>魔法飞弹</v>
      </c>
      <c r="B573" s="96"/>
      <c r="C573" s="34">
        <f>VLOOKUP(A14,B1:M560,2,0)</f>
        <v>1</v>
      </c>
      <c r="D573" s="34" t="str">
        <f>VLOOKUP(A14,B1:M560,3,0)</f>
        <v>塑能</v>
      </c>
      <c r="E573" s="34" t="str">
        <f>VLOOKUP(A14,B1:M560,4,0)</f>
        <v>x</v>
      </c>
      <c r="F573" s="35" t="str">
        <f>VLOOKUP(A14,B1:M560,5,0)</f>
        <v>1动作</v>
      </c>
      <c r="G573" s="34" t="str">
        <f>VLOOKUP(A14,B1:M560,6,0)</f>
        <v>120尺</v>
      </c>
      <c r="H573" s="34" t="str">
        <f>VLOOKUP(A14,B1:M560,7,0)</f>
        <v>V</v>
      </c>
      <c r="I573" s="34" t="str">
        <f>VLOOKUP(A14,B1:M560,8,0)</f>
        <v>S</v>
      </c>
      <c r="J573" s="34" t="str">
        <f>VLOOKUP(A14,B1:M560,9,0)</f>
        <v>×</v>
      </c>
      <c r="K573" s="35" t="str">
        <f>VLOOKUP(A14,B1:M560,10,0)</f>
        <v>×</v>
      </c>
      <c r="L573" s="34" t="str">
        <f>VLOOKUP(A14,B1:M560,11,0)</f>
        <v>立即</v>
      </c>
    </row>
    <row r="574" spans="1:13" ht="14.5" customHeight="1">
      <c r="A574" s="95" t="str">
        <f>施法!J17</f>
        <v>繁彩球</v>
      </c>
      <c r="B574" s="96"/>
      <c r="C574" s="34">
        <f>VLOOKUP(A15,B1:M560,2,0)</f>
        <v>1</v>
      </c>
      <c r="D574" s="34" t="str">
        <f>VLOOKUP(A15,B1:M560,3,0)</f>
        <v>塑能</v>
      </c>
      <c r="E574" s="34" t="str">
        <f>VLOOKUP(A15,B1:M560,4,0)</f>
        <v>x</v>
      </c>
      <c r="F574" s="35" t="str">
        <f>VLOOKUP(A15,B1:M560,5,0)</f>
        <v>1动作</v>
      </c>
      <c r="G574" s="34" t="str">
        <f>VLOOKUP(A15,B1:M560,6,0)</f>
        <v>90尺</v>
      </c>
      <c r="H574" s="34" t="str">
        <f>VLOOKUP(A15,B1:M560,7,0)</f>
        <v>V</v>
      </c>
      <c r="I574" s="34" t="str">
        <f>VLOOKUP(A15,B1:M560,8,0)</f>
        <v>S</v>
      </c>
      <c r="J574" s="34" t="str">
        <f>VLOOKUP(A15,B1:M560,9,0)</f>
        <v>M</v>
      </c>
      <c r="K574" s="35" t="str">
        <f>VLOOKUP(A15,B1:M560,10,0)</f>
        <v>一枚至少价值50gp的钻石</v>
      </c>
      <c r="L574" s="34" t="str">
        <f>VLOOKUP(A15,B1:M560,11,0)</f>
        <v>立即</v>
      </c>
    </row>
    <row r="575" spans="1:13" ht="14.5" customHeight="1">
      <c r="A575" s="95" t="str">
        <f>施法!J18</f>
        <v>通晓语言</v>
      </c>
      <c r="B575" s="96"/>
      <c r="C575" s="34">
        <f>VLOOKUP(A16,B1:M560,2,0)</f>
        <v>1</v>
      </c>
      <c r="D575" s="34" t="str">
        <f>VLOOKUP(A16,B1:M560,3,0)</f>
        <v>预言</v>
      </c>
      <c r="E575" s="34" t="str">
        <f>VLOOKUP(A16,B1:M560,4,0)</f>
        <v>√</v>
      </c>
      <c r="F575" s="35" t="str">
        <f>VLOOKUP(A16,B1:M560,5,0)</f>
        <v>1动作</v>
      </c>
      <c r="G575" s="34" t="str">
        <f>VLOOKUP(A16,B1:M560,6,0)</f>
        <v>自身</v>
      </c>
      <c r="H575" s="34" t="str">
        <f>VLOOKUP(A16,B1:M560,7,0)</f>
        <v>V</v>
      </c>
      <c r="I575" s="34" t="str">
        <f>VLOOKUP(A16,B1:M560,8,0)</f>
        <v>S</v>
      </c>
      <c r="J575" s="34" t="str">
        <f>VLOOKUP(A16,B1:M560,9,0)</f>
        <v>M</v>
      </c>
      <c r="K575" s="35" t="str">
        <f>VLOOKUP(A16,B1:M560,10,0)</f>
        <v>一撮煤灰和一撮盐</v>
      </c>
      <c r="L575" s="34" t="str">
        <f>VLOOKUP(A16,B1:M560,11,0)</f>
        <v>1小时</v>
      </c>
    </row>
    <row r="576" spans="1:13" ht="14.5" customHeight="1">
      <c r="A576" s="95">
        <f>施法!J19</f>
        <v>0</v>
      </c>
      <c r="B576" s="96"/>
      <c r="C576" s="34" t="str">
        <f>VLOOKUP(A17,B1:M560,2,0)</f>
        <v>-</v>
      </c>
      <c r="D576" s="34" t="str">
        <f>VLOOKUP(A17,B1:M560,3,0)</f>
        <v>-</v>
      </c>
      <c r="E576" s="34" t="str">
        <f>VLOOKUP(A17,B1:M560,4,0)</f>
        <v>-</v>
      </c>
      <c r="F576" s="35" t="str">
        <f>VLOOKUP(A17,B1:M560,5,0)</f>
        <v>-</v>
      </c>
      <c r="G576" s="34" t="str">
        <f>VLOOKUP(A17,B1:M560,6,0)</f>
        <v>-</v>
      </c>
      <c r="H576" s="34" t="str">
        <f>VLOOKUP(A17,B1:M560,7,0)</f>
        <v>-</v>
      </c>
      <c r="I576" s="34" t="str">
        <f>VLOOKUP(A17,B1:M560,8,0)</f>
        <v>-</v>
      </c>
      <c r="J576" s="34" t="str">
        <f>VLOOKUP(A17,B1:M560,9,0)</f>
        <v>-</v>
      </c>
      <c r="K576" s="35" t="str">
        <f>VLOOKUP(A17,B1:M560,10,0)</f>
        <v>-</v>
      </c>
      <c r="L576" s="34" t="str">
        <f>VLOOKUP(A17,B1:M560,11,0)</f>
        <v>-</v>
      </c>
    </row>
    <row r="577" spans="1:13" ht="14.5" customHeight="1">
      <c r="A577" s="95">
        <f>施法!J20</f>
        <v>0</v>
      </c>
      <c r="B577" s="96"/>
      <c r="C577" s="34" t="str">
        <f>VLOOKUP(A18,B1:M560,2,0)</f>
        <v>-</v>
      </c>
      <c r="D577" s="34" t="str">
        <f>VLOOKUP(A18,B1:M560,3,0)</f>
        <v>-</v>
      </c>
      <c r="E577" s="34" t="str">
        <f>VLOOKUP(A18,B1:M560,4,0)</f>
        <v>-</v>
      </c>
      <c r="F577" s="35" t="str">
        <f>VLOOKUP(A18,B1:M560,5,0)</f>
        <v>-</v>
      </c>
      <c r="G577" s="34" t="str">
        <f>VLOOKUP(A18,B1:M560,6,0)</f>
        <v>-</v>
      </c>
      <c r="H577" s="34" t="str">
        <f>VLOOKUP(A18,B1:M560,7,0)</f>
        <v>-</v>
      </c>
      <c r="I577" s="34" t="str">
        <f>VLOOKUP(A18,B1:M560,8,0)</f>
        <v>-</v>
      </c>
      <c r="J577" s="34" t="str">
        <f>VLOOKUP(A18,B1:M560,9,0)</f>
        <v>-</v>
      </c>
      <c r="K577" s="35" t="str">
        <f>VLOOKUP(A18,B1:M560,10,0)</f>
        <v>-</v>
      </c>
      <c r="L577" s="34" t="str">
        <f>VLOOKUP(A18,B1:M560,11,0)</f>
        <v>-</v>
      </c>
    </row>
    <row r="578" spans="1:13" ht="14.5" customHeight="1">
      <c r="A578" s="95">
        <f>施法!J21</f>
        <v>0</v>
      </c>
      <c r="B578" s="96"/>
      <c r="C578" s="34" t="str">
        <f>VLOOKUP(A19,B1:M560,2,0)</f>
        <v>-</v>
      </c>
      <c r="D578" s="34" t="str">
        <f>VLOOKUP(A19,B1:M560,3,0)</f>
        <v>-</v>
      </c>
      <c r="E578" s="34" t="str">
        <f>VLOOKUP(A19,B1:M560,4,0)</f>
        <v>-</v>
      </c>
      <c r="F578" s="35" t="str">
        <f>VLOOKUP(A19,B1:M560,5,0)</f>
        <v>-</v>
      </c>
      <c r="G578" s="34" t="str">
        <f>VLOOKUP(A19,B1:M560,6,0)</f>
        <v>-</v>
      </c>
      <c r="H578" s="34" t="str">
        <f>VLOOKUP(A19,B1:M560,7,0)</f>
        <v>-</v>
      </c>
      <c r="I578" s="34" t="str">
        <f>VLOOKUP(A19,B1:M560,8,0)</f>
        <v>-</v>
      </c>
      <c r="J578" s="34" t="str">
        <f>VLOOKUP(A19,B1:M560,9,0)</f>
        <v>-</v>
      </c>
      <c r="K578" s="35" t="str">
        <f>VLOOKUP(A19,B1:M560,10,0)</f>
        <v>-</v>
      </c>
      <c r="L578" s="34" t="str">
        <f>VLOOKUP(A19,B1:M560,11,0)</f>
        <v>-</v>
      </c>
    </row>
    <row r="579" spans="1:13" ht="14.5" customHeight="1">
      <c r="A579" s="95">
        <f>施法!J22</f>
        <v>0</v>
      </c>
      <c r="B579" s="96"/>
      <c r="C579" s="34" t="str">
        <f>VLOOKUP(A20,B1:M560,2,0)</f>
        <v>-</v>
      </c>
      <c r="D579" s="34" t="str">
        <f>VLOOKUP(A20,B1:M560,3,0)</f>
        <v>-</v>
      </c>
      <c r="E579" s="34" t="str">
        <f>VLOOKUP(A20,B1:M560,4,0)</f>
        <v>-</v>
      </c>
      <c r="F579" s="35" t="str">
        <f>VLOOKUP(A20,B1:M560,5,0)</f>
        <v>-</v>
      </c>
      <c r="G579" s="34" t="str">
        <f>VLOOKUP(A20,B1:M560,6,0)</f>
        <v>-</v>
      </c>
      <c r="H579" s="34" t="str">
        <f>VLOOKUP(A20,B1:M560,7,0)</f>
        <v>-</v>
      </c>
      <c r="I579" s="34" t="str">
        <f>VLOOKUP(A20,B1:M560,8,0)</f>
        <v>-</v>
      </c>
      <c r="J579" s="34" t="str">
        <f>VLOOKUP(A20,B1:M560,9,0)</f>
        <v>-</v>
      </c>
      <c r="K579" s="35" t="str">
        <f>VLOOKUP(A20,B1:M560,10,0)</f>
        <v>-</v>
      </c>
      <c r="L579" s="34" t="str">
        <f>VLOOKUP(A20,B1:M560,11,0)</f>
        <v>-</v>
      </c>
    </row>
    <row r="580" spans="1:13" ht="14.5" customHeight="1">
      <c r="A580" s="95">
        <f>施法!J23</f>
        <v>0</v>
      </c>
      <c r="B580" s="96"/>
      <c r="C580" s="34" t="str">
        <f>VLOOKUP(A21,B1:M560,2,0)</f>
        <v>-</v>
      </c>
      <c r="D580" s="34" t="str">
        <f>VLOOKUP(A21,B1:M560,3,0)</f>
        <v>-</v>
      </c>
      <c r="E580" s="34" t="str">
        <f>VLOOKUP(A21,B1:M560,4,0)</f>
        <v>-</v>
      </c>
      <c r="F580" s="35" t="str">
        <f>VLOOKUP(A21,B1:M560,5,0)</f>
        <v>-</v>
      </c>
      <c r="G580" s="34" t="str">
        <f>VLOOKUP(A21,B1:M560,6,0)</f>
        <v>-</v>
      </c>
      <c r="H580" s="34" t="str">
        <f>VLOOKUP(A21,B1:M560,7,0)</f>
        <v>-</v>
      </c>
      <c r="I580" s="34" t="str">
        <f>VLOOKUP(A21,B1:M560,8,0)</f>
        <v>-</v>
      </c>
      <c r="J580" s="34" t="str">
        <f>VLOOKUP(A21,B1:M560,9,0)</f>
        <v>-</v>
      </c>
      <c r="K580" s="35" t="str">
        <f>VLOOKUP(A21,B1:M560,10,0)</f>
        <v>-</v>
      </c>
      <c r="L580" s="34" t="str">
        <f>VLOOKUP(A21,B1:M560,11,0)</f>
        <v>-</v>
      </c>
    </row>
    <row r="581" spans="1:13" ht="14.5" customHeight="1">
      <c r="A581" s="95">
        <f>施法!J24</f>
        <v>0</v>
      </c>
      <c r="B581" s="96"/>
      <c r="C581" s="34" t="str">
        <f>VLOOKUP(A22,B1:M560,2,0)</f>
        <v>-</v>
      </c>
      <c r="D581" s="34" t="str">
        <f>VLOOKUP(A22,B1:M560,3,0)</f>
        <v>-</v>
      </c>
      <c r="E581" s="34" t="str">
        <f>VLOOKUP(A22,B1:M560,4,0)</f>
        <v>-</v>
      </c>
      <c r="F581" s="35" t="str">
        <f>VLOOKUP(A22,B1:M560,5,0)</f>
        <v>-</v>
      </c>
      <c r="G581" s="34" t="str">
        <f>VLOOKUP(A22,B1:M560,6,0)</f>
        <v>-</v>
      </c>
      <c r="H581" s="34" t="str">
        <f>VLOOKUP(A22,B1:M560,7,0)</f>
        <v>-</v>
      </c>
      <c r="I581" s="34" t="str">
        <f>VLOOKUP(A22,B1:M560,8,0)</f>
        <v>-</v>
      </c>
      <c r="J581" s="34" t="str">
        <f>VLOOKUP(A22,B1:M560,9,0)</f>
        <v>-</v>
      </c>
      <c r="K581" s="35" t="str">
        <f>VLOOKUP(A22,B1:M560,10,0)</f>
        <v>-</v>
      </c>
      <c r="L581" s="34" t="str">
        <f>VLOOKUP(A22,B1:M560,11,0)</f>
        <v>-</v>
      </c>
    </row>
    <row r="582" spans="1:13" ht="14.5" customHeight="1">
      <c r="A582" s="95" t="str">
        <f>施法!J25</f>
        <v>法术名</v>
      </c>
      <c r="B582" s="97"/>
      <c r="C582" s="98"/>
      <c r="D582" s="98"/>
      <c r="E582" s="98"/>
      <c r="F582" s="99"/>
      <c r="G582" s="98"/>
      <c r="H582" s="98"/>
      <c r="I582" s="98"/>
      <c r="J582" s="98"/>
      <c r="K582" s="99"/>
      <c r="L582" s="98"/>
      <c r="M582" s="101"/>
    </row>
    <row r="583" spans="1:13" ht="14.5" customHeight="1">
      <c r="A583" s="95" t="str">
        <f>施法!J26</f>
        <v>人类定身术</v>
      </c>
      <c r="B583" s="96"/>
      <c r="C583" s="34">
        <f>VLOOKUP(A24,B1:M560,2,0)</f>
        <v>2</v>
      </c>
      <c r="D583" s="34" t="str">
        <f>VLOOKUP(A24,B1:M560,3,0)</f>
        <v>惑控</v>
      </c>
      <c r="E583" s="34" t="str">
        <f>VLOOKUP(A24,B1:M560,4,0)</f>
        <v>x</v>
      </c>
      <c r="F583" s="35" t="str">
        <f>VLOOKUP(A24,B1:M560,5,0)</f>
        <v>1动作</v>
      </c>
      <c r="G583" s="34" t="str">
        <f>VLOOKUP(A24,B1:M560,6,0)</f>
        <v>60尺</v>
      </c>
      <c r="H583" s="34" t="str">
        <f>VLOOKUP(A24,B1:M560,7,0)</f>
        <v>V</v>
      </c>
      <c r="I583" s="34" t="str">
        <f>VLOOKUP(A24,B1:M560,8,0)</f>
        <v>S</v>
      </c>
      <c r="J583" s="34" t="str">
        <f>VLOOKUP(A24,B1:M560,9,0)</f>
        <v>M</v>
      </c>
      <c r="K583" s="35" t="str">
        <f>VLOOKUP(A24,B1:M560,10,0)</f>
        <v>一片直的小铁片</v>
      </c>
      <c r="L583" s="34" t="str">
        <f>VLOOKUP(A24,B1:M560,11,0)</f>
        <v>专注,至多1分钟</v>
      </c>
    </row>
    <row r="584" spans="1:13" ht="14.5" customHeight="1">
      <c r="A584" s="95" t="str">
        <f>施法!J27</f>
        <v>灵体武器</v>
      </c>
      <c r="B584" s="96"/>
      <c r="C584" s="34">
        <f>VLOOKUP(A25,B1:M560,2,0)</f>
        <v>2</v>
      </c>
      <c r="D584" s="34" t="str">
        <f>VLOOKUP(A25,B1:M560,3,0)</f>
        <v>塑能</v>
      </c>
      <c r="E584" s="34" t="str">
        <f>VLOOKUP(A25,B1:M560,4,0)</f>
        <v>x</v>
      </c>
      <c r="F584" s="35" t="str">
        <f>VLOOKUP(A25,B1:M560,5,0)</f>
        <v>1附赠动作</v>
      </c>
      <c r="G584" s="34" t="str">
        <f>VLOOKUP(A25,B1:M560,6,0)</f>
        <v>60尺</v>
      </c>
      <c r="H584" s="34" t="str">
        <f>VLOOKUP(A25,B1:M560,7,0)</f>
        <v>V</v>
      </c>
      <c r="I584" s="34" t="str">
        <f>VLOOKUP(A25,B1:M560,8,0)</f>
        <v>S</v>
      </c>
      <c r="J584" s="34" t="str">
        <f>VLOOKUP(A25,B1:M560,9,0)</f>
        <v>×</v>
      </c>
      <c r="K584" s="35" t="str">
        <f>VLOOKUP(A25,B1:M560,10,0)</f>
        <v>×</v>
      </c>
      <c r="L584" s="34" t="str">
        <f>VLOOKUP(A25,B1:M560,11,0)</f>
        <v>1分钟</v>
      </c>
    </row>
    <row r="585" spans="1:13" ht="14.5" customHeight="1">
      <c r="A585" s="95">
        <f>施法!J28</f>
        <v>0</v>
      </c>
      <c r="B585" s="96"/>
      <c r="C585" s="34" t="str">
        <f>VLOOKUP(A26,B1:M560,2,0)</f>
        <v>-</v>
      </c>
      <c r="D585" s="34" t="str">
        <f>VLOOKUP(A26,B1:M560,3,0)</f>
        <v>-</v>
      </c>
      <c r="E585" s="34" t="str">
        <f>VLOOKUP(A26,B1:M560,4,0)</f>
        <v>-</v>
      </c>
      <c r="F585" s="35" t="str">
        <f>VLOOKUP(A26,B1:M560,5,0)</f>
        <v>-</v>
      </c>
      <c r="G585" s="34" t="str">
        <f>VLOOKUP(A26,B1:M560,6,0)</f>
        <v>-</v>
      </c>
      <c r="H585" s="34" t="str">
        <f>VLOOKUP(A26,B1:M560,7,0)</f>
        <v>-</v>
      </c>
      <c r="I585" s="34" t="str">
        <f>VLOOKUP(A26,B1:M560,8,0)</f>
        <v>-</v>
      </c>
      <c r="J585" s="34" t="str">
        <f>VLOOKUP(A26,B1:M560,9,0)</f>
        <v>-</v>
      </c>
      <c r="K585" s="35" t="str">
        <f>VLOOKUP(A26,B1:M560,10,0)</f>
        <v>-</v>
      </c>
      <c r="L585" s="34" t="str">
        <f>VLOOKUP(A26,B1:M560,11,0)</f>
        <v>-</v>
      </c>
    </row>
    <row r="586" spans="1:13" ht="14.5" customHeight="1">
      <c r="A586" s="95">
        <f>施法!J29</f>
        <v>0</v>
      </c>
      <c r="B586" s="96"/>
      <c r="C586" s="34" t="str">
        <f>VLOOKUP(A27,B1:M560,2,0)</f>
        <v>-</v>
      </c>
      <c r="D586" s="34" t="str">
        <f>VLOOKUP(A27,B1:M560,3,0)</f>
        <v>-</v>
      </c>
      <c r="E586" s="34" t="str">
        <f>VLOOKUP(A27,B1:M560,4,0)</f>
        <v>-</v>
      </c>
      <c r="F586" s="35" t="str">
        <f>VLOOKUP(A27,B1:M560,5,0)</f>
        <v>-</v>
      </c>
      <c r="G586" s="34" t="str">
        <f>VLOOKUP(A27,B1:M560,6,0)</f>
        <v>-</v>
      </c>
      <c r="H586" s="34" t="str">
        <f>VLOOKUP(A27,B1:M560,7,0)</f>
        <v>-</v>
      </c>
      <c r="I586" s="34" t="str">
        <f>VLOOKUP(A27,B1:M560,8,0)</f>
        <v>-</v>
      </c>
      <c r="J586" s="34" t="str">
        <f>VLOOKUP(A27,B1:M560,9,0)</f>
        <v>-</v>
      </c>
      <c r="K586" s="35" t="str">
        <f>VLOOKUP(A27,B1:M560,10,0)</f>
        <v>-</v>
      </c>
      <c r="L586" s="34" t="str">
        <f>VLOOKUP(A27,B1:M560,11,0)</f>
        <v>-</v>
      </c>
    </row>
    <row r="587" spans="1:13" ht="14.5" customHeight="1">
      <c r="A587" s="95">
        <f>施法!J30</f>
        <v>0</v>
      </c>
      <c r="B587" s="96"/>
      <c r="C587" s="34" t="str">
        <f>VLOOKUP(A28,B1:M560,2,0)</f>
        <v>-</v>
      </c>
      <c r="D587" s="34" t="str">
        <f>VLOOKUP(A28,B1:M560,3,0)</f>
        <v>-</v>
      </c>
      <c r="E587" s="34" t="str">
        <f>VLOOKUP(A28,B1:M560,4,0)</f>
        <v>-</v>
      </c>
      <c r="F587" s="35" t="str">
        <f>VLOOKUP(A28,B1:M560,5,0)</f>
        <v>-</v>
      </c>
      <c r="G587" s="34" t="str">
        <f>VLOOKUP(A28,B1:M560,6,0)</f>
        <v>-</v>
      </c>
      <c r="H587" s="34" t="str">
        <f>VLOOKUP(A28,B1:M560,7,0)</f>
        <v>-</v>
      </c>
      <c r="I587" s="34" t="str">
        <f>VLOOKUP(A28,B1:M560,8,0)</f>
        <v>-</v>
      </c>
      <c r="J587" s="34" t="str">
        <f>VLOOKUP(A28,B1:M560,9,0)</f>
        <v>-</v>
      </c>
      <c r="K587" s="35" t="str">
        <f>VLOOKUP(A28,B1:M560,10,0)</f>
        <v>-</v>
      </c>
      <c r="L587" s="34" t="str">
        <f>VLOOKUP(A28,B1:M560,11,0)</f>
        <v>-</v>
      </c>
    </row>
    <row r="588" spans="1:13" ht="14.5" customHeight="1">
      <c r="A588" s="95">
        <f>施法!J31</f>
        <v>0</v>
      </c>
      <c r="B588" s="96"/>
      <c r="C588" s="34" t="str">
        <f>VLOOKUP(A29,B1:M560,2,0)</f>
        <v>-</v>
      </c>
      <c r="D588" s="34" t="str">
        <f>VLOOKUP(A29,B1:M560,3,0)</f>
        <v>-</v>
      </c>
      <c r="E588" s="34" t="str">
        <f>VLOOKUP(A29,B1:M560,4,0)</f>
        <v>-</v>
      </c>
      <c r="F588" s="35" t="str">
        <f>VLOOKUP(A29,B1:M560,5,0)</f>
        <v>-</v>
      </c>
      <c r="G588" s="34" t="str">
        <f>VLOOKUP(A29,B1:M560,6,0)</f>
        <v>-</v>
      </c>
      <c r="H588" s="34" t="str">
        <f>VLOOKUP(A29,B1:M560,7,0)</f>
        <v>-</v>
      </c>
      <c r="I588" s="34" t="str">
        <f>VLOOKUP(A29,B1:M560,8,0)</f>
        <v>-</v>
      </c>
      <c r="J588" s="34" t="str">
        <f>VLOOKUP(A29,B1:M560,9,0)</f>
        <v>-</v>
      </c>
      <c r="K588" s="35" t="str">
        <f>VLOOKUP(A29,B1:M560,10,0)</f>
        <v>-</v>
      </c>
      <c r="L588" s="34" t="str">
        <f>VLOOKUP(A29,B1:M560,11,0)</f>
        <v>-</v>
      </c>
    </row>
    <row r="589" spans="1:13" ht="14.5" customHeight="1">
      <c r="A589" s="95">
        <f>施法!J32</f>
        <v>0</v>
      </c>
      <c r="B589" s="96"/>
      <c r="C589" s="34" t="str">
        <f>VLOOKUP(A30,B1:M560,2,0)</f>
        <v>-</v>
      </c>
      <c r="D589" s="34" t="str">
        <f>VLOOKUP(A30,B1:M560,3,0)</f>
        <v>-</v>
      </c>
      <c r="E589" s="34" t="str">
        <f>VLOOKUP(A30,B1:M560,4,0)</f>
        <v>-</v>
      </c>
      <c r="F589" s="35" t="str">
        <f>VLOOKUP(A30,B1:M560,5,0)</f>
        <v>-</v>
      </c>
      <c r="G589" s="34" t="str">
        <f>VLOOKUP(A30,B1:M560,6,0)</f>
        <v>-</v>
      </c>
      <c r="H589" s="34" t="str">
        <f>VLOOKUP(A30,B1:M560,7,0)</f>
        <v>-</v>
      </c>
      <c r="I589" s="34" t="str">
        <f>VLOOKUP(A30,B1:M560,8,0)</f>
        <v>-</v>
      </c>
      <c r="J589" s="34" t="str">
        <f>VLOOKUP(A30,B1:M560,9,0)</f>
        <v>-</v>
      </c>
      <c r="K589" s="35" t="str">
        <f>VLOOKUP(A30,B1:M560,10,0)</f>
        <v>-</v>
      </c>
      <c r="L589" s="34" t="str">
        <f>VLOOKUP(A30,B1:M560,11,0)</f>
        <v>-</v>
      </c>
    </row>
    <row r="590" spans="1:13" ht="14.5" customHeight="1">
      <c r="A590" s="95">
        <f>施法!J33</f>
        <v>0</v>
      </c>
      <c r="B590" s="96"/>
      <c r="C590" s="34" t="str">
        <f>VLOOKUP(A31,B1:M560,2,0)</f>
        <v>-</v>
      </c>
      <c r="D590" s="34" t="str">
        <f>VLOOKUP(A31,B1:M560,3,0)</f>
        <v>-</v>
      </c>
      <c r="E590" s="34" t="str">
        <f>VLOOKUP(A31,B1:M560,4,0)</f>
        <v>-</v>
      </c>
      <c r="F590" s="35" t="str">
        <f>VLOOKUP(A31,B1:M560,5,0)</f>
        <v>-</v>
      </c>
      <c r="G590" s="34" t="str">
        <f>VLOOKUP(A31,B1:M560,6,0)</f>
        <v>-</v>
      </c>
      <c r="H590" s="34" t="str">
        <f>VLOOKUP(A31,B1:M560,7,0)</f>
        <v>-</v>
      </c>
      <c r="I590" s="34" t="str">
        <f>VLOOKUP(A31,B1:M560,8,0)</f>
        <v>-</v>
      </c>
      <c r="J590" s="34" t="str">
        <f>VLOOKUP(A31,B1:M560,9,0)</f>
        <v>-</v>
      </c>
      <c r="K590" s="35" t="str">
        <f>VLOOKUP(A31,B1:M560,10,0)</f>
        <v>-</v>
      </c>
      <c r="L590" s="34" t="str">
        <f>VLOOKUP(A31,B1:M560,11,0)</f>
        <v>-</v>
      </c>
    </row>
    <row r="591" spans="1:13" ht="14.5" customHeight="1">
      <c r="A591" s="95">
        <f>施法!J34</f>
        <v>0</v>
      </c>
      <c r="B591" s="96"/>
      <c r="C591" s="34" t="str">
        <f>VLOOKUP(A32,B1:M560,2,0)</f>
        <v>-</v>
      </c>
      <c r="D591" s="34" t="str">
        <f>VLOOKUP(A32,B1:M560,3,0)</f>
        <v>-</v>
      </c>
      <c r="E591" s="34" t="str">
        <f>VLOOKUP(A32,B1:M560,4,0)</f>
        <v>-</v>
      </c>
      <c r="F591" s="35" t="str">
        <f>VLOOKUP(A32,B1:M560,5,0)</f>
        <v>-</v>
      </c>
      <c r="G591" s="34" t="str">
        <f>VLOOKUP(A32,B1:M560,6,0)</f>
        <v>-</v>
      </c>
      <c r="H591" s="34" t="str">
        <f>VLOOKUP(A32,B1:M560,7,0)</f>
        <v>-</v>
      </c>
      <c r="I591" s="34" t="str">
        <f>VLOOKUP(A32,B1:M560,8,0)</f>
        <v>-</v>
      </c>
      <c r="J591" s="34" t="str">
        <f>VLOOKUP(A32,B1:M560,9,0)</f>
        <v>-</v>
      </c>
      <c r="K591" s="35" t="str">
        <f>VLOOKUP(A32,B1:M560,10,0)</f>
        <v>-</v>
      </c>
      <c r="L591" s="34" t="str">
        <f>VLOOKUP(A32,B1:M560,11,0)</f>
        <v>-</v>
      </c>
    </row>
    <row r="592" spans="1:13" ht="14.5" customHeight="1">
      <c r="A592" s="95">
        <f>施法!J35</f>
        <v>0</v>
      </c>
      <c r="B592" s="96"/>
      <c r="C592" s="34" t="str">
        <f>VLOOKUP(A33,B1:M560,2,0)</f>
        <v>-</v>
      </c>
      <c r="D592" s="34" t="str">
        <f>VLOOKUP(A33,B1:M560,3,0)</f>
        <v>-</v>
      </c>
      <c r="E592" s="34" t="str">
        <f>VLOOKUP(A33,B1:M560,4,0)</f>
        <v>-</v>
      </c>
      <c r="F592" s="35" t="str">
        <f>VLOOKUP(A33,B1:M560,5,0)</f>
        <v>-</v>
      </c>
      <c r="G592" s="34" t="str">
        <f>VLOOKUP(A33,B1:M560,6,0)</f>
        <v>-</v>
      </c>
      <c r="H592" s="34" t="str">
        <f>VLOOKUP(A33,B1:M560,7,0)</f>
        <v>-</v>
      </c>
      <c r="I592" s="34" t="str">
        <f>VLOOKUP(A33,B1:M560,8,0)</f>
        <v>-</v>
      </c>
      <c r="J592" s="34" t="str">
        <f>VLOOKUP(A33,B1:M560,9,0)</f>
        <v>-</v>
      </c>
      <c r="K592" s="35" t="str">
        <f>VLOOKUP(A33,B1:M560,10,0)</f>
        <v>-</v>
      </c>
      <c r="L592" s="34" t="str">
        <f>VLOOKUP(A33,B1:M560,11,0)</f>
        <v>-</v>
      </c>
    </row>
    <row r="593" spans="1:13" ht="14.5" customHeight="1">
      <c r="A593" s="95" t="str">
        <f>施法!J36</f>
        <v>法术名</v>
      </c>
      <c r="B593" s="97"/>
      <c r="C593" s="98"/>
      <c r="D593" s="98"/>
      <c r="E593" s="98"/>
      <c r="F593" s="99"/>
      <c r="G593" s="98"/>
      <c r="H593" s="98"/>
      <c r="I593" s="98"/>
      <c r="J593" s="98"/>
      <c r="K593" s="99"/>
      <c r="L593" s="98"/>
      <c r="M593" s="101"/>
    </row>
    <row r="594" spans="1:13" ht="14.5" customHeight="1">
      <c r="A594" s="95">
        <f>施法!J37</f>
        <v>0</v>
      </c>
      <c r="B594" s="96"/>
      <c r="C594" s="34" t="str">
        <f>VLOOKUP(A35,B1:M560,2,0)</f>
        <v>-</v>
      </c>
      <c r="D594" s="34" t="str">
        <f>VLOOKUP(A35,B1:M560,3,0)</f>
        <v>-</v>
      </c>
      <c r="E594" s="34" t="str">
        <f>VLOOKUP(A35,B1:M560,4,0)</f>
        <v>-</v>
      </c>
      <c r="F594" s="35" t="str">
        <f>VLOOKUP(A35,B1:M560,5,0)</f>
        <v>-</v>
      </c>
      <c r="G594" s="34" t="str">
        <f>VLOOKUP(A35,B1:M560,6,0)</f>
        <v>-</v>
      </c>
      <c r="H594" s="34" t="str">
        <f>VLOOKUP(A35,B1:M560,7,0)</f>
        <v>-</v>
      </c>
      <c r="I594" s="34" t="str">
        <f>VLOOKUP(A35,B1:M560,8,0)</f>
        <v>-</v>
      </c>
      <c r="J594" s="34" t="str">
        <f>VLOOKUP(A35,B1:M560,9,0)</f>
        <v>-</v>
      </c>
      <c r="K594" s="35" t="str">
        <f>VLOOKUP(A35,B1:M560,10,0)</f>
        <v>-</v>
      </c>
      <c r="L594" s="34" t="str">
        <f>VLOOKUP(A35,B1:M560,11,0)</f>
        <v>-</v>
      </c>
    </row>
    <row r="595" spans="1:13" ht="14.5" customHeight="1">
      <c r="A595" s="95">
        <f>施法!J38</f>
        <v>0</v>
      </c>
      <c r="B595" s="96"/>
      <c r="C595" s="34" t="str">
        <f>VLOOKUP(A36,B1:M560,2,0)</f>
        <v>-</v>
      </c>
      <c r="D595" s="34" t="str">
        <f>VLOOKUP(A36,B1:M560,3,0)</f>
        <v>-</v>
      </c>
      <c r="E595" s="34" t="str">
        <f>VLOOKUP(A36,B1:M560,4,0)</f>
        <v>-</v>
      </c>
      <c r="F595" s="35" t="str">
        <f>VLOOKUP(A36,B1:M560,5,0)</f>
        <v>-</v>
      </c>
      <c r="G595" s="34" t="str">
        <f>VLOOKUP(A36,B1:M560,6,0)</f>
        <v>-</v>
      </c>
      <c r="H595" s="34" t="str">
        <f>VLOOKUP(A36,B1:M560,7,0)</f>
        <v>-</v>
      </c>
      <c r="I595" s="34" t="str">
        <f>VLOOKUP(A36,B1:M560,8,0)</f>
        <v>-</v>
      </c>
      <c r="J595" s="34" t="str">
        <f>VLOOKUP(A36,B1:M560,9,0)</f>
        <v>-</v>
      </c>
      <c r="K595" s="35" t="str">
        <f>VLOOKUP(A36,B1:M560,10,0)</f>
        <v>-</v>
      </c>
      <c r="L595" s="34" t="str">
        <f>VLOOKUP(A36,B1:M560,11,0)</f>
        <v>-</v>
      </c>
    </row>
    <row r="596" spans="1:13" ht="14.5" customHeight="1">
      <c r="A596" s="95">
        <f>施法!J39</f>
        <v>0</v>
      </c>
      <c r="B596" s="96"/>
      <c r="C596" s="34" t="str">
        <f>VLOOKUP(A37,B1:M560,2,0)</f>
        <v>-</v>
      </c>
      <c r="D596" s="34" t="str">
        <f>VLOOKUP(A37,B1:M560,3,0)</f>
        <v>-</v>
      </c>
      <c r="E596" s="34" t="str">
        <f>VLOOKUP(A37,B1:M560,4,0)</f>
        <v>-</v>
      </c>
      <c r="F596" s="35" t="str">
        <f>VLOOKUP(A37,B1:M560,5,0)</f>
        <v>-</v>
      </c>
      <c r="G596" s="34" t="str">
        <f>VLOOKUP(A37,B1:M560,6,0)</f>
        <v>-</v>
      </c>
      <c r="H596" s="34" t="str">
        <f>VLOOKUP(A37,B1:M560,7,0)</f>
        <v>-</v>
      </c>
      <c r="I596" s="34" t="str">
        <f>VLOOKUP(A37,B1:M560,8,0)</f>
        <v>-</v>
      </c>
      <c r="J596" s="34" t="str">
        <f>VLOOKUP(A37,B1:M560,9,0)</f>
        <v>-</v>
      </c>
      <c r="K596" s="35" t="str">
        <f>VLOOKUP(A37,B1:M560,10,0)</f>
        <v>-</v>
      </c>
      <c r="L596" s="34" t="str">
        <f>VLOOKUP(A37,B1:M560,11,0)</f>
        <v>-</v>
      </c>
    </row>
    <row r="597" spans="1:13" ht="14.5" customHeight="1">
      <c r="A597" s="95">
        <f>施法!J40</f>
        <v>0</v>
      </c>
      <c r="B597" s="96"/>
      <c r="C597" s="34" t="str">
        <f>VLOOKUP(A38,B1:M560,2,0)</f>
        <v>-</v>
      </c>
      <c r="D597" s="34" t="str">
        <f>VLOOKUP(A38,B1:M560,3,0)</f>
        <v>-</v>
      </c>
      <c r="E597" s="34" t="str">
        <f>VLOOKUP(A38,B1:M560,4,0)</f>
        <v>-</v>
      </c>
      <c r="F597" s="35" t="str">
        <f>VLOOKUP(A38,B1:M560,5,0)</f>
        <v>-</v>
      </c>
      <c r="G597" s="34" t="str">
        <f>VLOOKUP(A38,B1:M560,6,0)</f>
        <v>-</v>
      </c>
      <c r="H597" s="34" t="str">
        <f>VLOOKUP(A38,B1:M560,7,0)</f>
        <v>-</v>
      </c>
      <c r="I597" s="34" t="str">
        <f>VLOOKUP(A38,B1:M560,8,0)</f>
        <v>-</v>
      </c>
      <c r="J597" s="34" t="str">
        <f>VLOOKUP(A38,B1:M560,9,0)</f>
        <v>-</v>
      </c>
      <c r="K597" s="35" t="str">
        <f>VLOOKUP(A38,B1:M560,10,0)</f>
        <v>-</v>
      </c>
      <c r="L597" s="34" t="str">
        <f>VLOOKUP(A38,B1:M560,11,0)</f>
        <v>-</v>
      </c>
    </row>
    <row r="598" spans="1:13" ht="14.5" customHeight="1">
      <c r="A598" s="95">
        <f>施法!J41</f>
        <v>0</v>
      </c>
      <c r="B598" s="96"/>
      <c r="C598" s="34" t="str">
        <f>VLOOKUP(A39,B1:M560,2,0)</f>
        <v>-</v>
      </c>
      <c r="D598" s="34" t="str">
        <f>VLOOKUP(A39,B1:M560,3,0)</f>
        <v>-</v>
      </c>
      <c r="E598" s="34" t="str">
        <f>VLOOKUP(A39,B1:M560,4,0)</f>
        <v>-</v>
      </c>
      <c r="F598" s="35" t="str">
        <f>VLOOKUP(A39,B1:M560,5,0)</f>
        <v>-</v>
      </c>
      <c r="G598" s="34" t="str">
        <f>VLOOKUP(A39,B1:M560,6,0)</f>
        <v>-</v>
      </c>
      <c r="H598" s="34" t="str">
        <f>VLOOKUP(A39,B1:M560,7,0)</f>
        <v>-</v>
      </c>
      <c r="I598" s="34" t="str">
        <f>VLOOKUP(A39,B1:M560,8,0)</f>
        <v>-</v>
      </c>
      <c r="J598" s="34" t="str">
        <f>VLOOKUP(A39,B1:M560,9,0)</f>
        <v>-</v>
      </c>
      <c r="K598" s="35" t="str">
        <f>VLOOKUP(A39,B1:M560,10,0)</f>
        <v>-</v>
      </c>
      <c r="L598" s="34" t="str">
        <f>VLOOKUP(A39,B1:M560,11,0)</f>
        <v>-</v>
      </c>
    </row>
    <row r="599" spans="1:13" ht="14.5" customHeight="1">
      <c r="A599" s="95">
        <f>施法!J42</f>
        <v>0</v>
      </c>
      <c r="B599" s="96"/>
      <c r="C599" s="34" t="str">
        <f>VLOOKUP(A40,B1:M560,2,0)</f>
        <v>-</v>
      </c>
      <c r="D599" s="34" t="str">
        <f>VLOOKUP(A40,B1:M560,3,0)</f>
        <v>-</v>
      </c>
      <c r="E599" s="34" t="str">
        <f>VLOOKUP(A40,B1:M560,4,0)</f>
        <v>-</v>
      </c>
      <c r="F599" s="35" t="str">
        <f>VLOOKUP(A40,B1:M560,5,0)</f>
        <v>-</v>
      </c>
      <c r="G599" s="34" t="str">
        <f>VLOOKUP(A40,B1:M560,6,0)</f>
        <v>-</v>
      </c>
      <c r="H599" s="34" t="str">
        <f>VLOOKUP(A40,B1:M560,7,0)</f>
        <v>-</v>
      </c>
      <c r="I599" s="34" t="str">
        <f>VLOOKUP(A40,B1:M560,8,0)</f>
        <v>-</v>
      </c>
      <c r="J599" s="34" t="str">
        <f>VLOOKUP(A40,B1:M560,9,0)</f>
        <v>-</v>
      </c>
      <c r="K599" s="35" t="str">
        <f>VLOOKUP(A40,B1:M560,10,0)</f>
        <v>-</v>
      </c>
      <c r="L599" s="34" t="str">
        <f>VLOOKUP(A40,B1:M560,11,0)</f>
        <v>-</v>
      </c>
    </row>
    <row r="600" spans="1:13" ht="14.5" customHeight="1">
      <c r="A600" s="95">
        <f>施法!J43</f>
        <v>0</v>
      </c>
      <c r="B600" s="96"/>
      <c r="C600" s="34" t="str">
        <f>VLOOKUP(A41,B1:M560,2,0)</f>
        <v>-</v>
      </c>
      <c r="D600" s="34" t="str">
        <f>VLOOKUP(A41,B1:M560,3,0)</f>
        <v>-</v>
      </c>
      <c r="E600" s="34" t="str">
        <f>VLOOKUP(A41,B1:M560,4,0)</f>
        <v>-</v>
      </c>
      <c r="F600" s="35" t="str">
        <f>VLOOKUP(A41,B1:M560,5,0)</f>
        <v>-</v>
      </c>
      <c r="G600" s="34" t="str">
        <f>VLOOKUP(A41,B1:M560,6,0)</f>
        <v>-</v>
      </c>
      <c r="H600" s="34" t="str">
        <f>VLOOKUP(A41,B1:M560,7,0)</f>
        <v>-</v>
      </c>
      <c r="I600" s="34" t="str">
        <f>VLOOKUP(A41,B1:M560,8,0)</f>
        <v>-</v>
      </c>
      <c r="J600" s="34" t="str">
        <f>VLOOKUP(A41,B1:M560,9,0)</f>
        <v>-</v>
      </c>
      <c r="K600" s="35" t="str">
        <f>VLOOKUP(A41,B1:M560,10,0)</f>
        <v>-</v>
      </c>
      <c r="L600" s="34" t="str">
        <f>VLOOKUP(A41,B1:M560,11,0)</f>
        <v>-</v>
      </c>
    </row>
    <row r="601" spans="1:13" ht="14.5" customHeight="1">
      <c r="A601" s="95">
        <f>施法!J44</f>
        <v>0</v>
      </c>
      <c r="B601" s="96"/>
      <c r="C601" s="34" t="str">
        <f>VLOOKUP(A42,B1:M560,2,0)</f>
        <v>-</v>
      </c>
      <c r="D601" s="34" t="str">
        <f>VLOOKUP(A42,B1:M560,3,0)</f>
        <v>-</v>
      </c>
      <c r="E601" s="34" t="str">
        <f>VLOOKUP(A42,B1:M560,4,0)</f>
        <v>-</v>
      </c>
      <c r="F601" s="35" t="str">
        <f>VLOOKUP(A42,B1:M560,5,0)</f>
        <v>-</v>
      </c>
      <c r="G601" s="34" t="str">
        <f>VLOOKUP(A42,B1:M560,6,0)</f>
        <v>-</v>
      </c>
      <c r="H601" s="34" t="str">
        <f>VLOOKUP(A42,B1:M560,7,0)</f>
        <v>-</v>
      </c>
      <c r="I601" s="34" t="str">
        <f>VLOOKUP(A42,B1:M560,8,0)</f>
        <v>-</v>
      </c>
      <c r="J601" s="34" t="str">
        <f>VLOOKUP(A42,B1:M560,9,0)</f>
        <v>-</v>
      </c>
      <c r="K601" s="35" t="str">
        <f>VLOOKUP(A42,B1:M560,10,0)</f>
        <v>-</v>
      </c>
      <c r="L601" s="34" t="str">
        <f>VLOOKUP(A42,B1:M560,11,0)</f>
        <v>-</v>
      </c>
    </row>
    <row r="602" spans="1:13" ht="14.5" customHeight="1">
      <c r="A602" s="95">
        <f>施法!J45</f>
        <v>0</v>
      </c>
      <c r="B602" s="96"/>
      <c r="C602" s="34" t="str">
        <f>VLOOKUP(A43,B1:M560,2,0)</f>
        <v>-</v>
      </c>
      <c r="D602" s="34" t="str">
        <f>VLOOKUP(A43,B1:M560,3,0)</f>
        <v>-</v>
      </c>
      <c r="E602" s="34" t="str">
        <f>VLOOKUP(A43,B1:M560,4,0)</f>
        <v>-</v>
      </c>
      <c r="F602" s="35" t="str">
        <f>VLOOKUP(A43,B1:M560,5,0)</f>
        <v>-</v>
      </c>
      <c r="G602" s="34" t="str">
        <f>VLOOKUP(A43,B1:M560,6,0)</f>
        <v>-</v>
      </c>
      <c r="H602" s="34" t="str">
        <f>VLOOKUP(A43,B1:M560,7,0)</f>
        <v>-</v>
      </c>
      <c r="I602" s="34" t="str">
        <f>VLOOKUP(A43,B1:M560,8,0)</f>
        <v>-</v>
      </c>
      <c r="J602" s="34" t="str">
        <f>VLOOKUP(A43,B1:M560,9,0)</f>
        <v>-</v>
      </c>
      <c r="K602" s="35" t="str">
        <f>VLOOKUP(A43,B1:M560,10,0)</f>
        <v>-</v>
      </c>
      <c r="L602" s="34" t="str">
        <f>VLOOKUP(A43,B1:M560,11,0)</f>
        <v>-</v>
      </c>
    </row>
    <row r="603" spans="1:13" ht="14.5" customHeight="1">
      <c r="A603" s="95">
        <f>施法!J46</f>
        <v>0</v>
      </c>
      <c r="B603" s="96"/>
      <c r="C603" s="34" t="str">
        <f>VLOOKUP(A44,B1:M560,2,0)</f>
        <v>-</v>
      </c>
      <c r="D603" s="34" t="str">
        <f>VLOOKUP(A44,B1:M560,3,0)</f>
        <v>-</v>
      </c>
      <c r="E603" s="34" t="str">
        <f>VLOOKUP(A44,B1:M560,4,0)</f>
        <v>-</v>
      </c>
      <c r="F603" s="35" t="str">
        <f>VLOOKUP(A44,B1:M560,5,0)</f>
        <v>-</v>
      </c>
      <c r="G603" s="34" t="str">
        <f>VLOOKUP(A44,B1:M560,6,0)</f>
        <v>-</v>
      </c>
      <c r="H603" s="34" t="str">
        <f>VLOOKUP(A44,B1:M560,7,0)</f>
        <v>-</v>
      </c>
      <c r="I603" s="34" t="str">
        <f>VLOOKUP(A44,B1:M560,8,0)</f>
        <v>-</v>
      </c>
      <c r="J603" s="34" t="str">
        <f>VLOOKUP(A44,B1:M560,9,0)</f>
        <v>-</v>
      </c>
      <c r="K603" s="35" t="str">
        <f>VLOOKUP(A44,B1:M560,10,0)</f>
        <v>-</v>
      </c>
      <c r="L603" s="34" t="str">
        <f>VLOOKUP(A44,B1:M560,11,0)</f>
        <v>-</v>
      </c>
    </row>
    <row r="604" spans="1:13" ht="14.5" customHeight="1">
      <c r="A604" s="95" t="str">
        <f>施法!J47</f>
        <v>法术名</v>
      </c>
      <c r="B604" s="97"/>
      <c r="C604" s="98"/>
      <c r="D604" s="98"/>
      <c r="E604" s="98"/>
      <c r="F604" s="99"/>
      <c r="G604" s="98"/>
      <c r="H604" s="98"/>
      <c r="I604" s="98"/>
      <c r="J604" s="98"/>
      <c r="K604" s="99"/>
      <c r="L604" s="98"/>
      <c r="M604" s="101"/>
    </row>
    <row r="605" spans="1:13" ht="14.5" customHeight="1">
      <c r="A605" s="95">
        <f>施法!J48</f>
        <v>0</v>
      </c>
      <c r="B605" s="96"/>
      <c r="C605" s="34" t="str">
        <f>VLOOKUP(A46,B1:M560,2,0)</f>
        <v>-</v>
      </c>
      <c r="D605" s="34" t="str">
        <f>VLOOKUP(A46,B1:M560,3,0)</f>
        <v>-</v>
      </c>
      <c r="E605" s="34" t="str">
        <f>VLOOKUP(A46,B1:M560,4,0)</f>
        <v>-</v>
      </c>
      <c r="F605" s="35" t="str">
        <f>VLOOKUP(A46,B1:M560,5,0)</f>
        <v>-</v>
      </c>
      <c r="G605" s="34" t="str">
        <f>VLOOKUP(A46,B1:M560,6,0)</f>
        <v>-</v>
      </c>
      <c r="H605" s="34" t="str">
        <f>VLOOKUP(A46,B1:M560,7,0)</f>
        <v>-</v>
      </c>
      <c r="I605" s="34" t="str">
        <f>VLOOKUP(A46,B1:M560,8,0)</f>
        <v>-</v>
      </c>
      <c r="J605" s="34" t="str">
        <f>VLOOKUP(A46,B1:M560,9,0)</f>
        <v>-</v>
      </c>
      <c r="K605" s="35" t="str">
        <f>VLOOKUP(A46,B1:M560,10,0)</f>
        <v>-</v>
      </c>
      <c r="L605" s="34" t="str">
        <f>VLOOKUP(A46,B1:M560,11,0)</f>
        <v>-</v>
      </c>
    </row>
    <row r="606" spans="1:13" ht="14.5" customHeight="1">
      <c r="A606" s="95">
        <f>施法!J49</f>
        <v>0</v>
      </c>
      <c r="B606" s="96"/>
      <c r="C606" s="34" t="str">
        <f>VLOOKUP(A47,B1:M560,2,0)</f>
        <v>-</v>
      </c>
      <c r="D606" s="34" t="str">
        <f>VLOOKUP(A47,B1:M560,3,0)</f>
        <v>-</v>
      </c>
      <c r="E606" s="34" t="str">
        <f>VLOOKUP(A47,B1:M560,4,0)</f>
        <v>-</v>
      </c>
      <c r="F606" s="35" t="str">
        <f>VLOOKUP(A47,B1:M560,5,0)</f>
        <v>-</v>
      </c>
      <c r="G606" s="34" t="str">
        <f>VLOOKUP(A47,B1:M560,6,0)</f>
        <v>-</v>
      </c>
      <c r="H606" s="34" t="str">
        <f>VLOOKUP(A47,B1:M560,7,0)</f>
        <v>-</v>
      </c>
      <c r="I606" s="34" t="str">
        <f>VLOOKUP(A47,B1:M560,8,0)</f>
        <v>-</v>
      </c>
      <c r="J606" s="34" t="str">
        <f>VLOOKUP(A47,B1:M560,9,0)</f>
        <v>-</v>
      </c>
      <c r="K606" s="35" t="str">
        <f>VLOOKUP(A47,B1:M560,10,0)</f>
        <v>-</v>
      </c>
      <c r="L606" s="34" t="str">
        <f>VLOOKUP(A47,B1:M560,11,0)</f>
        <v>-</v>
      </c>
    </row>
    <row r="607" spans="1:13" ht="14.5" customHeight="1">
      <c r="A607" s="95">
        <f>施法!J50</f>
        <v>0</v>
      </c>
      <c r="B607" s="96"/>
      <c r="C607" s="34" t="str">
        <f>VLOOKUP(A48,B1:M560,2,0)</f>
        <v>-</v>
      </c>
      <c r="D607" s="34" t="str">
        <f>VLOOKUP(A48,B1:M560,3,0)</f>
        <v>-</v>
      </c>
      <c r="E607" s="34" t="str">
        <f>VLOOKUP(A48,B1:M560,4,0)</f>
        <v>-</v>
      </c>
      <c r="F607" s="35" t="str">
        <f>VLOOKUP(A48,B1:M560,5,0)</f>
        <v>-</v>
      </c>
      <c r="G607" s="34" t="str">
        <f>VLOOKUP(A48,B1:M560,6,0)</f>
        <v>-</v>
      </c>
      <c r="H607" s="34" t="str">
        <f>VLOOKUP(A48,B1:M560,7,0)</f>
        <v>-</v>
      </c>
      <c r="I607" s="34" t="str">
        <f>VLOOKUP(A48,B1:M560,8,0)</f>
        <v>-</v>
      </c>
      <c r="J607" s="34" t="str">
        <f>VLOOKUP(A48,B1:M560,9,0)</f>
        <v>-</v>
      </c>
      <c r="K607" s="35" t="str">
        <f>VLOOKUP(A48,B1:M560,10,0)</f>
        <v>-</v>
      </c>
      <c r="L607" s="34" t="str">
        <f>VLOOKUP(A48,B1:M560,11,0)</f>
        <v>-</v>
      </c>
    </row>
    <row r="608" spans="1:13" ht="14.5" customHeight="1">
      <c r="A608" s="95">
        <f>施法!J51</f>
        <v>0</v>
      </c>
      <c r="B608" s="96"/>
      <c r="C608" s="34" t="str">
        <f>VLOOKUP(A49,B1:M560,2,0)</f>
        <v>-</v>
      </c>
      <c r="D608" s="34" t="str">
        <f>VLOOKUP(A49,B1:M560,3,0)</f>
        <v>-</v>
      </c>
      <c r="E608" s="34" t="str">
        <f>VLOOKUP(A49,B1:M560,4,0)</f>
        <v>-</v>
      </c>
      <c r="F608" s="35" t="str">
        <f>VLOOKUP(A49,B1:M560,5,0)</f>
        <v>-</v>
      </c>
      <c r="G608" s="34" t="str">
        <f>VLOOKUP(A49,B1:M560,6,0)</f>
        <v>-</v>
      </c>
      <c r="H608" s="34" t="str">
        <f>VLOOKUP(A49,B1:M560,7,0)</f>
        <v>-</v>
      </c>
      <c r="I608" s="34" t="str">
        <f>VLOOKUP(A49,B1:M560,8,0)</f>
        <v>-</v>
      </c>
      <c r="J608" s="34" t="str">
        <f>VLOOKUP(A49,B1:M560,9,0)</f>
        <v>-</v>
      </c>
      <c r="K608" s="35" t="str">
        <f>VLOOKUP(A49,B1:M560,10,0)</f>
        <v>-</v>
      </c>
      <c r="L608" s="34" t="str">
        <f>VLOOKUP(A49,B1:M560,11,0)</f>
        <v>-</v>
      </c>
    </row>
    <row r="609" spans="1:13" ht="14.5" customHeight="1">
      <c r="A609" s="95">
        <f>施法!J52</f>
        <v>0</v>
      </c>
      <c r="B609" s="96"/>
      <c r="C609" s="34" t="str">
        <f>VLOOKUP(A50,B1:M560,2,0)</f>
        <v>-</v>
      </c>
      <c r="D609" s="34" t="str">
        <f>VLOOKUP(A50,B1:M560,3,0)</f>
        <v>-</v>
      </c>
      <c r="E609" s="34" t="str">
        <f>VLOOKUP(A50,B1:M560,4,0)</f>
        <v>-</v>
      </c>
      <c r="F609" s="35" t="str">
        <f>VLOOKUP(A50,B1:M560,5,0)</f>
        <v>-</v>
      </c>
      <c r="G609" s="34" t="str">
        <f>VLOOKUP(A50,B1:M560,6,0)</f>
        <v>-</v>
      </c>
      <c r="H609" s="34" t="str">
        <f>VLOOKUP(A50,B1:M560,7,0)</f>
        <v>-</v>
      </c>
      <c r="I609" s="34" t="str">
        <f>VLOOKUP(A50,B1:M560,8,0)</f>
        <v>-</v>
      </c>
      <c r="J609" s="34" t="str">
        <f>VLOOKUP(A50,B1:M560,9,0)</f>
        <v>-</v>
      </c>
      <c r="K609" s="35" t="str">
        <f>VLOOKUP(A50,B1:M560,10,0)</f>
        <v>-</v>
      </c>
      <c r="L609" s="34" t="str">
        <f>VLOOKUP(A50,B1:M560,11,0)</f>
        <v>-</v>
      </c>
    </row>
    <row r="610" spans="1:13" ht="14.5" customHeight="1">
      <c r="A610" s="95">
        <f>施法!J53</f>
        <v>0</v>
      </c>
      <c r="B610" s="96"/>
      <c r="C610" s="34" t="str">
        <f>VLOOKUP(A51,B1:M560,2,0)</f>
        <v>-</v>
      </c>
      <c r="D610" s="34" t="str">
        <f>VLOOKUP(A51,B1:M560,3,0)</f>
        <v>-</v>
      </c>
      <c r="E610" s="34" t="str">
        <f>VLOOKUP(A51,B1:M560,4,0)</f>
        <v>-</v>
      </c>
      <c r="F610" s="35" t="str">
        <f>VLOOKUP(A51,B1:M560,5,0)</f>
        <v>-</v>
      </c>
      <c r="G610" s="34" t="str">
        <f>VLOOKUP(A51,B1:M560,6,0)</f>
        <v>-</v>
      </c>
      <c r="H610" s="34" t="str">
        <f>VLOOKUP(A51,B1:M560,7,0)</f>
        <v>-</v>
      </c>
      <c r="I610" s="34" t="str">
        <f>VLOOKUP(A51,B1:M560,8,0)</f>
        <v>-</v>
      </c>
      <c r="J610" s="34" t="str">
        <f>VLOOKUP(A51,B1:M560,9,0)</f>
        <v>-</v>
      </c>
      <c r="K610" s="35" t="str">
        <f>VLOOKUP(A51,B1:M560,10,0)</f>
        <v>-</v>
      </c>
      <c r="L610" s="34" t="str">
        <f>VLOOKUP(A51,B1:M560,11,0)</f>
        <v>-</v>
      </c>
    </row>
    <row r="611" spans="1:13" ht="14.5" customHeight="1">
      <c r="A611" s="95">
        <f>施法!J54</f>
        <v>0</v>
      </c>
      <c r="B611" s="96"/>
      <c r="C611" s="34" t="str">
        <f>VLOOKUP(A52,B1:M560,2,0)</f>
        <v>-</v>
      </c>
      <c r="D611" s="34" t="str">
        <f>VLOOKUP(A52,B1:M560,3,0)</f>
        <v>-</v>
      </c>
      <c r="E611" s="34" t="str">
        <f>VLOOKUP(A52,B1:M560,4,0)</f>
        <v>-</v>
      </c>
      <c r="F611" s="35" t="str">
        <f>VLOOKUP(A52,B1:M560,5,0)</f>
        <v>-</v>
      </c>
      <c r="G611" s="34" t="str">
        <f>VLOOKUP(A52,B1:M560,6,0)</f>
        <v>-</v>
      </c>
      <c r="H611" s="34" t="str">
        <f>VLOOKUP(A52,B1:M560,7,0)</f>
        <v>-</v>
      </c>
      <c r="I611" s="34" t="str">
        <f>VLOOKUP(A52,B1:M560,8,0)</f>
        <v>-</v>
      </c>
      <c r="J611" s="34" t="str">
        <f>VLOOKUP(A52,B1:M560,9,0)</f>
        <v>-</v>
      </c>
      <c r="K611" s="35" t="str">
        <f>VLOOKUP(A52,B1:M560,10,0)</f>
        <v>-</v>
      </c>
      <c r="L611" s="34" t="str">
        <f>VLOOKUP(A52,B1:M560,11,0)</f>
        <v>-</v>
      </c>
    </row>
    <row r="612" spans="1:13" ht="14.5" customHeight="1">
      <c r="A612" s="95">
        <f>施法!J55</f>
        <v>0</v>
      </c>
      <c r="B612" s="96"/>
      <c r="C612" s="34" t="str">
        <f>VLOOKUP(A53,B1:M560,2,0)</f>
        <v>-</v>
      </c>
      <c r="D612" s="34" t="str">
        <f>VLOOKUP(A53,B1:M560,3,0)</f>
        <v>-</v>
      </c>
      <c r="E612" s="34" t="str">
        <f>VLOOKUP(A53,B1:M560,4,0)</f>
        <v>-</v>
      </c>
      <c r="F612" s="35" t="str">
        <f>VLOOKUP(A53,B1:M560,5,0)</f>
        <v>-</v>
      </c>
      <c r="G612" s="34" t="str">
        <f>VLOOKUP(A53,B1:M560,6,0)</f>
        <v>-</v>
      </c>
      <c r="H612" s="34" t="str">
        <f>VLOOKUP(A53,B1:M560,7,0)</f>
        <v>-</v>
      </c>
      <c r="I612" s="34" t="str">
        <f>VLOOKUP(A53,B1:M560,8,0)</f>
        <v>-</v>
      </c>
      <c r="J612" s="34" t="str">
        <f>VLOOKUP(A53,B1:M560,9,0)</f>
        <v>-</v>
      </c>
      <c r="K612" s="35" t="str">
        <f>VLOOKUP(A53,B1:M560,10,0)</f>
        <v>-</v>
      </c>
      <c r="L612" s="34" t="str">
        <f>VLOOKUP(A53,B1:M560,11,0)</f>
        <v>-</v>
      </c>
    </row>
    <row r="613" spans="1:13" ht="14.5" customHeight="1">
      <c r="A613" s="95">
        <f>施法!J56</f>
        <v>0</v>
      </c>
      <c r="B613" s="96"/>
      <c r="C613" s="34" t="str">
        <f>VLOOKUP(A54,B1:M560,2,0)</f>
        <v>-</v>
      </c>
      <c r="D613" s="34" t="str">
        <f>VLOOKUP(A54,B1:M560,3,0)</f>
        <v>-</v>
      </c>
      <c r="E613" s="34" t="str">
        <f>VLOOKUP(A54,B1:M560,4,0)</f>
        <v>-</v>
      </c>
      <c r="F613" s="35" t="str">
        <f>VLOOKUP(A54,B1:M560,5,0)</f>
        <v>-</v>
      </c>
      <c r="G613" s="34" t="str">
        <f>VLOOKUP(A54,B1:M560,6,0)</f>
        <v>-</v>
      </c>
      <c r="H613" s="34" t="str">
        <f>VLOOKUP(A54,B1:M560,7,0)</f>
        <v>-</v>
      </c>
      <c r="I613" s="34" t="str">
        <f>VLOOKUP(A54,B1:M560,8,0)</f>
        <v>-</v>
      </c>
      <c r="J613" s="34" t="str">
        <f>VLOOKUP(A54,B1:M560,9,0)</f>
        <v>-</v>
      </c>
      <c r="K613" s="35" t="str">
        <f>VLOOKUP(A54,B1:M560,10,0)</f>
        <v>-</v>
      </c>
      <c r="L613" s="34" t="str">
        <f>VLOOKUP(A54,B1:M560,11,0)</f>
        <v>-</v>
      </c>
    </row>
    <row r="614" spans="1:13" ht="14.5" customHeight="1">
      <c r="A614" s="95">
        <f>施法!J57</f>
        <v>0</v>
      </c>
      <c r="B614" s="96"/>
      <c r="C614" s="34" t="str">
        <f>VLOOKUP(A55,B1:M560,2,0)</f>
        <v>-</v>
      </c>
      <c r="D614" s="34" t="str">
        <f>VLOOKUP(A55,B1:M560,3,0)</f>
        <v>-</v>
      </c>
      <c r="E614" s="34" t="str">
        <f>VLOOKUP(A55,B1:M560,4,0)</f>
        <v>-</v>
      </c>
      <c r="F614" s="35" t="str">
        <f>VLOOKUP(A55,B1:M560,5,0)</f>
        <v>-</v>
      </c>
      <c r="G614" s="34" t="str">
        <f>VLOOKUP(A55,B1:M560,6,0)</f>
        <v>-</v>
      </c>
      <c r="H614" s="34" t="str">
        <f>VLOOKUP(A55,B1:M560,7,0)</f>
        <v>-</v>
      </c>
      <c r="I614" s="34" t="str">
        <f>VLOOKUP(A55,B1:M560,8,0)</f>
        <v>-</v>
      </c>
      <c r="J614" s="34" t="str">
        <f>VLOOKUP(A55,B1:M560,9,0)</f>
        <v>-</v>
      </c>
      <c r="K614" s="35" t="str">
        <f>VLOOKUP(A55,B1:M560,10,0)</f>
        <v>-</v>
      </c>
      <c r="L614" s="34" t="str">
        <f>VLOOKUP(A55,B1:M560,11,0)</f>
        <v>-</v>
      </c>
    </row>
    <row r="615" spans="1:13" ht="14.5" customHeight="1">
      <c r="A615" s="95" t="str">
        <f>施法!J58</f>
        <v>法术名</v>
      </c>
      <c r="B615" s="97"/>
      <c r="C615" s="98"/>
      <c r="D615" s="98"/>
      <c r="E615" s="98"/>
      <c r="F615" s="99"/>
      <c r="G615" s="98"/>
      <c r="H615" s="98"/>
      <c r="I615" s="98"/>
      <c r="J615" s="98"/>
      <c r="K615" s="99"/>
      <c r="L615" s="98"/>
      <c r="M615" s="101"/>
    </row>
    <row r="616" spans="1:13" ht="14.5" customHeight="1">
      <c r="A616" s="95">
        <f>施法!J59</f>
        <v>0</v>
      </c>
      <c r="B616" s="96"/>
      <c r="C616" s="34" t="str">
        <f>VLOOKUP(A57,B1:M560,2,0)</f>
        <v>-</v>
      </c>
      <c r="D616" s="34" t="str">
        <f>VLOOKUP(A57,B1:M560,3,0)</f>
        <v>-</v>
      </c>
      <c r="E616" s="34" t="str">
        <f>VLOOKUP(A57,B1:M560,4,0)</f>
        <v>-</v>
      </c>
      <c r="F616" s="35" t="str">
        <f>VLOOKUP(A57,B1:M560,5,0)</f>
        <v>-</v>
      </c>
      <c r="G616" s="34" t="str">
        <f>VLOOKUP(A57,B1:M560,6,0)</f>
        <v>-</v>
      </c>
      <c r="H616" s="34" t="str">
        <f>VLOOKUP(A57,B1:M560,7,0)</f>
        <v>-</v>
      </c>
      <c r="I616" s="34" t="str">
        <f>VLOOKUP(A57,B1:M560,8,0)</f>
        <v>-</v>
      </c>
      <c r="J616" s="34" t="str">
        <f>VLOOKUP(A57,B1:M560,9,0)</f>
        <v>-</v>
      </c>
      <c r="K616" s="35" t="str">
        <f>VLOOKUP(A57,B1:M560,10,0)</f>
        <v>-</v>
      </c>
      <c r="L616" s="34" t="str">
        <f>VLOOKUP(A57,B1:M560,11,0)</f>
        <v>-</v>
      </c>
    </row>
    <row r="617" spans="1:13" ht="14.5" customHeight="1">
      <c r="A617" s="95">
        <f>施法!J60</f>
        <v>0</v>
      </c>
      <c r="B617" s="96"/>
      <c r="C617" s="34" t="str">
        <f>VLOOKUP(A58,B1:M560,2,0)</f>
        <v>-</v>
      </c>
      <c r="D617" s="34" t="str">
        <f>VLOOKUP(A58,B1:M560,3,0)</f>
        <v>-</v>
      </c>
      <c r="E617" s="34" t="str">
        <f>VLOOKUP(A58,B1:M560,4,0)</f>
        <v>-</v>
      </c>
      <c r="F617" s="35" t="str">
        <f>VLOOKUP(A58,B1:M560,5,0)</f>
        <v>-</v>
      </c>
      <c r="G617" s="34" t="str">
        <f>VLOOKUP(A58,B1:M560,6,0)</f>
        <v>-</v>
      </c>
      <c r="H617" s="34" t="str">
        <f>VLOOKUP(A58,B1:M560,7,0)</f>
        <v>-</v>
      </c>
      <c r="I617" s="34" t="str">
        <f>VLOOKUP(A58,B1:M560,8,0)</f>
        <v>-</v>
      </c>
      <c r="J617" s="34" t="str">
        <f>VLOOKUP(A58,B1:M560,9,0)</f>
        <v>-</v>
      </c>
      <c r="K617" s="35" t="str">
        <f>VLOOKUP(A58,B1:M560,10,0)</f>
        <v>-</v>
      </c>
      <c r="L617" s="34" t="str">
        <f>VLOOKUP(A58,B1:M560,11,0)</f>
        <v>-</v>
      </c>
    </row>
    <row r="618" spans="1:13" ht="14.5" customHeight="1">
      <c r="A618" s="95">
        <f>施法!J61</f>
        <v>0</v>
      </c>
      <c r="B618" s="96"/>
      <c r="C618" s="34" t="str">
        <f>VLOOKUP(A59,B1:M560,2,0)</f>
        <v>-</v>
      </c>
      <c r="D618" s="34" t="str">
        <f>VLOOKUP(A59,B1:M560,3,0)</f>
        <v>-</v>
      </c>
      <c r="E618" s="34" t="str">
        <f>VLOOKUP(A59,B1:M560,4,0)</f>
        <v>-</v>
      </c>
      <c r="F618" s="35" t="str">
        <f>VLOOKUP(A59,B1:M560,5,0)</f>
        <v>-</v>
      </c>
      <c r="G618" s="34" t="str">
        <f>VLOOKUP(A59,B1:M560,6,0)</f>
        <v>-</v>
      </c>
      <c r="H618" s="34" t="str">
        <f>VLOOKUP(A59,B1:M560,7,0)</f>
        <v>-</v>
      </c>
      <c r="I618" s="34" t="str">
        <f>VLOOKUP(A59,B1:M560,8,0)</f>
        <v>-</v>
      </c>
      <c r="J618" s="34" t="str">
        <f>VLOOKUP(A59,B1:M560,9,0)</f>
        <v>-</v>
      </c>
      <c r="K618" s="35" t="str">
        <f>VLOOKUP(A59,B1:M560,10,0)</f>
        <v>-</v>
      </c>
      <c r="L618" s="34" t="str">
        <f>VLOOKUP(A59,B1:M560,11,0)</f>
        <v>-</v>
      </c>
    </row>
    <row r="619" spans="1:13" ht="14.5" customHeight="1">
      <c r="A619" s="95">
        <f>施法!J62</f>
        <v>0</v>
      </c>
      <c r="B619" s="96"/>
      <c r="C619" s="34" t="str">
        <f>VLOOKUP(A60,B1:M560,2,0)</f>
        <v>-</v>
      </c>
      <c r="D619" s="34" t="str">
        <f>VLOOKUP(A60,B1:M560,3,0)</f>
        <v>-</v>
      </c>
      <c r="E619" s="34" t="str">
        <f>VLOOKUP(A60,B1:M560,4,0)</f>
        <v>-</v>
      </c>
      <c r="F619" s="35" t="str">
        <f>VLOOKUP(A60,B1:M560,5,0)</f>
        <v>-</v>
      </c>
      <c r="G619" s="34" t="str">
        <f>VLOOKUP(A60,B1:M560,6,0)</f>
        <v>-</v>
      </c>
      <c r="H619" s="34" t="str">
        <f>VLOOKUP(A60,B1:M560,7,0)</f>
        <v>-</v>
      </c>
      <c r="I619" s="34" t="str">
        <f>VLOOKUP(A60,B1:M560,8,0)</f>
        <v>-</v>
      </c>
      <c r="J619" s="34" t="str">
        <f>VLOOKUP(A60,B1:M560,9,0)</f>
        <v>-</v>
      </c>
      <c r="K619" s="35" t="str">
        <f>VLOOKUP(A60,B1:M560,10,0)</f>
        <v>-</v>
      </c>
      <c r="L619" s="34" t="str">
        <f>VLOOKUP(A60,B1:M560,11,0)</f>
        <v>-</v>
      </c>
    </row>
    <row r="620" spans="1:13" ht="14.5" customHeight="1">
      <c r="A620" s="95">
        <f>施法!J63</f>
        <v>0</v>
      </c>
      <c r="B620" s="96"/>
      <c r="C620" s="34" t="str">
        <f>VLOOKUP(A61,B1:M560,2,0)</f>
        <v>-</v>
      </c>
      <c r="D620" s="34" t="str">
        <f>VLOOKUP(A61,B1:M560,3,0)</f>
        <v>-</v>
      </c>
      <c r="E620" s="34" t="str">
        <f>VLOOKUP(A61,B1:M560,4,0)</f>
        <v>-</v>
      </c>
      <c r="F620" s="35" t="str">
        <f>VLOOKUP(A61,B1:M560,5,0)</f>
        <v>-</v>
      </c>
      <c r="G620" s="34" t="str">
        <f>VLOOKUP(A61,B1:M560,6,0)</f>
        <v>-</v>
      </c>
      <c r="H620" s="34" t="str">
        <f>VLOOKUP(A61,B1:M560,7,0)</f>
        <v>-</v>
      </c>
      <c r="I620" s="34" t="str">
        <f>VLOOKUP(A61,B1:M560,8,0)</f>
        <v>-</v>
      </c>
      <c r="J620" s="34" t="str">
        <f>VLOOKUP(A61,B1:M560,9,0)</f>
        <v>-</v>
      </c>
      <c r="K620" s="35" t="str">
        <f>VLOOKUP(A61,B1:M560,10,0)</f>
        <v>-</v>
      </c>
      <c r="L620" s="34" t="str">
        <f>VLOOKUP(A61,B1:M560,11,0)</f>
        <v>-</v>
      </c>
    </row>
    <row r="621" spans="1:13" ht="14.5" customHeight="1">
      <c r="A621" s="95">
        <f>施法!J64</f>
        <v>0</v>
      </c>
      <c r="B621" s="96"/>
      <c r="C621" s="34" t="str">
        <f>VLOOKUP(A62,B1:M560,2,0)</f>
        <v>-</v>
      </c>
      <c r="D621" s="34" t="str">
        <f>VLOOKUP(A62,B1:M560,3,0)</f>
        <v>-</v>
      </c>
      <c r="E621" s="34" t="str">
        <f>VLOOKUP(A62,B1:M560,4,0)</f>
        <v>-</v>
      </c>
      <c r="F621" s="35" t="str">
        <f>VLOOKUP(A62,B1:M560,5,0)</f>
        <v>-</v>
      </c>
      <c r="G621" s="34" t="str">
        <f>VLOOKUP(A62,B1:M560,6,0)</f>
        <v>-</v>
      </c>
      <c r="H621" s="34" t="str">
        <f>VLOOKUP(A62,B1:M560,7,0)</f>
        <v>-</v>
      </c>
      <c r="I621" s="34" t="str">
        <f>VLOOKUP(A62,B1:M560,8,0)</f>
        <v>-</v>
      </c>
      <c r="J621" s="34" t="str">
        <f>VLOOKUP(A62,B1:M560,9,0)</f>
        <v>-</v>
      </c>
      <c r="K621" s="35" t="str">
        <f>VLOOKUP(A62,B1:M560,10,0)</f>
        <v>-</v>
      </c>
      <c r="L621" s="34" t="str">
        <f>VLOOKUP(A62,B1:M560,11,0)</f>
        <v>-</v>
      </c>
    </row>
    <row r="622" spans="1:13" ht="14.5" customHeight="1">
      <c r="A622" s="95">
        <f>施法!J65</f>
        <v>0</v>
      </c>
      <c r="B622" s="96"/>
      <c r="C622" s="34" t="str">
        <f>VLOOKUP(A63,B1:M560,2,0)</f>
        <v>-</v>
      </c>
      <c r="D622" s="34" t="str">
        <f>VLOOKUP(A63,B1:M560,3,0)</f>
        <v>-</v>
      </c>
      <c r="E622" s="34" t="str">
        <f>VLOOKUP(A63,B1:M560,4,0)</f>
        <v>-</v>
      </c>
      <c r="F622" s="35" t="str">
        <f>VLOOKUP(A63,B1:M560,5,0)</f>
        <v>-</v>
      </c>
      <c r="G622" s="34" t="str">
        <f>VLOOKUP(A63,B1:M560,6,0)</f>
        <v>-</v>
      </c>
      <c r="H622" s="34" t="str">
        <f>VLOOKUP(A63,B1:M560,7,0)</f>
        <v>-</v>
      </c>
      <c r="I622" s="34" t="str">
        <f>VLOOKUP(A63,B1:M560,8,0)</f>
        <v>-</v>
      </c>
      <c r="J622" s="34" t="str">
        <f>VLOOKUP(A63,B1:M560,9,0)</f>
        <v>-</v>
      </c>
      <c r="K622" s="35" t="str">
        <f>VLOOKUP(A63,B1:M560,10,0)</f>
        <v>-</v>
      </c>
      <c r="L622" s="34" t="str">
        <f>VLOOKUP(A63,B1:M560,11,0)</f>
        <v>-</v>
      </c>
    </row>
    <row r="623" spans="1:13" ht="14.5" customHeight="1">
      <c r="A623" s="95">
        <f>施法!J66</f>
        <v>0</v>
      </c>
      <c r="B623" s="96"/>
      <c r="C623" s="34" t="str">
        <f>VLOOKUP(A64,B1:M560,2,0)</f>
        <v>-</v>
      </c>
      <c r="D623" s="34" t="str">
        <f>VLOOKUP(A64,B1:M560,3,0)</f>
        <v>-</v>
      </c>
      <c r="E623" s="34" t="str">
        <f>VLOOKUP(A64,B1:M560,4,0)</f>
        <v>-</v>
      </c>
      <c r="F623" s="35" t="str">
        <f>VLOOKUP(A64,B1:M560,5,0)</f>
        <v>-</v>
      </c>
      <c r="G623" s="34" t="str">
        <f>VLOOKUP(A64,B1:M560,6,0)</f>
        <v>-</v>
      </c>
      <c r="H623" s="34" t="str">
        <f>VLOOKUP(A64,B1:M560,7,0)</f>
        <v>-</v>
      </c>
      <c r="I623" s="34" t="str">
        <f>VLOOKUP(A64,B1:M560,8,0)</f>
        <v>-</v>
      </c>
      <c r="J623" s="34" t="str">
        <f>VLOOKUP(A64,B1:M560,9,0)</f>
        <v>-</v>
      </c>
      <c r="K623" s="35" t="str">
        <f>VLOOKUP(A64,B1:M560,10,0)</f>
        <v>-</v>
      </c>
      <c r="L623" s="34" t="str">
        <f>VLOOKUP(A64,B1:M560,11,0)</f>
        <v>-</v>
      </c>
    </row>
    <row r="624" spans="1:13" ht="14.5" customHeight="1">
      <c r="A624" s="95">
        <f>施法!J67</f>
        <v>0</v>
      </c>
      <c r="B624" s="96"/>
      <c r="C624" s="34" t="str">
        <f>VLOOKUP(A65,B1:M560,2,0)</f>
        <v>-</v>
      </c>
      <c r="D624" s="34" t="str">
        <f>VLOOKUP(A65,B1:M560,3,0)</f>
        <v>-</v>
      </c>
      <c r="E624" s="34" t="str">
        <f>VLOOKUP(A65,B1:M560,4,0)</f>
        <v>-</v>
      </c>
      <c r="F624" s="35" t="str">
        <f>VLOOKUP(A65,B1:M560,5,0)</f>
        <v>-</v>
      </c>
      <c r="G624" s="34" t="str">
        <f>VLOOKUP(A65,B1:M560,6,0)</f>
        <v>-</v>
      </c>
      <c r="H624" s="34" t="str">
        <f>VLOOKUP(A65,B1:M560,7,0)</f>
        <v>-</v>
      </c>
      <c r="I624" s="34" t="str">
        <f>VLOOKUP(A65,B1:M560,8,0)</f>
        <v>-</v>
      </c>
      <c r="J624" s="34" t="str">
        <f>VLOOKUP(A65,B1:M560,9,0)</f>
        <v>-</v>
      </c>
      <c r="K624" s="35" t="str">
        <f>VLOOKUP(A65,B1:M560,10,0)</f>
        <v>-</v>
      </c>
      <c r="L624" s="34" t="str">
        <f>VLOOKUP(A65,B1:M560,11,0)</f>
        <v>-</v>
      </c>
    </row>
    <row r="625" spans="1:13" ht="14.5" customHeight="1">
      <c r="A625" s="95">
        <f>施法!J68</f>
        <v>0</v>
      </c>
      <c r="B625" s="96"/>
      <c r="C625" s="34" t="str">
        <f>VLOOKUP(A66,B1:M560,2,0)</f>
        <v>-</v>
      </c>
      <c r="D625" s="34" t="str">
        <f>VLOOKUP(A66,B1:M560,3,0)</f>
        <v>-</v>
      </c>
      <c r="E625" s="34" t="str">
        <f>VLOOKUP(A66,B1:M560,4,0)</f>
        <v>-</v>
      </c>
      <c r="F625" s="35" t="str">
        <f>VLOOKUP(A66,B1:M560,5,0)</f>
        <v>-</v>
      </c>
      <c r="G625" s="34" t="str">
        <f>VLOOKUP(A66,B1:M560,6,0)</f>
        <v>-</v>
      </c>
      <c r="H625" s="34" t="str">
        <f>VLOOKUP(A66,B1:M560,7,0)</f>
        <v>-</v>
      </c>
      <c r="I625" s="34" t="str">
        <f>VLOOKUP(A66,B1:M560,8,0)</f>
        <v>-</v>
      </c>
      <c r="J625" s="34" t="str">
        <f>VLOOKUP(A66,B1:M560,9,0)</f>
        <v>-</v>
      </c>
      <c r="K625" s="35" t="str">
        <f>VLOOKUP(A66,B1:M560,10,0)</f>
        <v>-</v>
      </c>
      <c r="L625" s="34" t="str">
        <f>VLOOKUP(A66,B1:M560,11,0)</f>
        <v>-</v>
      </c>
    </row>
    <row r="626" spans="1:13" ht="14.5" customHeight="1">
      <c r="A626" s="95" t="str">
        <f>施法!J69</f>
        <v>法术名</v>
      </c>
      <c r="B626" s="97"/>
      <c r="C626" s="98"/>
      <c r="D626" s="98"/>
      <c r="E626" s="98"/>
      <c r="F626" s="99"/>
      <c r="G626" s="98"/>
      <c r="H626" s="98"/>
      <c r="I626" s="98"/>
      <c r="J626" s="98"/>
      <c r="K626" s="99"/>
      <c r="L626" s="98"/>
      <c r="M626" s="101"/>
    </row>
    <row r="627" spans="1:13" ht="14.5" customHeight="1">
      <c r="A627" s="95">
        <f>施法!J70</f>
        <v>0</v>
      </c>
      <c r="B627" s="96"/>
      <c r="C627" s="34" t="str">
        <f>VLOOKUP(A68,B1:M560,2,0)</f>
        <v>-</v>
      </c>
      <c r="D627" s="34" t="str">
        <f>VLOOKUP(A68,B1:M560,3,0)</f>
        <v>-</v>
      </c>
      <c r="E627" s="34" t="str">
        <f>VLOOKUP(A68,B1:M560,4,0)</f>
        <v>-</v>
      </c>
      <c r="F627" s="35" t="str">
        <f>VLOOKUP(A68,B1:M560,5,0)</f>
        <v>-</v>
      </c>
      <c r="G627" s="34" t="str">
        <f>VLOOKUP(A68,B1:M560,6,0)</f>
        <v>-</v>
      </c>
      <c r="H627" s="34" t="str">
        <f>VLOOKUP(A68,B1:M560,7,0)</f>
        <v>-</v>
      </c>
      <c r="I627" s="34" t="str">
        <f>VLOOKUP(A68,B1:M560,8,0)</f>
        <v>-</v>
      </c>
      <c r="J627" s="34" t="str">
        <f>VLOOKUP(A68,B1:M560,9,0)</f>
        <v>-</v>
      </c>
      <c r="K627" s="35" t="str">
        <f>VLOOKUP(A68,B1:M560,10,0)</f>
        <v>-</v>
      </c>
      <c r="L627" s="34" t="str">
        <f>VLOOKUP(A68,B1:M560,11,0)</f>
        <v>-</v>
      </c>
    </row>
    <row r="628" spans="1:13" ht="14.5" customHeight="1">
      <c r="A628" s="95">
        <f>施法!J71</f>
        <v>0</v>
      </c>
      <c r="B628" s="96"/>
      <c r="C628" s="34" t="str">
        <f>VLOOKUP(A69,B1:M560,2,0)</f>
        <v>-</v>
      </c>
      <c r="D628" s="34" t="str">
        <f>VLOOKUP(A69,B1:M560,3,0)</f>
        <v>-</v>
      </c>
      <c r="E628" s="34" t="str">
        <f>VLOOKUP(A69,B1:M560,4,0)</f>
        <v>-</v>
      </c>
      <c r="F628" s="35" t="str">
        <f>VLOOKUP(A69,B1:M560,5,0)</f>
        <v>-</v>
      </c>
      <c r="G628" s="34" t="str">
        <f>VLOOKUP(A69,B1:M560,6,0)</f>
        <v>-</v>
      </c>
      <c r="H628" s="34" t="str">
        <f>VLOOKUP(A69,B1:M560,7,0)</f>
        <v>-</v>
      </c>
      <c r="I628" s="34" t="str">
        <f>VLOOKUP(A69,B1:M560,8,0)</f>
        <v>-</v>
      </c>
      <c r="J628" s="34" t="str">
        <f>VLOOKUP(A69,B1:M560,9,0)</f>
        <v>-</v>
      </c>
      <c r="K628" s="35" t="str">
        <f>VLOOKUP(A69,B1:M560,10,0)</f>
        <v>-</v>
      </c>
      <c r="L628" s="34" t="str">
        <f>VLOOKUP(A69,B1:M560,11,0)</f>
        <v>-</v>
      </c>
    </row>
    <row r="629" spans="1:13" ht="14.5" customHeight="1">
      <c r="A629" s="95">
        <f>施法!J72</f>
        <v>0</v>
      </c>
      <c r="B629" s="96"/>
      <c r="C629" s="34" t="str">
        <f>VLOOKUP(A70,B1:M560,2,0)</f>
        <v>-</v>
      </c>
      <c r="D629" s="34" t="str">
        <f>VLOOKUP(A70,B1:M560,3,0)</f>
        <v>-</v>
      </c>
      <c r="E629" s="34" t="str">
        <f>VLOOKUP(A70,B1:M560,4,0)</f>
        <v>-</v>
      </c>
      <c r="F629" s="35" t="str">
        <f>VLOOKUP(A70,B1:M560,5,0)</f>
        <v>-</v>
      </c>
      <c r="G629" s="34" t="str">
        <f>VLOOKUP(A70,B1:M560,6,0)</f>
        <v>-</v>
      </c>
      <c r="H629" s="34" t="str">
        <f>VLOOKUP(A70,B1:M560,7,0)</f>
        <v>-</v>
      </c>
      <c r="I629" s="34" t="str">
        <f>VLOOKUP(A70,B1:M560,8,0)</f>
        <v>-</v>
      </c>
      <c r="J629" s="34" t="str">
        <f>VLOOKUP(A70,B1:M560,9,0)</f>
        <v>-</v>
      </c>
      <c r="K629" s="35" t="str">
        <f>VLOOKUP(A70,B1:M560,10,0)</f>
        <v>-</v>
      </c>
      <c r="L629" s="34" t="str">
        <f>VLOOKUP(A70,B1:M560,11,0)</f>
        <v>-</v>
      </c>
    </row>
    <row r="630" spans="1:13" ht="14.5" customHeight="1">
      <c r="A630" s="95">
        <f>施法!J73</f>
        <v>0</v>
      </c>
      <c r="B630" s="96"/>
      <c r="C630" s="34" t="str">
        <f>VLOOKUP(A71,B1:M560,2,0)</f>
        <v>-</v>
      </c>
      <c r="D630" s="34" t="str">
        <f>VLOOKUP(A71,B1:M560,3,0)</f>
        <v>-</v>
      </c>
      <c r="E630" s="34" t="str">
        <f>VLOOKUP(A71,B1:M560,4,0)</f>
        <v>-</v>
      </c>
      <c r="F630" s="35" t="str">
        <f>VLOOKUP(A71,B1:M560,5,0)</f>
        <v>-</v>
      </c>
      <c r="G630" s="34" t="str">
        <f>VLOOKUP(A71,B1:M560,6,0)</f>
        <v>-</v>
      </c>
      <c r="H630" s="34" t="str">
        <f>VLOOKUP(A71,B1:M560,7,0)</f>
        <v>-</v>
      </c>
      <c r="I630" s="34" t="str">
        <f>VLOOKUP(A71,B1:M560,8,0)</f>
        <v>-</v>
      </c>
      <c r="J630" s="34" t="str">
        <f>VLOOKUP(A71,B1:M560,9,0)</f>
        <v>-</v>
      </c>
      <c r="K630" s="35" t="str">
        <f>VLOOKUP(A71,B1:M560,10,0)</f>
        <v>-</v>
      </c>
      <c r="L630" s="34" t="str">
        <f>VLOOKUP(A71,B1:M560,11,0)</f>
        <v>-</v>
      </c>
    </row>
    <row r="631" spans="1:13" ht="14.5" customHeight="1">
      <c r="A631" s="95">
        <f>施法!J74</f>
        <v>0</v>
      </c>
      <c r="B631" s="96"/>
      <c r="C631" s="34" t="str">
        <f>VLOOKUP(A72,B1:M560,2,0)</f>
        <v>-</v>
      </c>
      <c r="D631" s="34" t="str">
        <f>VLOOKUP(A72,B1:M560,3,0)</f>
        <v>-</v>
      </c>
      <c r="E631" s="34" t="str">
        <f>VLOOKUP(A72,B1:M560,4,0)</f>
        <v>-</v>
      </c>
      <c r="F631" s="35" t="str">
        <f>VLOOKUP(A72,B1:M560,5,0)</f>
        <v>-</v>
      </c>
      <c r="G631" s="34" t="str">
        <f>VLOOKUP(A72,B1:M560,6,0)</f>
        <v>-</v>
      </c>
      <c r="H631" s="34" t="str">
        <f>VLOOKUP(A72,B1:M560,7,0)</f>
        <v>-</v>
      </c>
      <c r="I631" s="34" t="str">
        <f>VLOOKUP(A72,B1:M560,8,0)</f>
        <v>-</v>
      </c>
      <c r="J631" s="34" t="str">
        <f>VLOOKUP(A72,B1:M560,9,0)</f>
        <v>-</v>
      </c>
      <c r="K631" s="35" t="str">
        <f>VLOOKUP(A72,B1:M560,10,0)</f>
        <v>-</v>
      </c>
      <c r="L631" s="34" t="str">
        <f>VLOOKUP(A72,B1:M560,11,0)</f>
        <v>-</v>
      </c>
    </row>
    <row r="632" spans="1:13" ht="14.5" customHeight="1">
      <c r="A632" s="95">
        <f>施法!J75</f>
        <v>0</v>
      </c>
      <c r="B632" s="96"/>
      <c r="C632" s="34" t="str">
        <f>VLOOKUP(A73,B1:M560,2,0)</f>
        <v>-</v>
      </c>
      <c r="D632" s="34" t="str">
        <f>VLOOKUP(A73,B1:M560,3,0)</f>
        <v>-</v>
      </c>
      <c r="E632" s="34" t="str">
        <f>VLOOKUP(A73,B1:M560,4,0)</f>
        <v>-</v>
      </c>
      <c r="F632" s="35" t="str">
        <f>VLOOKUP(A73,B1:M560,5,0)</f>
        <v>-</v>
      </c>
      <c r="G632" s="34" t="str">
        <f>VLOOKUP(A73,B1:M560,6,0)</f>
        <v>-</v>
      </c>
      <c r="H632" s="34" t="str">
        <f>VLOOKUP(A73,B1:M560,7,0)</f>
        <v>-</v>
      </c>
      <c r="I632" s="34" t="str">
        <f>VLOOKUP(A73,B1:M560,8,0)</f>
        <v>-</v>
      </c>
      <c r="J632" s="34" t="str">
        <f>VLOOKUP(A73,B1:M560,9,0)</f>
        <v>-</v>
      </c>
      <c r="K632" s="35" t="str">
        <f>VLOOKUP(A73,B1:M560,10,0)</f>
        <v>-</v>
      </c>
      <c r="L632" s="34" t="str">
        <f>VLOOKUP(A73,B1:M560,11,0)</f>
        <v>-</v>
      </c>
    </row>
    <row r="633" spans="1:13" ht="14.5" customHeight="1">
      <c r="A633" s="95">
        <f>施法!J76</f>
        <v>0</v>
      </c>
      <c r="B633" s="96"/>
      <c r="C633" s="34" t="str">
        <f>VLOOKUP(A74,B1:M560,2,0)</f>
        <v>-</v>
      </c>
      <c r="D633" s="34" t="str">
        <f>VLOOKUP(A74,B1:M560,3,0)</f>
        <v>-</v>
      </c>
      <c r="E633" s="34" t="str">
        <f>VLOOKUP(A74,B1:M560,4,0)</f>
        <v>-</v>
      </c>
      <c r="F633" s="35" t="str">
        <f>VLOOKUP(A74,B1:M560,5,0)</f>
        <v>-</v>
      </c>
      <c r="G633" s="34" t="str">
        <f>VLOOKUP(A74,B1:M560,6,0)</f>
        <v>-</v>
      </c>
      <c r="H633" s="34" t="str">
        <f>VLOOKUP(A74,B1:M560,7,0)</f>
        <v>-</v>
      </c>
      <c r="I633" s="34" t="str">
        <f>VLOOKUP(A74,B1:M560,8,0)</f>
        <v>-</v>
      </c>
      <c r="J633" s="34" t="str">
        <f>VLOOKUP(A74,B1:M560,9,0)</f>
        <v>-</v>
      </c>
      <c r="K633" s="35" t="str">
        <f>VLOOKUP(A74,B1:M560,10,0)</f>
        <v>-</v>
      </c>
      <c r="L633" s="34" t="str">
        <f>VLOOKUP(A74,B1:M560,11,0)</f>
        <v>-</v>
      </c>
    </row>
    <row r="634" spans="1:13" ht="14.5" customHeight="1">
      <c r="A634" s="95">
        <f>施法!J77</f>
        <v>0</v>
      </c>
      <c r="B634" s="96"/>
      <c r="C634" s="34" t="str">
        <f>VLOOKUP(A75,B1:M560,2,0)</f>
        <v>-</v>
      </c>
      <c r="D634" s="34" t="str">
        <f>VLOOKUP(A75,B1:M560,3,0)</f>
        <v>-</v>
      </c>
      <c r="E634" s="34" t="str">
        <f>VLOOKUP(A75,B1:M560,4,0)</f>
        <v>-</v>
      </c>
      <c r="F634" s="35" t="str">
        <f>VLOOKUP(A75,B1:M560,5,0)</f>
        <v>-</v>
      </c>
      <c r="G634" s="34" t="str">
        <f>VLOOKUP(A75,B1:M560,6,0)</f>
        <v>-</v>
      </c>
      <c r="H634" s="34" t="str">
        <f>VLOOKUP(A75,B1:M560,7,0)</f>
        <v>-</v>
      </c>
      <c r="I634" s="34" t="str">
        <f>VLOOKUP(A75,B1:M560,8,0)</f>
        <v>-</v>
      </c>
      <c r="J634" s="34" t="str">
        <f>VLOOKUP(A75,B1:M560,9,0)</f>
        <v>-</v>
      </c>
      <c r="K634" s="35" t="str">
        <f>VLOOKUP(A75,B1:M560,10,0)</f>
        <v>-</v>
      </c>
      <c r="L634" s="34" t="str">
        <f>VLOOKUP(A75,B1:M560,11,0)</f>
        <v>-</v>
      </c>
    </row>
    <row r="635" spans="1:13" ht="14.5" customHeight="1">
      <c r="A635" s="95">
        <f>施法!J78</f>
        <v>0</v>
      </c>
      <c r="B635" s="96"/>
      <c r="C635" s="34" t="str">
        <f>VLOOKUP(A76,B1:M560,2,0)</f>
        <v>-</v>
      </c>
      <c r="D635" s="34" t="str">
        <f>VLOOKUP(A76,B1:M560,3,0)</f>
        <v>-</v>
      </c>
      <c r="E635" s="34" t="str">
        <f>VLOOKUP(A76,B1:M560,4,0)</f>
        <v>-</v>
      </c>
      <c r="F635" s="35" t="str">
        <f>VLOOKUP(A76,B1:M560,5,0)</f>
        <v>-</v>
      </c>
      <c r="G635" s="34" t="str">
        <f>VLOOKUP(A76,B1:M560,6,0)</f>
        <v>-</v>
      </c>
      <c r="H635" s="34" t="str">
        <f>VLOOKUP(A76,B1:M560,7,0)</f>
        <v>-</v>
      </c>
      <c r="I635" s="34" t="str">
        <f>VLOOKUP(A76,B1:M560,8,0)</f>
        <v>-</v>
      </c>
      <c r="J635" s="34" t="str">
        <f>VLOOKUP(A76,B1:M560,9,0)</f>
        <v>-</v>
      </c>
      <c r="K635" s="35" t="str">
        <f>VLOOKUP(A76,B1:M560,10,0)</f>
        <v>-</v>
      </c>
      <c r="L635" s="34" t="str">
        <f>VLOOKUP(A76,B1:M560,11,0)</f>
        <v>-</v>
      </c>
    </row>
    <row r="636" spans="1:13" ht="14.5" customHeight="1">
      <c r="A636" s="95">
        <f>施法!J79</f>
        <v>0</v>
      </c>
      <c r="B636" s="96"/>
      <c r="C636" s="34" t="str">
        <f>VLOOKUP(A77,B1:M560,2,0)</f>
        <v>-</v>
      </c>
      <c r="D636" s="34" t="str">
        <f>VLOOKUP(A77,B1:M560,3,0)</f>
        <v>-</v>
      </c>
      <c r="E636" s="34" t="str">
        <f>VLOOKUP(A77,B1:M560,4,0)</f>
        <v>-</v>
      </c>
      <c r="F636" s="35" t="str">
        <f>VLOOKUP(A77,B1:M560,5,0)</f>
        <v>-</v>
      </c>
      <c r="G636" s="34" t="str">
        <f>VLOOKUP(A77,B1:M560,6,0)</f>
        <v>-</v>
      </c>
      <c r="H636" s="34" t="str">
        <f>VLOOKUP(A77,B1:M560,7,0)</f>
        <v>-</v>
      </c>
      <c r="I636" s="34" t="str">
        <f>VLOOKUP(A77,B1:M560,8,0)</f>
        <v>-</v>
      </c>
      <c r="J636" s="34" t="str">
        <f>VLOOKUP(A77,B1:M560,9,0)</f>
        <v>-</v>
      </c>
      <c r="K636" s="35" t="str">
        <f>VLOOKUP(A77,B1:M560,10,0)</f>
        <v>-</v>
      </c>
      <c r="L636" s="34" t="str">
        <f>VLOOKUP(A77,B1:M560,11,0)</f>
        <v>-</v>
      </c>
    </row>
    <row r="637" spans="1:13" ht="14.5" customHeight="1">
      <c r="A637" s="95" t="str">
        <f>施法!J80</f>
        <v>法术名</v>
      </c>
      <c r="B637" s="97"/>
      <c r="C637" s="98"/>
      <c r="D637" s="98"/>
      <c r="E637" s="98"/>
      <c r="F637" s="99"/>
      <c r="G637" s="98"/>
      <c r="H637" s="98"/>
      <c r="I637" s="98"/>
      <c r="J637" s="98"/>
      <c r="K637" s="99"/>
      <c r="L637" s="98"/>
      <c r="M637" s="101"/>
    </row>
    <row r="638" spans="1:13" ht="14.5" customHeight="1">
      <c r="A638" s="95">
        <f>施法!J81</f>
        <v>0</v>
      </c>
      <c r="B638" s="96"/>
      <c r="C638" s="34" t="str">
        <f>VLOOKUP(A79,B1:M560,2,0)</f>
        <v>-</v>
      </c>
      <c r="D638" s="34" t="str">
        <f>VLOOKUP(A79,B1:M560,3,0)</f>
        <v>-</v>
      </c>
      <c r="E638" s="34" t="str">
        <f>VLOOKUP(A79,B1:M560,4,0)</f>
        <v>-</v>
      </c>
      <c r="F638" s="35" t="str">
        <f>VLOOKUP(A79,B1:M560,5,0)</f>
        <v>-</v>
      </c>
      <c r="G638" s="34" t="str">
        <f>VLOOKUP(A79,B1:M560,6,0)</f>
        <v>-</v>
      </c>
      <c r="H638" s="34" t="str">
        <f>VLOOKUP(A79,B1:M560,7,0)</f>
        <v>-</v>
      </c>
      <c r="I638" s="34" t="str">
        <f>VLOOKUP(A79,B1:M560,8,0)</f>
        <v>-</v>
      </c>
      <c r="J638" s="34" t="str">
        <f>VLOOKUP(A79,B1:M560,9,0)</f>
        <v>-</v>
      </c>
      <c r="K638" s="35" t="str">
        <f>VLOOKUP(A79,B1:M560,10,0)</f>
        <v>-</v>
      </c>
      <c r="L638" s="34" t="str">
        <f>VLOOKUP(A79,B1:M560,11,0)</f>
        <v>-</v>
      </c>
    </row>
    <row r="639" spans="1:13" ht="14.5" customHeight="1">
      <c r="A639" s="95">
        <f>施法!J82</f>
        <v>0</v>
      </c>
      <c r="B639" s="96"/>
      <c r="C639" s="34" t="str">
        <f>VLOOKUP(A80,B1:M560,2,0)</f>
        <v>-</v>
      </c>
      <c r="D639" s="34" t="str">
        <f>VLOOKUP(A80,B1:M560,3,0)</f>
        <v>-</v>
      </c>
      <c r="E639" s="34" t="str">
        <f>VLOOKUP(A80,B1:M560,4,0)</f>
        <v>-</v>
      </c>
      <c r="F639" s="35" t="str">
        <f>VLOOKUP(A80,B1:M560,5,0)</f>
        <v>-</v>
      </c>
      <c r="G639" s="34" t="str">
        <f>VLOOKUP(A80,B1:M560,6,0)</f>
        <v>-</v>
      </c>
      <c r="H639" s="34" t="str">
        <f>VLOOKUP(A80,B1:M560,7,0)</f>
        <v>-</v>
      </c>
      <c r="I639" s="34" t="str">
        <f>VLOOKUP(A80,B1:M560,8,0)</f>
        <v>-</v>
      </c>
      <c r="J639" s="34" t="str">
        <f>VLOOKUP(A80,B1:M560,9,0)</f>
        <v>-</v>
      </c>
      <c r="K639" s="35" t="str">
        <f>VLOOKUP(A80,B1:M560,10,0)</f>
        <v>-</v>
      </c>
      <c r="L639" s="34" t="str">
        <f>VLOOKUP(A80,B1:M560,11,0)</f>
        <v>-</v>
      </c>
    </row>
    <row r="640" spans="1:13" ht="14.5" customHeight="1">
      <c r="A640" s="95">
        <f>施法!J83</f>
        <v>0</v>
      </c>
      <c r="B640" s="96"/>
      <c r="C640" s="34" t="str">
        <f>VLOOKUP(A81,B1:M560,2,0)</f>
        <v>-</v>
      </c>
      <c r="D640" s="34" t="str">
        <f>VLOOKUP(A81,B1:M560,3,0)</f>
        <v>-</v>
      </c>
      <c r="E640" s="34" t="str">
        <f>VLOOKUP(A81,B1:M560,4,0)</f>
        <v>-</v>
      </c>
      <c r="F640" s="35" t="str">
        <f>VLOOKUP(A81,B1:M560,5,0)</f>
        <v>-</v>
      </c>
      <c r="G640" s="34" t="str">
        <f>VLOOKUP(A81,B1:M560,6,0)</f>
        <v>-</v>
      </c>
      <c r="H640" s="34" t="str">
        <f>VLOOKUP(A81,B1:M560,7,0)</f>
        <v>-</v>
      </c>
      <c r="I640" s="34" t="str">
        <f>VLOOKUP(A81,B1:M560,8,0)</f>
        <v>-</v>
      </c>
      <c r="J640" s="34" t="str">
        <f>VLOOKUP(A81,B1:M560,9,0)</f>
        <v>-</v>
      </c>
      <c r="K640" s="35" t="str">
        <f>VLOOKUP(A81,B1:M560,10,0)</f>
        <v>-</v>
      </c>
      <c r="L640" s="34" t="str">
        <f>VLOOKUP(A81,B1:M560,11,0)</f>
        <v>-</v>
      </c>
    </row>
    <row r="641" spans="1:13" ht="14.5" customHeight="1">
      <c r="A641" s="95">
        <f>施法!J84</f>
        <v>0</v>
      </c>
      <c r="B641" s="96"/>
      <c r="C641" s="34" t="str">
        <f>VLOOKUP(A82,B1:M560,2,0)</f>
        <v>-</v>
      </c>
      <c r="D641" s="34" t="str">
        <f>VLOOKUP(A82,B1:M560,3,0)</f>
        <v>-</v>
      </c>
      <c r="E641" s="34" t="str">
        <f>VLOOKUP(A82,B1:M560,4,0)</f>
        <v>-</v>
      </c>
      <c r="F641" s="35" t="str">
        <f>VLOOKUP(A82,B1:M560,5,0)</f>
        <v>-</v>
      </c>
      <c r="G641" s="34" t="str">
        <f>VLOOKUP(A82,B1:M560,6,0)</f>
        <v>-</v>
      </c>
      <c r="H641" s="34" t="str">
        <f>VLOOKUP(A82,B1:M560,7,0)</f>
        <v>-</v>
      </c>
      <c r="I641" s="34" t="str">
        <f>VLOOKUP(A82,B1:M560,8,0)</f>
        <v>-</v>
      </c>
      <c r="J641" s="34" t="str">
        <f>VLOOKUP(A82,B1:M560,9,0)</f>
        <v>-</v>
      </c>
      <c r="K641" s="35" t="str">
        <f>VLOOKUP(A82,B1:M560,10,0)</f>
        <v>-</v>
      </c>
      <c r="L641" s="34" t="str">
        <f>VLOOKUP(A82,B1:M560,11,0)</f>
        <v>-</v>
      </c>
    </row>
    <row r="642" spans="1:13" ht="14.5" customHeight="1">
      <c r="A642" s="95">
        <f>施法!J85</f>
        <v>0</v>
      </c>
      <c r="B642" s="96"/>
      <c r="C642" s="34" t="str">
        <f>VLOOKUP(A83,B1:M560,2,0)</f>
        <v>-</v>
      </c>
      <c r="D642" s="34" t="str">
        <f>VLOOKUP(A83,B1:M560,3,0)</f>
        <v>-</v>
      </c>
      <c r="E642" s="34" t="str">
        <f>VLOOKUP(A83,B1:M560,4,0)</f>
        <v>-</v>
      </c>
      <c r="F642" s="35" t="str">
        <f>VLOOKUP(A83,B1:M560,5,0)</f>
        <v>-</v>
      </c>
      <c r="G642" s="34" t="str">
        <f>VLOOKUP(A83,B1:M560,6,0)</f>
        <v>-</v>
      </c>
      <c r="H642" s="34" t="str">
        <f>VLOOKUP(A83,B1:M560,7,0)</f>
        <v>-</v>
      </c>
      <c r="I642" s="34" t="str">
        <f>VLOOKUP(A83,B1:M560,8,0)</f>
        <v>-</v>
      </c>
      <c r="J642" s="34" t="str">
        <f>VLOOKUP(A83,B1:M560,9,0)</f>
        <v>-</v>
      </c>
      <c r="K642" s="35" t="str">
        <f>VLOOKUP(A83,B1:M560,10,0)</f>
        <v>-</v>
      </c>
      <c r="L642" s="34" t="str">
        <f>VLOOKUP(A83,B1:M560,11,0)</f>
        <v>-</v>
      </c>
    </row>
    <row r="643" spans="1:13" ht="14.5" customHeight="1">
      <c r="A643" s="95">
        <f>施法!J86</f>
        <v>0</v>
      </c>
      <c r="B643" s="96"/>
      <c r="C643" s="34" t="str">
        <f>VLOOKUP(A84,B1:M560,2,0)</f>
        <v>-</v>
      </c>
      <c r="D643" s="34" t="str">
        <f>VLOOKUP(A84,B1:M560,3,0)</f>
        <v>-</v>
      </c>
      <c r="E643" s="34" t="str">
        <f>VLOOKUP(A84,B1:M560,4,0)</f>
        <v>-</v>
      </c>
      <c r="F643" s="35" t="str">
        <f>VLOOKUP(A84,B1:M560,5,0)</f>
        <v>-</v>
      </c>
      <c r="G643" s="34" t="str">
        <f>VLOOKUP(A84,B1:M560,6,0)</f>
        <v>-</v>
      </c>
      <c r="H643" s="34" t="str">
        <f>VLOOKUP(A84,B1:M560,7,0)</f>
        <v>-</v>
      </c>
      <c r="I643" s="34" t="str">
        <f>VLOOKUP(A84,B1:M560,8,0)</f>
        <v>-</v>
      </c>
      <c r="J643" s="34" t="str">
        <f>VLOOKUP(A84,B1:M560,9,0)</f>
        <v>-</v>
      </c>
      <c r="K643" s="35" t="str">
        <f>VLOOKUP(A84,B1:M560,10,0)</f>
        <v>-</v>
      </c>
      <c r="L643" s="34" t="str">
        <f>VLOOKUP(A84,B1:M560,11,0)</f>
        <v>-</v>
      </c>
    </row>
    <row r="644" spans="1:13" ht="14.5" customHeight="1">
      <c r="A644" s="95">
        <f>施法!J87</f>
        <v>0</v>
      </c>
      <c r="B644" s="96"/>
      <c r="C644" s="34" t="str">
        <f>VLOOKUP(A85,B1:M560,2,0)</f>
        <v>-</v>
      </c>
      <c r="D644" s="34" t="str">
        <f>VLOOKUP(A85,B1:M560,3,0)</f>
        <v>-</v>
      </c>
      <c r="E644" s="34" t="str">
        <f>VLOOKUP(A85,B1:M560,4,0)</f>
        <v>-</v>
      </c>
      <c r="F644" s="35" t="str">
        <f>VLOOKUP(A85,B1:M560,5,0)</f>
        <v>-</v>
      </c>
      <c r="G644" s="34" t="str">
        <f>VLOOKUP(A85,B1:M560,6,0)</f>
        <v>-</v>
      </c>
      <c r="H644" s="34" t="str">
        <f>VLOOKUP(A85,B1:M560,7,0)</f>
        <v>-</v>
      </c>
      <c r="I644" s="34" t="str">
        <f>VLOOKUP(A85,B1:M560,8,0)</f>
        <v>-</v>
      </c>
      <c r="J644" s="34" t="str">
        <f>VLOOKUP(A85,B1:M560,9,0)</f>
        <v>-</v>
      </c>
      <c r="K644" s="35" t="str">
        <f>VLOOKUP(A85,B1:M560,10,0)</f>
        <v>-</v>
      </c>
      <c r="L644" s="34" t="str">
        <f>VLOOKUP(A85,B1:M560,11,0)</f>
        <v>-</v>
      </c>
    </row>
    <row r="645" spans="1:13" ht="14.5" customHeight="1">
      <c r="A645" s="95">
        <f>施法!J88</f>
        <v>0</v>
      </c>
      <c r="B645" s="96"/>
      <c r="C645" s="34" t="str">
        <f>VLOOKUP(A86,B1:M560,2,0)</f>
        <v>-</v>
      </c>
      <c r="D645" s="34" t="str">
        <f>VLOOKUP(A86,B1:M560,3,0)</f>
        <v>-</v>
      </c>
      <c r="E645" s="34" t="str">
        <f>VLOOKUP(A86,B1:M560,4,0)</f>
        <v>-</v>
      </c>
      <c r="F645" s="35" t="str">
        <f>VLOOKUP(A86,B1:M560,5,0)</f>
        <v>-</v>
      </c>
      <c r="G645" s="34" t="str">
        <f>VLOOKUP(A86,B1:M560,6,0)</f>
        <v>-</v>
      </c>
      <c r="H645" s="34" t="str">
        <f>VLOOKUP(A86,B1:M560,7,0)</f>
        <v>-</v>
      </c>
      <c r="I645" s="34" t="str">
        <f>VLOOKUP(A86,B1:M560,8,0)</f>
        <v>-</v>
      </c>
      <c r="J645" s="34" t="str">
        <f>VLOOKUP(A86,B1:M560,9,0)</f>
        <v>-</v>
      </c>
      <c r="K645" s="35" t="str">
        <f>VLOOKUP(A86,B1:M560,10,0)</f>
        <v>-</v>
      </c>
      <c r="L645" s="34" t="str">
        <f>VLOOKUP(A86,B1:M560,11,0)</f>
        <v>-</v>
      </c>
    </row>
    <row r="646" spans="1:13" ht="14.5" customHeight="1">
      <c r="A646" s="95">
        <f>施法!J89</f>
        <v>0</v>
      </c>
      <c r="B646" s="96"/>
      <c r="C646" s="34" t="str">
        <f>VLOOKUP(A87,B1:M560,2,0)</f>
        <v>-</v>
      </c>
      <c r="D646" s="34" t="str">
        <f>VLOOKUP(A87,B1:M560,3,0)</f>
        <v>-</v>
      </c>
      <c r="E646" s="34" t="str">
        <f>VLOOKUP(A87,B1:M560,4,0)</f>
        <v>-</v>
      </c>
      <c r="F646" s="35" t="str">
        <f>VLOOKUP(A87,B1:M560,5,0)</f>
        <v>-</v>
      </c>
      <c r="G646" s="34" t="str">
        <f>VLOOKUP(A87,B1:M560,6,0)</f>
        <v>-</v>
      </c>
      <c r="H646" s="34" t="str">
        <f>VLOOKUP(A87,B1:M560,7,0)</f>
        <v>-</v>
      </c>
      <c r="I646" s="34" t="str">
        <f>VLOOKUP(A87,B1:M560,8,0)</f>
        <v>-</v>
      </c>
      <c r="J646" s="34" t="str">
        <f>VLOOKUP(A87,B1:M560,9,0)</f>
        <v>-</v>
      </c>
      <c r="K646" s="35" t="str">
        <f>VLOOKUP(A87,B1:M560,10,0)</f>
        <v>-</v>
      </c>
      <c r="L646" s="34" t="str">
        <f>VLOOKUP(A87,B1:M560,11,0)</f>
        <v>-</v>
      </c>
    </row>
    <row r="647" spans="1:13" ht="14.5" customHeight="1">
      <c r="A647" s="95">
        <f>施法!J90</f>
        <v>0</v>
      </c>
      <c r="B647" s="96"/>
      <c r="C647" s="34" t="str">
        <f>VLOOKUP(A88,B1:M560,2,0)</f>
        <v>-</v>
      </c>
      <c r="D647" s="34" t="str">
        <f>VLOOKUP(A88,B1:M560,3,0)</f>
        <v>-</v>
      </c>
      <c r="E647" s="34" t="str">
        <f>VLOOKUP(A88,B1:M560,4,0)</f>
        <v>-</v>
      </c>
      <c r="F647" s="35" t="str">
        <f>VLOOKUP(A88,B1:M560,5,0)</f>
        <v>-</v>
      </c>
      <c r="G647" s="34" t="str">
        <f>VLOOKUP(A88,B1:M560,6,0)</f>
        <v>-</v>
      </c>
      <c r="H647" s="34" t="str">
        <f>VLOOKUP(A88,B1:M560,7,0)</f>
        <v>-</v>
      </c>
      <c r="I647" s="34" t="str">
        <f>VLOOKUP(A88,B1:M560,8,0)</f>
        <v>-</v>
      </c>
      <c r="J647" s="34" t="str">
        <f>VLOOKUP(A88,B1:M560,9,0)</f>
        <v>-</v>
      </c>
      <c r="K647" s="35" t="str">
        <f>VLOOKUP(A88,B1:M560,10,0)</f>
        <v>-</v>
      </c>
      <c r="L647" s="34" t="str">
        <f>VLOOKUP(A88,B1:M560,11,0)</f>
        <v>-</v>
      </c>
    </row>
    <row r="648" spans="1:13" ht="14.5" customHeight="1">
      <c r="A648" s="95" t="str">
        <f>施法!J91</f>
        <v>法术名</v>
      </c>
      <c r="B648" s="98"/>
      <c r="C648" s="98"/>
      <c r="D648" s="98"/>
      <c r="E648" s="98"/>
      <c r="F648" s="99"/>
      <c r="G648" s="98"/>
      <c r="H648" s="98"/>
      <c r="I648" s="98"/>
      <c r="J648" s="98"/>
      <c r="K648" s="99"/>
      <c r="L648" s="98"/>
      <c r="M648" s="101"/>
    </row>
    <row r="649" spans="1:13" ht="14.5" customHeight="1">
      <c r="A649" s="95">
        <f>施法!J92</f>
        <v>0</v>
      </c>
      <c r="C649" s="34" t="str">
        <f>VLOOKUP(A90,B1:M560,2,0)</f>
        <v>-</v>
      </c>
      <c r="D649" s="34" t="str">
        <f>VLOOKUP(A90,B1:M560,3,0)</f>
        <v>-</v>
      </c>
      <c r="E649" s="34" t="str">
        <f>VLOOKUP(A90,B1:M560,4,0)</f>
        <v>-</v>
      </c>
      <c r="F649" s="35" t="str">
        <f>VLOOKUP(A90,B1:M560,5,0)</f>
        <v>-</v>
      </c>
      <c r="G649" s="34" t="str">
        <f>VLOOKUP(A90,B1:M560,6,0)</f>
        <v>-</v>
      </c>
      <c r="H649" s="34" t="str">
        <f>VLOOKUP(A90,B1:M560,7,0)</f>
        <v>-</v>
      </c>
      <c r="I649" s="34" t="str">
        <f>VLOOKUP(A90,B1:M560,8,0)</f>
        <v>-</v>
      </c>
      <c r="J649" s="34" t="str">
        <f>VLOOKUP(A90,B1:M560,9,0)</f>
        <v>-</v>
      </c>
      <c r="K649" s="35" t="str">
        <f>VLOOKUP(A90,B1:M560,10,0)</f>
        <v>-</v>
      </c>
      <c r="L649" s="34" t="str">
        <f>VLOOKUP(A90,B1:M560,11,0)</f>
        <v>-</v>
      </c>
    </row>
    <row r="650" spans="1:13" ht="14.5" customHeight="1">
      <c r="A650" s="95">
        <f>施法!J93</f>
        <v>0</v>
      </c>
      <c r="C650" s="34" t="str">
        <f>VLOOKUP(A91,B1:M560,2,0)</f>
        <v>-</v>
      </c>
      <c r="D650" s="34" t="str">
        <f>VLOOKUP(A91,B1:M560,3,0)</f>
        <v>-</v>
      </c>
      <c r="E650" s="34" t="str">
        <f>VLOOKUP(A91,B1:M560,4,0)</f>
        <v>-</v>
      </c>
      <c r="F650" s="35" t="str">
        <f>VLOOKUP(A91,B1:M560,5,0)</f>
        <v>-</v>
      </c>
      <c r="G650" s="34" t="str">
        <f>VLOOKUP(A91,B1:M560,6,0)</f>
        <v>-</v>
      </c>
      <c r="H650" s="34" t="str">
        <f>VLOOKUP(A91,B1:M560,7,0)</f>
        <v>-</v>
      </c>
      <c r="I650" s="34" t="str">
        <f>VLOOKUP(A91,B1:M560,8,0)</f>
        <v>-</v>
      </c>
      <c r="J650" s="34" t="str">
        <f>VLOOKUP(A91,B1:M560,9,0)</f>
        <v>-</v>
      </c>
      <c r="K650" s="35" t="str">
        <f>VLOOKUP(A91,B1:M560,10,0)</f>
        <v>-</v>
      </c>
      <c r="L650" s="34" t="str">
        <f>VLOOKUP(A91,B1:M560,11,0)</f>
        <v>-</v>
      </c>
    </row>
    <row r="651" spans="1:13" ht="14.5" customHeight="1">
      <c r="A651" s="95">
        <f>施法!J94</f>
        <v>0</v>
      </c>
      <c r="C651" s="34" t="str">
        <f>VLOOKUP(A92,B1:M560,2,0)</f>
        <v>-</v>
      </c>
      <c r="D651" s="34" t="str">
        <f>VLOOKUP(A92,B1:M560,3,0)</f>
        <v>-</v>
      </c>
      <c r="E651" s="34" t="str">
        <f>VLOOKUP(A92,B1:M560,4,0)</f>
        <v>-</v>
      </c>
      <c r="F651" s="35" t="str">
        <f>VLOOKUP(A92,B1:M560,5,0)</f>
        <v>-</v>
      </c>
      <c r="G651" s="34" t="str">
        <f>VLOOKUP(A92,B1:M560,6,0)</f>
        <v>-</v>
      </c>
      <c r="H651" s="34" t="str">
        <f>VLOOKUP(A92,B1:M560,7,0)</f>
        <v>-</v>
      </c>
      <c r="I651" s="34" t="str">
        <f>VLOOKUP(A92,B1:M560,8,0)</f>
        <v>-</v>
      </c>
      <c r="J651" s="34" t="str">
        <f>VLOOKUP(A92,B1:M560,9,0)</f>
        <v>-</v>
      </c>
      <c r="K651" s="35" t="str">
        <f>VLOOKUP(A92,B1:M560,10,0)</f>
        <v>-</v>
      </c>
      <c r="L651" s="34" t="str">
        <f>VLOOKUP(A92,B1:M560,11,0)</f>
        <v>-</v>
      </c>
    </row>
    <row r="652" spans="1:13" ht="14.5" customHeight="1">
      <c r="A652" s="95">
        <f>施法!J95</f>
        <v>0</v>
      </c>
      <c r="C652" s="34" t="str">
        <f>VLOOKUP(A93,B1:M560,2,0)</f>
        <v>-</v>
      </c>
      <c r="D652" s="34" t="str">
        <f>VLOOKUP(A93,B1:M560,3,0)</f>
        <v>-</v>
      </c>
      <c r="E652" s="34" t="str">
        <f>VLOOKUP(A93,B1:M560,4,0)</f>
        <v>-</v>
      </c>
      <c r="F652" s="35" t="str">
        <f>VLOOKUP(A93,B1:M560,5,0)</f>
        <v>-</v>
      </c>
      <c r="G652" s="34" t="str">
        <f>VLOOKUP(A93,B1:M560,6,0)</f>
        <v>-</v>
      </c>
      <c r="H652" s="34" t="str">
        <f>VLOOKUP(A93,B1:M560,7,0)</f>
        <v>-</v>
      </c>
      <c r="I652" s="34" t="str">
        <f>VLOOKUP(A93,B1:M560,8,0)</f>
        <v>-</v>
      </c>
      <c r="J652" s="34" t="str">
        <f>VLOOKUP(A93,B1:M560,9,0)</f>
        <v>-</v>
      </c>
      <c r="K652" s="35" t="str">
        <f>VLOOKUP(A93,B1:M560,10,0)</f>
        <v>-</v>
      </c>
      <c r="L652" s="34" t="str">
        <f>VLOOKUP(A93,B1:M560,11,0)</f>
        <v>-</v>
      </c>
    </row>
    <row r="653" spans="1:13" ht="14.5" customHeight="1">
      <c r="A653" s="95">
        <f>施法!J96</f>
        <v>0</v>
      </c>
      <c r="C653" s="34" t="str">
        <f>VLOOKUP(A94,B1:M560,2,0)</f>
        <v>-</v>
      </c>
      <c r="D653" s="34" t="str">
        <f>VLOOKUP(A94,B1:M560,3,0)</f>
        <v>-</v>
      </c>
      <c r="E653" s="34" t="str">
        <f>VLOOKUP(A94,B1:M560,4,0)</f>
        <v>-</v>
      </c>
      <c r="F653" s="35" t="str">
        <f>VLOOKUP(A94,B1:M560,5,0)</f>
        <v>-</v>
      </c>
      <c r="G653" s="34" t="str">
        <f>VLOOKUP(A94,B1:M560,6,0)</f>
        <v>-</v>
      </c>
      <c r="H653" s="34" t="str">
        <f>VLOOKUP(A94,B1:M560,7,0)</f>
        <v>-</v>
      </c>
      <c r="I653" s="34" t="str">
        <f>VLOOKUP(A94,B1:M560,8,0)</f>
        <v>-</v>
      </c>
      <c r="J653" s="34" t="str">
        <f>VLOOKUP(A94,B1:M560,9,0)</f>
        <v>-</v>
      </c>
      <c r="K653" s="35" t="str">
        <f>VLOOKUP(A94,B1:M560,10,0)</f>
        <v>-</v>
      </c>
      <c r="L653" s="34" t="str">
        <f>VLOOKUP(A94,B1:M560,11,0)</f>
        <v>-</v>
      </c>
    </row>
    <row r="654" spans="1:13" ht="14.5" customHeight="1">
      <c r="A654" s="95">
        <f>施法!J97</f>
        <v>0</v>
      </c>
      <c r="C654" s="34" t="str">
        <f>VLOOKUP(A95,B1:M560,2,0)</f>
        <v>-</v>
      </c>
      <c r="D654" s="34" t="str">
        <f>VLOOKUP(A95,B1:M560,3,0)</f>
        <v>-</v>
      </c>
      <c r="E654" s="34" t="str">
        <f>VLOOKUP(A95,B1:M560,4,0)</f>
        <v>-</v>
      </c>
      <c r="F654" s="35" t="str">
        <f>VLOOKUP(A95,B1:M560,5,0)</f>
        <v>-</v>
      </c>
      <c r="G654" s="34" t="str">
        <f>VLOOKUP(A95,B1:M560,6,0)</f>
        <v>-</v>
      </c>
      <c r="H654" s="34" t="str">
        <f>VLOOKUP(A95,B1:M560,7,0)</f>
        <v>-</v>
      </c>
      <c r="I654" s="34" t="str">
        <f>VLOOKUP(A95,B1:M560,8,0)</f>
        <v>-</v>
      </c>
      <c r="J654" s="34" t="str">
        <f>VLOOKUP(A95,B1:M560,9,0)</f>
        <v>-</v>
      </c>
      <c r="K654" s="35" t="str">
        <f>VLOOKUP(A95,B1:M560,10,0)</f>
        <v>-</v>
      </c>
      <c r="L654" s="34" t="str">
        <f>VLOOKUP(A95,B1:M560,11,0)</f>
        <v>-</v>
      </c>
    </row>
    <row r="655" spans="1:13" ht="14.5" customHeight="1">
      <c r="A655" s="95">
        <f>施法!J98</f>
        <v>0</v>
      </c>
      <c r="C655" s="34" t="str">
        <f>VLOOKUP(A96,B1:M560,2,0)</f>
        <v>-</v>
      </c>
      <c r="D655" s="34" t="str">
        <f>VLOOKUP(A96,B1:M560,3,0)</f>
        <v>-</v>
      </c>
      <c r="E655" s="34" t="str">
        <f>VLOOKUP(A96,B1:M560,4,0)</f>
        <v>-</v>
      </c>
      <c r="F655" s="35" t="str">
        <f>VLOOKUP(A96,B1:M560,5,0)</f>
        <v>-</v>
      </c>
      <c r="G655" s="34" t="str">
        <f>VLOOKUP(A96,B1:M560,6,0)</f>
        <v>-</v>
      </c>
      <c r="H655" s="34" t="str">
        <f>VLOOKUP(A96,B1:M560,7,0)</f>
        <v>-</v>
      </c>
      <c r="I655" s="34" t="str">
        <f>VLOOKUP(A96,B1:M560,8,0)</f>
        <v>-</v>
      </c>
      <c r="J655" s="34" t="str">
        <f>VLOOKUP(A96,B1:M560,9,0)</f>
        <v>-</v>
      </c>
      <c r="K655" s="35" t="str">
        <f>VLOOKUP(A96,B1:M560,10,0)</f>
        <v>-</v>
      </c>
      <c r="L655" s="34" t="str">
        <f>VLOOKUP(A96,B1:M560,11,0)</f>
        <v>-</v>
      </c>
    </row>
    <row r="656" spans="1:13" ht="14.5" customHeight="1">
      <c r="A656" s="95">
        <f>施法!J99</f>
        <v>0</v>
      </c>
      <c r="C656" s="34" t="str">
        <f>VLOOKUP(A97,B1:M560,2,0)</f>
        <v>-</v>
      </c>
      <c r="D656" s="34" t="str">
        <f>VLOOKUP(A97,B1:M560,3,0)</f>
        <v>-</v>
      </c>
      <c r="E656" s="34" t="str">
        <f>VLOOKUP(A97,B1:M560,4,0)</f>
        <v>-</v>
      </c>
      <c r="F656" s="35" t="str">
        <f>VLOOKUP(A97,B1:M560,5,0)</f>
        <v>-</v>
      </c>
      <c r="G656" s="34" t="str">
        <f>VLOOKUP(A97,B1:M560,6,0)</f>
        <v>-</v>
      </c>
      <c r="H656" s="34" t="str">
        <f>VLOOKUP(A97,B1:M560,7,0)</f>
        <v>-</v>
      </c>
      <c r="I656" s="34" t="str">
        <f>VLOOKUP(A97,B1:M560,8,0)</f>
        <v>-</v>
      </c>
      <c r="J656" s="34" t="str">
        <f>VLOOKUP(A97,B1:M560,9,0)</f>
        <v>-</v>
      </c>
      <c r="K656" s="35" t="str">
        <f>VLOOKUP(A97,B1:M560,10,0)</f>
        <v>-</v>
      </c>
      <c r="L656" s="34" t="str">
        <f>VLOOKUP(A97,B1:M560,11,0)</f>
        <v>-</v>
      </c>
    </row>
    <row r="657" spans="1:13" ht="14.5" customHeight="1">
      <c r="A657" s="95">
        <f>施法!J100</f>
        <v>0</v>
      </c>
      <c r="C657" s="34" t="str">
        <f>VLOOKUP(A98,B1:M560,2,0)</f>
        <v>-</v>
      </c>
      <c r="D657" s="34" t="str">
        <f>VLOOKUP(A98,B1:M560,3,0)</f>
        <v>-</v>
      </c>
      <c r="E657" s="34" t="str">
        <f>VLOOKUP(A98,B1:M560,4,0)</f>
        <v>-</v>
      </c>
      <c r="F657" s="35" t="str">
        <f>VLOOKUP(A98,B1:M560,5,0)</f>
        <v>-</v>
      </c>
      <c r="G657" s="34" t="str">
        <f>VLOOKUP(A98,B1:M560,6,0)</f>
        <v>-</v>
      </c>
      <c r="H657" s="34" t="str">
        <f>VLOOKUP(A98,B1:M560,7,0)</f>
        <v>-</v>
      </c>
      <c r="I657" s="34" t="str">
        <f>VLOOKUP(A98,B1:M560,8,0)</f>
        <v>-</v>
      </c>
      <c r="J657" s="34" t="str">
        <f>VLOOKUP(A98,B1:M560,9,0)</f>
        <v>-</v>
      </c>
      <c r="K657" s="35" t="str">
        <f>VLOOKUP(A98,B1:M560,10,0)</f>
        <v>-</v>
      </c>
      <c r="L657" s="34" t="str">
        <f>VLOOKUP(A98,B1:M560,11,0)</f>
        <v>-</v>
      </c>
    </row>
    <row r="658" spans="1:13" ht="14.5" customHeight="1">
      <c r="A658" s="95">
        <f>施法!J101</f>
        <v>0</v>
      </c>
      <c r="C658" s="34" t="str">
        <f>VLOOKUP(A99,B1:M560,2,0)</f>
        <v>-</v>
      </c>
      <c r="D658" s="34" t="str">
        <f>VLOOKUP(A99,B1:M560,3,0)</f>
        <v>-</v>
      </c>
      <c r="E658" s="34" t="str">
        <f>VLOOKUP(A99,B1:M560,4,0)</f>
        <v>-</v>
      </c>
      <c r="F658" s="35" t="str">
        <f>VLOOKUP(A99,B1:M560,5,0)</f>
        <v>-</v>
      </c>
      <c r="G658" s="34" t="str">
        <f>VLOOKUP(A99,B1:M560,6,0)</f>
        <v>-</v>
      </c>
      <c r="H658" s="34" t="str">
        <f>VLOOKUP(A99,B1:M560,7,0)</f>
        <v>-</v>
      </c>
      <c r="I658" s="34" t="str">
        <f>VLOOKUP(A99,B1:M560,8,0)</f>
        <v>-</v>
      </c>
      <c r="J658" s="34" t="str">
        <f>VLOOKUP(A99,B1:M560,9,0)</f>
        <v>-</v>
      </c>
      <c r="K658" s="35" t="str">
        <f>VLOOKUP(A99,B1:M560,10,0)</f>
        <v>-</v>
      </c>
      <c r="L658" s="34" t="str">
        <f>VLOOKUP(A99,B1:M560,11,0)</f>
        <v>-</v>
      </c>
    </row>
    <row r="659" spans="1:13" ht="14.5" customHeight="1">
      <c r="A659" s="95" t="str">
        <f>施法!J102</f>
        <v>法术名</v>
      </c>
      <c r="B659" s="98"/>
      <c r="C659" s="98"/>
      <c r="D659" s="98"/>
      <c r="E659" s="98"/>
      <c r="F659" s="99"/>
      <c r="G659" s="98"/>
      <c r="H659" s="98"/>
      <c r="I659" s="98"/>
      <c r="J659" s="98"/>
      <c r="K659" s="99"/>
      <c r="L659" s="98"/>
      <c r="M659" s="101"/>
    </row>
    <row r="660" spans="1:13" ht="14.5" customHeight="1">
      <c r="A660" s="95">
        <f>施法!J103</f>
        <v>0</v>
      </c>
      <c r="C660" s="34" t="str">
        <f>VLOOKUP(A101,B13:M582,2,0)</f>
        <v>-</v>
      </c>
      <c r="D660" s="34" t="str">
        <f>VLOOKUP(A101,B13:M582,3,0)</f>
        <v>-</v>
      </c>
      <c r="E660" s="34" t="str">
        <f>VLOOKUP(A101,B13:M582,4,0)</f>
        <v>-</v>
      </c>
      <c r="F660" s="35" t="str">
        <f>VLOOKUP(A101,B13:M582,5,0)</f>
        <v>-</v>
      </c>
      <c r="G660" s="34" t="str">
        <f>VLOOKUP(A101,B13:M582,6,0)</f>
        <v>-</v>
      </c>
      <c r="H660" s="34" t="str">
        <f>VLOOKUP(A101,B13:M582,7,0)</f>
        <v>-</v>
      </c>
      <c r="I660" s="34" t="str">
        <f>VLOOKUP(A101,B13:M582,8,0)</f>
        <v>-</v>
      </c>
      <c r="J660" s="34" t="str">
        <f>VLOOKUP(A101,B13:M582,9,0)</f>
        <v>-</v>
      </c>
      <c r="K660" s="35" t="str">
        <f>VLOOKUP(A101,B1:M560,10,0)</f>
        <v>-</v>
      </c>
      <c r="L660" s="34" t="str">
        <f>VLOOKUP(A101,B13:M582,11,0)</f>
        <v>-</v>
      </c>
    </row>
    <row r="661" spans="1:13" ht="14.5" customHeight="1">
      <c r="A661" s="95">
        <f>施法!J104</f>
        <v>0</v>
      </c>
      <c r="C661" s="34" t="str">
        <f>VLOOKUP(A102,B13:M582,2,0)</f>
        <v>-</v>
      </c>
      <c r="D661" s="34" t="str">
        <f>VLOOKUP(A102,B13:M582,3,0)</f>
        <v>-</v>
      </c>
      <c r="E661" s="34" t="str">
        <f>VLOOKUP(A102,B13:M582,4,0)</f>
        <v>-</v>
      </c>
      <c r="F661" s="35" t="str">
        <f>VLOOKUP(A102,B13:M582,5,0)</f>
        <v>-</v>
      </c>
      <c r="G661" s="34" t="str">
        <f>VLOOKUP(A102,B13:M582,6,0)</f>
        <v>-</v>
      </c>
      <c r="H661" s="34" t="str">
        <f>VLOOKUP(A102,B13:M582,7,0)</f>
        <v>-</v>
      </c>
      <c r="I661" s="34" t="str">
        <f>VLOOKUP(A102,B13:M582,8,0)</f>
        <v>-</v>
      </c>
      <c r="J661" s="34" t="str">
        <f>VLOOKUP(A102,B13:M582,9,0)</f>
        <v>-</v>
      </c>
      <c r="K661" s="35" t="str">
        <f>VLOOKUP(A102,B1:M560,10,0)</f>
        <v>-</v>
      </c>
      <c r="L661" s="34" t="str">
        <f>VLOOKUP(A102,B13:M582,11,0)</f>
        <v>-</v>
      </c>
    </row>
    <row r="662" spans="1:13" ht="14.5" customHeight="1">
      <c r="A662" s="95">
        <f>施法!J105</f>
        <v>0</v>
      </c>
      <c r="C662" s="34" t="str">
        <f>VLOOKUP(A103,B1:M560,2,0)</f>
        <v>-</v>
      </c>
      <c r="D662" s="34" t="str">
        <f>VLOOKUP(A103,B1:M560,3,0)</f>
        <v>-</v>
      </c>
      <c r="E662" s="34" t="str">
        <f>VLOOKUP(A103,B1:M560,4,0)</f>
        <v>-</v>
      </c>
      <c r="F662" s="35" t="str">
        <f>VLOOKUP(A103,B1:M560,5,0)</f>
        <v>-</v>
      </c>
      <c r="G662" s="34" t="str">
        <f>VLOOKUP(A103,B1:M560,6,0)</f>
        <v>-</v>
      </c>
      <c r="H662" s="34" t="str">
        <f>VLOOKUP(A103,B1:M560,7,0)</f>
        <v>-</v>
      </c>
      <c r="I662" s="34" t="str">
        <f>VLOOKUP(A103,B1:M560,8,0)</f>
        <v>-</v>
      </c>
      <c r="J662" s="34" t="str">
        <f>VLOOKUP(A103,B1:M560,9,0)</f>
        <v>-</v>
      </c>
      <c r="K662" s="35" t="str">
        <f>VLOOKUP(A103,B1:M560,10,0)</f>
        <v>-</v>
      </c>
      <c r="L662" s="34" t="str">
        <f>VLOOKUP(A103,B1:M560,11,0)</f>
        <v>-</v>
      </c>
    </row>
    <row r="663" spans="1:13" ht="14.5" customHeight="1">
      <c r="A663" s="95">
        <f>施法!J106</f>
        <v>0</v>
      </c>
      <c r="C663" s="34" t="str">
        <f>VLOOKUP(A104,B1:M560,2,0)</f>
        <v>-</v>
      </c>
      <c r="D663" s="34" t="str">
        <f>VLOOKUP(A104,B1:M560,3,0)</f>
        <v>-</v>
      </c>
      <c r="E663" s="34" t="str">
        <f>VLOOKUP(A104,B1:M560,4,0)</f>
        <v>-</v>
      </c>
      <c r="F663" s="35" t="str">
        <f>VLOOKUP(A104,B1:M560,5,0)</f>
        <v>-</v>
      </c>
      <c r="G663" s="34" t="str">
        <f>VLOOKUP(A104,B1:M560,6,0)</f>
        <v>-</v>
      </c>
      <c r="H663" s="34" t="str">
        <f>VLOOKUP(A104,B1:M560,7,0)</f>
        <v>-</v>
      </c>
      <c r="I663" s="34" t="str">
        <f>VLOOKUP(A104,B1:M560,8,0)</f>
        <v>-</v>
      </c>
      <c r="J663" s="34" t="str">
        <f>VLOOKUP(A104,B1:M560,9,0)</f>
        <v>-</v>
      </c>
      <c r="K663" s="35" t="str">
        <f>VLOOKUP(A104,B1:M560,10,0)</f>
        <v>-</v>
      </c>
      <c r="L663" s="34" t="str">
        <f>VLOOKUP(A104,B1:M560,11,0)</f>
        <v>-</v>
      </c>
    </row>
    <row r="664" spans="1:13" ht="14.5" customHeight="1">
      <c r="A664" s="95">
        <f>施法!J107</f>
        <v>0</v>
      </c>
      <c r="C664" s="34" t="str">
        <f>VLOOKUP(A105,B1:M560,2,0)</f>
        <v>-</v>
      </c>
      <c r="D664" s="34" t="str">
        <f>VLOOKUP(A105,B1:M560,3,0)</f>
        <v>-</v>
      </c>
      <c r="E664" s="34" t="str">
        <f>VLOOKUP(A105,B1:M560,4,0)</f>
        <v>-</v>
      </c>
      <c r="F664" s="35" t="str">
        <f>VLOOKUP(A105,B1:M560,5,0)</f>
        <v>-</v>
      </c>
      <c r="G664" s="34" t="str">
        <f>VLOOKUP(A105,B1:M560,6,0)</f>
        <v>-</v>
      </c>
      <c r="H664" s="34" t="str">
        <f>VLOOKUP(A105,B1:M560,7,0)</f>
        <v>-</v>
      </c>
      <c r="I664" s="34" t="str">
        <f>VLOOKUP(A105,B1:M560,8,0)</f>
        <v>-</v>
      </c>
      <c r="J664" s="34" t="str">
        <f>VLOOKUP(A105,B1:M560,9,0)</f>
        <v>-</v>
      </c>
      <c r="K664" s="35" t="str">
        <f>VLOOKUP(A105,B1:M560,10,0)</f>
        <v>-</v>
      </c>
      <c r="L664" s="34" t="str">
        <f>VLOOKUP(A105,B1:M560,11,0)</f>
        <v>-</v>
      </c>
    </row>
    <row r="665" spans="1:13" ht="14.5" customHeight="1">
      <c r="A665" s="95">
        <f>施法!J108</f>
        <v>0</v>
      </c>
      <c r="C665" s="34" t="str">
        <f>VLOOKUP(A106,B1:M560,2,0)</f>
        <v>-</v>
      </c>
      <c r="D665" s="34" t="str">
        <f>VLOOKUP(A106,B1:M560,3,0)</f>
        <v>-</v>
      </c>
      <c r="E665" s="34" t="str">
        <f>VLOOKUP(A106,B1:M560,4,0)</f>
        <v>-</v>
      </c>
      <c r="F665" s="35" t="str">
        <f>VLOOKUP(A106,B1:M560,5,0)</f>
        <v>-</v>
      </c>
      <c r="G665" s="34" t="str">
        <f>VLOOKUP(A106,B1:M560,6,0)</f>
        <v>-</v>
      </c>
      <c r="H665" s="34" t="str">
        <f>VLOOKUP(A106,B1:M560,7,0)</f>
        <v>-</v>
      </c>
      <c r="I665" s="34" t="str">
        <f>VLOOKUP(A106,B1:M560,8,0)</f>
        <v>-</v>
      </c>
      <c r="J665" s="34" t="str">
        <f>VLOOKUP(A106,B1:M560,9,0)</f>
        <v>-</v>
      </c>
      <c r="K665" s="35" t="str">
        <f>VLOOKUP(A106,B1:M560,10,0)</f>
        <v>-</v>
      </c>
      <c r="L665" s="34" t="str">
        <f>VLOOKUP(A106,B1:M560,11,0)</f>
        <v>-</v>
      </c>
    </row>
    <row r="666" spans="1:13" ht="14.5" customHeight="1">
      <c r="A666" s="95">
        <f>施法!J109</f>
        <v>0</v>
      </c>
      <c r="C666" s="34" t="str">
        <f>VLOOKUP(A107,B1:M560,2,0)</f>
        <v>-</v>
      </c>
      <c r="D666" s="34" t="str">
        <f>VLOOKUP(A107,B1:M560,3,0)</f>
        <v>-</v>
      </c>
      <c r="E666" s="34" t="str">
        <f>VLOOKUP(A107,B1:M560,4,0)</f>
        <v>-</v>
      </c>
      <c r="F666" s="35" t="str">
        <f>VLOOKUP(A107,B1:M560,5,0)</f>
        <v>-</v>
      </c>
      <c r="G666" s="34" t="str">
        <f>VLOOKUP(A107,B1:M560,6,0)</f>
        <v>-</v>
      </c>
      <c r="H666" s="34" t="str">
        <f>VLOOKUP(A107,B1:M560,7,0)</f>
        <v>-</v>
      </c>
      <c r="I666" s="34" t="str">
        <f>VLOOKUP(A107,B1:M560,8,0)</f>
        <v>-</v>
      </c>
      <c r="J666" s="34" t="str">
        <f>VLOOKUP(A107,B1:M560,9,0)</f>
        <v>-</v>
      </c>
      <c r="K666" s="35" t="str">
        <f>VLOOKUP(A107,B1:M560,10,0)</f>
        <v>-</v>
      </c>
      <c r="L666" s="34" t="str">
        <f>VLOOKUP(A107,B1:M560,11,0)</f>
        <v>-</v>
      </c>
    </row>
    <row r="667" spans="1:13" ht="14.5" customHeight="1">
      <c r="A667" s="95">
        <f>施法!J110</f>
        <v>0</v>
      </c>
      <c r="C667" s="34" t="str">
        <f>VLOOKUP(A108,B1:M560,2,0)</f>
        <v>-</v>
      </c>
      <c r="D667" s="34" t="str">
        <f>VLOOKUP(A108,B1:M560,3,0)</f>
        <v>-</v>
      </c>
      <c r="E667" s="34" t="str">
        <f>VLOOKUP(A108,B1:M560,4,0)</f>
        <v>-</v>
      </c>
      <c r="F667" s="35" t="str">
        <f>VLOOKUP(A108,B1:M560,5,0)</f>
        <v>-</v>
      </c>
      <c r="G667" s="34" t="str">
        <f>VLOOKUP(A108,B1:M560,6,0)</f>
        <v>-</v>
      </c>
      <c r="H667" s="34" t="str">
        <f>VLOOKUP(A108,B1:M560,7,0)</f>
        <v>-</v>
      </c>
      <c r="I667" s="34" t="str">
        <f>VLOOKUP(A108,B1:M560,8,0)</f>
        <v>-</v>
      </c>
      <c r="J667" s="34" t="str">
        <f>VLOOKUP(A108,B1:M560,9,0)</f>
        <v>-</v>
      </c>
      <c r="K667" s="35" t="str">
        <f>VLOOKUP(A108,B1:M560,10,0)</f>
        <v>-</v>
      </c>
      <c r="L667" s="34" t="str">
        <f>VLOOKUP(A108,B1:M560,11,0)</f>
        <v>-</v>
      </c>
    </row>
    <row r="668" spans="1:13" ht="14.5" customHeight="1">
      <c r="A668" s="95">
        <f>施法!J111</f>
        <v>0</v>
      </c>
      <c r="C668" s="34" t="str">
        <f>VLOOKUP(A109,B1:M560,2,0)</f>
        <v>-</v>
      </c>
      <c r="D668" s="34" t="str">
        <f>VLOOKUP(A109,B1:M560,3,0)</f>
        <v>-</v>
      </c>
      <c r="E668" s="34" t="str">
        <f>VLOOKUP(A109,B1:M560,4,0)</f>
        <v>-</v>
      </c>
      <c r="F668" s="35" t="str">
        <f>VLOOKUP(A109,B1:M560,5,0)</f>
        <v>-</v>
      </c>
      <c r="G668" s="34" t="str">
        <f>VLOOKUP(A109,B1:M560,6,0)</f>
        <v>-</v>
      </c>
      <c r="H668" s="34" t="str">
        <f>VLOOKUP(A109,B1:M560,7,0)</f>
        <v>-</v>
      </c>
      <c r="I668" s="34" t="str">
        <f>VLOOKUP(A109,B1:M560,8,0)</f>
        <v>-</v>
      </c>
      <c r="J668" s="34" t="str">
        <f>VLOOKUP(A109,B1:M560,9,0)</f>
        <v>-</v>
      </c>
      <c r="K668" s="35" t="str">
        <f>VLOOKUP(A109,B1:M560,10,0)</f>
        <v>-</v>
      </c>
      <c r="L668" s="34" t="str">
        <f>VLOOKUP(A109,B1:M560,11,0)</f>
        <v>-</v>
      </c>
    </row>
    <row r="669" spans="1:13" ht="14.5" customHeight="1">
      <c r="A669" s="95">
        <f>施法!J112</f>
        <v>0</v>
      </c>
      <c r="C669" s="34" t="str">
        <f>VLOOKUP(A110,B1:M560,2,0)</f>
        <v>-</v>
      </c>
      <c r="D669" s="34" t="str">
        <f>VLOOKUP(A110,B1:M560,3,0)</f>
        <v>-</v>
      </c>
      <c r="E669" s="34" t="str">
        <f>VLOOKUP(A110,B1:M560,4,0)</f>
        <v>-</v>
      </c>
      <c r="F669" s="35" t="str">
        <f>VLOOKUP(A110,B1:M560,5,0)</f>
        <v>-</v>
      </c>
      <c r="G669" s="34" t="str">
        <f>VLOOKUP(A110,B1:M560,6,0)</f>
        <v>-</v>
      </c>
      <c r="H669" s="34" t="str">
        <f>VLOOKUP(A110,B1:M560,7,0)</f>
        <v>-</v>
      </c>
      <c r="I669" s="34" t="str">
        <f>VLOOKUP(A110,B1:M560,8,0)</f>
        <v>-</v>
      </c>
      <c r="J669" s="34" t="str">
        <f>VLOOKUP(A110,B1:M560,9,0)</f>
        <v>-</v>
      </c>
      <c r="K669" s="35" t="str">
        <f>VLOOKUP(A110,B1:M560,10,0)</f>
        <v>-</v>
      </c>
      <c r="L669" s="34" t="str">
        <f>VLOOKUP(A110,B1:M560,11,0)</f>
        <v>-</v>
      </c>
    </row>
  </sheetData>
  <autoFilter ref="A1:AA493" xr:uid="{00000000-0009-0000-0000-000004000000}"/>
  <sortState xmlns:xlrd2="http://schemas.microsoft.com/office/spreadsheetml/2017/richdata2" ref="A2:Z476">
    <sortCondition ref="C2"/>
  </sortState>
  <phoneticPr fontId="9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CZ266"/>
  <sheetViews>
    <sheetView topLeftCell="AC33" zoomScale="85" zoomScaleNormal="85" workbookViewId="0">
      <selection activeCell="AK66" sqref="AK66"/>
    </sheetView>
  </sheetViews>
  <sheetFormatPr defaultColWidth="9" defaultRowHeight="14"/>
  <cols>
    <col min="4" max="4" width="15.81640625" customWidth="1"/>
    <col min="22" max="22" width="12.453125" customWidth="1"/>
    <col min="23" max="23" width="10.7265625" customWidth="1"/>
    <col min="25" max="25" width="25.7265625" customWidth="1"/>
    <col min="29" max="29" width="9" style="14"/>
    <col min="34" max="34" width="9" style="14"/>
  </cols>
  <sheetData>
    <row r="1" spans="1:104">
      <c r="A1" s="15" t="s">
        <v>2134</v>
      </c>
      <c r="B1" t="str">
        <f>主要情况!S3</f>
        <v>吟游诗人</v>
      </c>
      <c r="C1" s="7" t="s">
        <v>37</v>
      </c>
      <c r="D1" s="7" t="s">
        <v>2135</v>
      </c>
      <c r="E1" t="str">
        <f>D14</f>
        <v>1d8</v>
      </c>
      <c r="F1" s="7" t="s">
        <v>2135</v>
      </c>
      <c r="G1" s="7">
        <v>4</v>
      </c>
      <c r="H1" t="str">
        <f>D14</f>
        <v>1d8</v>
      </c>
      <c r="I1" s="7" t="s">
        <v>2135</v>
      </c>
      <c r="J1" s="7">
        <v>2</v>
      </c>
      <c r="K1">
        <f>主要情况!W3</f>
        <v>3</v>
      </c>
      <c r="L1" s="7">
        <v>0</v>
      </c>
      <c r="M1" s="7">
        <v>0</v>
      </c>
      <c r="N1" t="str">
        <f>主要情况!S3</f>
        <v>吟游诗人</v>
      </c>
      <c r="O1" s="7" t="s">
        <v>37</v>
      </c>
      <c r="P1" s="18" t="s">
        <v>219</v>
      </c>
      <c r="Q1" t="str">
        <f>主要情况!V11</f>
        <v>激励骰</v>
      </c>
      <c r="R1" s="7" t="s">
        <v>219</v>
      </c>
      <c r="S1" s="18">
        <f>P35</f>
        <v>14</v>
      </c>
      <c r="T1" t="str">
        <f>主要情况!O25</f>
        <v>匕首</v>
      </c>
      <c r="U1" s="7" t="s">
        <v>2136</v>
      </c>
      <c r="V1" s="7" t="s">
        <v>2137</v>
      </c>
      <c r="W1" s="7" t="s">
        <v>2138</v>
      </c>
      <c r="X1" s="7" t="s">
        <v>2139</v>
      </c>
      <c r="Y1" s="7" t="s">
        <v>2140</v>
      </c>
      <c r="Z1" s="7">
        <v>2</v>
      </c>
      <c r="AA1" t="str">
        <f>背包!B5</f>
        <v>魔杖</v>
      </c>
      <c r="AB1" s="7" t="s">
        <v>2141</v>
      </c>
      <c r="AC1" s="24" t="s">
        <v>115</v>
      </c>
      <c r="AD1" s="7" t="s">
        <v>2142</v>
      </c>
      <c r="AE1" s="7">
        <v>2</v>
      </c>
      <c r="AF1" t="str">
        <f>角色!E10</f>
        <v>艺人Entertainer</v>
      </c>
      <c r="AG1" t="s">
        <v>2143</v>
      </c>
      <c r="AH1" s="14" t="s">
        <v>2144</v>
      </c>
      <c r="AI1" t="s">
        <v>2145</v>
      </c>
      <c r="AJ1" t="s">
        <v>2146</v>
      </c>
      <c r="AK1" t="s">
        <v>2147</v>
      </c>
      <c r="AL1" t="s">
        <v>2148</v>
      </c>
      <c r="AM1" s="14" t="s">
        <v>2149</v>
      </c>
      <c r="AN1" s="14" t="s">
        <v>2150</v>
      </c>
      <c r="AO1" s="14" t="s">
        <v>2151</v>
      </c>
      <c r="AP1" s="14" t="s">
        <v>2152</v>
      </c>
      <c r="AQ1" s="14" t="s">
        <v>2153</v>
      </c>
      <c r="BX1" s="14" t="s">
        <v>239</v>
      </c>
      <c r="BY1" s="14"/>
      <c r="BZ1" s="14" t="s">
        <v>37</v>
      </c>
      <c r="CA1" s="14"/>
      <c r="CB1" s="14" t="s">
        <v>241</v>
      </c>
      <c r="CC1" s="14"/>
      <c r="CD1" s="14" t="s">
        <v>236</v>
      </c>
      <c r="CE1" s="14"/>
      <c r="CF1" s="14" t="s">
        <v>237</v>
      </c>
      <c r="CG1" s="14"/>
      <c r="CH1" s="14" t="s">
        <v>2154</v>
      </c>
      <c r="CI1" s="14"/>
      <c r="CJ1" s="14" t="s">
        <v>2155</v>
      </c>
      <c r="CK1" s="14"/>
      <c r="CL1" s="14" t="s">
        <v>242</v>
      </c>
      <c r="CM1" s="14"/>
      <c r="CN1" s="14" t="s">
        <v>243</v>
      </c>
      <c r="CO1" s="14"/>
      <c r="CP1" s="14" t="s">
        <v>2156</v>
      </c>
      <c r="CQ1" s="14"/>
      <c r="CR1" s="14" t="s">
        <v>240</v>
      </c>
      <c r="CS1" s="14"/>
      <c r="CT1" s="14" t="s">
        <v>2157</v>
      </c>
      <c r="CU1" s="14"/>
      <c r="CV1" s="14" t="s">
        <v>238</v>
      </c>
      <c r="CW1" s="14"/>
      <c r="CX1" s="14" t="s">
        <v>2158</v>
      </c>
      <c r="CY1" s="26" t="s">
        <v>2159</v>
      </c>
      <c r="CZ1">
        <v>0</v>
      </c>
    </row>
    <row r="2" spans="1:104">
      <c r="A2" s="15" t="s">
        <v>2160</v>
      </c>
      <c r="C2" s="7" t="s">
        <v>241</v>
      </c>
      <c r="D2" s="7" t="s">
        <v>2135</v>
      </c>
      <c r="F2" s="7" t="s">
        <v>2161</v>
      </c>
      <c r="G2" s="7">
        <v>5</v>
      </c>
      <c r="I2" s="7" t="s">
        <v>2161</v>
      </c>
      <c r="J2" s="7">
        <v>3</v>
      </c>
      <c r="L2" s="7">
        <v>1</v>
      </c>
      <c r="M2" s="7">
        <v>4</v>
      </c>
      <c r="O2" s="7" t="s">
        <v>241</v>
      </c>
      <c r="P2" s="18" t="s">
        <v>2162</v>
      </c>
      <c r="R2" s="7" t="s">
        <v>2162</v>
      </c>
      <c r="S2" s="18">
        <f>P56</f>
        <v>3</v>
      </c>
      <c r="T2" t="str">
        <f>主要情况!O26</f>
        <v>匕首</v>
      </c>
      <c r="U2" s="7" t="s">
        <v>2163</v>
      </c>
      <c r="V2" s="7" t="s">
        <v>2137</v>
      </c>
      <c r="W2" s="7" t="s">
        <v>2164</v>
      </c>
      <c r="X2" s="7" t="s">
        <v>2142</v>
      </c>
      <c r="Y2" s="7" t="s">
        <v>2165</v>
      </c>
      <c r="Z2" s="7">
        <v>1</v>
      </c>
      <c r="AA2" t="str">
        <f>背包!B6</f>
        <v>地城套装</v>
      </c>
      <c r="AB2" s="7" t="s">
        <v>2166</v>
      </c>
      <c r="AC2" s="24" t="s">
        <v>2167</v>
      </c>
      <c r="AD2" s="7" t="s">
        <v>2168</v>
      </c>
      <c r="AE2" s="7">
        <v>1</v>
      </c>
      <c r="AG2" t="s">
        <v>2169</v>
      </c>
      <c r="AH2" s="14" t="s">
        <v>2170</v>
      </c>
      <c r="AI2" t="s">
        <v>2171</v>
      </c>
      <c r="AJ2" t="s">
        <v>2172</v>
      </c>
      <c r="AK2" t="s">
        <v>2173</v>
      </c>
      <c r="AL2" t="s">
        <v>2174</v>
      </c>
      <c r="AM2" s="14" t="s">
        <v>2175</v>
      </c>
      <c r="AN2" s="14" t="s">
        <v>2176</v>
      </c>
      <c r="AO2" s="14" t="s">
        <v>2177</v>
      </c>
      <c r="AP2" s="14" t="s">
        <v>2178</v>
      </c>
      <c r="AQ2" s="14" t="s">
        <v>2179</v>
      </c>
      <c r="BX2" s="14" t="s">
        <v>2180</v>
      </c>
      <c r="BY2" s="26" t="s">
        <v>2181</v>
      </c>
      <c r="BZ2" s="26" t="s">
        <v>2182</v>
      </c>
      <c r="CA2" s="26" t="s">
        <v>2183</v>
      </c>
      <c r="CB2" s="26" t="s">
        <v>2184</v>
      </c>
      <c r="CC2" s="26" t="s">
        <v>2185</v>
      </c>
      <c r="CD2" s="14" t="s">
        <v>2186</v>
      </c>
      <c r="CE2" s="26" t="s">
        <v>2187</v>
      </c>
      <c r="CF2" s="14" t="s">
        <v>2188</v>
      </c>
      <c r="CG2" s="26" t="s">
        <v>2189</v>
      </c>
      <c r="CH2" s="14" t="s">
        <v>2190</v>
      </c>
      <c r="CI2" s="14" t="s">
        <v>2191</v>
      </c>
      <c r="CJ2" s="14" t="s">
        <v>2192</v>
      </c>
      <c r="CK2" s="26" t="s">
        <v>2193</v>
      </c>
      <c r="CL2" s="14" t="s">
        <v>2194</v>
      </c>
      <c r="CM2" s="26" t="s">
        <v>2195</v>
      </c>
      <c r="CN2" s="14" t="s">
        <v>2196</v>
      </c>
      <c r="CO2" s="26" t="s">
        <v>2197</v>
      </c>
      <c r="CP2" s="14" t="s">
        <v>2198</v>
      </c>
      <c r="CQ2" s="26" t="s">
        <v>2199</v>
      </c>
      <c r="CR2" s="14" t="s">
        <v>2200</v>
      </c>
      <c r="CS2" s="26" t="s">
        <v>2201</v>
      </c>
      <c r="CT2" s="14" t="s">
        <v>2202</v>
      </c>
      <c r="CU2" s="26" t="s">
        <v>2203</v>
      </c>
      <c r="CV2" s="14" t="s">
        <v>2204</v>
      </c>
      <c r="CW2" s="26" t="s">
        <v>2205</v>
      </c>
      <c r="CX2" s="14" t="s">
        <v>2206</v>
      </c>
      <c r="CY2" s="26" t="s">
        <v>2207</v>
      </c>
      <c r="CZ2">
        <v>1</v>
      </c>
    </row>
    <row r="3" spans="1:104">
      <c r="A3" s="15" t="s">
        <v>2208</v>
      </c>
      <c r="C3" s="7" t="s">
        <v>236</v>
      </c>
      <c r="D3" s="7" t="s">
        <v>2161</v>
      </c>
      <c r="F3" s="7" t="s">
        <v>2209</v>
      </c>
      <c r="G3" s="7">
        <v>6</v>
      </c>
      <c r="I3" s="7" t="s">
        <v>2209</v>
      </c>
      <c r="J3" s="7">
        <v>4</v>
      </c>
      <c r="L3" s="7">
        <v>2</v>
      </c>
      <c r="M3" s="7">
        <v>6</v>
      </c>
      <c r="O3" s="7" t="s">
        <v>236</v>
      </c>
      <c r="P3" s="18" t="s">
        <v>2210</v>
      </c>
      <c r="R3" s="7" t="s">
        <v>2210</v>
      </c>
      <c r="S3" s="18" t="str">
        <f>P77</f>
        <v>1d6</v>
      </c>
      <c r="T3" t="str">
        <f>主要情况!O27</f>
        <v>手弩</v>
      </c>
      <c r="U3" s="7" t="s">
        <v>2211</v>
      </c>
      <c r="V3" s="7" t="s">
        <v>2161</v>
      </c>
      <c r="W3" s="7" t="s">
        <v>2138</v>
      </c>
      <c r="X3" s="7" t="s">
        <v>2212</v>
      </c>
      <c r="Y3" s="7" t="s">
        <v>112</v>
      </c>
      <c r="Z3" s="7">
        <v>10</v>
      </c>
      <c r="AA3" t="str">
        <f>背包!B7</f>
        <v>木匠工具</v>
      </c>
      <c r="AB3" s="7" t="s">
        <v>2213</v>
      </c>
      <c r="AC3" s="24" t="s">
        <v>2214</v>
      </c>
      <c r="AD3" s="7" t="s">
        <v>2215</v>
      </c>
      <c r="AE3" s="7">
        <v>1</v>
      </c>
      <c r="AG3" t="s">
        <v>2216</v>
      </c>
      <c r="AH3" s="14" t="s">
        <v>2217</v>
      </c>
      <c r="AI3" t="s">
        <v>2218</v>
      </c>
      <c r="AJ3" t="s">
        <v>2219</v>
      </c>
      <c r="AK3" t="s">
        <v>2220</v>
      </c>
      <c r="AL3" t="s">
        <v>2221</v>
      </c>
      <c r="AM3" s="14" t="s">
        <v>2222</v>
      </c>
      <c r="AN3" s="14" t="s">
        <v>2223</v>
      </c>
      <c r="AO3" s="14" t="s">
        <v>2224</v>
      </c>
      <c r="AP3" s="14" t="s">
        <v>2225</v>
      </c>
      <c r="AQ3" s="14" t="s">
        <v>2226</v>
      </c>
      <c r="BX3" s="14" t="s">
        <v>2227</v>
      </c>
      <c r="BY3" s="26" t="s">
        <v>2228</v>
      </c>
      <c r="BZ3" s="26" t="s">
        <v>2229</v>
      </c>
      <c r="CA3" s="26" t="s">
        <v>2230</v>
      </c>
      <c r="CB3" s="26" t="s">
        <v>2231</v>
      </c>
      <c r="CC3" s="26" t="s">
        <v>2232</v>
      </c>
      <c r="CD3" s="14" t="s">
        <v>2233</v>
      </c>
      <c r="CE3" s="26" t="s">
        <v>2234</v>
      </c>
      <c r="CF3" s="14" t="s">
        <v>2235</v>
      </c>
      <c r="CG3" s="26" t="s">
        <v>2236</v>
      </c>
      <c r="CH3" s="14" t="s">
        <v>2237</v>
      </c>
      <c r="CI3" s="26" t="s">
        <v>2238</v>
      </c>
      <c r="CJ3" s="14" t="s">
        <v>2239</v>
      </c>
      <c r="CK3" s="26" t="s">
        <v>2240</v>
      </c>
      <c r="CL3" s="14" t="s">
        <v>2241</v>
      </c>
      <c r="CM3" s="26" t="s">
        <v>2242</v>
      </c>
      <c r="CN3" s="14" t="s">
        <v>2243</v>
      </c>
      <c r="CO3" s="26" t="s">
        <v>2244</v>
      </c>
      <c r="CP3" s="14" t="s">
        <v>2245</v>
      </c>
      <c r="CQ3" s="26" t="s">
        <v>2246</v>
      </c>
      <c r="CR3" s="14" t="s">
        <v>2247</v>
      </c>
      <c r="CS3" s="26" t="s">
        <v>2248</v>
      </c>
      <c r="CT3" s="14" t="s">
        <v>2249</v>
      </c>
      <c r="CU3" s="14" t="s">
        <v>2250</v>
      </c>
      <c r="CV3" s="14" t="s">
        <v>2251</v>
      </c>
      <c r="CW3" s="26" t="s">
        <v>2252</v>
      </c>
      <c r="CX3" s="14" t="s">
        <v>2253</v>
      </c>
      <c r="CY3" s="26" t="s">
        <v>2254</v>
      </c>
      <c r="CZ3">
        <v>2</v>
      </c>
    </row>
    <row r="4" spans="1:104">
      <c r="A4" s="15" t="s">
        <v>2255</v>
      </c>
      <c r="C4" s="7" t="s">
        <v>237</v>
      </c>
      <c r="D4" s="7" t="s">
        <v>2161</v>
      </c>
      <c r="F4" s="7" t="s">
        <v>2256</v>
      </c>
      <c r="G4" s="7">
        <v>7</v>
      </c>
      <c r="I4" s="7" t="s">
        <v>2256</v>
      </c>
      <c r="J4" s="7">
        <v>5</v>
      </c>
      <c r="L4" s="7">
        <v>3</v>
      </c>
      <c r="M4" s="7">
        <v>14</v>
      </c>
      <c r="O4" s="7" t="s">
        <v>237</v>
      </c>
      <c r="P4" s="18" t="s">
        <v>2257</v>
      </c>
      <c r="R4" s="7" t="s">
        <v>2257</v>
      </c>
      <c r="S4" s="18">
        <f>P119</f>
        <v>1</v>
      </c>
      <c r="U4" s="7" t="s">
        <v>2258</v>
      </c>
      <c r="V4" s="7" t="s">
        <v>2135</v>
      </c>
      <c r="W4" s="7" t="s">
        <v>2259</v>
      </c>
      <c r="X4" s="7" t="s">
        <v>2260</v>
      </c>
      <c r="Y4" s="7" t="s">
        <v>2261</v>
      </c>
      <c r="Z4" s="7">
        <v>2</v>
      </c>
      <c r="AA4" t="str">
        <f>背包!B8</f>
        <v>旅行者服装</v>
      </c>
      <c r="AB4" s="7" t="s">
        <v>2262</v>
      </c>
      <c r="AC4" s="24" t="s">
        <v>115</v>
      </c>
      <c r="AD4" s="7" t="s">
        <v>2263</v>
      </c>
      <c r="AE4" s="7">
        <v>1</v>
      </c>
      <c r="AG4" t="s">
        <v>2264</v>
      </c>
      <c r="AH4" s="14" t="s">
        <v>2217</v>
      </c>
      <c r="AI4" t="s">
        <v>2265</v>
      </c>
      <c r="AJ4" t="s">
        <v>2266</v>
      </c>
      <c r="AK4" t="s">
        <v>2267</v>
      </c>
      <c r="AL4" t="s">
        <v>2268</v>
      </c>
      <c r="AM4" s="14" t="s">
        <v>2269</v>
      </c>
      <c r="AN4" s="14" t="s">
        <v>2270</v>
      </c>
      <c r="AO4" s="14" t="s">
        <v>2271</v>
      </c>
      <c r="AP4" s="14" t="s">
        <v>2272</v>
      </c>
      <c r="AQ4" s="14" t="s">
        <v>2273</v>
      </c>
      <c r="BX4" s="27" t="s">
        <v>2274</v>
      </c>
      <c r="BY4" s="29" t="s">
        <v>2275</v>
      </c>
      <c r="BZ4" s="29" t="s">
        <v>2276</v>
      </c>
      <c r="CA4" s="26" t="s">
        <v>2277</v>
      </c>
      <c r="CB4" s="26" t="s">
        <v>2278</v>
      </c>
      <c r="CC4" s="26" t="s">
        <v>2279</v>
      </c>
      <c r="CD4" s="14" t="s">
        <v>2280</v>
      </c>
      <c r="CE4" s="14" t="s">
        <v>2281</v>
      </c>
      <c r="CF4" s="14" t="s">
        <v>2257</v>
      </c>
      <c r="CG4" s="26" t="s">
        <v>2282</v>
      </c>
      <c r="CH4" s="14" t="s">
        <v>2283</v>
      </c>
      <c r="CI4" s="26" t="s">
        <v>2284</v>
      </c>
      <c r="CJ4" s="14" t="s">
        <v>2285</v>
      </c>
      <c r="CK4" s="26" t="s">
        <v>2286</v>
      </c>
      <c r="CL4" s="14" t="s">
        <v>2287</v>
      </c>
      <c r="CM4" s="26" t="s">
        <v>2288</v>
      </c>
      <c r="CN4" s="14" t="s">
        <v>2289</v>
      </c>
      <c r="CO4" s="26" t="s">
        <v>2290</v>
      </c>
      <c r="CP4" s="14" t="s">
        <v>2291</v>
      </c>
      <c r="CQ4" s="26" t="s">
        <v>2292</v>
      </c>
      <c r="CR4" s="14" t="s">
        <v>2293</v>
      </c>
      <c r="CS4" s="26" t="s">
        <v>2294</v>
      </c>
      <c r="CT4" s="14" t="s">
        <v>2295</v>
      </c>
      <c r="CU4" s="26" t="s">
        <v>2296</v>
      </c>
      <c r="CV4" s="14" t="s">
        <v>2297</v>
      </c>
      <c r="CW4" s="26" t="s">
        <v>2298</v>
      </c>
      <c r="CX4" s="14" t="s">
        <v>2299</v>
      </c>
      <c r="CY4" s="26" t="s">
        <v>2300</v>
      </c>
      <c r="CZ4">
        <v>3</v>
      </c>
    </row>
    <row r="5" spans="1:104">
      <c r="A5" s="15" t="s">
        <v>2301</v>
      </c>
      <c r="C5" s="7" t="s">
        <v>238</v>
      </c>
      <c r="D5" s="7" t="s">
        <v>2161</v>
      </c>
      <c r="G5">
        <f>VLOOKUP(E1,F1:G4,2,0)</f>
        <v>5</v>
      </c>
      <c r="J5">
        <f>VLOOKUP(H1,I1:J4,2,0)</f>
        <v>3</v>
      </c>
      <c r="L5" s="7">
        <v>4</v>
      </c>
      <c r="M5" s="7">
        <v>17</v>
      </c>
      <c r="O5" s="7" t="s">
        <v>238</v>
      </c>
      <c r="P5" s="18" t="s">
        <v>2297</v>
      </c>
      <c r="R5" s="7" t="s">
        <v>2297</v>
      </c>
      <c r="S5" s="18">
        <f>P98</f>
        <v>2</v>
      </c>
      <c r="U5" s="7" t="s">
        <v>2302</v>
      </c>
      <c r="V5" s="7" t="s">
        <v>2135</v>
      </c>
      <c r="W5" s="7" t="s">
        <v>2164</v>
      </c>
      <c r="X5" s="7" t="s">
        <v>2303</v>
      </c>
      <c r="Y5" s="7" t="s">
        <v>2304</v>
      </c>
      <c r="Z5" s="7">
        <v>2</v>
      </c>
      <c r="AA5" t="str">
        <f>背包!B9</f>
        <v>公会的介绍信</v>
      </c>
      <c r="AB5" s="7" t="s">
        <v>2305</v>
      </c>
      <c r="AC5" s="24" t="s">
        <v>115</v>
      </c>
      <c r="AD5" s="7" t="s">
        <v>2263</v>
      </c>
      <c r="AE5" s="7">
        <v>1</v>
      </c>
      <c r="AG5" t="s">
        <v>2306</v>
      </c>
      <c r="AH5" s="14" t="s">
        <v>2307</v>
      </c>
      <c r="AI5" t="s">
        <v>2308</v>
      </c>
      <c r="AJ5" t="s">
        <v>2309</v>
      </c>
      <c r="AK5" t="s">
        <v>2310</v>
      </c>
      <c r="AL5" t="s">
        <v>2311</v>
      </c>
      <c r="AM5" s="14" t="s">
        <v>2312</v>
      </c>
      <c r="AN5" s="14" t="s">
        <v>2313</v>
      </c>
      <c r="AO5" s="14" t="s">
        <v>2314</v>
      </c>
      <c r="AP5" s="14" t="s">
        <v>2315</v>
      </c>
      <c r="AQ5" s="14" t="s">
        <v>2316</v>
      </c>
      <c r="BX5" s="27" t="s">
        <v>2317</v>
      </c>
      <c r="BY5" s="29" t="s">
        <v>2318</v>
      </c>
      <c r="BZ5" s="29" t="s">
        <v>2319</v>
      </c>
      <c r="CA5" s="26" t="s">
        <v>2320</v>
      </c>
      <c r="CB5" s="26" t="s">
        <v>2321</v>
      </c>
      <c r="CC5" s="26" t="s">
        <v>2322</v>
      </c>
      <c r="CD5" s="14" t="s">
        <v>2323</v>
      </c>
      <c r="CE5" s="26" t="s">
        <v>2324</v>
      </c>
      <c r="CF5" s="14" t="s">
        <v>2325</v>
      </c>
      <c r="CG5" s="26" t="s">
        <v>2326</v>
      </c>
      <c r="CH5" s="14" t="s">
        <v>2327</v>
      </c>
      <c r="CI5" s="26" t="s">
        <v>2328</v>
      </c>
      <c r="CJ5" s="14" t="s">
        <v>2329</v>
      </c>
      <c r="CK5" s="26" t="s">
        <v>2330</v>
      </c>
      <c r="CL5" s="14" t="s">
        <v>2331</v>
      </c>
      <c r="CM5" s="26" t="s">
        <v>2332</v>
      </c>
      <c r="CN5" s="14" t="s">
        <v>2333</v>
      </c>
      <c r="CO5" s="14" t="s">
        <v>2334</v>
      </c>
      <c r="CP5" s="14" t="s">
        <v>2335</v>
      </c>
      <c r="CQ5" s="26" t="s">
        <v>2336</v>
      </c>
      <c r="CR5" s="14" t="s">
        <v>2337</v>
      </c>
      <c r="CS5" s="26" t="s">
        <v>2338</v>
      </c>
      <c r="CT5" s="14" t="s">
        <v>2339</v>
      </c>
      <c r="CU5" s="26" t="s">
        <v>2340</v>
      </c>
      <c r="CV5" s="14" t="s">
        <v>2341</v>
      </c>
      <c r="CW5" s="26" t="s">
        <v>2342</v>
      </c>
      <c r="CX5" s="14" t="s">
        <v>2343</v>
      </c>
      <c r="CY5" s="26" t="s">
        <v>2344</v>
      </c>
      <c r="CZ5">
        <v>4</v>
      </c>
    </row>
    <row r="6" spans="1:104">
      <c r="A6" s="15" t="s">
        <v>2345</v>
      </c>
      <c r="C6" s="7" t="s">
        <v>2154</v>
      </c>
      <c r="D6" s="7" t="s">
        <v>2161</v>
      </c>
      <c r="E6" t="s">
        <v>2346</v>
      </c>
      <c r="F6">
        <f>主要情况!W3+主要情况!W4+主要情况!W5</f>
        <v>3</v>
      </c>
      <c r="L6" s="7">
        <v>5</v>
      </c>
      <c r="M6" s="7">
        <v>27</v>
      </c>
      <c r="O6" s="7" t="s">
        <v>2154</v>
      </c>
      <c r="P6" s="18" t="s">
        <v>2283</v>
      </c>
      <c r="R6" s="7" t="s">
        <v>2283</v>
      </c>
      <c r="S6" s="18">
        <f>P56</f>
        <v>3</v>
      </c>
      <c r="U6" s="7" t="s">
        <v>2347</v>
      </c>
      <c r="V6" s="7" t="s">
        <v>2137</v>
      </c>
      <c r="W6" s="7" t="s">
        <v>2138</v>
      </c>
      <c r="X6" s="7" t="s">
        <v>2142</v>
      </c>
      <c r="Y6" s="7" t="s">
        <v>2261</v>
      </c>
      <c r="Z6" s="7">
        <v>2</v>
      </c>
      <c r="AA6" t="str">
        <f>背包!B10</f>
        <v>治疗药水</v>
      </c>
      <c r="AB6" s="7" t="s">
        <v>2348</v>
      </c>
      <c r="AC6" s="24" t="s">
        <v>115</v>
      </c>
      <c r="AD6" s="7" t="s">
        <v>2263</v>
      </c>
      <c r="AE6" s="7">
        <v>1.5</v>
      </c>
      <c r="AG6" t="s">
        <v>2349</v>
      </c>
      <c r="AH6" s="14" t="s">
        <v>2307</v>
      </c>
      <c r="AI6" t="s">
        <v>2350</v>
      </c>
      <c r="AJ6" t="s">
        <v>2351</v>
      </c>
      <c r="AK6" t="s">
        <v>2352</v>
      </c>
      <c r="AL6" t="s">
        <v>2353</v>
      </c>
      <c r="AM6" s="14" t="s">
        <v>2354</v>
      </c>
      <c r="AN6" s="14" t="s">
        <v>2355</v>
      </c>
      <c r="AO6" s="14" t="s">
        <v>2356</v>
      </c>
      <c r="AP6" s="14" t="s">
        <v>2357</v>
      </c>
      <c r="AQ6" s="14" t="s">
        <v>2358</v>
      </c>
      <c r="BX6" s="27" t="s">
        <v>2359</v>
      </c>
      <c r="BY6" s="29" t="s">
        <v>2360</v>
      </c>
      <c r="BZ6" s="29" t="s">
        <v>2361</v>
      </c>
      <c r="CA6" s="26" t="s">
        <v>2362</v>
      </c>
      <c r="CB6" s="26" t="s">
        <v>2363</v>
      </c>
      <c r="CC6" s="14" t="s">
        <v>2364</v>
      </c>
      <c r="CD6" s="14" t="s">
        <v>2365</v>
      </c>
      <c r="CE6" s="26" t="s">
        <v>2366</v>
      </c>
      <c r="CF6" s="14" t="s">
        <v>2367</v>
      </c>
      <c r="CG6" s="26" t="s">
        <v>2368</v>
      </c>
      <c r="CH6" s="14" t="s">
        <v>2369</v>
      </c>
      <c r="CI6" s="26" t="s">
        <v>2370</v>
      </c>
      <c r="CJ6" s="14" t="s">
        <v>2371</v>
      </c>
      <c r="CK6" s="26" t="s">
        <v>2372</v>
      </c>
      <c r="CL6" s="14" t="s">
        <v>2373</v>
      </c>
      <c r="CM6" s="26" t="s">
        <v>2374</v>
      </c>
      <c r="CN6" s="14" t="s">
        <v>2375</v>
      </c>
      <c r="CO6" s="14" t="s">
        <v>2376</v>
      </c>
      <c r="CP6" s="14" t="s">
        <v>2377</v>
      </c>
      <c r="CQ6" s="26" t="s">
        <v>2378</v>
      </c>
      <c r="CR6" s="14" t="s">
        <v>2379</v>
      </c>
      <c r="CS6" s="26" t="s">
        <v>2380</v>
      </c>
      <c r="CT6" s="14" t="s">
        <v>2381</v>
      </c>
      <c r="CU6" s="26" t="s">
        <v>2382</v>
      </c>
      <c r="CV6" s="14" t="s">
        <v>2383</v>
      </c>
      <c r="CW6" s="26" t="s">
        <v>2384</v>
      </c>
      <c r="CX6" s="14" t="s">
        <v>2385</v>
      </c>
      <c r="CY6" s="26" t="s">
        <v>2386</v>
      </c>
      <c r="CZ6">
        <v>5</v>
      </c>
    </row>
    <row r="7" spans="1:104">
      <c r="A7" s="15" t="s">
        <v>2387</v>
      </c>
      <c r="C7" s="7" t="s">
        <v>2155</v>
      </c>
      <c r="D7" s="7" t="s">
        <v>2161</v>
      </c>
      <c r="E7" t="s">
        <v>2388</v>
      </c>
      <c r="F7">
        <f>J20+主要情况!AC12+主要情况!AE12</f>
        <v>2</v>
      </c>
      <c r="L7" s="7">
        <v>6</v>
      </c>
      <c r="M7" s="7">
        <v>32</v>
      </c>
      <c r="O7" s="7" t="s">
        <v>2155</v>
      </c>
      <c r="P7" s="18" t="s">
        <v>2239</v>
      </c>
      <c r="R7" s="7" t="s">
        <v>2239</v>
      </c>
      <c r="S7" s="18" t="str">
        <f>P140</f>
        <v>2d6</v>
      </c>
      <c r="U7" s="7" t="s">
        <v>2389</v>
      </c>
      <c r="V7" s="7" t="s">
        <v>2135</v>
      </c>
      <c r="W7" s="7" t="s">
        <v>2138</v>
      </c>
      <c r="X7" s="7" t="s">
        <v>2260</v>
      </c>
      <c r="Y7" s="7" t="s">
        <v>115</v>
      </c>
      <c r="Z7" s="7">
        <v>4</v>
      </c>
      <c r="AA7" t="str">
        <f>背包!B11</f>
        <v>铲子</v>
      </c>
      <c r="AB7" s="7" t="s">
        <v>2390</v>
      </c>
      <c r="AC7" s="24" t="s">
        <v>115</v>
      </c>
      <c r="AD7" s="7" t="s">
        <v>2391</v>
      </c>
      <c r="AE7" s="7">
        <v>1.5</v>
      </c>
      <c r="AG7" t="s">
        <v>2392</v>
      </c>
      <c r="AH7" s="14" t="s">
        <v>2393</v>
      </c>
      <c r="AI7" t="s">
        <v>2394</v>
      </c>
      <c r="AJ7" t="s">
        <v>2395</v>
      </c>
      <c r="AK7" t="s">
        <v>2396</v>
      </c>
      <c r="AL7" t="s">
        <v>2397</v>
      </c>
      <c r="AM7" s="14" t="s">
        <v>2398</v>
      </c>
      <c r="AN7" s="14" t="s">
        <v>2399</v>
      </c>
      <c r="AO7" s="14" t="s">
        <v>2400</v>
      </c>
      <c r="AP7" s="14" t="s">
        <v>2401</v>
      </c>
      <c r="AQ7" s="14" t="s">
        <v>2402</v>
      </c>
      <c r="BX7" s="27" t="s">
        <v>2403</v>
      </c>
      <c r="BY7" s="29" t="s">
        <v>2404</v>
      </c>
      <c r="BZ7" s="29"/>
      <c r="CA7" s="26"/>
      <c r="CB7" s="26"/>
      <c r="CC7" s="14"/>
      <c r="CD7" s="14" t="s">
        <v>2405</v>
      </c>
      <c r="CE7" s="26" t="s">
        <v>2406</v>
      </c>
      <c r="CF7" s="14"/>
      <c r="CG7" s="14"/>
      <c r="CH7" s="14" t="s">
        <v>2407</v>
      </c>
      <c r="CI7" s="26" t="s">
        <v>2408</v>
      </c>
      <c r="CJ7" s="14" t="s">
        <v>2409</v>
      </c>
      <c r="CK7" s="14" t="s">
        <v>2410</v>
      </c>
      <c r="CL7" s="14" t="s">
        <v>2411</v>
      </c>
      <c r="CM7" s="26" t="s">
        <v>2412</v>
      </c>
      <c r="CN7" s="14" t="s">
        <v>2413</v>
      </c>
      <c r="CO7" s="14" t="s">
        <v>2414</v>
      </c>
      <c r="CP7" s="14" t="s">
        <v>2415</v>
      </c>
      <c r="CQ7" s="26" t="s">
        <v>2416</v>
      </c>
      <c r="CR7" s="14" t="s">
        <v>2417</v>
      </c>
      <c r="CS7" s="26" t="s">
        <v>2418</v>
      </c>
      <c r="CT7" s="14" t="s">
        <v>2419</v>
      </c>
      <c r="CU7" s="14" t="s">
        <v>2420</v>
      </c>
      <c r="CV7" s="14" t="s">
        <v>2421</v>
      </c>
      <c r="CW7" s="26" t="s">
        <v>2422</v>
      </c>
      <c r="CX7" s="14" t="s">
        <v>2423</v>
      </c>
      <c r="CY7" s="26" t="s">
        <v>2424</v>
      </c>
      <c r="CZ7">
        <v>6</v>
      </c>
    </row>
    <row r="8" spans="1:104">
      <c r="A8" s="15" t="s">
        <v>2425</v>
      </c>
      <c r="C8" s="7" t="s">
        <v>242</v>
      </c>
      <c r="D8" s="7" t="s">
        <v>2161</v>
      </c>
      <c r="E8" t="s">
        <v>2426</v>
      </c>
      <c r="F8">
        <f>F7*主要情况!W4</f>
        <v>0</v>
      </c>
      <c r="L8" s="7">
        <v>7</v>
      </c>
      <c r="M8" s="7">
        <v>38</v>
      </c>
      <c r="O8" s="7" t="s">
        <v>242</v>
      </c>
      <c r="P8" s="18" t="s">
        <v>2427</v>
      </c>
      <c r="R8" s="7" t="s">
        <v>2427</v>
      </c>
      <c r="S8" s="18">
        <f>P161</f>
        <v>2</v>
      </c>
      <c r="U8" s="7" t="s">
        <v>2428</v>
      </c>
      <c r="V8" s="7" t="s">
        <v>2135</v>
      </c>
      <c r="W8" s="7" t="s">
        <v>2138</v>
      </c>
      <c r="X8" s="7" t="s">
        <v>2212</v>
      </c>
      <c r="Y8" s="7" t="s">
        <v>2429</v>
      </c>
      <c r="Z8" s="7">
        <v>4</v>
      </c>
      <c r="AA8">
        <f>背包!B12</f>
        <v>0</v>
      </c>
      <c r="AB8" s="7" t="s">
        <v>2430</v>
      </c>
      <c r="AC8" s="24" t="s">
        <v>2431</v>
      </c>
      <c r="AD8" s="7" t="s">
        <v>2215</v>
      </c>
      <c r="AE8" s="7">
        <v>0</v>
      </c>
      <c r="AG8" t="s">
        <v>2432</v>
      </c>
      <c r="AH8" s="14" t="s">
        <v>2433</v>
      </c>
      <c r="AI8" t="s">
        <v>2434</v>
      </c>
      <c r="AJ8" t="s">
        <v>2435</v>
      </c>
      <c r="AK8" t="s">
        <v>2436</v>
      </c>
      <c r="AL8" t="s">
        <v>2437</v>
      </c>
      <c r="AM8" s="14" t="s">
        <v>2438</v>
      </c>
      <c r="AN8" s="14" t="s">
        <v>2439</v>
      </c>
      <c r="AO8" s="14" t="s">
        <v>2440</v>
      </c>
      <c r="AP8" s="14" t="s">
        <v>2441</v>
      </c>
      <c r="AQ8" s="14" t="s">
        <v>2442</v>
      </c>
      <c r="BX8" s="27" t="s">
        <v>2443</v>
      </c>
      <c r="BY8" s="29" t="s">
        <v>2444</v>
      </c>
      <c r="BZ8" s="29"/>
      <c r="CA8" s="26"/>
      <c r="CB8" s="26"/>
      <c r="CC8" s="14"/>
      <c r="CD8" s="14" t="s">
        <v>2445</v>
      </c>
      <c r="CE8" s="14" t="s">
        <v>2446</v>
      </c>
      <c r="CF8" s="14"/>
      <c r="CG8" s="14"/>
      <c r="CH8" s="14" t="s">
        <v>2447</v>
      </c>
      <c r="CI8" s="14" t="s">
        <v>2448</v>
      </c>
      <c r="CJ8" s="14" t="s">
        <v>2449</v>
      </c>
      <c r="CK8" s="26" t="s">
        <v>2450</v>
      </c>
      <c r="CL8" s="14"/>
      <c r="CM8" s="14"/>
      <c r="CN8" s="14" t="s">
        <v>2451</v>
      </c>
      <c r="CO8" s="26" t="s">
        <v>2452</v>
      </c>
      <c r="CP8" s="14"/>
      <c r="CQ8" s="14"/>
      <c r="CR8" s="27" t="s">
        <v>2453</v>
      </c>
      <c r="CS8" s="29" t="s">
        <v>2454</v>
      </c>
      <c r="CT8" s="14" t="s">
        <v>2455</v>
      </c>
      <c r="CU8" s="14" t="s">
        <v>2456</v>
      </c>
      <c r="CV8" s="14" t="s">
        <v>2457</v>
      </c>
      <c r="CW8" s="26" t="s">
        <v>2458</v>
      </c>
      <c r="CX8" s="14" t="s">
        <v>2459</v>
      </c>
      <c r="CY8" s="26" t="s">
        <v>2460</v>
      </c>
      <c r="CZ8">
        <v>7</v>
      </c>
    </row>
    <row r="9" spans="1:104">
      <c r="A9" s="15" t="s">
        <v>2461</v>
      </c>
      <c r="C9" s="7" t="s">
        <v>243</v>
      </c>
      <c r="D9" s="7" t="s">
        <v>2161</v>
      </c>
      <c r="E9" s="16" t="s">
        <v>2462</v>
      </c>
      <c r="F9">
        <f>K20+主要情况!AC12+主要情况!AE12</f>
        <v>2</v>
      </c>
      <c r="L9" s="7">
        <v>8</v>
      </c>
      <c r="M9" s="7">
        <v>44</v>
      </c>
      <c r="O9" s="7" t="s">
        <v>2156</v>
      </c>
      <c r="P9" s="7" t="s">
        <v>2291</v>
      </c>
      <c r="R9" s="7" t="s">
        <v>2291</v>
      </c>
      <c r="S9" s="18">
        <f>P182</f>
        <v>1</v>
      </c>
      <c r="U9" s="7" t="s">
        <v>2463</v>
      </c>
      <c r="V9" s="7" t="s">
        <v>2137</v>
      </c>
      <c r="W9" s="7" t="s">
        <v>2259</v>
      </c>
      <c r="X9" s="7" t="s">
        <v>2263</v>
      </c>
      <c r="Y9" s="7" t="s">
        <v>2140</v>
      </c>
      <c r="Z9" s="7">
        <v>2</v>
      </c>
      <c r="AA9" t="str">
        <f>背包!B13</f>
        <v xml:space="preserve"> </v>
      </c>
      <c r="AB9" s="7" t="s">
        <v>2464</v>
      </c>
      <c r="AC9" s="24" t="s">
        <v>2465</v>
      </c>
      <c r="AD9" s="7" t="s">
        <v>2466</v>
      </c>
      <c r="AE9" s="7">
        <v>1</v>
      </c>
      <c r="AG9" t="s">
        <v>2467</v>
      </c>
      <c r="AH9" s="14" t="s">
        <v>2433</v>
      </c>
      <c r="AI9" t="s">
        <v>2468</v>
      </c>
      <c r="AJ9" t="s">
        <v>2469</v>
      </c>
      <c r="AK9" t="s">
        <v>2470</v>
      </c>
      <c r="AL9" t="s">
        <v>2471</v>
      </c>
      <c r="AM9" s="14" t="s">
        <v>2472</v>
      </c>
      <c r="AN9" s="14" t="s">
        <v>2473</v>
      </c>
      <c r="AO9" s="14" t="s">
        <v>2474</v>
      </c>
      <c r="AP9" s="14" t="s">
        <v>2475</v>
      </c>
      <c r="AQ9" s="14" t="s">
        <v>2476</v>
      </c>
      <c r="BX9" s="27" t="s">
        <v>2477</v>
      </c>
      <c r="BY9" s="29" t="s">
        <v>2454</v>
      </c>
      <c r="BZ9" s="29"/>
      <c r="CA9" s="26"/>
      <c r="CB9" s="26"/>
      <c r="CC9" s="14"/>
      <c r="CD9" s="14" t="s">
        <v>2478</v>
      </c>
      <c r="CE9" s="26" t="s">
        <v>2479</v>
      </c>
      <c r="CF9" s="14"/>
      <c r="CG9" s="14"/>
      <c r="CH9" s="14" t="s">
        <v>2480</v>
      </c>
      <c r="CI9" s="14" t="s">
        <v>2420</v>
      </c>
      <c r="CJ9" s="14" t="s">
        <v>2481</v>
      </c>
      <c r="CK9" s="14" t="s">
        <v>2482</v>
      </c>
      <c r="CL9" s="14"/>
      <c r="CM9" s="14"/>
      <c r="CN9" s="14" t="s">
        <v>2483</v>
      </c>
      <c r="CO9" s="26" t="s">
        <v>2484</v>
      </c>
      <c r="CP9" s="14"/>
      <c r="CQ9" s="14"/>
      <c r="CR9" s="14" t="s">
        <v>2485</v>
      </c>
      <c r="CS9" s="26" t="s">
        <v>2486</v>
      </c>
      <c r="CT9" s="14" t="s">
        <v>2487</v>
      </c>
      <c r="CU9" s="26" t="s">
        <v>2488</v>
      </c>
      <c r="CX9" s="14" t="s">
        <v>2489</v>
      </c>
      <c r="CY9" s="26" t="s">
        <v>2490</v>
      </c>
      <c r="CZ9">
        <v>8</v>
      </c>
    </row>
    <row r="10" spans="1:104">
      <c r="A10" s="15" t="s">
        <v>2491</v>
      </c>
      <c r="C10" s="7" t="s">
        <v>2156</v>
      </c>
      <c r="D10" s="7" t="s">
        <v>2209</v>
      </c>
      <c r="E10" s="17" t="s">
        <v>2492</v>
      </c>
      <c r="F10">
        <f>F9*主要情况!W5</f>
        <v>0</v>
      </c>
      <c r="L10" s="7">
        <v>9</v>
      </c>
      <c r="M10" s="7">
        <v>57</v>
      </c>
      <c r="O10" s="7" t="s">
        <v>239</v>
      </c>
      <c r="P10" s="7" t="s">
        <v>2227</v>
      </c>
      <c r="R10" s="7" t="s">
        <v>2227</v>
      </c>
      <c r="S10" s="18">
        <f>P203</f>
        <v>15</v>
      </c>
      <c r="U10" s="7" t="s">
        <v>2493</v>
      </c>
      <c r="V10" s="7" t="s">
        <v>2135</v>
      </c>
      <c r="W10" s="7" t="s">
        <v>2164</v>
      </c>
      <c r="X10" s="7" t="s">
        <v>2263</v>
      </c>
      <c r="Y10" s="7" t="s">
        <v>2494</v>
      </c>
      <c r="Z10" s="7">
        <v>3</v>
      </c>
      <c r="AA10" t="str">
        <f>背包!B14</f>
        <v>医疗包</v>
      </c>
      <c r="AB10" s="7" t="s">
        <v>2495</v>
      </c>
      <c r="AC10" s="24" t="s">
        <v>2465</v>
      </c>
      <c r="AD10" s="7" t="s">
        <v>2496</v>
      </c>
      <c r="AE10" s="7">
        <v>3</v>
      </c>
      <c r="AG10" t="s">
        <v>2497</v>
      </c>
      <c r="AH10" s="14" t="s">
        <v>2498</v>
      </c>
      <c r="AI10" t="s">
        <v>2499</v>
      </c>
      <c r="AJ10" t="s">
        <v>2500</v>
      </c>
      <c r="AK10" t="s">
        <v>2501</v>
      </c>
      <c r="AL10" t="s">
        <v>2502</v>
      </c>
      <c r="AM10" s="14" t="s">
        <v>2503</v>
      </c>
      <c r="AN10" s="14" t="s">
        <v>2504</v>
      </c>
      <c r="AO10" s="14" t="s">
        <v>2505</v>
      </c>
      <c r="AP10" s="14" t="s">
        <v>2506</v>
      </c>
      <c r="AQ10" s="14" t="s">
        <v>2507</v>
      </c>
      <c r="BX10" s="27" t="s">
        <v>2508</v>
      </c>
      <c r="BY10" s="29" t="s">
        <v>2509</v>
      </c>
      <c r="BZ10" s="27"/>
      <c r="CA10" s="14"/>
      <c r="CB10" s="14"/>
      <c r="CC10" s="14"/>
      <c r="CD10" s="14" t="s">
        <v>2510</v>
      </c>
      <c r="CE10" s="26" t="s">
        <v>2511</v>
      </c>
      <c r="CF10" s="14"/>
      <c r="CG10" s="14"/>
      <c r="CH10" s="14" t="s">
        <v>2512</v>
      </c>
      <c r="CI10" s="26" t="s">
        <v>2513</v>
      </c>
      <c r="CJ10" s="14" t="s">
        <v>2514</v>
      </c>
      <c r="CK10" s="14" t="s">
        <v>2515</v>
      </c>
      <c r="CL10" s="14"/>
      <c r="CM10" s="14"/>
      <c r="CN10" s="14" t="s">
        <v>2516</v>
      </c>
      <c r="CO10" s="26" t="s">
        <v>2517</v>
      </c>
      <c r="CP10" s="14"/>
      <c r="CQ10" s="14"/>
      <c r="CR10" s="14" t="s">
        <v>2518</v>
      </c>
      <c r="CS10" s="26" t="s">
        <v>2519</v>
      </c>
      <c r="CT10" s="14" t="s">
        <v>2520</v>
      </c>
      <c r="CU10" s="26" t="s">
        <v>2521</v>
      </c>
      <c r="CX10" s="14" t="s">
        <v>2522</v>
      </c>
      <c r="CY10" s="26" t="s">
        <v>2523</v>
      </c>
      <c r="CZ10">
        <v>9</v>
      </c>
    </row>
    <row r="11" spans="1:104">
      <c r="A11" s="15" t="s">
        <v>2524</v>
      </c>
      <c r="C11" s="7" t="s">
        <v>239</v>
      </c>
      <c r="D11" s="7" t="s">
        <v>2209</v>
      </c>
      <c r="L11" s="7">
        <v>10</v>
      </c>
      <c r="M11" s="7">
        <v>64</v>
      </c>
      <c r="O11" s="7" t="s">
        <v>240</v>
      </c>
      <c r="P11" s="7" t="s">
        <v>2525</v>
      </c>
      <c r="R11" s="7" t="s">
        <v>2525</v>
      </c>
      <c r="S11" s="18">
        <f>P224</f>
        <v>1</v>
      </c>
      <c r="U11" s="7" t="s">
        <v>2526</v>
      </c>
      <c r="V11" s="7" t="s">
        <v>2161</v>
      </c>
      <c r="W11" s="7" t="s">
        <v>2164</v>
      </c>
      <c r="X11" s="7" t="s">
        <v>2168</v>
      </c>
      <c r="Y11" s="7" t="s">
        <v>2527</v>
      </c>
      <c r="Z11" s="7">
        <v>5</v>
      </c>
      <c r="AA11" t="str">
        <f>背包!B16</f>
        <v>钻石</v>
      </c>
      <c r="AB11" s="7" t="s">
        <v>2528</v>
      </c>
      <c r="AC11" s="24" t="s">
        <v>2465</v>
      </c>
      <c r="AD11" s="7" t="s">
        <v>2466</v>
      </c>
      <c r="AE11" s="7">
        <v>2</v>
      </c>
      <c r="AG11" t="s">
        <v>2529</v>
      </c>
      <c r="AH11" s="14" t="s">
        <v>2530</v>
      </c>
      <c r="AI11" t="s">
        <v>2531</v>
      </c>
      <c r="AJ11" t="s">
        <v>2532</v>
      </c>
      <c r="AK11" t="s">
        <v>2533</v>
      </c>
      <c r="AL11" t="s">
        <v>2534</v>
      </c>
      <c r="AM11" s="14" t="s">
        <v>2535</v>
      </c>
      <c r="AN11" s="14" t="s">
        <v>2536</v>
      </c>
      <c r="AO11" s="14" t="s">
        <v>2537</v>
      </c>
      <c r="AP11" s="14" t="s">
        <v>2538</v>
      </c>
      <c r="AQ11" s="14" t="s">
        <v>2539</v>
      </c>
      <c r="BX11" s="14" t="s">
        <v>2540</v>
      </c>
      <c r="BY11" s="26" t="s">
        <v>2541</v>
      </c>
      <c r="BZ11" s="27"/>
      <c r="CA11" s="14"/>
      <c r="CB11" s="14"/>
      <c r="CC11" s="14"/>
      <c r="CD11" s="14" t="s">
        <v>2542</v>
      </c>
      <c r="CE11" s="14" t="s">
        <v>2543</v>
      </c>
      <c r="CF11" s="14"/>
      <c r="CG11" s="14"/>
      <c r="CH11" s="14" t="s">
        <v>2544</v>
      </c>
      <c r="CI11" s="14" t="s">
        <v>2545</v>
      </c>
      <c r="CJ11" s="14" t="s">
        <v>2546</v>
      </c>
      <c r="CK11" s="14" t="s">
        <v>2547</v>
      </c>
      <c r="CL11" s="14"/>
      <c r="CM11" s="14"/>
      <c r="CN11" s="14" t="s">
        <v>2548</v>
      </c>
      <c r="CO11" s="26" t="s">
        <v>2549</v>
      </c>
      <c r="CP11" s="14"/>
      <c r="CQ11" s="14"/>
      <c r="CR11" s="14" t="s">
        <v>2550</v>
      </c>
      <c r="CS11" s="14" t="s">
        <v>2551</v>
      </c>
      <c r="CT11" s="14" t="s">
        <v>2552</v>
      </c>
      <c r="CU11" s="26" t="s">
        <v>2553</v>
      </c>
      <c r="CX11" s="14" t="s">
        <v>2554</v>
      </c>
      <c r="CY11" s="26" t="s">
        <v>2555</v>
      </c>
      <c r="CZ11">
        <v>10</v>
      </c>
    </row>
    <row r="12" spans="1:104" ht="14.5" customHeight="1">
      <c r="A12" s="15" t="s">
        <v>2556</v>
      </c>
      <c r="C12" s="7" t="s">
        <v>240</v>
      </c>
      <c r="D12" s="7" t="s">
        <v>2209</v>
      </c>
      <c r="L12" s="7">
        <v>11</v>
      </c>
      <c r="M12" s="7">
        <v>73</v>
      </c>
      <c r="O12" s="7" t="s">
        <v>2157</v>
      </c>
      <c r="P12" s="7" t="s">
        <v>2557</v>
      </c>
      <c r="R12" s="7" t="s">
        <v>2557</v>
      </c>
      <c r="S12" s="7">
        <f>P245</f>
        <v>3</v>
      </c>
      <c r="U12" s="7" t="s">
        <v>2558</v>
      </c>
      <c r="V12" s="7" t="s">
        <v>2137</v>
      </c>
      <c r="W12" s="7" t="s">
        <v>2164</v>
      </c>
      <c r="X12" s="7" t="s">
        <v>2559</v>
      </c>
      <c r="Y12" s="7" t="s">
        <v>2165</v>
      </c>
      <c r="Z12" s="7">
        <v>0.25</v>
      </c>
      <c r="AA12">
        <f>背包!B17</f>
        <v>0</v>
      </c>
      <c r="AB12" s="7" t="s">
        <v>2560</v>
      </c>
      <c r="AC12" s="24" t="s">
        <v>2465</v>
      </c>
      <c r="AD12" s="7" t="s">
        <v>2260</v>
      </c>
      <c r="AE12" s="7">
        <v>4</v>
      </c>
      <c r="AG12" t="s">
        <v>2561</v>
      </c>
      <c r="AH12" s="14" t="s">
        <v>2530</v>
      </c>
      <c r="AI12" t="s">
        <v>2562</v>
      </c>
      <c r="AJ12" t="s">
        <v>2563</v>
      </c>
      <c r="AK12" t="s">
        <v>2564</v>
      </c>
      <c r="AL12" t="s">
        <v>2565</v>
      </c>
      <c r="AM12" s="14" t="s">
        <v>2566</v>
      </c>
      <c r="AN12" s="14" t="s">
        <v>2567</v>
      </c>
      <c r="AO12" s="14" t="s">
        <v>2568</v>
      </c>
      <c r="AP12" s="14" t="s">
        <v>2569</v>
      </c>
      <c r="AQ12" s="14" t="s">
        <v>2570</v>
      </c>
      <c r="BX12" s="14" t="s">
        <v>2571</v>
      </c>
      <c r="BY12" s="26" t="s">
        <v>2572</v>
      </c>
      <c r="BZ12" s="14"/>
      <c r="CA12" s="14"/>
      <c r="CB12" s="14"/>
      <c r="CC12" s="14"/>
      <c r="CD12" s="14"/>
      <c r="CE12" s="14"/>
      <c r="CF12" s="14"/>
      <c r="CG12" s="14"/>
      <c r="CH12" s="14" t="s">
        <v>2573</v>
      </c>
      <c r="CI12" s="26" t="s">
        <v>2574</v>
      </c>
      <c r="CJ12" s="14" t="s">
        <v>2575</v>
      </c>
      <c r="CK12" s="26" t="s">
        <v>2576</v>
      </c>
      <c r="CL12" s="14"/>
      <c r="CM12" s="14"/>
      <c r="CN12" s="14" t="s">
        <v>2577</v>
      </c>
      <c r="CO12" s="14" t="s">
        <v>2578</v>
      </c>
      <c r="CP12" s="14"/>
      <c r="CQ12" s="14"/>
      <c r="CR12" s="14" t="s">
        <v>2579</v>
      </c>
      <c r="CS12" s="26" t="s">
        <v>2580</v>
      </c>
      <c r="CT12" s="14" t="s">
        <v>2581</v>
      </c>
      <c r="CU12" s="14" t="s">
        <v>2582</v>
      </c>
      <c r="CX12" s="14" t="s">
        <v>2583</v>
      </c>
      <c r="CY12" s="26" t="s">
        <v>2584</v>
      </c>
      <c r="CZ12">
        <v>11</v>
      </c>
    </row>
    <row r="13" spans="1:104" ht="14.5" customHeight="1">
      <c r="A13" s="15" t="s">
        <v>2585</v>
      </c>
      <c r="C13" s="7" t="s">
        <v>2157</v>
      </c>
      <c r="D13" s="7" t="s">
        <v>2256</v>
      </c>
      <c r="L13" s="7">
        <v>12</v>
      </c>
      <c r="M13" s="7">
        <v>73</v>
      </c>
      <c r="O13" s="21" t="s">
        <v>243</v>
      </c>
      <c r="P13" s="21" t="s">
        <v>2586</v>
      </c>
      <c r="R13" s="7" t="s">
        <v>2586</v>
      </c>
      <c r="S13" s="7">
        <f>P266</f>
        <v>2</v>
      </c>
      <c r="U13" s="7" t="s">
        <v>2587</v>
      </c>
      <c r="V13" s="7" t="s">
        <v>2135</v>
      </c>
      <c r="W13" s="7" t="s">
        <v>2164</v>
      </c>
      <c r="X13" s="7" t="s">
        <v>2559</v>
      </c>
      <c r="Y13" s="7" t="s">
        <v>2588</v>
      </c>
      <c r="Z13" s="7">
        <v>2</v>
      </c>
      <c r="AA13">
        <f>背包!B18</f>
        <v>0</v>
      </c>
      <c r="AB13" s="7" t="s">
        <v>2589</v>
      </c>
      <c r="AC13" s="24" t="s">
        <v>2465</v>
      </c>
      <c r="AD13" s="7" t="s">
        <v>2466</v>
      </c>
      <c r="AE13" s="7">
        <v>1</v>
      </c>
      <c r="AG13" t="s">
        <v>2590</v>
      </c>
      <c r="AH13" s="14" t="s">
        <v>2591</v>
      </c>
      <c r="AI13" t="s">
        <v>2592</v>
      </c>
      <c r="AJ13" t="s">
        <v>2593</v>
      </c>
      <c r="AK13" t="s">
        <v>2594</v>
      </c>
      <c r="AL13" t="s">
        <v>2595</v>
      </c>
      <c r="AM13" s="14" t="s">
        <v>2596</v>
      </c>
      <c r="AN13" s="14" t="s">
        <v>2597</v>
      </c>
      <c r="AO13" s="14" t="s">
        <v>2598</v>
      </c>
      <c r="AP13" s="14" t="s">
        <v>2599</v>
      </c>
      <c r="AQ13" s="14" t="s">
        <v>2600</v>
      </c>
      <c r="BX13" s="14" t="s">
        <v>2601</v>
      </c>
      <c r="BY13" s="26" t="s">
        <v>2602</v>
      </c>
      <c r="BZ13" s="14"/>
      <c r="CA13" s="14"/>
      <c r="CB13" s="14"/>
      <c r="CC13" s="14"/>
      <c r="CD13" s="14"/>
      <c r="CE13" s="14"/>
      <c r="CF13" s="14"/>
      <c r="CG13" s="14"/>
      <c r="CH13" s="14" t="s">
        <v>2603</v>
      </c>
      <c r="CI13" s="14" t="s">
        <v>2604</v>
      </c>
      <c r="CJ13" s="14" t="s">
        <v>2605</v>
      </c>
      <c r="CK13" s="26" t="s">
        <v>2606</v>
      </c>
      <c r="CL13" s="14"/>
      <c r="CM13" s="14"/>
      <c r="CN13" s="14" t="s">
        <v>2607</v>
      </c>
      <c r="CO13" s="26" t="s">
        <v>2608</v>
      </c>
      <c r="CP13" s="14"/>
      <c r="CQ13" s="14"/>
      <c r="CR13" s="14" t="s">
        <v>2609</v>
      </c>
      <c r="CS13" s="26" t="s">
        <v>2610</v>
      </c>
      <c r="CT13" s="14" t="s">
        <v>2611</v>
      </c>
      <c r="CU13" s="14" t="s">
        <v>2612</v>
      </c>
      <c r="CX13" s="14" t="s">
        <v>2613</v>
      </c>
      <c r="CY13" s="26" t="s">
        <v>2614</v>
      </c>
      <c r="CZ13">
        <v>12</v>
      </c>
    </row>
    <row r="14" spans="1:104" ht="14.5" customHeight="1">
      <c r="A14" s="15" t="s">
        <v>2615</v>
      </c>
      <c r="D14" t="str">
        <f>VLOOKUP(B1,C1:D13,2,0)</f>
        <v>1d8</v>
      </c>
      <c r="L14" s="7">
        <v>13</v>
      </c>
      <c r="M14" s="7">
        <v>83</v>
      </c>
      <c r="N14" t="s">
        <v>2616</v>
      </c>
      <c r="P14" t="str">
        <f>VLOOKUP(N1,O1:P13,2,0)</f>
        <v>激励骰</v>
      </c>
      <c r="S14" t="str">
        <f>VLOOKUP(Q1,R1:S13,2,0)</f>
        <v>1d6</v>
      </c>
      <c r="U14" s="7" t="s">
        <v>2617</v>
      </c>
      <c r="V14" s="7" t="s">
        <v>2137</v>
      </c>
      <c r="W14" s="7" t="s">
        <v>2138</v>
      </c>
      <c r="X14" s="7" t="s">
        <v>2139</v>
      </c>
      <c r="Y14" s="7" t="s">
        <v>2618</v>
      </c>
      <c r="Z14" s="7" t="s">
        <v>115</v>
      </c>
      <c r="AA14">
        <f>背包!B19</f>
        <v>0</v>
      </c>
      <c r="AB14" s="7" t="s">
        <v>2619</v>
      </c>
      <c r="AC14" s="24" t="s">
        <v>115</v>
      </c>
      <c r="AD14" s="7" t="s">
        <v>2142</v>
      </c>
      <c r="AE14" s="7">
        <v>5</v>
      </c>
      <c r="AG14" t="s">
        <v>2620</v>
      </c>
      <c r="AH14" s="14" t="s">
        <v>2621</v>
      </c>
      <c r="AI14" t="s">
        <v>2622</v>
      </c>
      <c r="AJ14" t="s">
        <v>2623</v>
      </c>
      <c r="AK14" t="s">
        <v>2624</v>
      </c>
      <c r="AL14" t="s">
        <v>2625</v>
      </c>
      <c r="AM14" s="14" t="s">
        <v>2626</v>
      </c>
      <c r="AN14" s="14" t="s">
        <v>2627</v>
      </c>
      <c r="AO14" s="14" t="s">
        <v>2628</v>
      </c>
      <c r="AP14" s="14" t="s">
        <v>2629</v>
      </c>
      <c r="AQ14" s="14" t="s">
        <v>2630</v>
      </c>
      <c r="BZ14" s="14"/>
      <c r="CA14" s="14"/>
      <c r="CB14" s="14"/>
      <c r="CC14" s="14"/>
      <c r="CD14" s="14"/>
      <c r="CE14" s="14"/>
      <c r="CF14" s="14"/>
      <c r="CG14" s="14"/>
      <c r="CH14" s="14" t="s">
        <v>2631</v>
      </c>
      <c r="CI14" s="14" t="s">
        <v>2632</v>
      </c>
      <c r="CJ14" s="14"/>
      <c r="CK14" s="14"/>
      <c r="CL14" s="14"/>
      <c r="CM14" s="14"/>
      <c r="CN14" s="14"/>
      <c r="CO14" s="14"/>
      <c r="CP14" s="14"/>
      <c r="CQ14" s="14"/>
      <c r="CR14" s="14"/>
      <c r="CS14" s="14"/>
      <c r="CT14" s="14" t="s">
        <v>2633</v>
      </c>
      <c r="CU14" s="14" t="s">
        <v>2634</v>
      </c>
      <c r="CX14" s="14" t="s">
        <v>2635</v>
      </c>
      <c r="CY14" s="26" t="s">
        <v>2636</v>
      </c>
      <c r="CZ14">
        <v>13</v>
      </c>
    </row>
    <row r="15" spans="1:104" ht="14.5" customHeight="1">
      <c r="A15" s="15" t="s">
        <v>2637</v>
      </c>
      <c r="B15" t="str">
        <f>主要情况!S3</f>
        <v>吟游诗人</v>
      </c>
      <c r="C15" s="7" t="s">
        <v>37</v>
      </c>
      <c r="D15" s="18" t="s">
        <v>68</v>
      </c>
      <c r="E15" s="19" t="s">
        <v>2638</v>
      </c>
      <c r="F15">
        <f>主要情况!G14+主要情况!W3</f>
        <v>3</v>
      </c>
      <c r="G15">
        <f>主要情况!S4</f>
        <v>0</v>
      </c>
      <c r="H15" s="7" t="s">
        <v>37</v>
      </c>
      <c r="I15" s="7" t="s">
        <v>2135</v>
      </c>
      <c r="J15" s="18" t="s">
        <v>2135</v>
      </c>
      <c r="K15" s="7">
        <v>4</v>
      </c>
      <c r="L15" s="7">
        <v>14</v>
      </c>
      <c r="M15" s="7">
        <v>83</v>
      </c>
      <c r="N15">
        <f>主要情况!W3</f>
        <v>3</v>
      </c>
      <c r="O15">
        <v>1</v>
      </c>
      <c r="P15">
        <v>4</v>
      </c>
      <c r="Q15" t="s">
        <v>219</v>
      </c>
      <c r="U15" s="7" t="s">
        <v>2639</v>
      </c>
      <c r="V15" s="7" t="s">
        <v>2161</v>
      </c>
      <c r="W15" s="7" t="s">
        <v>2259</v>
      </c>
      <c r="X15" s="7" t="s">
        <v>2466</v>
      </c>
      <c r="Y15" s="7" t="s">
        <v>2640</v>
      </c>
      <c r="Z15" s="7">
        <v>4</v>
      </c>
      <c r="AA15">
        <f>背包!B20</f>
        <v>0</v>
      </c>
      <c r="AB15" s="7" t="s">
        <v>2641</v>
      </c>
      <c r="AC15" s="24" t="s">
        <v>2642</v>
      </c>
      <c r="AD15" s="7" t="s">
        <v>2263</v>
      </c>
      <c r="AE15" s="7">
        <v>2</v>
      </c>
      <c r="AG15" t="s">
        <v>2643</v>
      </c>
      <c r="AH15" s="14" t="s">
        <v>2644</v>
      </c>
      <c r="AI15" t="s">
        <v>2645</v>
      </c>
      <c r="AJ15" t="s">
        <v>2646</v>
      </c>
      <c r="AK15" t="s">
        <v>2647</v>
      </c>
      <c r="AL15" t="s">
        <v>2648</v>
      </c>
      <c r="AM15" s="14" t="s">
        <v>2649</v>
      </c>
      <c r="AN15" s="14" t="s">
        <v>2650</v>
      </c>
      <c r="AO15" s="14" t="s">
        <v>2651</v>
      </c>
      <c r="AP15" s="14" t="s">
        <v>2652</v>
      </c>
      <c r="AQ15" s="14" t="s">
        <v>2653</v>
      </c>
      <c r="CH15" s="14" t="s">
        <v>2654</v>
      </c>
      <c r="CI15" s="26" t="s">
        <v>2655</v>
      </c>
      <c r="CJ15" s="14"/>
      <c r="CK15" s="14"/>
      <c r="CL15" s="14"/>
      <c r="CM15" s="14"/>
      <c r="CN15" s="14"/>
      <c r="CO15" s="14"/>
      <c r="CX15" s="14" t="s">
        <v>2656</v>
      </c>
      <c r="CY15" s="26" t="s">
        <v>2657</v>
      </c>
      <c r="CZ15">
        <v>14</v>
      </c>
    </row>
    <row r="16" spans="1:104" ht="14.5" customHeight="1">
      <c r="A16" s="15" t="s">
        <v>2658</v>
      </c>
      <c r="C16" s="7" t="s">
        <v>241</v>
      </c>
      <c r="D16" s="18" t="s">
        <v>77</v>
      </c>
      <c r="E16" s="191" t="s">
        <v>2659</v>
      </c>
      <c r="F16" t="s">
        <v>214</v>
      </c>
      <c r="G16">
        <f>主要情况!S5</f>
        <v>0</v>
      </c>
      <c r="H16" s="7" t="s">
        <v>241</v>
      </c>
      <c r="I16" s="7" t="s">
        <v>2135</v>
      </c>
      <c r="J16" s="18" t="s">
        <v>2161</v>
      </c>
      <c r="K16" s="7">
        <v>5</v>
      </c>
      <c r="L16" s="7">
        <v>15</v>
      </c>
      <c r="M16" s="7">
        <v>94</v>
      </c>
      <c r="O16">
        <v>2</v>
      </c>
      <c r="P16">
        <v>6</v>
      </c>
      <c r="U16" s="7" t="s">
        <v>2660</v>
      </c>
      <c r="V16" s="7" t="s">
        <v>2161</v>
      </c>
      <c r="W16" s="7" t="s">
        <v>2138</v>
      </c>
      <c r="X16" s="7" t="s">
        <v>2466</v>
      </c>
      <c r="Y16" s="7" t="s">
        <v>115</v>
      </c>
      <c r="Z16" s="7">
        <v>2</v>
      </c>
      <c r="AA16">
        <f>背包!B21</f>
        <v>0</v>
      </c>
      <c r="AB16" s="7" t="s">
        <v>2661</v>
      </c>
      <c r="AC16" s="24" t="s">
        <v>115</v>
      </c>
      <c r="AD16" s="7" t="s">
        <v>2142</v>
      </c>
      <c r="AE16" s="7">
        <v>70</v>
      </c>
      <c r="AG16" t="s">
        <v>2662</v>
      </c>
      <c r="AH16" s="14" t="s">
        <v>2644</v>
      </c>
      <c r="AI16" t="s">
        <v>2663</v>
      </c>
      <c r="AJ16" t="s">
        <v>2664</v>
      </c>
      <c r="AK16" t="s">
        <v>2665</v>
      </c>
      <c r="AL16" t="s">
        <v>2666</v>
      </c>
      <c r="AM16" s="14" t="s">
        <v>2667</v>
      </c>
      <c r="AN16" s="14" t="s">
        <v>2668</v>
      </c>
      <c r="AO16" s="14" t="s">
        <v>2669</v>
      </c>
      <c r="AP16" s="14" t="s">
        <v>2670</v>
      </c>
      <c r="AQ16" s="14" t="s">
        <v>2671</v>
      </c>
      <c r="CH16" s="14" t="s">
        <v>2672</v>
      </c>
      <c r="CI16" s="26" t="s">
        <v>2673</v>
      </c>
      <c r="CJ16" s="14"/>
      <c r="CK16" s="14"/>
      <c r="CL16" s="14"/>
      <c r="CM16" s="14"/>
      <c r="CN16" s="14"/>
      <c r="CO16" s="14"/>
      <c r="CX16" s="14" t="s">
        <v>2674</v>
      </c>
      <c r="CY16" s="26" t="s">
        <v>2675</v>
      </c>
      <c r="CZ16">
        <v>15</v>
      </c>
    </row>
    <row r="17" spans="1:104" ht="14.5" customHeight="1">
      <c r="A17" s="15" t="s">
        <v>2676</v>
      </c>
      <c r="C17" s="7" t="s">
        <v>236</v>
      </c>
      <c r="D17" s="18" t="s">
        <v>77</v>
      </c>
      <c r="E17" s="19" t="s">
        <v>2677</v>
      </c>
      <c r="F17" t="s">
        <v>214</v>
      </c>
      <c r="H17" s="7" t="s">
        <v>236</v>
      </c>
      <c r="I17" s="7" t="s">
        <v>2161</v>
      </c>
      <c r="J17" s="18" t="s">
        <v>2209</v>
      </c>
      <c r="K17" s="7">
        <v>6</v>
      </c>
      <c r="L17" s="7">
        <v>16</v>
      </c>
      <c r="M17" s="7">
        <v>94</v>
      </c>
      <c r="O17">
        <v>3</v>
      </c>
      <c r="P17">
        <v>14</v>
      </c>
      <c r="U17" s="7" t="s">
        <v>2678</v>
      </c>
      <c r="V17" s="7" t="s">
        <v>2209</v>
      </c>
      <c r="W17" s="7" t="s">
        <v>2259</v>
      </c>
      <c r="X17" s="7" t="s">
        <v>2496</v>
      </c>
      <c r="Y17" s="7" t="s">
        <v>2679</v>
      </c>
      <c r="Z17" s="7">
        <v>6</v>
      </c>
      <c r="AA17">
        <f>背包!B22</f>
        <v>0</v>
      </c>
      <c r="AB17" s="7" t="s">
        <v>2680</v>
      </c>
      <c r="AC17" s="24" t="s">
        <v>115</v>
      </c>
      <c r="AD17" s="7" t="s">
        <v>2681</v>
      </c>
      <c r="AE17" s="7">
        <v>2</v>
      </c>
      <c r="AG17" t="s">
        <v>2682</v>
      </c>
      <c r="AH17" s="14" t="s">
        <v>2683</v>
      </c>
      <c r="AI17" t="s">
        <v>2684</v>
      </c>
      <c r="AJ17" t="s">
        <v>2685</v>
      </c>
      <c r="AK17" t="s">
        <v>2686</v>
      </c>
      <c r="AL17" t="s">
        <v>2687</v>
      </c>
      <c r="AM17" s="14" t="s">
        <v>2688</v>
      </c>
      <c r="AN17" s="14" t="s">
        <v>2689</v>
      </c>
      <c r="AO17" s="14" t="s">
        <v>2690</v>
      </c>
      <c r="AP17" s="14" t="s">
        <v>2691</v>
      </c>
      <c r="AQ17" s="14" t="s">
        <v>2692</v>
      </c>
      <c r="CH17" s="14" t="s">
        <v>2693</v>
      </c>
      <c r="CI17" s="14" t="s">
        <v>2694</v>
      </c>
      <c r="CJ17" s="14"/>
      <c r="CK17" s="14"/>
      <c r="CL17" s="14"/>
      <c r="CM17" s="14"/>
      <c r="CN17" s="14"/>
      <c r="CO17" s="14"/>
      <c r="CX17" s="14" t="s">
        <v>2695</v>
      </c>
      <c r="CY17" s="26" t="s">
        <v>2696</v>
      </c>
      <c r="CZ17">
        <v>16</v>
      </c>
    </row>
    <row r="18" spans="1:104" ht="14.5" customHeight="1">
      <c r="A18" s="15" t="s">
        <v>2697</v>
      </c>
      <c r="C18" s="7" t="s">
        <v>237</v>
      </c>
      <c r="D18" s="18" t="s">
        <v>71</v>
      </c>
      <c r="E18" s="19" t="s">
        <v>2698</v>
      </c>
      <c r="F18">
        <f>主要情况!G16+主要情况!W3</f>
        <v>4</v>
      </c>
      <c r="H18" s="7" t="s">
        <v>237</v>
      </c>
      <c r="I18" s="7" t="s">
        <v>2161</v>
      </c>
      <c r="J18" s="18" t="s">
        <v>2256</v>
      </c>
      <c r="K18" s="7">
        <v>7</v>
      </c>
      <c r="L18" s="7">
        <v>17</v>
      </c>
      <c r="M18" s="7">
        <v>107</v>
      </c>
      <c r="O18">
        <v>4</v>
      </c>
      <c r="P18">
        <v>17</v>
      </c>
      <c r="U18" s="7" t="s">
        <v>2699</v>
      </c>
      <c r="V18" s="7" t="s">
        <v>2256</v>
      </c>
      <c r="W18" s="7" t="s">
        <v>2259</v>
      </c>
      <c r="X18" s="7" t="s">
        <v>2700</v>
      </c>
      <c r="Y18" s="7" t="s">
        <v>2701</v>
      </c>
      <c r="Z18" s="7">
        <v>7</v>
      </c>
      <c r="AA18">
        <f>背包!B23</f>
        <v>0</v>
      </c>
      <c r="AB18" s="7" t="s">
        <v>2702</v>
      </c>
      <c r="AC18" s="24" t="s">
        <v>115</v>
      </c>
      <c r="AD18" s="7" t="s">
        <v>2263</v>
      </c>
      <c r="AE18" s="7">
        <v>7</v>
      </c>
      <c r="AG18" t="s">
        <v>2703</v>
      </c>
      <c r="AH18" s="14" t="s">
        <v>2704</v>
      </c>
      <c r="AI18" t="s">
        <v>2705</v>
      </c>
      <c r="AJ18" t="s">
        <v>2706</v>
      </c>
      <c r="AK18" t="s">
        <v>2707</v>
      </c>
      <c r="AL18" t="s">
        <v>2708</v>
      </c>
      <c r="AM18" s="14" t="s">
        <v>2709</v>
      </c>
      <c r="AN18" s="14" t="s">
        <v>2710</v>
      </c>
      <c r="AO18" s="14" t="s">
        <v>2711</v>
      </c>
      <c r="AP18" s="14" t="s">
        <v>2712</v>
      </c>
      <c r="AQ18" s="14" t="s">
        <v>2713</v>
      </c>
      <c r="CH18" s="14" t="s">
        <v>2714</v>
      </c>
      <c r="CI18" s="26" t="s">
        <v>2715</v>
      </c>
      <c r="CJ18" s="14"/>
      <c r="CK18" s="14"/>
      <c r="CL18" s="14"/>
      <c r="CM18" s="14"/>
      <c r="CN18" s="14"/>
      <c r="CO18" s="14"/>
      <c r="CX18" s="14" t="s">
        <v>2716</v>
      </c>
      <c r="CY18" s="26" t="s">
        <v>2717</v>
      </c>
      <c r="CZ18">
        <v>17</v>
      </c>
    </row>
    <row r="19" spans="1:104" ht="14.5" customHeight="1">
      <c r="A19" s="15" t="s">
        <v>2718</v>
      </c>
      <c r="C19" s="7" t="s">
        <v>238</v>
      </c>
      <c r="D19" s="18" t="s">
        <v>71</v>
      </c>
      <c r="E19" s="20" t="s">
        <v>2719</v>
      </c>
      <c r="F19">
        <f>主要情况!G16+主要情况!W3</f>
        <v>4</v>
      </c>
      <c r="H19" s="7" t="s">
        <v>238</v>
      </c>
      <c r="I19" s="7" t="s">
        <v>2161</v>
      </c>
      <c r="J19" s="23">
        <v>0</v>
      </c>
      <c r="K19" s="21">
        <v>0</v>
      </c>
      <c r="L19" s="7">
        <v>18</v>
      </c>
      <c r="M19" s="7">
        <v>114</v>
      </c>
      <c r="O19">
        <v>5</v>
      </c>
      <c r="P19">
        <v>27</v>
      </c>
      <c r="U19" s="7" t="s">
        <v>2720</v>
      </c>
      <c r="V19" s="7" t="s">
        <v>2721</v>
      </c>
      <c r="W19" s="7" t="s">
        <v>2259</v>
      </c>
      <c r="X19" s="7" t="s">
        <v>2215</v>
      </c>
      <c r="Y19" s="7" t="s">
        <v>2701</v>
      </c>
      <c r="Z19" s="7">
        <v>6</v>
      </c>
      <c r="AA19">
        <f>背包!B24</f>
        <v>0</v>
      </c>
      <c r="AB19" s="7" t="s">
        <v>2722</v>
      </c>
      <c r="AC19" s="24" t="s">
        <v>115</v>
      </c>
      <c r="AD19" s="7" t="s">
        <v>2263</v>
      </c>
      <c r="AE19" s="7">
        <v>0</v>
      </c>
      <c r="AG19" t="s">
        <v>2723</v>
      </c>
      <c r="AH19" s="14" t="s">
        <v>2724</v>
      </c>
      <c r="AI19" t="s">
        <v>2725</v>
      </c>
      <c r="AJ19" t="s">
        <v>2726</v>
      </c>
      <c r="AK19" t="s">
        <v>2727</v>
      </c>
      <c r="AL19" t="s">
        <v>2728</v>
      </c>
      <c r="AM19" s="14" t="s">
        <v>2729</v>
      </c>
      <c r="AN19" s="14" t="s">
        <v>2730</v>
      </c>
      <c r="AO19" s="14" t="s">
        <v>2731</v>
      </c>
      <c r="AP19" s="14" t="s">
        <v>2732</v>
      </c>
      <c r="AQ19" s="14" t="s">
        <v>2733</v>
      </c>
      <c r="CH19" s="14" t="s">
        <v>2734</v>
      </c>
      <c r="CI19" s="14" t="s">
        <v>2735</v>
      </c>
      <c r="CJ19" s="14"/>
      <c r="CK19" s="14"/>
      <c r="CL19" s="14"/>
      <c r="CM19" s="14"/>
      <c r="CN19" s="14"/>
      <c r="CO19" s="14"/>
      <c r="CX19" s="14" t="s">
        <v>2736</v>
      </c>
      <c r="CY19" s="26" t="s">
        <v>2737</v>
      </c>
      <c r="CZ19">
        <v>18</v>
      </c>
    </row>
    <row r="20" spans="1:104" ht="14.5" customHeight="1">
      <c r="A20" s="15" t="s">
        <v>2738</v>
      </c>
      <c r="C20" s="7" t="s">
        <v>2154</v>
      </c>
      <c r="D20" s="18" t="s">
        <v>71</v>
      </c>
      <c r="E20" s="20" t="s">
        <v>2739</v>
      </c>
      <c r="F20">
        <v>0</v>
      </c>
      <c r="H20" s="7" t="s">
        <v>2154</v>
      </c>
      <c r="I20" s="7" t="s">
        <v>2161</v>
      </c>
      <c r="J20">
        <f>VLOOKUP(H29,J15:K19,2,0)</f>
        <v>0</v>
      </c>
      <c r="K20">
        <f>VLOOKUP(I29,J15:K19,2,0)</f>
        <v>0</v>
      </c>
      <c r="L20" s="7">
        <v>19</v>
      </c>
      <c r="M20" s="7">
        <v>123</v>
      </c>
      <c r="O20">
        <v>6</v>
      </c>
      <c r="P20">
        <v>32</v>
      </c>
      <c r="U20" s="7" t="s">
        <v>2740</v>
      </c>
      <c r="V20" s="7" t="s">
        <v>2209</v>
      </c>
      <c r="W20" s="7" t="s">
        <v>2259</v>
      </c>
      <c r="X20" s="7" t="s">
        <v>2496</v>
      </c>
      <c r="Y20" s="7" t="s">
        <v>2679</v>
      </c>
      <c r="Z20" s="7">
        <v>6</v>
      </c>
      <c r="AA20">
        <f>背包!B25</f>
        <v>0</v>
      </c>
      <c r="AB20" s="7" t="s">
        <v>2741</v>
      </c>
      <c r="AC20" s="24" t="s">
        <v>115</v>
      </c>
      <c r="AD20" s="7" t="s">
        <v>2742</v>
      </c>
      <c r="AE20" s="7">
        <v>3</v>
      </c>
      <c r="AG20" t="s">
        <v>2743</v>
      </c>
      <c r="AH20" s="14" t="s">
        <v>2724</v>
      </c>
      <c r="AI20" t="s">
        <v>2744</v>
      </c>
      <c r="AJ20" t="s">
        <v>2745</v>
      </c>
      <c r="AK20" t="s">
        <v>2746</v>
      </c>
      <c r="AL20" t="s">
        <v>2747</v>
      </c>
      <c r="AM20" s="14" t="s">
        <v>2748</v>
      </c>
      <c r="AN20" s="14" t="s">
        <v>2749</v>
      </c>
      <c r="AO20" s="14" t="s">
        <v>2750</v>
      </c>
      <c r="AP20" s="14" t="s">
        <v>2751</v>
      </c>
      <c r="AQ20" s="14" t="s">
        <v>2752</v>
      </c>
      <c r="CX20" s="14" t="s">
        <v>2753</v>
      </c>
      <c r="CY20" s="26" t="s">
        <v>2754</v>
      </c>
      <c r="CZ20">
        <v>19</v>
      </c>
    </row>
    <row r="21" spans="1:104" ht="14.5" customHeight="1">
      <c r="A21" s="15" t="s">
        <v>2755</v>
      </c>
      <c r="C21" s="7" t="s">
        <v>2155</v>
      </c>
      <c r="D21" s="18" t="s">
        <v>68</v>
      </c>
      <c r="E21" s="20" t="s">
        <v>2756</v>
      </c>
      <c r="F21">
        <v>0</v>
      </c>
      <c r="H21" s="7" t="s">
        <v>2155</v>
      </c>
      <c r="I21" s="7" t="s">
        <v>2161</v>
      </c>
      <c r="L21" s="7">
        <v>20</v>
      </c>
      <c r="M21" s="7">
        <v>133</v>
      </c>
      <c r="O21">
        <v>7</v>
      </c>
      <c r="P21">
        <v>38</v>
      </c>
      <c r="U21" s="7" t="s">
        <v>2757</v>
      </c>
      <c r="V21" s="7" t="s">
        <v>2256</v>
      </c>
      <c r="W21" s="7" t="s">
        <v>2164</v>
      </c>
      <c r="X21" s="7" t="s">
        <v>2466</v>
      </c>
      <c r="Y21" s="7" t="s">
        <v>2758</v>
      </c>
      <c r="Z21" s="7">
        <v>6</v>
      </c>
      <c r="AB21" s="7" t="s">
        <v>2759</v>
      </c>
      <c r="AC21" s="24" t="s">
        <v>2760</v>
      </c>
      <c r="AD21" s="7" t="s">
        <v>2260</v>
      </c>
      <c r="AE21" s="7">
        <v>5</v>
      </c>
      <c r="AG21" t="s">
        <v>2761</v>
      </c>
      <c r="AH21" s="14" t="s">
        <v>2762</v>
      </c>
      <c r="AI21" t="s">
        <v>2763</v>
      </c>
      <c r="AJ21" t="s">
        <v>2764</v>
      </c>
      <c r="AK21" t="s">
        <v>2765</v>
      </c>
      <c r="AL21" t="s">
        <v>2766</v>
      </c>
      <c r="AM21" s="14" t="s">
        <v>2767</v>
      </c>
      <c r="AN21" s="14" t="s">
        <v>2768</v>
      </c>
      <c r="AO21" s="14" t="s">
        <v>2769</v>
      </c>
      <c r="AP21" s="14" t="s">
        <v>2770</v>
      </c>
      <c r="AQ21" s="14" t="s">
        <v>2771</v>
      </c>
      <c r="CX21" s="14" t="s">
        <v>2772</v>
      </c>
      <c r="CY21" s="26" t="s">
        <v>2773</v>
      </c>
      <c r="CZ21">
        <v>20</v>
      </c>
    </row>
    <row r="22" spans="1:104" ht="14.5" customHeight="1">
      <c r="A22" s="15" t="s">
        <v>2774</v>
      </c>
      <c r="C22" s="7" t="s">
        <v>242</v>
      </c>
      <c r="D22" s="18" t="s">
        <v>77</v>
      </c>
      <c r="E22" s="20" t="s">
        <v>2775</v>
      </c>
      <c r="F22" t="s">
        <v>214</v>
      </c>
      <c r="H22" s="7" t="s">
        <v>242</v>
      </c>
      <c r="I22" s="7" t="s">
        <v>2161</v>
      </c>
      <c r="M22">
        <f>VLOOKUP(K1,L1:M21,2,0)</f>
        <v>14</v>
      </c>
      <c r="O22">
        <v>8</v>
      </c>
      <c r="P22">
        <v>44</v>
      </c>
      <c r="U22" s="7" t="s">
        <v>2776</v>
      </c>
      <c r="V22" s="7" t="s">
        <v>2161</v>
      </c>
      <c r="W22" s="7" t="s">
        <v>2259</v>
      </c>
      <c r="X22" s="7" t="s">
        <v>2777</v>
      </c>
      <c r="Y22" s="7" t="s">
        <v>2640</v>
      </c>
      <c r="Z22" s="7">
        <v>3</v>
      </c>
      <c r="AB22" s="7" t="s">
        <v>2778</v>
      </c>
      <c r="AC22" s="24" t="s">
        <v>2779</v>
      </c>
      <c r="AD22" s="7" t="s">
        <v>2780</v>
      </c>
      <c r="AE22" s="7">
        <v>5</v>
      </c>
      <c r="AG22" t="s">
        <v>2781</v>
      </c>
      <c r="AH22" s="14" t="s">
        <v>2782</v>
      </c>
      <c r="AI22" t="s">
        <v>2783</v>
      </c>
      <c r="AJ22" t="s">
        <v>2784</v>
      </c>
      <c r="AK22" t="s">
        <v>2785</v>
      </c>
      <c r="AL22" t="s">
        <v>2786</v>
      </c>
      <c r="AM22" s="14" t="s">
        <v>2787</v>
      </c>
      <c r="AN22" s="14" t="s">
        <v>2788</v>
      </c>
      <c r="AO22" s="14" t="s">
        <v>2789</v>
      </c>
      <c r="AP22" s="14" t="s">
        <v>2790</v>
      </c>
      <c r="AQ22" s="14" t="s">
        <v>2791</v>
      </c>
      <c r="CX22" s="14" t="s">
        <v>2792</v>
      </c>
      <c r="CY22" s="26" t="s">
        <v>2793</v>
      </c>
      <c r="CZ22">
        <v>21</v>
      </c>
    </row>
    <row r="23" spans="1:104" ht="14.5" customHeight="1">
      <c r="A23" s="15" t="s">
        <v>2794</v>
      </c>
      <c r="C23" s="7" t="s">
        <v>243</v>
      </c>
      <c r="D23" s="18" t="s">
        <v>68</v>
      </c>
      <c r="E23" s="20" t="s">
        <v>2795</v>
      </c>
      <c r="F23">
        <f>主要情况!G14+INT(主要情况!W3/2)</f>
        <v>1</v>
      </c>
      <c r="H23" s="7" t="s">
        <v>243</v>
      </c>
      <c r="I23" s="7" t="s">
        <v>2161</v>
      </c>
      <c r="O23">
        <v>9</v>
      </c>
      <c r="P23">
        <v>57</v>
      </c>
      <c r="U23" s="7" t="s">
        <v>2796</v>
      </c>
      <c r="V23" s="7" t="s">
        <v>2721</v>
      </c>
      <c r="W23" s="7" t="s">
        <v>2138</v>
      </c>
      <c r="X23" s="7" t="s">
        <v>2466</v>
      </c>
      <c r="Y23" s="7" t="s">
        <v>2701</v>
      </c>
      <c r="Z23" s="7">
        <v>10</v>
      </c>
      <c r="AB23" s="7" t="s">
        <v>2797</v>
      </c>
      <c r="AC23" s="24" t="s">
        <v>115</v>
      </c>
      <c r="AD23" s="7" t="s">
        <v>2142</v>
      </c>
      <c r="AE23" s="7">
        <v>2</v>
      </c>
      <c r="AG23" t="s">
        <v>2798</v>
      </c>
      <c r="AH23" s="14" t="s">
        <v>2799</v>
      </c>
      <c r="AI23" t="s">
        <v>2800</v>
      </c>
      <c r="AJ23" t="s">
        <v>2801</v>
      </c>
      <c r="AK23" t="s">
        <v>2802</v>
      </c>
      <c r="AL23" t="s">
        <v>2803</v>
      </c>
      <c r="AM23" s="14" t="s">
        <v>2804</v>
      </c>
      <c r="AN23" s="14" t="s">
        <v>2805</v>
      </c>
      <c r="AO23" s="14" t="s">
        <v>2806</v>
      </c>
      <c r="AP23" s="14" t="s">
        <v>2807</v>
      </c>
      <c r="AQ23" s="14" t="s">
        <v>2808</v>
      </c>
      <c r="CX23" s="14" t="s">
        <v>2809</v>
      </c>
      <c r="CY23" s="26" t="s">
        <v>2810</v>
      </c>
      <c r="CZ23">
        <v>22</v>
      </c>
    </row>
    <row r="24" spans="1:104" ht="14.5" customHeight="1">
      <c r="A24" s="15" t="s">
        <v>2811</v>
      </c>
      <c r="C24" s="7" t="s">
        <v>2156</v>
      </c>
      <c r="D24" s="18" t="s">
        <v>68</v>
      </c>
      <c r="E24" s="20" t="s">
        <v>2812</v>
      </c>
      <c r="F24">
        <v>0</v>
      </c>
      <c r="H24" s="7" t="s">
        <v>2156</v>
      </c>
      <c r="I24" s="7" t="s">
        <v>2209</v>
      </c>
      <c r="O24">
        <v>10</v>
      </c>
      <c r="P24">
        <v>64</v>
      </c>
      <c r="U24" s="7" t="s">
        <v>2813</v>
      </c>
      <c r="V24" s="7" t="s">
        <v>2161</v>
      </c>
      <c r="W24" s="7" t="s">
        <v>2164</v>
      </c>
      <c r="X24" s="7" t="s">
        <v>2777</v>
      </c>
      <c r="Y24" s="7" t="s">
        <v>115</v>
      </c>
      <c r="Z24" s="7">
        <v>4</v>
      </c>
      <c r="AB24" s="7" t="s">
        <v>2814</v>
      </c>
      <c r="AC24" s="24" t="s">
        <v>115</v>
      </c>
      <c r="AD24" s="7" t="s">
        <v>2815</v>
      </c>
      <c r="AE24" s="7">
        <v>2</v>
      </c>
      <c r="AG24" t="s">
        <v>2816</v>
      </c>
      <c r="AH24" s="14" t="s">
        <v>2817</v>
      </c>
      <c r="AI24" t="s">
        <v>2818</v>
      </c>
      <c r="AJ24" t="s">
        <v>2819</v>
      </c>
      <c r="AK24" t="s">
        <v>2820</v>
      </c>
      <c r="AL24" t="s">
        <v>2821</v>
      </c>
      <c r="AM24" s="14" t="s">
        <v>2822</v>
      </c>
      <c r="AN24" s="14" t="s">
        <v>2823</v>
      </c>
      <c r="AO24" s="14" t="s">
        <v>2824</v>
      </c>
      <c r="AP24" s="14" t="s">
        <v>2825</v>
      </c>
      <c r="AQ24" s="14" t="s">
        <v>2826</v>
      </c>
      <c r="CX24" s="14" t="s">
        <v>2827</v>
      </c>
      <c r="CY24" s="26" t="s">
        <v>2828</v>
      </c>
      <c r="CZ24">
        <v>23</v>
      </c>
    </row>
    <row r="25" spans="1:104" ht="14.5" customHeight="1">
      <c r="A25" s="15" t="s">
        <v>2829</v>
      </c>
      <c r="C25" s="7" t="s">
        <v>239</v>
      </c>
      <c r="D25" s="18" t="s">
        <v>77</v>
      </c>
      <c r="E25" s="20" t="s">
        <v>2830</v>
      </c>
      <c r="F25">
        <f>主要情况!G18+INT(主要情况!W3/2)</f>
        <v>4</v>
      </c>
      <c r="H25" s="7" t="s">
        <v>239</v>
      </c>
      <c r="I25" s="7" t="s">
        <v>2209</v>
      </c>
      <c r="O25">
        <v>11</v>
      </c>
      <c r="P25">
        <v>73</v>
      </c>
      <c r="U25" s="7" t="s">
        <v>2831</v>
      </c>
      <c r="V25" s="7" t="s">
        <v>2209</v>
      </c>
      <c r="W25" s="7" t="s">
        <v>2164</v>
      </c>
      <c r="X25" s="7" t="s">
        <v>2260</v>
      </c>
      <c r="Y25" s="7" t="s">
        <v>2679</v>
      </c>
      <c r="Z25" s="7">
        <v>18</v>
      </c>
      <c r="AB25" s="7" t="s">
        <v>2832</v>
      </c>
      <c r="AC25" s="24" t="s">
        <v>2833</v>
      </c>
      <c r="AD25" s="7" t="s">
        <v>2263</v>
      </c>
      <c r="AE25" s="7">
        <v>2</v>
      </c>
      <c r="AG25" t="s">
        <v>2834</v>
      </c>
      <c r="AH25" s="14" t="s">
        <v>2835</v>
      </c>
      <c r="AI25" t="s">
        <v>2836</v>
      </c>
      <c r="AJ25" t="s">
        <v>2837</v>
      </c>
      <c r="AK25" t="s">
        <v>2838</v>
      </c>
      <c r="AL25" t="s">
        <v>2839</v>
      </c>
      <c r="AM25" s="14" t="s">
        <v>2840</v>
      </c>
      <c r="AN25" s="14" t="s">
        <v>2841</v>
      </c>
      <c r="AO25" s="14" t="s">
        <v>2842</v>
      </c>
      <c r="AP25" s="14" t="s">
        <v>2843</v>
      </c>
      <c r="AQ25" s="14" t="s">
        <v>2844</v>
      </c>
      <c r="CX25" s="14" t="s">
        <v>2845</v>
      </c>
      <c r="CY25" s="26" t="s">
        <v>2846</v>
      </c>
      <c r="CZ25">
        <v>24</v>
      </c>
    </row>
    <row r="26" spans="1:104" ht="14.5" customHeight="1">
      <c r="A26" s="15" t="s">
        <v>2847</v>
      </c>
      <c r="C26" s="7" t="s">
        <v>240</v>
      </c>
      <c r="D26" s="18" t="s">
        <v>71</v>
      </c>
      <c r="E26" s="19" t="s">
        <v>2848</v>
      </c>
      <c r="F26" t="s">
        <v>214</v>
      </c>
      <c r="H26" s="7" t="s">
        <v>240</v>
      </c>
      <c r="I26" s="7" t="s">
        <v>2209</v>
      </c>
      <c r="O26">
        <v>12</v>
      </c>
      <c r="P26">
        <v>73</v>
      </c>
      <c r="U26" s="7" t="s">
        <v>2849</v>
      </c>
      <c r="V26" s="7" t="s">
        <v>2161</v>
      </c>
      <c r="W26" s="7" t="s">
        <v>2164</v>
      </c>
      <c r="X26" s="7" t="s">
        <v>2168</v>
      </c>
      <c r="Y26" s="7" t="s">
        <v>2850</v>
      </c>
      <c r="Z26" s="7">
        <v>2</v>
      </c>
      <c r="AB26" s="7" t="s">
        <v>2851</v>
      </c>
      <c r="AC26" s="24" t="s">
        <v>2852</v>
      </c>
      <c r="AD26" s="7" t="s">
        <v>2853</v>
      </c>
      <c r="AE26" s="7">
        <v>0</v>
      </c>
      <c r="AG26" t="s">
        <v>2854</v>
      </c>
      <c r="AH26" s="14" t="s">
        <v>2855</v>
      </c>
      <c r="AI26" t="s">
        <v>2856</v>
      </c>
      <c r="AJ26" t="s">
        <v>2857</v>
      </c>
      <c r="AK26" t="s">
        <v>2858</v>
      </c>
      <c r="AL26" t="s">
        <v>2859</v>
      </c>
      <c r="AM26" s="14" t="s">
        <v>2860</v>
      </c>
      <c r="AN26" s="14" t="s">
        <v>2861</v>
      </c>
      <c r="AO26" s="14" t="s">
        <v>2862</v>
      </c>
      <c r="AP26" s="14" t="s">
        <v>2863</v>
      </c>
      <c r="AQ26" s="14" t="s">
        <v>2864</v>
      </c>
      <c r="CX26" s="14" t="s">
        <v>2865</v>
      </c>
      <c r="CY26" s="26" t="s">
        <v>2866</v>
      </c>
      <c r="CZ26">
        <v>25</v>
      </c>
    </row>
    <row r="27" spans="1:104" ht="14.5" customHeight="1">
      <c r="A27" s="15" t="s">
        <v>2867</v>
      </c>
      <c r="C27" s="7" t="s">
        <v>2157</v>
      </c>
      <c r="D27" s="18" t="s">
        <v>61</v>
      </c>
      <c r="E27" s="19" t="s">
        <v>2868</v>
      </c>
      <c r="F27">
        <v>0</v>
      </c>
      <c r="H27" s="7" t="s">
        <v>2157</v>
      </c>
      <c r="I27" s="7" t="s">
        <v>2256</v>
      </c>
      <c r="O27">
        <v>13</v>
      </c>
      <c r="P27">
        <v>83</v>
      </c>
      <c r="U27" s="7" t="s">
        <v>2869</v>
      </c>
      <c r="V27" s="7" t="s">
        <v>2135</v>
      </c>
      <c r="W27" s="7" t="s">
        <v>2259</v>
      </c>
      <c r="X27" s="7" t="s">
        <v>2168</v>
      </c>
      <c r="Y27" s="7" t="s">
        <v>2870</v>
      </c>
      <c r="Z27" s="7">
        <v>3</v>
      </c>
      <c r="AB27" s="7" t="s">
        <v>2871</v>
      </c>
      <c r="AC27" s="24" t="s">
        <v>2872</v>
      </c>
      <c r="AD27" s="7" t="s">
        <v>2263</v>
      </c>
      <c r="AE27" s="7">
        <v>1</v>
      </c>
      <c r="AG27" t="s">
        <v>2873</v>
      </c>
      <c r="AH27" s="14" t="s">
        <v>2874</v>
      </c>
      <c r="AI27" t="s">
        <v>2875</v>
      </c>
      <c r="AJ27" t="s">
        <v>2876</v>
      </c>
      <c r="AK27" t="s">
        <v>2877</v>
      </c>
      <c r="AL27" t="s">
        <v>2878</v>
      </c>
      <c r="AM27" s="14" t="s">
        <v>2879</v>
      </c>
      <c r="AN27" s="14" t="s">
        <v>2880</v>
      </c>
      <c r="AO27" s="14" t="s">
        <v>2881</v>
      </c>
      <c r="AP27" s="14" t="s">
        <v>2882</v>
      </c>
      <c r="AQ27" s="14" t="s">
        <v>2883</v>
      </c>
      <c r="CX27" s="14" t="s">
        <v>2884</v>
      </c>
      <c r="CY27" s="26" t="s">
        <v>2885</v>
      </c>
      <c r="CZ27">
        <v>26</v>
      </c>
    </row>
    <row r="28" spans="1:104" ht="14.5" customHeight="1">
      <c r="A28" s="15" t="s">
        <v>2886</v>
      </c>
      <c r="D28" t="str">
        <f>VLOOKUP(B15,C15:D27,2,0)</f>
        <v>魅力</v>
      </c>
      <c r="E28" s="14" t="str">
        <f>VLOOKUP(B15,C15:E27,3,0)</f>
        <v>工具：自选三种乐器
豁免：敏捷、魅力
技能：自选三项技能
•（a）一把刺剑，（b）一把长剑或（c）任一把简易武器
•（a）一个大使套装或（b）一个艺人套装
•（a）一个鲁特琴或（b）其它乐器
• 皮甲和一把匕首</v>
      </c>
      <c r="F28" t="str">
        <f>VLOOKUP(B15,C15:F27,4,0)</f>
        <v>∞</v>
      </c>
      <c r="H28" s="21">
        <v>0</v>
      </c>
      <c r="I28" s="21">
        <v>0</v>
      </c>
      <c r="O28">
        <v>14</v>
      </c>
      <c r="P28">
        <v>83</v>
      </c>
      <c r="U28" s="7" t="s">
        <v>2887</v>
      </c>
      <c r="V28" s="7" t="s">
        <v>2135</v>
      </c>
      <c r="W28" s="7" t="s">
        <v>2164</v>
      </c>
      <c r="X28" s="7" t="s">
        <v>2466</v>
      </c>
      <c r="Y28" s="7" t="s">
        <v>2870</v>
      </c>
      <c r="Z28" s="7">
        <v>2</v>
      </c>
      <c r="AB28" s="7" t="s">
        <v>2888</v>
      </c>
      <c r="AC28" s="24" t="s">
        <v>2889</v>
      </c>
      <c r="AD28" s="7" t="s">
        <v>2263</v>
      </c>
      <c r="AE28" s="7">
        <v>1</v>
      </c>
      <c r="AG28" t="s">
        <v>2890</v>
      </c>
      <c r="AH28" s="14" t="s">
        <v>2891</v>
      </c>
      <c r="AI28" t="s">
        <v>2892</v>
      </c>
      <c r="AJ28" t="s">
        <v>2893</v>
      </c>
      <c r="AK28" t="s">
        <v>2894</v>
      </c>
      <c r="AL28" t="s">
        <v>2895</v>
      </c>
      <c r="AM28" s="14" t="s">
        <v>2896</v>
      </c>
      <c r="AN28" s="14" t="s">
        <v>2897</v>
      </c>
      <c r="AO28" s="14" t="s">
        <v>2898</v>
      </c>
      <c r="AP28" s="14" t="s">
        <v>2899</v>
      </c>
      <c r="AQ28" s="14" t="s">
        <v>2900</v>
      </c>
      <c r="CX28" s="14" t="s">
        <v>2901</v>
      </c>
      <c r="CY28" s="26" t="s">
        <v>2902</v>
      </c>
      <c r="CZ28">
        <v>27</v>
      </c>
    </row>
    <row r="29" spans="1:104" ht="14.5" customHeight="1">
      <c r="A29" s="15" t="s">
        <v>2903</v>
      </c>
      <c r="H29">
        <f>VLOOKUP(G15,H15:I28,2,0)</f>
        <v>0</v>
      </c>
      <c r="I29">
        <f>VLOOKUP(G16,H15:I28,2,0)</f>
        <v>0</v>
      </c>
      <c r="O29">
        <v>15</v>
      </c>
      <c r="P29">
        <v>94</v>
      </c>
      <c r="U29" s="7" t="s">
        <v>2904</v>
      </c>
      <c r="V29" s="7" t="s">
        <v>2135</v>
      </c>
      <c r="W29" s="7" t="s">
        <v>2164</v>
      </c>
      <c r="X29" s="7" t="s">
        <v>2260</v>
      </c>
      <c r="Y29" s="7" t="s">
        <v>2494</v>
      </c>
      <c r="Z29" s="7">
        <v>4</v>
      </c>
      <c r="AB29" s="7" t="s">
        <v>2905</v>
      </c>
      <c r="AC29" s="24" t="s">
        <v>2906</v>
      </c>
      <c r="AD29" s="7" t="s">
        <v>2260</v>
      </c>
      <c r="AE29" s="7">
        <v>10</v>
      </c>
      <c r="AG29" t="s">
        <v>2907</v>
      </c>
      <c r="AH29" s="14" t="s">
        <v>2908</v>
      </c>
      <c r="AI29" t="s">
        <v>2909</v>
      </c>
      <c r="AJ29" t="s">
        <v>2910</v>
      </c>
      <c r="AK29" t="s">
        <v>2911</v>
      </c>
      <c r="AL29" t="s">
        <v>2912</v>
      </c>
      <c r="AM29" s="14" t="s">
        <v>2913</v>
      </c>
      <c r="AN29" s="14" t="s">
        <v>2914</v>
      </c>
      <c r="AO29" s="14" t="s">
        <v>2915</v>
      </c>
      <c r="AP29" s="14" t="s">
        <v>2916</v>
      </c>
      <c r="AQ29" s="14" t="s">
        <v>2917</v>
      </c>
      <c r="CX29" s="14" t="s">
        <v>2918</v>
      </c>
      <c r="CY29" s="26" t="s">
        <v>2919</v>
      </c>
      <c r="CZ29">
        <v>28</v>
      </c>
    </row>
    <row r="30" spans="1:104">
      <c r="A30" s="15" t="s">
        <v>2920</v>
      </c>
      <c r="B30" t="str">
        <f>主要情况!S3</f>
        <v>吟游诗人</v>
      </c>
      <c r="C30" s="7" t="s">
        <v>37</v>
      </c>
      <c r="D30" s="14" t="s">
        <v>2921</v>
      </c>
      <c r="E30" s="14" t="s">
        <v>2922</v>
      </c>
      <c r="F30" s="14" t="s">
        <v>2921</v>
      </c>
      <c r="G30" s="14" t="s">
        <v>2923</v>
      </c>
      <c r="H30" s="14" t="s">
        <v>2922</v>
      </c>
      <c r="I30" s="14" t="s">
        <v>2924</v>
      </c>
      <c r="O30">
        <v>16</v>
      </c>
      <c r="P30">
        <v>94</v>
      </c>
      <c r="U30" s="7" t="s">
        <v>2925</v>
      </c>
      <c r="V30" s="7" t="s">
        <v>2161</v>
      </c>
      <c r="W30" s="7" t="s">
        <v>2164</v>
      </c>
      <c r="X30" s="7" t="s">
        <v>2260</v>
      </c>
      <c r="Y30" s="7" t="s">
        <v>115</v>
      </c>
      <c r="Z30" s="7">
        <v>2</v>
      </c>
      <c r="AB30" s="7" t="s">
        <v>2926</v>
      </c>
      <c r="AC30" s="24" t="s">
        <v>115</v>
      </c>
      <c r="AD30" s="7" t="s">
        <v>2853</v>
      </c>
      <c r="AE30" s="7">
        <v>0</v>
      </c>
      <c r="AG30" t="s">
        <v>2927</v>
      </c>
      <c r="AH30" s="14" t="s">
        <v>2928</v>
      </c>
      <c r="AI30" t="s">
        <v>2929</v>
      </c>
      <c r="AJ30" t="s">
        <v>2930</v>
      </c>
      <c r="AK30" t="s">
        <v>2931</v>
      </c>
      <c r="AL30" t="s">
        <v>2932</v>
      </c>
      <c r="AM30" s="14" t="s">
        <v>2933</v>
      </c>
      <c r="AN30" s="14" t="s">
        <v>2934</v>
      </c>
      <c r="AO30" s="14" t="s">
        <v>2935</v>
      </c>
      <c r="AP30" s="14" t="s">
        <v>2936</v>
      </c>
      <c r="AQ30" s="14" t="s">
        <v>2937</v>
      </c>
      <c r="CX30" s="14" t="s">
        <v>2938</v>
      </c>
      <c r="CY30" s="26" t="s">
        <v>2939</v>
      </c>
      <c r="CZ30">
        <v>29</v>
      </c>
    </row>
    <row r="31" spans="1:104">
      <c r="A31" s="15" t="s">
        <v>2940</v>
      </c>
      <c r="C31" s="7" t="s">
        <v>241</v>
      </c>
      <c r="D31" s="14" t="s">
        <v>2941</v>
      </c>
      <c r="E31" s="14" t="s">
        <v>2942</v>
      </c>
      <c r="F31" s="14" t="s">
        <v>2941</v>
      </c>
      <c r="G31" s="14" t="s">
        <v>2923</v>
      </c>
      <c r="H31" s="14" t="s">
        <v>2942</v>
      </c>
      <c r="I31" s="14" t="s">
        <v>2924</v>
      </c>
      <c r="M31" s="14"/>
      <c r="O31">
        <v>17</v>
      </c>
      <c r="P31">
        <v>107</v>
      </c>
      <c r="U31" s="7" t="s">
        <v>2943</v>
      </c>
      <c r="V31" s="7" t="s">
        <v>2161</v>
      </c>
      <c r="W31" s="7" t="s">
        <v>2138</v>
      </c>
      <c r="X31" s="7" t="s">
        <v>2777</v>
      </c>
      <c r="Y31" s="7" t="s">
        <v>2640</v>
      </c>
      <c r="Z31" s="7">
        <v>2</v>
      </c>
      <c r="AB31" s="7" t="s">
        <v>2944</v>
      </c>
      <c r="AC31" s="24" t="s">
        <v>115</v>
      </c>
      <c r="AD31" s="7" t="s">
        <v>2260</v>
      </c>
      <c r="AE31" s="7">
        <v>25</v>
      </c>
      <c r="AG31" t="s">
        <v>2945</v>
      </c>
      <c r="AH31" s="14" t="s">
        <v>2946</v>
      </c>
      <c r="AI31" t="s">
        <v>2947</v>
      </c>
      <c r="AJ31" t="s">
        <v>2948</v>
      </c>
      <c r="AK31" t="s">
        <v>2949</v>
      </c>
      <c r="AL31" t="s">
        <v>2950</v>
      </c>
      <c r="AM31" s="14" t="s">
        <v>2951</v>
      </c>
      <c r="AN31" s="14" t="s">
        <v>2952</v>
      </c>
      <c r="AO31" s="14" t="s">
        <v>2953</v>
      </c>
      <c r="AP31" s="14" t="s">
        <v>2954</v>
      </c>
      <c r="AQ31" s="14" t="s">
        <v>2955</v>
      </c>
      <c r="CX31" s="14" t="s">
        <v>2956</v>
      </c>
      <c r="CY31" s="26" t="s">
        <v>2957</v>
      </c>
      <c r="CZ31">
        <v>30</v>
      </c>
    </row>
    <row r="32" spans="1:104">
      <c r="A32" s="15" t="s">
        <v>2958</v>
      </c>
      <c r="C32" s="7" t="s">
        <v>236</v>
      </c>
      <c r="D32" s="14" t="s">
        <v>2959</v>
      </c>
      <c r="E32" s="14" t="s">
        <v>2960</v>
      </c>
      <c r="F32" s="14" t="s">
        <v>2959</v>
      </c>
      <c r="G32" s="14" t="s">
        <v>2961</v>
      </c>
      <c r="H32" s="14" t="s">
        <v>2960</v>
      </c>
      <c r="I32" s="14" t="s">
        <v>2962</v>
      </c>
      <c r="M32" s="14"/>
      <c r="O32">
        <v>18</v>
      </c>
      <c r="P32">
        <v>114</v>
      </c>
      <c r="U32" s="7" t="s">
        <v>2963</v>
      </c>
      <c r="V32" s="7" t="s">
        <v>2137</v>
      </c>
      <c r="W32" s="7" t="s">
        <v>2259</v>
      </c>
      <c r="X32" s="7" t="s">
        <v>2142</v>
      </c>
      <c r="Y32" s="7" t="s">
        <v>2964</v>
      </c>
      <c r="Z32" s="7">
        <v>3</v>
      </c>
      <c r="AB32" s="7" t="s">
        <v>2965</v>
      </c>
      <c r="AC32" s="24" t="s">
        <v>2966</v>
      </c>
      <c r="AD32" s="7" t="s">
        <v>2168</v>
      </c>
      <c r="AE32" s="7">
        <v>12</v>
      </c>
      <c r="AG32" t="s">
        <v>2967</v>
      </c>
      <c r="AH32" s="14" t="s">
        <v>2968</v>
      </c>
      <c r="AI32" t="s">
        <v>2969</v>
      </c>
      <c r="AJ32" t="s">
        <v>2970</v>
      </c>
      <c r="AK32" t="s">
        <v>2971</v>
      </c>
      <c r="AL32" t="s">
        <v>2972</v>
      </c>
      <c r="AM32" s="14" t="s">
        <v>2973</v>
      </c>
      <c r="AN32" s="14" t="s">
        <v>2974</v>
      </c>
      <c r="AO32" s="14" t="s">
        <v>2975</v>
      </c>
      <c r="AP32" s="14" t="s">
        <v>2976</v>
      </c>
      <c r="AQ32" s="14" t="s">
        <v>2977</v>
      </c>
      <c r="CX32" s="14" t="s">
        <v>2978</v>
      </c>
      <c r="CY32" s="26" t="s">
        <v>2979</v>
      </c>
      <c r="CZ32">
        <v>31</v>
      </c>
    </row>
    <row r="33" spans="1:104">
      <c r="A33" s="15" t="s">
        <v>2980</v>
      </c>
      <c r="C33" s="7" t="s">
        <v>237</v>
      </c>
      <c r="D33" s="14" t="s">
        <v>2981</v>
      </c>
      <c r="E33" s="14" t="s">
        <v>2982</v>
      </c>
      <c r="F33" s="14" t="s">
        <v>2981</v>
      </c>
      <c r="G33" s="14" t="s">
        <v>2983</v>
      </c>
      <c r="H33" s="14" t="s">
        <v>2982</v>
      </c>
      <c r="I33" s="14" t="s">
        <v>2984</v>
      </c>
      <c r="M33" s="14"/>
      <c r="O33">
        <v>19</v>
      </c>
      <c r="P33">
        <v>123</v>
      </c>
      <c r="U33" s="7" t="s">
        <v>2985</v>
      </c>
      <c r="V33" s="7">
        <v>1</v>
      </c>
      <c r="W33" s="7" t="s">
        <v>2164</v>
      </c>
      <c r="X33" s="7" t="s">
        <v>2466</v>
      </c>
      <c r="Y33" s="7" t="s">
        <v>2986</v>
      </c>
      <c r="Z33" s="7">
        <v>1</v>
      </c>
      <c r="AB33" s="7" t="s">
        <v>2987</v>
      </c>
      <c r="AC33" s="24" t="s">
        <v>115</v>
      </c>
      <c r="AD33" s="7" t="s">
        <v>2742</v>
      </c>
      <c r="AE33" s="7">
        <v>3</v>
      </c>
      <c r="AG33">
        <v>0</v>
      </c>
      <c r="AH33" s="14" t="s">
        <v>2988</v>
      </c>
      <c r="AM33" s="14"/>
      <c r="CX33" s="14" t="s">
        <v>2989</v>
      </c>
      <c r="CY33" s="14" t="s">
        <v>2990</v>
      </c>
      <c r="CZ33">
        <v>32</v>
      </c>
    </row>
    <row r="34" spans="1:104">
      <c r="B34" s="22"/>
      <c r="C34" s="7" t="s">
        <v>238</v>
      </c>
      <c r="D34" s="14" t="s">
        <v>2991</v>
      </c>
      <c r="E34" s="14" t="s">
        <v>2992</v>
      </c>
      <c r="F34" s="14" t="s">
        <v>2991</v>
      </c>
      <c r="G34" s="14" t="s">
        <v>2993</v>
      </c>
      <c r="H34" s="14" t="s">
        <v>2992</v>
      </c>
      <c r="I34" s="14" t="s">
        <v>2994</v>
      </c>
      <c r="M34" s="14"/>
      <c r="O34">
        <v>20</v>
      </c>
      <c r="P34">
        <v>133</v>
      </c>
      <c r="U34" s="7" t="s">
        <v>2995</v>
      </c>
      <c r="V34" s="7" t="s">
        <v>2135</v>
      </c>
      <c r="W34" s="7" t="s">
        <v>2164</v>
      </c>
      <c r="X34" s="7" t="s">
        <v>2996</v>
      </c>
      <c r="Y34" s="7" t="s">
        <v>2997</v>
      </c>
      <c r="Z34" s="7">
        <v>3</v>
      </c>
      <c r="AB34" s="7" t="s">
        <v>2998</v>
      </c>
      <c r="AC34" s="24" t="s">
        <v>115</v>
      </c>
      <c r="AD34" s="7" t="s">
        <v>2260</v>
      </c>
      <c r="AE34" s="7">
        <v>4</v>
      </c>
      <c r="AH34" s="14" t="str">
        <f>VLOOKUP(AF1,AG1:AH33,2,0)</f>
        <v>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v>
      </c>
      <c r="AI34" t="str">
        <f>VLOOKUP(AF1,AG1:AI33,3,0)</f>
        <v>艺人理想</v>
      </c>
      <c r="AJ34" t="str">
        <f>VLOOKUP(AF1,AG1:AJ33,4,0)</f>
        <v>艺人牵绊</v>
      </c>
      <c r="AK34" t="str">
        <f>VLOOKUP(AF1,AG1:AK33,5,0)</f>
        <v>艺人缺点</v>
      </c>
      <c r="AL34" t="str">
        <f>VLOOKUP(AF1,AG1:AL33,6,0)</f>
        <v>艺人特点</v>
      </c>
      <c r="AM34" s="14" t="str">
        <f>VLOOKUP(AF1,AG1:AM33,7,0)</f>
        <v>艺人技能熟练项</v>
      </c>
      <c r="AN34" s="14" t="str">
        <f>VLOOKUP(AF1,AG1:AN33,8,0)</f>
        <v>艺人工具熟练项</v>
      </c>
      <c r="AO34" s="14" t="str">
        <f>VLOOKUP(AF1,AG1:AO33,9,0)</f>
        <v>艺人额外语言</v>
      </c>
      <c r="AP34" s="14" t="str">
        <f>VLOOKUP(AF1,AG1:AP33,10,0)</f>
        <v>艺人背景装备</v>
      </c>
      <c r="AQ34" t="str">
        <f>VLOOKUP(AF1,AG1:AQ33,11,0)</f>
        <v>艺人特殊选项</v>
      </c>
      <c r="CX34" s="14" t="s">
        <v>2999</v>
      </c>
      <c r="CY34" s="26" t="s">
        <v>3000</v>
      </c>
      <c r="CZ34">
        <v>33</v>
      </c>
    </row>
    <row r="35" spans="1:104">
      <c r="B35" s="22"/>
      <c r="C35" s="7" t="s">
        <v>2154</v>
      </c>
      <c r="D35" s="14" t="s">
        <v>3001</v>
      </c>
      <c r="E35" s="14" t="s">
        <v>3002</v>
      </c>
      <c r="F35" s="14" t="s">
        <v>3001</v>
      </c>
      <c r="G35" s="14" t="s">
        <v>3003</v>
      </c>
      <c r="H35" s="14" t="s">
        <v>3002</v>
      </c>
      <c r="I35" s="14" t="s">
        <v>2924</v>
      </c>
      <c r="M35" s="14"/>
      <c r="N35" t="s">
        <v>3004</v>
      </c>
      <c r="P35">
        <f>VLOOKUP(N15,O15:P34,2,0)</f>
        <v>14</v>
      </c>
      <c r="U35" s="7" t="s">
        <v>3005</v>
      </c>
      <c r="V35" s="7" t="s">
        <v>2209</v>
      </c>
      <c r="W35" s="7" t="s">
        <v>2164</v>
      </c>
      <c r="X35" s="7" t="s">
        <v>2215</v>
      </c>
      <c r="Y35" s="7" t="s">
        <v>3006</v>
      </c>
      <c r="Z35" s="7">
        <v>18</v>
      </c>
      <c r="AB35" s="7" t="s">
        <v>3007</v>
      </c>
      <c r="AC35" s="24" t="s">
        <v>115</v>
      </c>
      <c r="AD35" s="7" t="s">
        <v>2777</v>
      </c>
      <c r="AE35" s="7">
        <v>6</v>
      </c>
      <c r="AH35" s="14" t="s">
        <v>2148</v>
      </c>
      <c r="AI35" s="14" t="s">
        <v>2174</v>
      </c>
      <c r="AJ35" s="14" t="s">
        <v>2221</v>
      </c>
      <c r="AK35" s="14" t="s">
        <v>2268</v>
      </c>
      <c r="AL35" s="14" t="s">
        <v>2311</v>
      </c>
      <c r="AM35" s="14" t="s">
        <v>2353</v>
      </c>
      <c r="AN35" s="14" t="s">
        <v>2397</v>
      </c>
      <c r="AO35" s="14" t="s">
        <v>2437</v>
      </c>
      <c r="AP35" s="14" t="s">
        <v>2471</v>
      </c>
      <c r="AQ35" s="14" t="s">
        <v>2502</v>
      </c>
      <c r="AR35" s="14" t="s">
        <v>2534</v>
      </c>
      <c r="AS35" s="14" t="s">
        <v>2565</v>
      </c>
      <c r="AT35" s="14" t="s">
        <v>2595</v>
      </c>
      <c r="AU35" s="14" t="s">
        <v>2625</v>
      </c>
      <c r="AV35" s="14" t="s">
        <v>2648</v>
      </c>
      <c r="AW35" s="14" t="s">
        <v>2666</v>
      </c>
      <c r="AX35" s="14" t="s">
        <v>2687</v>
      </c>
      <c r="AY35" s="14" t="s">
        <v>2708</v>
      </c>
      <c r="AZ35" s="14" t="s">
        <v>2728</v>
      </c>
      <c r="BA35" s="14" t="s">
        <v>2747</v>
      </c>
      <c r="BB35" s="14" t="s">
        <v>2766</v>
      </c>
      <c r="BC35" s="14" t="s">
        <v>2786</v>
      </c>
      <c r="BD35" s="14" t="s">
        <v>2803</v>
      </c>
      <c r="BE35" s="14" t="s">
        <v>2821</v>
      </c>
      <c r="BF35" s="14" t="s">
        <v>2839</v>
      </c>
      <c r="BG35" s="14" t="s">
        <v>2859</v>
      </c>
      <c r="BH35" s="14" t="s">
        <v>2878</v>
      </c>
      <c r="BI35" s="14" t="s">
        <v>2895</v>
      </c>
      <c r="BJ35" s="14" t="s">
        <v>2912</v>
      </c>
      <c r="BK35" s="14" t="s">
        <v>2932</v>
      </c>
      <c r="BL35" s="14" t="s">
        <v>2950</v>
      </c>
      <c r="BM35" s="14" t="s">
        <v>2972</v>
      </c>
      <c r="BN35" t="str">
        <f>角色!E8</f>
        <v>人类</v>
      </c>
      <c r="BO35" s="27" t="s">
        <v>2134</v>
      </c>
      <c r="BP35" s="27" t="s">
        <v>3008</v>
      </c>
      <c r="BQ35" t="s">
        <v>3009</v>
      </c>
      <c r="BR35" s="28" t="s">
        <v>2134</v>
      </c>
      <c r="BS35" s="1" t="s">
        <v>2134</v>
      </c>
      <c r="BT35" s="1" t="s">
        <v>3010</v>
      </c>
      <c r="BU35" s="1" t="s">
        <v>3011</v>
      </c>
      <c r="BV35" s="1" t="s">
        <v>3012</v>
      </c>
      <c r="BW35" s="1" t="s">
        <v>3013</v>
      </c>
      <c r="BX35" s="1" t="s">
        <v>3014</v>
      </c>
      <c r="BY35" s="1" t="s">
        <v>3015</v>
      </c>
      <c r="BZ35" s="1"/>
      <c r="CA35" s="1"/>
      <c r="CB35" s="1"/>
      <c r="CC35" s="1"/>
      <c r="CD35" s="1"/>
      <c r="CX35" s="14" t="s">
        <v>3016</v>
      </c>
      <c r="CY35" s="26" t="s">
        <v>3017</v>
      </c>
      <c r="CZ35">
        <v>34</v>
      </c>
    </row>
    <row r="36" spans="1:104" ht="14.5" customHeight="1">
      <c r="B36" s="22"/>
      <c r="C36" s="7" t="s">
        <v>2155</v>
      </c>
      <c r="D36" s="14" t="s">
        <v>3018</v>
      </c>
      <c r="E36" s="14" t="s">
        <v>3019</v>
      </c>
      <c r="F36" s="14" t="s">
        <v>3018</v>
      </c>
      <c r="G36" s="14" t="s">
        <v>2961</v>
      </c>
      <c r="H36" s="14" t="s">
        <v>3019</v>
      </c>
      <c r="I36" s="14" t="s">
        <v>2962</v>
      </c>
      <c r="M36" s="14"/>
      <c r="N36">
        <f>主要情况!W3</f>
        <v>3</v>
      </c>
      <c r="O36">
        <v>1</v>
      </c>
      <c r="P36">
        <v>0</v>
      </c>
      <c r="Q36" t="s">
        <v>3020</v>
      </c>
      <c r="U36" s="7" t="s">
        <v>3021</v>
      </c>
      <c r="V36" s="7" t="s">
        <v>2161</v>
      </c>
      <c r="W36" s="7" t="s">
        <v>2164</v>
      </c>
      <c r="X36" s="7" t="s">
        <v>2215</v>
      </c>
      <c r="Y36" s="7" t="s">
        <v>3022</v>
      </c>
      <c r="Z36" s="7">
        <v>2</v>
      </c>
      <c r="AB36" s="7" t="s">
        <v>3023</v>
      </c>
      <c r="AC36" s="24" t="s">
        <v>115</v>
      </c>
      <c r="AD36" s="7" t="s">
        <v>2142</v>
      </c>
      <c r="AE36" s="7">
        <v>4</v>
      </c>
      <c r="AH36" s="14" t="s">
        <v>3024</v>
      </c>
      <c r="AI36" s="26" t="s">
        <v>3025</v>
      </c>
      <c r="AJ36" s="26" t="s">
        <v>3026</v>
      </c>
      <c r="AK36" s="26" t="s">
        <v>3026</v>
      </c>
      <c r="AL36" s="26" t="s">
        <v>3027</v>
      </c>
      <c r="AM36" s="26" t="s">
        <v>3027</v>
      </c>
      <c r="AN36" s="14" t="s">
        <v>3028</v>
      </c>
      <c r="AO36" s="26" t="s">
        <v>3029</v>
      </c>
      <c r="AP36" s="26" t="s">
        <v>3029</v>
      </c>
      <c r="AQ36" s="26" t="s">
        <v>3030</v>
      </c>
      <c r="AR36" s="26" t="s">
        <v>3031</v>
      </c>
      <c r="AS36" s="26" t="s">
        <v>3031</v>
      </c>
      <c r="AT36" s="26" t="s">
        <v>3032</v>
      </c>
      <c r="AU36" s="26" t="s">
        <v>3033</v>
      </c>
      <c r="AV36" s="26" t="s">
        <v>3034</v>
      </c>
      <c r="AW36" s="26" t="s">
        <v>3034</v>
      </c>
      <c r="AX36" s="26" t="s">
        <v>3035</v>
      </c>
      <c r="AY36" s="26" t="s">
        <v>3036</v>
      </c>
      <c r="AZ36" s="26" t="s">
        <v>3035</v>
      </c>
      <c r="BA36" s="26" t="s">
        <v>3035</v>
      </c>
      <c r="BB36" s="26" t="s">
        <v>3029</v>
      </c>
      <c r="BC36" s="26" t="s">
        <v>3033</v>
      </c>
      <c r="BD36" s="26" t="s">
        <v>3029</v>
      </c>
      <c r="BE36" s="14" t="s">
        <v>3024</v>
      </c>
      <c r="BF36" s="14" t="s">
        <v>3037</v>
      </c>
      <c r="BG36" s="14" t="s">
        <v>3028</v>
      </c>
      <c r="BH36" s="26" t="s">
        <v>3035</v>
      </c>
      <c r="BI36" s="26" t="s">
        <v>3035</v>
      </c>
      <c r="BJ36" s="26" t="s">
        <v>3026</v>
      </c>
      <c r="BK36" s="26" t="s">
        <v>3032</v>
      </c>
      <c r="BL36" s="26" t="s">
        <v>3031</v>
      </c>
      <c r="BM36" s="14" t="s">
        <v>3038</v>
      </c>
      <c r="BO36" s="27" t="s">
        <v>3010</v>
      </c>
      <c r="BP36" s="27" t="s">
        <v>3039</v>
      </c>
      <c r="BQ36" t="s">
        <v>3040</v>
      </c>
      <c r="BR36" s="28" t="s">
        <v>2160</v>
      </c>
      <c r="BS36" s="1" t="s">
        <v>3041</v>
      </c>
      <c r="BT36" s="1" t="s">
        <v>3042</v>
      </c>
      <c r="BU36" s="1" t="s">
        <v>3043</v>
      </c>
      <c r="BV36" s="1" t="s">
        <v>3044</v>
      </c>
      <c r="BW36" s="1" t="s">
        <v>3045</v>
      </c>
      <c r="BX36" s="1" t="s">
        <v>3046</v>
      </c>
      <c r="BY36" s="1"/>
      <c r="BZ36" s="1"/>
      <c r="CA36" s="1"/>
      <c r="CB36" s="1"/>
      <c r="CC36" s="1"/>
      <c r="CD36" s="1"/>
      <c r="CX36" s="14" t="s">
        <v>3047</v>
      </c>
      <c r="CY36" s="26" t="s">
        <v>3048</v>
      </c>
      <c r="CZ36">
        <v>35</v>
      </c>
    </row>
    <row r="37" spans="1:104" ht="14.5" customHeight="1">
      <c r="B37" s="22"/>
      <c r="C37" s="7" t="s">
        <v>242</v>
      </c>
      <c r="D37" s="14" t="s">
        <v>3049</v>
      </c>
      <c r="E37" s="14" t="s">
        <v>3050</v>
      </c>
      <c r="F37" s="14" t="s">
        <v>3049</v>
      </c>
      <c r="G37" s="14" t="s">
        <v>2983</v>
      </c>
      <c r="H37" s="14" t="s">
        <v>3050</v>
      </c>
      <c r="I37" s="14" t="s">
        <v>2962</v>
      </c>
      <c r="M37" s="14"/>
      <c r="O37">
        <v>2</v>
      </c>
      <c r="P37">
        <v>2</v>
      </c>
      <c r="U37" s="7" t="s">
        <v>3051</v>
      </c>
      <c r="V37" s="7">
        <v>0</v>
      </c>
      <c r="W37" s="7" t="s">
        <v>115</v>
      </c>
      <c r="X37" s="7" t="s">
        <v>2263</v>
      </c>
      <c r="Y37" s="7" t="s">
        <v>3052</v>
      </c>
      <c r="Z37" s="7">
        <v>3</v>
      </c>
      <c r="AB37" s="7" t="s">
        <v>3053</v>
      </c>
      <c r="AC37" s="24" t="s">
        <v>3054</v>
      </c>
      <c r="AD37" s="7" t="s">
        <v>2168</v>
      </c>
      <c r="AE37" s="7">
        <v>2</v>
      </c>
      <c r="AH37" s="14" t="s">
        <v>3055</v>
      </c>
      <c r="AI37" s="14" t="s">
        <v>3056</v>
      </c>
      <c r="AJ37" s="14" t="s">
        <v>3057</v>
      </c>
      <c r="AK37" s="14" t="s">
        <v>3057</v>
      </c>
      <c r="AL37" s="14" t="s">
        <v>3058</v>
      </c>
      <c r="AM37" s="14" t="s">
        <v>3058</v>
      </c>
      <c r="AN37" s="14" t="s">
        <v>3059</v>
      </c>
      <c r="AO37" s="14" t="s">
        <v>3060</v>
      </c>
      <c r="AP37" s="14" t="s">
        <v>3060</v>
      </c>
      <c r="AQ37" s="14" t="s">
        <v>3061</v>
      </c>
      <c r="AR37" s="14" t="s">
        <v>3062</v>
      </c>
      <c r="AS37" s="14" t="s">
        <v>3062</v>
      </c>
      <c r="AT37" s="14" t="s">
        <v>3063</v>
      </c>
      <c r="AU37" s="14" t="s">
        <v>3064</v>
      </c>
      <c r="AV37" s="14" t="s">
        <v>3065</v>
      </c>
      <c r="AW37" s="14" t="s">
        <v>3065</v>
      </c>
      <c r="AX37" s="14" t="s">
        <v>3066</v>
      </c>
      <c r="AY37" s="14" t="s">
        <v>3067</v>
      </c>
      <c r="AZ37" s="14" t="s">
        <v>3066</v>
      </c>
      <c r="BA37" s="14" t="s">
        <v>3066</v>
      </c>
      <c r="BB37" s="14" t="s">
        <v>3060</v>
      </c>
      <c r="BC37" s="14" t="s">
        <v>3064</v>
      </c>
      <c r="BD37" s="14" t="s">
        <v>3060</v>
      </c>
      <c r="BE37" s="14" t="s">
        <v>3055</v>
      </c>
      <c r="BF37" s="14" t="s">
        <v>3068</v>
      </c>
      <c r="BG37" s="14" t="s">
        <v>3059</v>
      </c>
      <c r="BH37" s="14" t="s">
        <v>3066</v>
      </c>
      <c r="BI37" s="14" t="s">
        <v>3066</v>
      </c>
      <c r="BJ37" s="14" t="s">
        <v>3057</v>
      </c>
      <c r="BK37" s="14" t="s">
        <v>3063</v>
      </c>
      <c r="BL37" s="14" t="s">
        <v>3062</v>
      </c>
      <c r="BM37" s="14" t="s">
        <v>3069</v>
      </c>
      <c r="BO37" s="27" t="s">
        <v>3041</v>
      </c>
      <c r="BP37" s="27" t="s">
        <v>3070</v>
      </c>
      <c r="BQ37" t="s">
        <v>3071</v>
      </c>
      <c r="BR37" s="28" t="s">
        <v>2208</v>
      </c>
      <c r="BS37" s="1" t="s">
        <v>3072</v>
      </c>
      <c r="BT37" s="1" t="s">
        <v>3073</v>
      </c>
      <c r="BU37" s="1" t="s">
        <v>3074</v>
      </c>
      <c r="BV37" s="1" t="s">
        <v>3075</v>
      </c>
      <c r="BW37" s="1" t="s">
        <v>3076</v>
      </c>
      <c r="BX37" s="1" t="s">
        <v>3077</v>
      </c>
      <c r="BY37" s="1" t="s">
        <v>3078</v>
      </c>
      <c r="BZ37" s="1" t="s">
        <v>3079</v>
      </c>
      <c r="CA37" s="1"/>
      <c r="CB37" s="1"/>
      <c r="CC37" s="1"/>
      <c r="CD37" s="1"/>
      <c r="CU37" s="14"/>
      <c r="CX37" s="14" t="s">
        <v>3080</v>
      </c>
      <c r="CY37" s="14" t="s">
        <v>3081</v>
      </c>
      <c r="CZ37">
        <v>36</v>
      </c>
    </row>
    <row r="38" spans="1:104" ht="14.5" customHeight="1">
      <c r="B38" s="22"/>
      <c r="C38" s="7" t="s">
        <v>243</v>
      </c>
      <c r="D38" s="14" t="s">
        <v>3082</v>
      </c>
      <c r="E38" s="14" t="s">
        <v>3083</v>
      </c>
      <c r="F38" s="14" t="s">
        <v>3082</v>
      </c>
      <c r="G38" s="14" t="s">
        <v>2983</v>
      </c>
      <c r="H38" s="14" t="s">
        <v>3083</v>
      </c>
      <c r="I38" s="14" t="s">
        <v>2984</v>
      </c>
      <c r="M38" s="14"/>
      <c r="O38">
        <v>3</v>
      </c>
      <c r="P38">
        <v>3</v>
      </c>
      <c r="U38" s="7" t="s">
        <v>3084</v>
      </c>
      <c r="V38" s="7" t="s">
        <v>3085</v>
      </c>
      <c r="W38" s="7" t="s">
        <v>2259</v>
      </c>
      <c r="X38" s="7" t="s">
        <v>3086</v>
      </c>
      <c r="Y38" s="7" t="s">
        <v>3087</v>
      </c>
      <c r="Z38" s="7">
        <v>6</v>
      </c>
      <c r="AB38" s="7" t="s">
        <v>3088</v>
      </c>
      <c r="AC38" s="24" t="s">
        <v>3089</v>
      </c>
      <c r="AD38" s="7" t="s">
        <v>2142</v>
      </c>
      <c r="AE38" s="7">
        <v>5</v>
      </c>
      <c r="AH38" s="14" t="s">
        <v>3090</v>
      </c>
      <c r="AI38" s="14" t="s">
        <v>3091</v>
      </c>
      <c r="AJ38" s="14" t="s">
        <v>3092</v>
      </c>
      <c r="AK38" s="14" t="s">
        <v>3092</v>
      </c>
      <c r="AL38" s="14" t="s">
        <v>3093</v>
      </c>
      <c r="AM38" s="14" t="s">
        <v>3093</v>
      </c>
      <c r="AN38" s="14" t="s">
        <v>3094</v>
      </c>
      <c r="AO38" s="14" t="s">
        <v>3095</v>
      </c>
      <c r="AP38" s="14" t="s">
        <v>3095</v>
      </c>
      <c r="AQ38" s="14" t="s">
        <v>3096</v>
      </c>
      <c r="AR38" s="14" t="s">
        <v>3097</v>
      </c>
      <c r="AS38" s="14" t="s">
        <v>3097</v>
      </c>
      <c r="AT38" s="14" t="s">
        <v>3098</v>
      </c>
      <c r="AU38" s="14" t="s">
        <v>3099</v>
      </c>
      <c r="AV38" s="14" t="s">
        <v>3100</v>
      </c>
      <c r="AW38" s="14" t="s">
        <v>3100</v>
      </c>
      <c r="AX38" s="14" t="s">
        <v>3101</v>
      </c>
      <c r="AY38" s="14" t="s">
        <v>3102</v>
      </c>
      <c r="AZ38" s="14" t="s">
        <v>3101</v>
      </c>
      <c r="BA38" s="14" t="s">
        <v>3101</v>
      </c>
      <c r="BB38" s="14" t="s">
        <v>3095</v>
      </c>
      <c r="BC38" s="14" t="s">
        <v>3099</v>
      </c>
      <c r="BD38" s="14" t="s">
        <v>3095</v>
      </c>
      <c r="BE38" s="14" t="s">
        <v>3090</v>
      </c>
      <c r="BF38" s="14" t="s">
        <v>3103</v>
      </c>
      <c r="BG38" s="14" t="s">
        <v>3094</v>
      </c>
      <c r="BH38" s="14" t="s">
        <v>3101</v>
      </c>
      <c r="BI38" s="14" t="s">
        <v>3101</v>
      </c>
      <c r="BJ38" s="14" t="s">
        <v>3092</v>
      </c>
      <c r="BK38" s="14" t="s">
        <v>3098</v>
      </c>
      <c r="BL38" s="14" t="s">
        <v>3097</v>
      </c>
      <c r="BM38" s="14" t="s">
        <v>3104</v>
      </c>
      <c r="BO38" s="27" t="s">
        <v>3042</v>
      </c>
      <c r="BP38" s="27" t="s">
        <v>3105</v>
      </c>
      <c r="BQ38" t="s">
        <v>3106</v>
      </c>
      <c r="BR38" s="28" t="s">
        <v>2255</v>
      </c>
      <c r="BS38" s="1" t="s">
        <v>2255</v>
      </c>
      <c r="BT38" s="1" t="s">
        <v>3107</v>
      </c>
      <c r="BU38" s="1" t="s">
        <v>3108</v>
      </c>
      <c r="BV38" s="1" t="s">
        <v>3109</v>
      </c>
      <c r="BW38" s="1"/>
      <c r="BX38" s="1"/>
      <c r="BY38" s="1"/>
      <c r="BZ38" s="1"/>
      <c r="CA38" s="1"/>
      <c r="CB38" s="1"/>
      <c r="CC38" s="1"/>
      <c r="CD38" s="1"/>
      <c r="CU38" s="14"/>
      <c r="CX38" s="14" t="s">
        <v>3110</v>
      </c>
      <c r="CY38" s="26" t="s">
        <v>3111</v>
      </c>
      <c r="CZ38">
        <v>37</v>
      </c>
    </row>
    <row r="39" spans="1:104" ht="14.5" customHeight="1">
      <c r="B39" s="22"/>
      <c r="C39" s="7" t="s">
        <v>2156</v>
      </c>
      <c r="D39" s="14" t="s">
        <v>3112</v>
      </c>
      <c r="E39" s="14" t="s">
        <v>3113</v>
      </c>
      <c r="F39" s="14" t="s">
        <v>3112</v>
      </c>
      <c r="G39" s="14" t="s">
        <v>3114</v>
      </c>
      <c r="H39" s="14" t="s">
        <v>3113</v>
      </c>
      <c r="I39" s="14" t="s">
        <v>3115</v>
      </c>
      <c r="M39" s="14"/>
      <c r="O39">
        <v>4</v>
      </c>
      <c r="P39">
        <v>4</v>
      </c>
      <c r="U39" s="7" t="s">
        <v>3116</v>
      </c>
      <c r="V39" s="7" t="s">
        <v>2209</v>
      </c>
      <c r="W39" s="7" t="s">
        <v>2164</v>
      </c>
      <c r="X39" s="7" t="s">
        <v>3117</v>
      </c>
      <c r="Y39" s="7" t="s">
        <v>3118</v>
      </c>
      <c r="Z39" s="7">
        <v>3</v>
      </c>
      <c r="AB39" s="7" t="s">
        <v>3119</v>
      </c>
      <c r="AC39" s="24" t="s">
        <v>3120</v>
      </c>
      <c r="AD39" s="7" t="s">
        <v>2263</v>
      </c>
      <c r="AE39" s="7">
        <v>0</v>
      </c>
      <c r="AH39" s="14" t="s">
        <v>3121</v>
      </c>
      <c r="AI39" s="14" t="s">
        <v>3122</v>
      </c>
      <c r="AJ39" s="14" t="s">
        <v>3123</v>
      </c>
      <c r="AK39" s="14" t="s">
        <v>3123</v>
      </c>
      <c r="AL39" s="14" t="s">
        <v>3124</v>
      </c>
      <c r="AM39" s="14" t="s">
        <v>3124</v>
      </c>
      <c r="AN39" s="14" t="s">
        <v>3125</v>
      </c>
      <c r="AO39" s="14" t="s">
        <v>3126</v>
      </c>
      <c r="AP39" s="14" t="s">
        <v>3126</v>
      </c>
      <c r="AQ39" s="14" t="s">
        <v>3127</v>
      </c>
      <c r="AR39" s="14" t="s">
        <v>3128</v>
      </c>
      <c r="AS39" s="14" t="s">
        <v>3128</v>
      </c>
      <c r="AT39" s="14" t="s">
        <v>3129</v>
      </c>
      <c r="AU39" s="14" t="s">
        <v>3130</v>
      </c>
      <c r="AV39" s="14" t="s">
        <v>3131</v>
      </c>
      <c r="AW39" s="14" t="s">
        <v>3131</v>
      </c>
      <c r="AX39" s="14" t="s">
        <v>3132</v>
      </c>
      <c r="AY39" s="14" t="s">
        <v>3133</v>
      </c>
      <c r="AZ39" s="14" t="s">
        <v>3132</v>
      </c>
      <c r="BA39" s="14" t="s">
        <v>3132</v>
      </c>
      <c r="BB39" s="14" t="s">
        <v>3126</v>
      </c>
      <c r="BC39" s="14" t="s">
        <v>3130</v>
      </c>
      <c r="BD39" s="14" t="s">
        <v>3126</v>
      </c>
      <c r="BE39" s="14" t="s">
        <v>3121</v>
      </c>
      <c r="BF39" s="14" t="s">
        <v>3134</v>
      </c>
      <c r="BG39" s="14" t="s">
        <v>3125</v>
      </c>
      <c r="BH39" s="14" t="s">
        <v>3132</v>
      </c>
      <c r="BI39" s="14" t="s">
        <v>3132</v>
      </c>
      <c r="BJ39" s="14" t="s">
        <v>3123</v>
      </c>
      <c r="BK39" s="14" t="s">
        <v>3129</v>
      </c>
      <c r="BL39" s="14" t="s">
        <v>3128</v>
      </c>
      <c r="BM39" s="14" t="s">
        <v>3135</v>
      </c>
      <c r="BO39" s="27" t="s">
        <v>3043</v>
      </c>
      <c r="BP39" s="27" t="s">
        <v>3136</v>
      </c>
      <c r="BQ39" t="s">
        <v>3137</v>
      </c>
      <c r="BR39" s="28" t="s">
        <v>2301</v>
      </c>
      <c r="BS39" s="1" t="s">
        <v>3138</v>
      </c>
      <c r="BT39" s="1" t="s">
        <v>3139</v>
      </c>
      <c r="BU39" s="1" t="s">
        <v>3140</v>
      </c>
      <c r="BV39" s="1" t="s">
        <v>3141</v>
      </c>
      <c r="BW39" s="1"/>
      <c r="BX39" s="1"/>
      <c r="BY39" s="1"/>
      <c r="BZ39" s="1"/>
      <c r="CA39" s="1"/>
      <c r="CB39" s="1"/>
      <c r="CC39" s="1"/>
      <c r="CD39" s="1"/>
      <c r="CU39" s="14"/>
      <c r="CX39" s="14" t="s">
        <v>3142</v>
      </c>
      <c r="CY39" s="26" t="s">
        <v>3143</v>
      </c>
      <c r="CZ39">
        <v>38</v>
      </c>
    </row>
    <row r="40" spans="1:104" ht="14.5" customHeight="1">
      <c r="B40" s="22"/>
      <c r="C40" s="7" t="s">
        <v>239</v>
      </c>
      <c r="D40" s="14" t="s">
        <v>3144</v>
      </c>
      <c r="E40" s="14" t="s">
        <v>3145</v>
      </c>
      <c r="F40" s="14" t="s">
        <v>3144</v>
      </c>
      <c r="G40" s="14" t="s">
        <v>3114</v>
      </c>
      <c r="H40" s="14" t="s">
        <v>3145</v>
      </c>
      <c r="I40" s="14" t="s">
        <v>3115</v>
      </c>
      <c r="M40" s="14"/>
      <c r="O40">
        <v>5</v>
      </c>
      <c r="P40">
        <v>5</v>
      </c>
      <c r="U40" s="7" t="s">
        <v>3146</v>
      </c>
      <c r="V40" s="7" t="s">
        <v>2256</v>
      </c>
      <c r="W40" s="7" t="s">
        <v>2164</v>
      </c>
      <c r="X40" s="7" t="s">
        <v>3147</v>
      </c>
      <c r="Y40" s="7" t="s">
        <v>3148</v>
      </c>
      <c r="Z40" s="7">
        <v>10</v>
      </c>
      <c r="AB40" s="7" t="s">
        <v>3149</v>
      </c>
      <c r="AC40" s="24" t="s">
        <v>3120</v>
      </c>
      <c r="AD40" s="7" t="s">
        <v>2263</v>
      </c>
      <c r="AE40" s="7">
        <v>0</v>
      </c>
      <c r="AH40" s="14" t="s">
        <v>3150</v>
      </c>
      <c r="AI40" s="14" t="s">
        <v>3151</v>
      </c>
      <c r="AJ40" s="14" t="s">
        <v>3152</v>
      </c>
      <c r="AK40" s="14" t="s">
        <v>3152</v>
      </c>
      <c r="AL40" s="26" t="s">
        <v>3153</v>
      </c>
      <c r="AM40" s="26" t="s">
        <v>3153</v>
      </c>
      <c r="AN40" s="14" t="s">
        <v>3154</v>
      </c>
      <c r="AO40" s="14" t="s">
        <v>3155</v>
      </c>
      <c r="AP40" s="14" t="s">
        <v>3155</v>
      </c>
      <c r="AQ40" s="14" t="s">
        <v>3156</v>
      </c>
      <c r="AR40" s="14" t="s">
        <v>3157</v>
      </c>
      <c r="AS40" s="14" t="s">
        <v>3157</v>
      </c>
      <c r="AT40" s="14" t="s">
        <v>3158</v>
      </c>
      <c r="AU40" s="14" t="s">
        <v>3159</v>
      </c>
      <c r="AV40" s="14" t="s">
        <v>3160</v>
      </c>
      <c r="AW40" s="14" t="s">
        <v>3160</v>
      </c>
      <c r="AX40" s="14" t="s">
        <v>3161</v>
      </c>
      <c r="AY40" s="14" t="s">
        <v>3162</v>
      </c>
      <c r="AZ40" s="14" t="s">
        <v>3161</v>
      </c>
      <c r="BA40" s="14" t="s">
        <v>3161</v>
      </c>
      <c r="BB40" s="14" t="s">
        <v>3155</v>
      </c>
      <c r="BC40" s="14" t="s">
        <v>3159</v>
      </c>
      <c r="BD40" s="14" t="s">
        <v>3155</v>
      </c>
      <c r="BE40" s="14" t="s">
        <v>3150</v>
      </c>
      <c r="BF40" s="14" t="s">
        <v>3163</v>
      </c>
      <c r="BG40" s="14" t="s">
        <v>3154</v>
      </c>
      <c r="BH40" s="14" t="s">
        <v>3161</v>
      </c>
      <c r="BI40" s="14" t="s">
        <v>3161</v>
      </c>
      <c r="BJ40" s="14" t="s">
        <v>3152</v>
      </c>
      <c r="BK40" s="14" t="s">
        <v>3158</v>
      </c>
      <c r="BL40" s="14" t="s">
        <v>3157</v>
      </c>
      <c r="BM40" s="14" t="s">
        <v>3164</v>
      </c>
      <c r="BO40" s="27" t="s">
        <v>3072</v>
      </c>
      <c r="BP40" s="27" t="s">
        <v>3165</v>
      </c>
      <c r="BQ40" t="s">
        <v>3166</v>
      </c>
      <c r="BR40" s="28" t="s">
        <v>2345</v>
      </c>
      <c r="BS40" s="1" t="s">
        <v>3167</v>
      </c>
      <c r="BT40" s="1" t="s">
        <v>3168</v>
      </c>
      <c r="BU40" s="1" t="s">
        <v>3169</v>
      </c>
      <c r="BV40" s="1" t="s">
        <v>3170</v>
      </c>
      <c r="BW40" s="1" t="s">
        <v>3171</v>
      </c>
      <c r="BX40" s="1" t="s">
        <v>3172</v>
      </c>
      <c r="BY40" s="1" t="s">
        <v>3173</v>
      </c>
      <c r="BZ40" s="1" t="s">
        <v>3174</v>
      </c>
      <c r="CA40" s="1" t="s">
        <v>3175</v>
      </c>
      <c r="CB40" s="1" t="s">
        <v>3176</v>
      </c>
      <c r="CC40" s="1" t="s">
        <v>3177</v>
      </c>
      <c r="CD40" s="1" t="s">
        <v>3178</v>
      </c>
      <c r="CU40" s="14"/>
      <c r="CX40" s="14" t="s">
        <v>3179</v>
      </c>
      <c r="CY40" s="26" t="s">
        <v>3180</v>
      </c>
      <c r="CZ40">
        <v>39</v>
      </c>
    </row>
    <row r="41" spans="1:104" ht="14.5" customHeight="1">
      <c r="B41" s="22"/>
      <c r="C41" s="7" t="s">
        <v>240</v>
      </c>
      <c r="D41" s="14" t="s">
        <v>3181</v>
      </c>
      <c r="E41" s="14" t="s">
        <v>3182</v>
      </c>
      <c r="F41" s="14" t="s">
        <v>3181</v>
      </c>
      <c r="G41" s="14" t="s">
        <v>3114</v>
      </c>
      <c r="H41" s="14" t="s">
        <v>3182</v>
      </c>
      <c r="I41" s="14" t="s">
        <v>2984</v>
      </c>
      <c r="M41" s="14"/>
      <c r="O41">
        <v>6</v>
      </c>
      <c r="P41">
        <v>6</v>
      </c>
      <c r="U41" s="7">
        <v>0</v>
      </c>
      <c r="V41" s="7" t="s">
        <v>115</v>
      </c>
      <c r="W41" s="7" t="s">
        <v>115</v>
      </c>
      <c r="X41" s="7" t="s">
        <v>115</v>
      </c>
      <c r="Y41" s="7" t="s">
        <v>115</v>
      </c>
      <c r="Z41" s="7" t="s">
        <v>115</v>
      </c>
      <c r="AB41" s="7" t="s">
        <v>3183</v>
      </c>
      <c r="AC41" s="24" t="s">
        <v>3120</v>
      </c>
      <c r="AD41" s="7" t="s">
        <v>2260</v>
      </c>
      <c r="AE41" s="7">
        <v>4</v>
      </c>
      <c r="AH41" s="14" t="s">
        <v>3184</v>
      </c>
      <c r="AI41" s="14" t="s">
        <v>3185</v>
      </c>
      <c r="AJ41" s="14" t="s">
        <v>3186</v>
      </c>
      <c r="AK41" s="14" t="s">
        <v>3186</v>
      </c>
      <c r="AL41" s="14" t="s">
        <v>3187</v>
      </c>
      <c r="AM41" s="14" t="s">
        <v>3187</v>
      </c>
      <c r="AN41" s="14" t="s">
        <v>3188</v>
      </c>
      <c r="AO41" s="14" t="s">
        <v>3189</v>
      </c>
      <c r="AP41" s="14" t="s">
        <v>3189</v>
      </c>
      <c r="AQ41" s="14" t="s">
        <v>3190</v>
      </c>
      <c r="AR41" s="14" t="s">
        <v>3191</v>
      </c>
      <c r="AS41" s="14" t="s">
        <v>3191</v>
      </c>
      <c r="AT41" s="14" t="s">
        <v>3192</v>
      </c>
      <c r="AU41" s="14" t="s">
        <v>3193</v>
      </c>
      <c r="AV41" s="14" t="s">
        <v>3194</v>
      </c>
      <c r="AW41" s="14" t="s">
        <v>3194</v>
      </c>
      <c r="AX41" s="14" t="s">
        <v>3195</v>
      </c>
      <c r="AY41" s="14" t="s">
        <v>3196</v>
      </c>
      <c r="AZ41" s="14" t="s">
        <v>3195</v>
      </c>
      <c r="BA41" s="14" t="s">
        <v>3195</v>
      </c>
      <c r="BB41" s="14" t="s">
        <v>3189</v>
      </c>
      <c r="BC41" s="14" t="s">
        <v>3193</v>
      </c>
      <c r="BD41" s="14" t="s">
        <v>3189</v>
      </c>
      <c r="BE41" s="14" t="s">
        <v>3184</v>
      </c>
      <c r="BF41" s="14" t="s">
        <v>3197</v>
      </c>
      <c r="BG41" s="14" t="s">
        <v>3188</v>
      </c>
      <c r="BH41" s="14" t="s">
        <v>3195</v>
      </c>
      <c r="BI41" s="14" t="s">
        <v>3195</v>
      </c>
      <c r="BJ41" s="14" t="s">
        <v>3186</v>
      </c>
      <c r="BK41" s="14" t="s">
        <v>3192</v>
      </c>
      <c r="BL41" s="14" t="s">
        <v>3191</v>
      </c>
      <c r="BM41" s="14" t="s">
        <v>3198</v>
      </c>
      <c r="BO41" s="27" t="s">
        <v>3073</v>
      </c>
      <c r="BP41" s="27" t="s">
        <v>3199</v>
      </c>
      <c r="BQ41" t="s">
        <v>3137</v>
      </c>
      <c r="BR41" s="28" t="s">
        <v>2387</v>
      </c>
      <c r="BS41" s="1" t="s">
        <v>2387</v>
      </c>
      <c r="BT41" s="1"/>
      <c r="BU41" s="1"/>
      <c r="BV41" s="1"/>
      <c r="BW41" s="1"/>
      <c r="BX41" s="1"/>
      <c r="BY41" s="1"/>
      <c r="BZ41" s="1"/>
      <c r="CA41" s="1"/>
      <c r="CB41" s="1"/>
      <c r="CC41" s="1"/>
      <c r="CD41" s="1"/>
      <c r="CU41" s="14"/>
      <c r="CX41" s="14" t="s">
        <v>3200</v>
      </c>
      <c r="CY41" s="14" t="s">
        <v>3201</v>
      </c>
      <c r="CZ41">
        <v>40</v>
      </c>
    </row>
    <row r="42" spans="1:104" ht="14.5" customHeight="1">
      <c r="C42" s="7" t="s">
        <v>2157</v>
      </c>
      <c r="D42" s="14" t="s">
        <v>3202</v>
      </c>
      <c r="E42" s="14" t="s">
        <v>3203</v>
      </c>
      <c r="F42" s="14" t="s">
        <v>3202</v>
      </c>
      <c r="G42" s="14" t="s">
        <v>3114</v>
      </c>
      <c r="H42" s="14" t="s">
        <v>3203</v>
      </c>
      <c r="I42" s="14" t="s">
        <v>2984</v>
      </c>
      <c r="M42" s="14"/>
      <c r="O42">
        <v>7</v>
      </c>
      <c r="P42">
        <v>7</v>
      </c>
      <c r="AB42" s="7" t="s">
        <v>3204</v>
      </c>
      <c r="AC42" s="24" t="s">
        <v>3120</v>
      </c>
      <c r="AD42" s="7" t="s">
        <v>2466</v>
      </c>
      <c r="AE42" s="7">
        <v>1</v>
      </c>
      <c r="AH42" s="14" t="s">
        <v>3205</v>
      </c>
      <c r="AI42" s="14" t="s">
        <v>3206</v>
      </c>
      <c r="AJ42" s="14" t="s">
        <v>3207</v>
      </c>
      <c r="AK42" s="14" t="s">
        <v>3207</v>
      </c>
      <c r="AL42" s="14" t="s">
        <v>3208</v>
      </c>
      <c r="AM42" s="14" t="s">
        <v>3208</v>
      </c>
      <c r="AN42" s="14" t="s">
        <v>3209</v>
      </c>
      <c r="AO42" s="14" t="s">
        <v>3210</v>
      </c>
      <c r="AP42" s="14" t="s">
        <v>3210</v>
      </c>
      <c r="AQ42" s="14" t="s">
        <v>3211</v>
      </c>
      <c r="AR42" s="14" t="s">
        <v>3212</v>
      </c>
      <c r="AS42" s="14" t="s">
        <v>3212</v>
      </c>
      <c r="AT42" s="14" t="s">
        <v>3213</v>
      </c>
      <c r="AU42" s="14" t="s">
        <v>3214</v>
      </c>
      <c r="AV42" s="14" t="s">
        <v>3215</v>
      </c>
      <c r="AW42" s="14" t="s">
        <v>3215</v>
      </c>
      <c r="AX42" s="14" t="s">
        <v>3216</v>
      </c>
      <c r="AY42" s="14" t="s">
        <v>3217</v>
      </c>
      <c r="AZ42" s="14" t="s">
        <v>3216</v>
      </c>
      <c r="BA42" s="14" t="s">
        <v>3216</v>
      </c>
      <c r="BB42" s="14" t="s">
        <v>3210</v>
      </c>
      <c r="BC42" s="14" t="s">
        <v>3214</v>
      </c>
      <c r="BD42" s="14" t="s">
        <v>3210</v>
      </c>
      <c r="BE42" s="14" t="s">
        <v>3205</v>
      </c>
      <c r="BF42" s="14" t="s">
        <v>3218</v>
      </c>
      <c r="BG42" s="14" t="s">
        <v>3209</v>
      </c>
      <c r="BH42" s="14" t="s">
        <v>3216</v>
      </c>
      <c r="BI42" s="14" t="s">
        <v>3216</v>
      </c>
      <c r="BJ42" s="14" t="s">
        <v>3207</v>
      </c>
      <c r="BK42" s="14" t="s">
        <v>3213</v>
      </c>
      <c r="BL42" s="14" t="s">
        <v>3212</v>
      </c>
      <c r="BM42" s="14" t="s">
        <v>3219</v>
      </c>
      <c r="BO42" s="27" t="s">
        <v>3074</v>
      </c>
      <c r="BP42" s="27" t="s">
        <v>3220</v>
      </c>
      <c r="BQ42" t="s">
        <v>3071</v>
      </c>
      <c r="BR42" s="28" t="s">
        <v>2425</v>
      </c>
      <c r="BS42" s="1" t="s">
        <v>2425</v>
      </c>
      <c r="BU42" s="1"/>
      <c r="BV42" s="1"/>
      <c r="BW42" s="1"/>
      <c r="BX42" s="1"/>
      <c r="BY42" s="1"/>
      <c r="BZ42" s="1"/>
      <c r="CA42" s="1"/>
      <c r="CB42" s="1"/>
      <c r="CC42" s="1"/>
      <c r="CD42" s="1"/>
      <c r="CU42" s="14"/>
      <c r="CX42" s="14" t="s">
        <v>3221</v>
      </c>
      <c r="CY42" s="26" t="s">
        <v>3222</v>
      </c>
      <c r="CZ42">
        <v>41</v>
      </c>
    </row>
    <row r="43" spans="1:104" ht="14.5" customHeight="1">
      <c r="D43" s="14" t="str">
        <f>VLOOKUP(B30,C30:D42,2,0)</f>
        <v>吟游诗人武器熟练</v>
      </c>
      <c r="E43" s="14" t="str">
        <f>VLOOKUP(B30,C30:E42,3,0)</f>
        <v>吟游诗人护甲熟练</v>
      </c>
      <c r="M43" s="14"/>
      <c r="O43">
        <v>8</v>
      </c>
      <c r="P43">
        <v>8</v>
      </c>
      <c r="AB43" s="7" t="s">
        <v>3223</v>
      </c>
      <c r="AC43" s="24" t="s">
        <v>3224</v>
      </c>
      <c r="AD43" s="7" t="s">
        <v>2263</v>
      </c>
      <c r="AE43" s="7">
        <v>4</v>
      </c>
      <c r="AH43" s="14" t="s">
        <v>3225</v>
      </c>
      <c r="AI43" s="14" t="s">
        <v>3226</v>
      </c>
      <c r="AJ43" s="14" t="s">
        <v>3227</v>
      </c>
      <c r="AK43" s="14" t="s">
        <v>3227</v>
      </c>
      <c r="AL43" s="14" t="s">
        <v>3228</v>
      </c>
      <c r="AM43" s="14" t="s">
        <v>3228</v>
      </c>
      <c r="AN43" s="14" t="s">
        <v>3229</v>
      </c>
      <c r="AO43" s="14" t="s">
        <v>3230</v>
      </c>
      <c r="AP43" s="14" t="s">
        <v>3230</v>
      </c>
      <c r="AQ43" s="14" t="s">
        <v>3231</v>
      </c>
      <c r="AR43" s="14" t="s">
        <v>3232</v>
      </c>
      <c r="AS43" s="14" t="s">
        <v>3232</v>
      </c>
      <c r="AT43" s="14" t="s">
        <v>3233</v>
      </c>
      <c r="AU43" s="14" t="s">
        <v>3234</v>
      </c>
      <c r="AV43" s="14" t="s">
        <v>3235</v>
      </c>
      <c r="AW43" s="14" t="s">
        <v>3235</v>
      </c>
      <c r="AX43" s="14" t="s">
        <v>3236</v>
      </c>
      <c r="AY43" s="14" t="s">
        <v>3237</v>
      </c>
      <c r="AZ43" s="14" t="s">
        <v>3236</v>
      </c>
      <c r="BA43" s="14" t="s">
        <v>3236</v>
      </c>
      <c r="BB43" s="14" t="s">
        <v>3230</v>
      </c>
      <c r="BC43" s="14" t="s">
        <v>3234</v>
      </c>
      <c r="BD43" s="14" t="s">
        <v>3230</v>
      </c>
      <c r="BE43" s="14" t="s">
        <v>3225</v>
      </c>
      <c r="BF43" s="14" t="s">
        <v>3218</v>
      </c>
      <c r="BG43" s="14" t="s">
        <v>3229</v>
      </c>
      <c r="BH43" s="14" t="s">
        <v>3236</v>
      </c>
      <c r="BI43" s="14" t="s">
        <v>3236</v>
      </c>
      <c r="BJ43" s="14" t="s">
        <v>3227</v>
      </c>
      <c r="BK43" s="14" t="s">
        <v>3233</v>
      </c>
      <c r="BL43" s="14" t="s">
        <v>3232</v>
      </c>
      <c r="BM43" s="14" t="s">
        <v>3238</v>
      </c>
      <c r="BO43" s="27" t="s">
        <v>3075</v>
      </c>
      <c r="BP43" s="27" t="s">
        <v>3239</v>
      </c>
      <c r="BQ43" t="s">
        <v>3071</v>
      </c>
      <c r="BR43" s="28" t="s">
        <v>2461</v>
      </c>
      <c r="BS43" s="1" t="s">
        <v>2461</v>
      </c>
      <c r="BT43" s="1" t="s">
        <v>3011</v>
      </c>
      <c r="BU43" s="1"/>
      <c r="BV43" s="1"/>
      <c r="BW43" s="1"/>
      <c r="BX43" s="1"/>
      <c r="BY43" s="1"/>
      <c r="BZ43" s="1"/>
      <c r="CA43" s="1"/>
      <c r="CB43" s="1"/>
      <c r="CC43" s="1"/>
      <c r="CD43" s="1"/>
      <c r="CU43" s="14"/>
      <c r="CX43" s="14" t="s">
        <v>3240</v>
      </c>
      <c r="CY43" s="26" t="s">
        <v>3241</v>
      </c>
      <c r="CZ43">
        <v>42</v>
      </c>
    </row>
    <row r="44" spans="1:104" ht="14.5" customHeight="1">
      <c r="M44" s="14"/>
      <c r="O44">
        <v>9</v>
      </c>
      <c r="P44">
        <v>9</v>
      </c>
      <c r="AB44" s="7" t="s">
        <v>3242</v>
      </c>
      <c r="AC44" s="24" t="s">
        <v>115</v>
      </c>
      <c r="AD44" s="7" t="s">
        <v>3243</v>
      </c>
      <c r="AE44" s="7">
        <v>1</v>
      </c>
      <c r="AH44" s="14" t="s">
        <v>2145</v>
      </c>
      <c r="AI44" s="14" t="s">
        <v>2171</v>
      </c>
      <c r="AJ44" s="14" t="s">
        <v>2218</v>
      </c>
      <c r="AK44" s="14" t="s">
        <v>2265</v>
      </c>
      <c r="AL44" s="14" t="s">
        <v>2308</v>
      </c>
      <c r="AM44" s="14" t="s">
        <v>2350</v>
      </c>
      <c r="AN44" s="14" t="s">
        <v>2394</v>
      </c>
      <c r="AO44" s="14" t="s">
        <v>2434</v>
      </c>
      <c r="AP44" s="14" t="s">
        <v>2468</v>
      </c>
      <c r="AQ44" s="14" t="s">
        <v>2499</v>
      </c>
      <c r="AR44" s="14" t="s">
        <v>2531</v>
      </c>
      <c r="AS44" s="14" t="s">
        <v>2562</v>
      </c>
      <c r="AT44" s="14" t="s">
        <v>2592</v>
      </c>
      <c r="AU44" s="14" t="s">
        <v>2622</v>
      </c>
      <c r="AV44" s="14" t="s">
        <v>2645</v>
      </c>
      <c r="AW44" s="14" t="s">
        <v>2663</v>
      </c>
      <c r="AX44" s="14" t="s">
        <v>2684</v>
      </c>
      <c r="AY44" s="14" t="s">
        <v>2705</v>
      </c>
      <c r="AZ44" s="14" t="s">
        <v>2725</v>
      </c>
      <c r="BA44" s="14" t="s">
        <v>2744</v>
      </c>
      <c r="BB44" s="14" t="s">
        <v>2763</v>
      </c>
      <c r="BC44" s="14" t="s">
        <v>2783</v>
      </c>
      <c r="BD44" s="14" t="s">
        <v>2800</v>
      </c>
      <c r="BE44" s="14" t="s">
        <v>2818</v>
      </c>
      <c r="BF44" s="14" t="s">
        <v>2836</v>
      </c>
      <c r="BG44" s="14" t="s">
        <v>2856</v>
      </c>
      <c r="BH44" s="14" t="s">
        <v>2875</v>
      </c>
      <c r="BI44" s="14" t="s">
        <v>2892</v>
      </c>
      <c r="BJ44" s="14" t="s">
        <v>2909</v>
      </c>
      <c r="BK44" s="14" t="s">
        <v>2929</v>
      </c>
      <c r="BL44" s="14" t="s">
        <v>2947</v>
      </c>
      <c r="BM44" s="14" t="s">
        <v>2969</v>
      </c>
      <c r="BO44" s="27" t="s">
        <v>3076</v>
      </c>
      <c r="BP44" s="27" t="s">
        <v>3244</v>
      </c>
      <c r="BQ44" t="s">
        <v>3106</v>
      </c>
      <c r="BR44" s="28" t="s">
        <v>2491</v>
      </c>
      <c r="BS44" s="1" t="s">
        <v>2491</v>
      </c>
      <c r="BT44" s="1" t="s">
        <v>3245</v>
      </c>
      <c r="BU44" s="1" t="s">
        <v>3246</v>
      </c>
      <c r="BV44" s="1"/>
      <c r="BW44" s="1"/>
      <c r="BX44" s="1"/>
      <c r="BY44" s="1"/>
      <c r="BZ44" s="1"/>
      <c r="CA44" s="1"/>
      <c r="CB44" s="1"/>
      <c r="CC44" s="1"/>
      <c r="CD44" s="1"/>
      <c r="CX44" s="14" t="s">
        <v>3247</v>
      </c>
      <c r="CY44" s="26" t="s">
        <v>3248</v>
      </c>
      <c r="CZ44">
        <v>43</v>
      </c>
    </row>
    <row r="45" spans="1:104" ht="14.5" customHeight="1">
      <c r="M45" s="14"/>
      <c r="O45">
        <v>10</v>
      </c>
      <c r="P45">
        <v>10</v>
      </c>
      <c r="U45" s="7" t="s">
        <v>3249</v>
      </c>
      <c r="V45" s="7">
        <v>11</v>
      </c>
      <c r="W45" s="7" t="s">
        <v>3250</v>
      </c>
      <c r="X45" s="7">
        <v>8</v>
      </c>
      <c r="Y45" s="7"/>
      <c r="Z45" s="7"/>
      <c r="AB45" s="7" t="s">
        <v>3251</v>
      </c>
      <c r="AC45" s="24" t="s">
        <v>115</v>
      </c>
      <c r="AD45" s="7" t="s">
        <v>2142</v>
      </c>
      <c r="AE45" s="7">
        <v>4</v>
      </c>
      <c r="AH45" s="14" t="s">
        <v>3252</v>
      </c>
      <c r="AI45" s="14" t="s">
        <v>3253</v>
      </c>
      <c r="AJ45" s="26" t="s">
        <v>3254</v>
      </c>
      <c r="AK45" s="26" t="s">
        <v>3254</v>
      </c>
      <c r="AL45" s="26" t="s">
        <v>3255</v>
      </c>
      <c r="AM45" s="26" t="s">
        <v>3255</v>
      </c>
      <c r="AN45" s="26" t="s">
        <v>3256</v>
      </c>
      <c r="AO45" s="26" t="s">
        <v>3257</v>
      </c>
      <c r="AP45" s="14" t="s">
        <v>3257</v>
      </c>
      <c r="AQ45" s="14" t="s">
        <v>3258</v>
      </c>
      <c r="AR45" s="26" t="s">
        <v>3259</v>
      </c>
      <c r="AS45" s="26" t="s">
        <v>3259</v>
      </c>
      <c r="AT45" s="26" t="s">
        <v>3260</v>
      </c>
      <c r="AU45" s="26" t="s">
        <v>3261</v>
      </c>
      <c r="AV45" s="26" t="s">
        <v>3262</v>
      </c>
      <c r="AW45" s="14" t="s">
        <v>3262</v>
      </c>
      <c r="AX45" s="26" t="s">
        <v>3263</v>
      </c>
      <c r="AY45" s="26" t="s">
        <v>3264</v>
      </c>
      <c r="AZ45" s="26" t="s">
        <v>3263</v>
      </c>
      <c r="BA45" s="26" t="s">
        <v>3263</v>
      </c>
      <c r="BB45" s="26" t="s">
        <v>3257</v>
      </c>
      <c r="BC45" s="26" t="s">
        <v>3261</v>
      </c>
      <c r="BD45" s="26" t="s">
        <v>3257</v>
      </c>
      <c r="BE45" s="14" t="s">
        <v>3252</v>
      </c>
      <c r="BF45" s="14" t="s">
        <v>3265</v>
      </c>
      <c r="BG45" s="26" t="s">
        <v>3256</v>
      </c>
      <c r="BH45" s="26" t="s">
        <v>3263</v>
      </c>
      <c r="BI45" s="26" t="s">
        <v>3263</v>
      </c>
      <c r="BJ45" s="26" t="s">
        <v>3254</v>
      </c>
      <c r="BK45" s="26" t="s">
        <v>3260</v>
      </c>
      <c r="BL45" s="26" t="s">
        <v>3259</v>
      </c>
      <c r="BM45" s="26" t="s">
        <v>3266</v>
      </c>
      <c r="BO45" s="27" t="s">
        <v>3077</v>
      </c>
      <c r="BP45" s="27" t="s">
        <v>3267</v>
      </c>
      <c r="BQ45" t="s">
        <v>3106</v>
      </c>
      <c r="BR45" s="28" t="s">
        <v>2524</v>
      </c>
      <c r="BS45" s="1" t="s">
        <v>3268</v>
      </c>
      <c r="BT45" s="1" t="s">
        <v>3269</v>
      </c>
      <c r="BU45" s="1" t="s">
        <v>3270</v>
      </c>
      <c r="BV45" s="1"/>
      <c r="BW45" s="1"/>
      <c r="BX45" s="1"/>
      <c r="BY45" s="1"/>
      <c r="BZ45" s="1"/>
      <c r="CA45" s="1"/>
      <c r="CB45" s="1"/>
      <c r="CC45" s="1"/>
      <c r="CD45" s="1"/>
      <c r="CX45" s="14" t="s">
        <v>3271</v>
      </c>
      <c r="CY45" s="26" t="s">
        <v>3272</v>
      </c>
      <c r="CZ45">
        <v>44</v>
      </c>
    </row>
    <row r="46" spans="1:104" ht="14.5" customHeight="1">
      <c r="M46" s="14"/>
      <c r="O46">
        <v>11</v>
      </c>
      <c r="P46">
        <v>11</v>
      </c>
      <c r="U46" s="7" t="s">
        <v>3273</v>
      </c>
      <c r="V46" s="7">
        <v>11</v>
      </c>
      <c r="W46" s="7" t="s">
        <v>63</v>
      </c>
      <c r="X46" s="7">
        <v>10</v>
      </c>
      <c r="Y46" s="7"/>
      <c r="Z46" s="7"/>
      <c r="AB46" s="7" t="s">
        <v>3274</v>
      </c>
      <c r="AC46" s="24" t="s">
        <v>115</v>
      </c>
      <c r="AD46" s="7" t="s">
        <v>2263</v>
      </c>
      <c r="AE46" s="7">
        <v>3</v>
      </c>
      <c r="AH46" s="14" t="s">
        <v>3275</v>
      </c>
      <c r="AI46" s="14" t="s">
        <v>3276</v>
      </c>
      <c r="AJ46" s="14" t="s">
        <v>3277</v>
      </c>
      <c r="AK46" s="14" t="s">
        <v>3277</v>
      </c>
      <c r="AL46" s="14" t="s">
        <v>3278</v>
      </c>
      <c r="AM46" s="14" t="s">
        <v>3278</v>
      </c>
      <c r="AN46" s="14" t="s">
        <v>3279</v>
      </c>
      <c r="AO46" s="14" t="s">
        <v>3280</v>
      </c>
      <c r="AP46" s="14" t="s">
        <v>3280</v>
      </c>
      <c r="AQ46" s="14" t="s">
        <v>3281</v>
      </c>
      <c r="AR46" s="14" t="s">
        <v>3282</v>
      </c>
      <c r="AS46" s="14" t="s">
        <v>3282</v>
      </c>
      <c r="AT46" s="14" t="s">
        <v>3283</v>
      </c>
      <c r="AU46" s="14" t="s">
        <v>3284</v>
      </c>
      <c r="AV46" s="14" t="s">
        <v>3285</v>
      </c>
      <c r="AW46" s="14" t="s">
        <v>3285</v>
      </c>
      <c r="AX46" s="14" t="s">
        <v>3286</v>
      </c>
      <c r="AY46" s="14" t="s">
        <v>3287</v>
      </c>
      <c r="AZ46" s="14" t="s">
        <v>3286</v>
      </c>
      <c r="BA46" s="14" t="s">
        <v>3286</v>
      </c>
      <c r="BB46" s="14" t="s">
        <v>3280</v>
      </c>
      <c r="BC46" s="14" t="s">
        <v>3284</v>
      </c>
      <c r="BD46" s="14" t="s">
        <v>3280</v>
      </c>
      <c r="BE46" s="14" t="s">
        <v>3275</v>
      </c>
      <c r="BF46" s="14" t="s">
        <v>3288</v>
      </c>
      <c r="BG46" s="14" t="s">
        <v>3279</v>
      </c>
      <c r="BH46" s="14" t="s">
        <v>3286</v>
      </c>
      <c r="BI46" s="14" t="s">
        <v>3286</v>
      </c>
      <c r="BJ46" s="14" t="s">
        <v>3277</v>
      </c>
      <c r="BK46" s="14" t="s">
        <v>3283</v>
      </c>
      <c r="BL46" s="14" t="s">
        <v>3282</v>
      </c>
      <c r="BM46" s="14" t="s">
        <v>3289</v>
      </c>
      <c r="BO46" s="27" t="s">
        <v>2255</v>
      </c>
      <c r="BP46" s="27" t="s">
        <v>3290</v>
      </c>
      <c r="BQ46" t="s">
        <v>3291</v>
      </c>
      <c r="BR46" s="28" t="s">
        <v>2556</v>
      </c>
      <c r="BS46" s="1" t="s">
        <v>3292</v>
      </c>
      <c r="BT46" s="1" t="s">
        <v>3293</v>
      </c>
      <c r="BU46" s="1" t="s">
        <v>3294</v>
      </c>
      <c r="BV46" s="1" t="s">
        <v>3295</v>
      </c>
      <c r="BW46" s="1"/>
      <c r="BX46" s="1"/>
      <c r="BY46" s="1"/>
      <c r="BZ46" s="1"/>
      <c r="CA46" s="1"/>
      <c r="CB46" s="1"/>
      <c r="CC46" s="1"/>
      <c r="CD46" s="1"/>
      <c r="CX46" s="14" t="s">
        <v>3296</v>
      </c>
      <c r="CY46" s="26" t="s">
        <v>3297</v>
      </c>
      <c r="CZ46">
        <v>45</v>
      </c>
    </row>
    <row r="47" spans="1:104" ht="14.5" customHeight="1">
      <c r="D47" t="s">
        <v>194</v>
      </c>
      <c r="E47" t="s">
        <v>3298</v>
      </c>
      <c r="F47" t="s">
        <v>3299</v>
      </c>
      <c r="G47" t="s">
        <v>3300</v>
      </c>
      <c r="M47" s="14"/>
      <c r="O47">
        <v>12</v>
      </c>
      <c r="P47">
        <v>12</v>
      </c>
      <c r="U47" s="7" t="s">
        <v>3301</v>
      </c>
      <c r="V47" s="7">
        <v>12</v>
      </c>
      <c r="W47" s="7" t="s">
        <v>63</v>
      </c>
      <c r="X47" s="7">
        <v>13</v>
      </c>
      <c r="Y47" s="7"/>
      <c r="Z47" s="7"/>
      <c r="AB47" s="7" t="s">
        <v>3302</v>
      </c>
      <c r="AC47" s="24" t="s">
        <v>115</v>
      </c>
      <c r="AD47" s="7" t="s">
        <v>2142</v>
      </c>
      <c r="AE47" s="7">
        <v>10</v>
      </c>
      <c r="AH47" s="14" t="s">
        <v>3303</v>
      </c>
      <c r="AI47" s="14" t="s">
        <v>3304</v>
      </c>
      <c r="AJ47" s="14" t="s">
        <v>3305</v>
      </c>
      <c r="AK47" s="14" t="s">
        <v>3305</v>
      </c>
      <c r="AL47" s="14" t="s">
        <v>3306</v>
      </c>
      <c r="AM47" s="14" t="s">
        <v>3306</v>
      </c>
      <c r="AN47" s="14" t="s">
        <v>3307</v>
      </c>
      <c r="AO47" s="14" t="s">
        <v>3308</v>
      </c>
      <c r="AP47" s="14" t="s">
        <v>3308</v>
      </c>
      <c r="AQ47" s="14" t="s">
        <v>3309</v>
      </c>
      <c r="AR47" s="14" t="s">
        <v>3310</v>
      </c>
      <c r="AS47" s="14" t="s">
        <v>3310</v>
      </c>
      <c r="AT47" s="14" t="s">
        <v>3311</v>
      </c>
      <c r="AU47" s="14" t="s">
        <v>3312</v>
      </c>
      <c r="AV47" s="14" t="s">
        <v>3313</v>
      </c>
      <c r="AW47" s="14" t="s">
        <v>3313</v>
      </c>
      <c r="AX47" s="14" t="s">
        <v>3314</v>
      </c>
      <c r="AY47" s="14" t="s">
        <v>3315</v>
      </c>
      <c r="AZ47" s="14" t="s">
        <v>3314</v>
      </c>
      <c r="BA47" s="14" t="s">
        <v>3314</v>
      </c>
      <c r="BB47" s="14" t="s">
        <v>3308</v>
      </c>
      <c r="BC47" s="14" t="s">
        <v>3312</v>
      </c>
      <c r="BD47" s="14" t="s">
        <v>3308</v>
      </c>
      <c r="BE47" s="14" t="s">
        <v>3303</v>
      </c>
      <c r="BF47" s="14" t="s">
        <v>3316</v>
      </c>
      <c r="BG47" s="14" t="s">
        <v>3307</v>
      </c>
      <c r="BH47" s="14" t="s">
        <v>3314</v>
      </c>
      <c r="BI47" s="14" t="s">
        <v>3314</v>
      </c>
      <c r="BJ47" s="14" t="s">
        <v>3305</v>
      </c>
      <c r="BK47" s="14" t="s">
        <v>3311</v>
      </c>
      <c r="BL47" s="14" t="s">
        <v>3310</v>
      </c>
      <c r="BM47" s="14" t="s">
        <v>3317</v>
      </c>
      <c r="BO47" s="27" t="s">
        <v>3107</v>
      </c>
      <c r="BP47" s="27" t="s">
        <v>3318</v>
      </c>
      <c r="BQ47" t="s">
        <v>3291</v>
      </c>
      <c r="BR47" s="28" t="s">
        <v>2585</v>
      </c>
      <c r="BS47" s="1" t="s">
        <v>3319</v>
      </c>
      <c r="BT47" s="1" t="s">
        <v>2585</v>
      </c>
      <c r="BU47" s="1" t="s">
        <v>3320</v>
      </c>
      <c r="BV47" s="1"/>
      <c r="BW47" s="1"/>
      <c r="BX47" s="1"/>
      <c r="BY47" s="1"/>
      <c r="BZ47" s="1"/>
      <c r="CA47" s="1"/>
      <c r="CB47" s="1"/>
      <c r="CC47" s="1"/>
      <c r="CD47" s="1"/>
      <c r="CX47" s="14" t="s">
        <v>3321</v>
      </c>
      <c r="CY47" s="26" t="s">
        <v>3322</v>
      </c>
      <c r="CZ47">
        <v>46</v>
      </c>
    </row>
    <row r="48" spans="1:104" ht="14.5" customHeight="1">
      <c r="B48" t="str">
        <f>主要情况!S3</f>
        <v>吟游诗人</v>
      </c>
      <c r="C48" s="7" t="s">
        <v>37</v>
      </c>
      <c r="D48">
        <f>D85</f>
        <v>3</v>
      </c>
      <c r="E48" t="s">
        <v>251</v>
      </c>
      <c r="F48">
        <f>主要情况!W3</f>
        <v>3</v>
      </c>
      <c r="G48">
        <f>主要情况!W4</f>
        <v>0</v>
      </c>
      <c r="M48" s="14"/>
      <c r="O48">
        <v>13</v>
      </c>
      <c r="P48">
        <v>13</v>
      </c>
      <c r="U48" s="7" t="s">
        <v>3323</v>
      </c>
      <c r="V48" s="7">
        <v>12</v>
      </c>
      <c r="W48" s="7" t="s">
        <v>63</v>
      </c>
      <c r="X48" s="7">
        <v>12</v>
      </c>
      <c r="Y48" s="7"/>
      <c r="Z48" s="7"/>
      <c r="AB48" s="7" t="s">
        <v>3324</v>
      </c>
      <c r="AC48" s="24" t="s">
        <v>3325</v>
      </c>
      <c r="AD48" s="7" t="s">
        <v>2260</v>
      </c>
      <c r="AE48" s="7">
        <v>3</v>
      </c>
      <c r="AH48" s="14" t="s">
        <v>3326</v>
      </c>
      <c r="AI48" s="14" t="s">
        <v>3327</v>
      </c>
      <c r="AJ48" s="14" t="s">
        <v>3328</v>
      </c>
      <c r="AK48" s="14" t="s">
        <v>3328</v>
      </c>
      <c r="AL48" s="14" t="s">
        <v>3329</v>
      </c>
      <c r="AM48" s="14" t="s">
        <v>3329</v>
      </c>
      <c r="AN48" s="14" t="s">
        <v>3330</v>
      </c>
      <c r="AO48" s="14" t="s">
        <v>3331</v>
      </c>
      <c r="AP48" s="14" t="s">
        <v>3331</v>
      </c>
      <c r="AQ48" s="14" t="s">
        <v>3332</v>
      </c>
      <c r="AR48" s="14" t="s">
        <v>3333</v>
      </c>
      <c r="AS48" s="14" t="s">
        <v>3333</v>
      </c>
      <c r="AT48" s="14" t="s">
        <v>3334</v>
      </c>
      <c r="AU48" s="14" t="s">
        <v>3335</v>
      </c>
      <c r="AV48" s="14" t="s">
        <v>3336</v>
      </c>
      <c r="AW48" s="14" t="s">
        <v>3336</v>
      </c>
      <c r="AX48" s="14" t="s">
        <v>3337</v>
      </c>
      <c r="AY48" s="14" t="s">
        <v>3338</v>
      </c>
      <c r="AZ48" s="14" t="s">
        <v>3337</v>
      </c>
      <c r="BA48" s="14" t="s">
        <v>3337</v>
      </c>
      <c r="BB48" s="14" t="s">
        <v>3331</v>
      </c>
      <c r="BC48" s="14" t="s">
        <v>3335</v>
      </c>
      <c r="BD48" s="14" t="s">
        <v>3331</v>
      </c>
      <c r="BE48" s="14" t="s">
        <v>3326</v>
      </c>
      <c r="BF48" s="14" t="s">
        <v>3339</v>
      </c>
      <c r="BG48" s="14" t="s">
        <v>3330</v>
      </c>
      <c r="BH48" s="14" t="s">
        <v>3337</v>
      </c>
      <c r="BI48" s="14" t="s">
        <v>3337</v>
      </c>
      <c r="BJ48" s="14" t="s">
        <v>3328</v>
      </c>
      <c r="BK48" s="14" t="s">
        <v>3334</v>
      </c>
      <c r="BL48" s="14" t="s">
        <v>3333</v>
      </c>
      <c r="BM48" s="14" t="s">
        <v>3340</v>
      </c>
      <c r="BO48" s="27" t="s">
        <v>3138</v>
      </c>
      <c r="BP48" s="27" t="s">
        <v>3341</v>
      </c>
      <c r="BQ48" t="s">
        <v>3342</v>
      </c>
      <c r="BR48" s="28" t="s">
        <v>2615</v>
      </c>
      <c r="BS48" s="1" t="s">
        <v>2615</v>
      </c>
      <c r="BT48" s="1"/>
      <c r="BU48" s="1"/>
      <c r="BV48" s="1"/>
      <c r="BW48" s="1"/>
      <c r="BX48" s="1"/>
      <c r="BY48" s="1"/>
      <c r="BZ48" s="1"/>
      <c r="CA48" s="1"/>
      <c r="CB48" s="1"/>
      <c r="CC48" s="1"/>
      <c r="CD48" s="1"/>
      <c r="CX48" s="14" t="s">
        <v>3343</v>
      </c>
      <c r="CY48" s="26" t="s">
        <v>3344</v>
      </c>
      <c r="CZ48">
        <v>47</v>
      </c>
    </row>
    <row r="49" spans="3:104" ht="14.5" customHeight="1">
      <c r="C49" s="7" t="s">
        <v>241</v>
      </c>
      <c r="D49">
        <f>E85</f>
        <v>4</v>
      </c>
      <c r="E49">
        <f>D107</f>
        <v>4</v>
      </c>
      <c r="F49" t="s">
        <v>3345</v>
      </c>
      <c r="G49" t="s">
        <v>3346</v>
      </c>
      <c r="H49" t="s">
        <v>3347</v>
      </c>
      <c r="M49" s="14"/>
      <c r="O49">
        <v>14</v>
      </c>
      <c r="P49">
        <v>14</v>
      </c>
      <c r="U49" s="7" t="s">
        <v>3348</v>
      </c>
      <c r="V49" s="7">
        <v>13</v>
      </c>
      <c r="W49" s="7" t="s">
        <v>63</v>
      </c>
      <c r="X49" s="7">
        <v>20</v>
      </c>
      <c r="Y49" s="7"/>
      <c r="Z49" s="7"/>
      <c r="AB49" s="7" t="s">
        <v>3349</v>
      </c>
      <c r="AC49" s="24" t="s">
        <v>3350</v>
      </c>
      <c r="AD49" s="7" t="s">
        <v>2260</v>
      </c>
      <c r="AE49" s="7">
        <v>1</v>
      </c>
      <c r="AH49" s="14" t="s">
        <v>3351</v>
      </c>
      <c r="AI49" s="14" t="s">
        <v>3352</v>
      </c>
      <c r="AJ49" s="14" t="s">
        <v>3353</v>
      </c>
      <c r="AK49" s="14" t="s">
        <v>3353</v>
      </c>
      <c r="AL49" s="14" t="s">
        <v>3354</v>
      </c>
      <c r="AM49" s="14" t="s">
        <v>3354</v>
      </c>
      <c r="AN49" s="14" t="s">
        <v>3355</v>
      </c>
      <c r="AO49" s="14" t="s">
        <v>3356</v>
      </c>
      <c r="AP49" s="14" t="s">
        <v>3356</v>
      </c>
      <c r="AQ49" s="14" t="s">
        <v>3357</v>
      </c>
      <c r="AR49" s="14" t="s">
        <v>3358</v>
      </c>
      <c r="AS49" s="14" t="s">
        <v>3358</v>
      </c>
      <c r="AT49" s="14" t="s">
        <v>3359</v>
      </c>
      <c r="AU49" s="14" t="s">
        <v>3360</v>
      </c>
      <c r="AV49" s="14" t="s">
        <v>3361</v>
      </c>
      <c r="AW49" s="14" t="s">
        <v>3361</v>
      </c>
      <c r="AX49" s="14" t="s">
        <v>3362</v>
      </c>
      <c r="AY49" s="14" t="s">
        <v>3363</v>
      </c>
      <c r="AZ49" s="14" t="s">
        <v>3362</v>
      </c>
      <c r="BA49" s="14" t="s">
        <v>3362</v>
      </c>
      <c r="BB49" s="14" t="s">
        <v>3356</v>
      </c>
      <c r="BC49" s="14" t="s">
        <v>3360</v>
      </c>
      <c r="BD49" s="14" t="s">
        <v>3356</v>
      </c>
      <c r="BE49" s="14" t="s">
        <v>3351</v>
      </c>
      <c r="BF49" s="14" t="s">
        <v>3364</v>
      </c>
      <c r="BG49" s="14" t="s">
        <v>3355</v>
      </c>
      <c r="BH49" s="14" t="s">
        <v>3362</v>
      </c>
      <c r="BI49" s="14" t="s">
        <v>3362</v>
      </c>
      <c r="BJ49" s="14" t="s">
        <v>3353</v>
      </c>
      <c r="BK49" s="14" t="s">
        <v>3359</v>
      </c>
      <c r="BL49" s="14" t="s">
        <v>3358</v>
      </c>
      <c r="BM49" s="14" t="s">
        <v>3365</v>
      </c>
      <c r="BO49" s="27" t="s">
        <v>3139</v>
      </c>
      <c r="BP49" s="27" t="s">
        <v>3366</v>
      </c>
      <c r="BQ49" t="s">
        <v>3367</v>
      </c>
      <c r="BR49" s="28" t="s">
        <v>2637</v>
      </c>
      <c r="BS49" s="1" t="s">
        <v>3368</v>
      </c>
      <c r="BT49" s="1" t="s">
        <v>3369</v>
      </c>
      <c r="BU49" s="1" t="s">
        <v>3370</v>
      </c>
      <c r="BV49" s="1" t="s">
        <v>3371</v>
      </c>
      <c r="BW49" s="1"/>
      <c r="BX49" s="1"/>
      <c r="BY49" s="1"/>
      <c r="BZ49" s="1"/>
      <c r="CA49" s="1"/>
      <c r="CB49" s="1"/>
      <c r="CC49" s="1"/>
      <c r="CD49" s="1"/>
      <c r="CX49" s="14" t="s">
        <v>3372</v>
      </c>
      <c r="CY49" s="26" t="s">
        <v>3373</v>
      </c>
      <c r="CZ49">
        <v>48</v>
      </c>
    </row>
    <row r="50" spans="3:104" ht="14.5" customHeight="1">
      <c r="C50" s="7" t="s">
        <v>236</v>
      </c>
      <c r="D50">
        <f>F85</f>
        <v>2</v>
      </c>
      <c r="E50">
        <f>E107</f>
        <v>6</v>
      </c>
      <c r="M50" s="14"/>
      <c r="O50">
        <v>15</v>
      </c>
      <c r="P50">
        <v>15</v>
      </c>
      <c r="U50" s="7" t="s">
        <v>3374</v>
      </c>
      <c r="V50" s="7">
        <v>14</v>
      </c>
      <c r="W50" s="7" t="s">
        <v>3250</v>
      </c>
      <c r="X50" s="7">
        <v>45</v>
      </c>
      <c r="Y50" s="7"/>
      <c r="Z50" s="7"/>
      <c r="AB50" s="7" t="s">
        <v>3375</v>
      </c>
      <c r="AC50" s="24" t="s">
        <v>3350</v>
      </c>
      <c r="AD50" s="7" t="s">
        <v>2260</v>
      </c>
      <c r="AE50" s="7">
        <v>0</v>
      </c>
      <c r="AH50" s="14" t="s">
        <v>3376</v>
      </c>
      <c r="AI50" s="14" t="s">
        <v>3377</v>
      </c>
      <c r="AJ50" s="14" t="s">
        <v>3378</v>
      </c>
      <c r="AK50" s="14" t="s">
        <v>3378</v>
      </c>
      <c r="AL50" s="14" t="s">
        <v>3379</v>
      </c>
      <c r="AM50" s="14" t="s">
        <v>3379</v>
      </c>
      <c r="AN50" s="14" t="s">
        <v>3380</v>
      </c>
      <c r="AO50" s="14" t="s">
        <v>3381</v>
      </c>
      <c r="AP50" s="14" t="s">
        <v>3381</v>
      </c>
      <c r="AQ50" s="14" t="s">
        <v>3382</v>
      </c>
      <c r="AR50" s="14" t="s">
        <v>3383</v>
      </c>
      <c r="AS50" s="14" t="s">
        <v>3383</v>
      </c>
      <c r="AT50" s="14" t="s">
        <v>3384</v>
      </c>
      <c r="AU50" s="14" t="s">
        <v>3385</v>
      </c>
      <c r="AV50" s="14" t="s">
        <v>3386</v>
      </c>
      <c r="AW50" s="14" t="s">
        <v>3386</v>
      </c>
      <c r="AX50" s="14" t="s">
        <v>3387</v>
      </c>
      <c r="AY50" s="14" t="s">
        <v>3388</v>
      </c>
      <c r="AZ50" s="14" t="s">
        <v>3387</v>
      </c>
      <c r="BA50" s="14" t="s">
        <v>3387</v>
      </c>
      <c r="BB50" s="14" t="s">
        <v>3381</v>
      </c>
      <c r="BC50" s="14" t="s">
        <v>3385</v>
      </c>
      <c r="BD50" s="14" t="s">
        <v>3381</v>
      </c>
      <c r="BE50" s="14" t="s">
        <v>3376</v>
      </c>
      <c r="BF50" s="14" t="s">
        <v>3389</v>
      </c>
      <c r="BG50" s="14" t="s">
        <v>3380</v>
      </c>
      <c r="BH50" s="14" t="s">
        <v>3387</v>
      </c>
      <c r="BI50" s="14" t="s">
        <v>3387</v>
      </c>
      <c r="BJ50" s="14" t="s">
        <v>3378</v>
      </c>
      <c r="BK50" s="14" t="s">
        <v>3384</v>
      </c>
      <c r="BL50" s="14" t="s">
        <v>3383</v>
      </c>
      <c r="BM50" s="14" t="s">
        <v>3390</v>
      </c>
      <c r="BO50" s="27" t="s">
        <v>3140</v>
      </c>
      <c r="BP50" s="27" t="s">
        <v>3391</v>
      </c>
      <c r="BQ50" t="s">
        <v>3392</v>
      </c>
      <c r="BR50" s="28" t="s">
        <v>2658</v>
      </c>
      <c r="BS50" s="1" t="s">
        <v>2658</v>
      </c>
      <c r="BT50" s="1"/>
      <c r="BU50" s="1"/>
      <c r="BV50" s="1"/>
      <c r="BW50" s="1"/>
      <c r="BX50" s="1"/>
      <c r="BY50" s="1"/>
      <c r="BZ50" s="1"/>
      <c r="CA50" s="1"/>
      <c r="CB50" s="1"/>
      <c r="CC50" s="1"/>
      <c r="CD50" s="1"/>
      <c r="CX50" s="14" t="s">
        <v>3393</v>
      </c>
      <c r="CY50" s="26" t="s">
        <v>3394</v>
      </c>
      <c r="CZ50">
        <v>49</v>
      </c>
    </row>
    <row r="51" spans="3:104" ht="14.5" customHeight="1">
      <c r="C51" s="7" t="s">
        <v>237</v>
      </c>
      <c r="D51">
        <f>G85</f>
        <v>3</v>
      </c>
      <c r="E51" t="s">
        <v>251</v>
      </c>
      <c r="M51" s="14"/>
      <c r="O51">
        <v>16</v>
      </c>
      <c r="P51">
        <v>16</v>
      </c>
      <c r="U51" s="7" t="s">
        <v>3395</v>
      </c>
      <c r="V51" s="7">
        <v>14</v>
      </c>
      <c r="W51" s="7" t="s">
        <v>63</v>
      </c>
      <c r="X51" s="7">
        <v>20</v>
      </c>
      <c r="Y51" s="7"/>
      <c r="Z51" s="7"/>
      <c r="AB51" s="7" t="s">
        <v>3396</v>
      </c>
      <c r="AC51" s="24" t="s">
        <v>3350</v>
      </c>
      <c r="AD51" s="7" t="s">
        <v>2260</v>
      </c>
      <c r="AE51" s="7">
        <v>2</v>
      </c>
      <c r="AH51" s="14" t="s">
        <v>2146</v>
      </c>
      <c r="AI51" s="14" t="s">
        <v>2172</v>
      </c>
      <c r="AJ51" s="14" t="s">
        <v>2219</v>
      </c>
      <c r="AK51" s="14" t="s">
        <v>2266</v>
      </c>
      <c r="AL51" s="14" t="s">
        <v>2309</v>
      </c>
      <c r="AM51" s="14" t="s">
        <v>2351</v>
      </c>
      <c r="AN51" s="14" t="s">
        <v>2395</v>
      </c>
      <c r="AO51" s="14" t="s">
        <v>2435</v>
      </c>
      <c r="AP51" s="14" t="s">
        <v>2469</v>
      </c>
      <c r="AQ51" s="14" t="s">
        <v>2500</v>
      </c>
      <c r="AR51" s="14" t="s">
        <v>2532</v>
      </c>
      <c r="AS51" s="14" t="s">
        <v>2563</v>
      </c>
      <c r="AT51" s="14" t="s">
        <v>2593</v>
      </c>
      <c r="AU51" s="14" t="s">
        <v>2623</v>
      </c>
      <c r="AV51" s="14" t="s">
        <v>2646</v>
      </c>
      <c r="AW51" s="14" t="s">
        <v>2664</v>
      </c>
      <c r="AX51" s="14" t="s">
        <v>2685</v>
      </c>
      <c r="AY51" s="14" t="s">
        <v>2706</v>
      </c>
      <c r="AZ51" s="14" t="s">
        <v>2726</v>
      </c>
      <c r="BA51" s="14" t="s">
        <v>2745</v>
      </c>
      <c r="BB51" s="14" t="s">
        <v>2764</v>
      </c>
      <c r="BC51" s="14" t="s">
        <v>2784</v>
      </c>
      <c r="BD51" s="14" t="s">
        <v>2801</v>
      </c>
      <c r="BE51" s="14" t="s">
        <v>2819</v>
      </c>
      <c r="BF51" s="14" t="s">
        <v>2837</v>
      </c>
      <c r="BG51" s="14" t="s">
        <v>2857</v>
      </c>
      <c r="BH51" s="14" t="s">
        <v>2876</v>
      </c>
      <c r="BI51" s="14" t="s">
        <v>2893</v>
      </c>
      <c r="BJ51" s="14" t="s">
        <v>2910</v>
      </c>
      <c r="BK51" s="14" t="s">
        <v>2930</v>
      </c>
      <c r="BL51" s="14" t="s">
        <v>2948</v>
      </c>
      <c r="BM51" s="14" t="s">
        <v>2970</v>
      </c>
      <c r="BO51" s="27" t="s">
        <v>3167</v>
      </c>
      <c r="BP51" s="27" t="s">
        <v>3397</v>
      </c>
      <c r="BQ51" t="s">
        <v>3398</v>
      </c>
      <c r="BR51" s="28" t="s">
        <v>2676</v>
      </c>
      <c r="BS51" s="1" t="s">
        <v>2676</v>
      </c>
      <c r="BT51" s="1"/>
      <c r="BU51" s="1"/>
      <c r="BV51" s="1"/>
      <c r="BW51" s="1"/>
      <c r="BX51" s="1"/>
      <c r="BY51" s="1"/>
      <c r="BZ51" s="1"/>
      <c r="CA51" s="1"/>
      <c r="CB51" s="1"/>
      <c r="CC51" s="1"/>
      <c r="CD51" s="1"/>
      <c r="CX51" s="14" t="s">
        <v>3399</v>
      </c>
      <c r="CY51" s="26" t="s">
        <v>3400</v>
      </c>
      <c r="CZ51">
        <v>50</v>
      </c>
    </row>
    <row r="52" spans="3:104" ht="14.5" customHeight="1">
      <c r="C52" s="7" t="s">
        <v>238</v>
      </c>
      <c r="D52">
        <f>H85</f>
        <v>2</v>
      </c>
      <c r="E52" t="s">
        <v>251</v>
      </c>
      <c r="M52" s="14"/>
      <c r="O52">
        <v>17</v>
      </c>
      <c r="P52">
        <v>17</v>
      </c>
      <c r="U52" s="7" t="s">
        <v>3401</v>
      </c>
      <c r="V52" s="7">
        <v>15</v>
      </c>
      <c r="W52" s="7" t="s">
        <v>3250</v>
      </c>
      <c r="X52" s="7">
        <v>40</v>
      </c>
      <c r="Y52" s="7"/>
      <c r="Z52" s="7"/>
      <c r="AB52" s="7" t="s">
        <v>3402</v>
      </c>
      <c r="AC52" s="25" t="s">
        <v>3403</v>
      </c>
      <c r="AD52" s="7" t="s">
        <v>2168</v>
      </c>
      <c r="AE52" s="7">
        <v>1</v>
      </c>
      <c r="AH52" s="14" t="s">
        <v>3404</v>
      </c>
      <c r="AI52" s="26" t="s">
        <v>3405</v>
      </c>
      <c r="AJ52" s="26" t="s">
        <v>3406</v>
      </c>
      <c r="AK52" s="26" t="s">
        <v>3406</v>
      </c>
      <c r="AL52" s="26" t="s">
        <v>3407</v>
      </c>
      <c r="AM52" s="26" t="s">
        <v>3407</v>
      </c>
      <c r="AN52" s="26" t="s">
        <v>3408</v>
      </c>
      <c r="AO52" s="26" t="s">
        <v>3409</v>
      </c>
      <c r="AP52" s="14" t="s">
        <v>3409</v>
      </c>
      <c r="AQ52" s="14" t="s">
        <v>3410</v>
      </c>
      <c r="AR52" s="26" t="s">
        <v>3411</v>
      </c>
      <c r="AS52" s="26" t="s">
        <v>3411</v>
      </c>
      <c r="AT52" s="26" t="s">
        <v>3412</v>
      </c>
      <c r="AU52" s="26" t="s">
        <v>3413</v>
      </c>
      <c r="AV52" s="26" t="s">
        <v>3414</v>
      </c>
      <c r="AW52" s="14" t="s">
        <v>3414</v>
      </c>
      <c r="AX52" s="26" t="s">
        <v>3415</v>
      </c>
      <c r="AY52" s="26" t="s">
        <v>3416</v>
      </c>
      <c r="AZ52" s="26" t="s">
        <v>3415</v>
      </c>
      <c r="BA52" s="26" t="s">
        <v>3415</v>
      </c>
      <c r="BB52" s="26" t="s">
        <v>3409</v>
      </c>
      <c r="BC52" s="26" t="s">
        <v>3413</v>
      </c>
      <c r="BD52" s="26" t="s">
        <v>3409</v>
      </c>
      <c r="BE52" s="14" t="s">
        <v>3404</v>
      </c>
      <c r="BF52" s="14" t="s">
        <v>3417</v>
      </c>
      <c r="BG52" s="26" t="s">
        <v>3408</v>
      </c>
      <c r="BH52" s="26" t="s">
        <v>3415</v>
      </c>
      <c r="BI52" s="26" t="s">
        <v>3415</v>
      </c>
      <c r="BJ52" s="26" t="s">
        <v>3406</v>
      </c>
      <c r="BK52" s="26" t="s">
        <v>3412</v>
      </c>
      <c r="BL52" s="26" t="s">
        <v>3411</v>
      </c>
      <c r="BM52" s="26" t="s">
        <v>3418</v>
      </c>
      <c r="BO52" s="27" t="s">
        <v>3168</v>
      </c>
      <c r="BP52" s="27" t="s">
        <v>3419</v>
      </c>
      <c r="BQ52" t="s">
        <v>3398</v>
      </c>
      <c r="BR52" s="28" t="s">
        <v>2697</v>
      </c>
      <c r="BS52" s="1" t="s">
        <v>3420</v>
      </c>
      <c r="BT52" s="1" t="s">
        <v>3421</v>
      </c>
      <c r="BU52" s="1"/>
      <c r="BV52" s="1"/>
      <c r="BW52" s="1"/>
      <c r="BX52" s="1"/>
      <c r="BY52" s="1"/>
      <c r="BZ52" s="1"/>
      <c r="CA52" s="1"/>
      <c r="CB52" s="1"/>
      <c r="CC52" s="1"/>
      <c r="CD52" s="1"/>
      <c r="CX52" s="14" t="s">
        <v>3422</v>
      </c>
      <c r="CY52" s="26" t="s">
        <v>3423</v>
      </c>
      <c r="CZ52">
        <v>51</v>
      </c>
    </row>
    <row r="53" spans="3:104" ht="14.5" customHeight="1">
      <c r="C53" s="7" t="s">
        <v>2154</v>
      </c>
      <c r="D53" t="s">
        <v>251</v>
      </c>
      <c r="E53" t="s">
        <v>251</v>
      </c>
      <c r="M53" s="14"/>
      <c r="O53">
        <v>18</v>
      </c>
      <c r="P53">
        <v>18</v>
      </c>
      <c r="U53" s="7" t="s">
        <v>3424</v>
      </c>
      <c r="V53" s="7">
        <v>15</v>
      </c>
      <c r="W53" s="7" t="s">
        <v>3250</v>
      </c>
      <c r="X53" s="7">
        <v>40</v>
      </c>
      <c r="Y53" s="7"/>
      <c r="Z53" s="7"/>
      <c r="AB53" s="7" t="s">
        <v>3425</v>
      </c>
      <c r="AC53" s="24" t="s">
        <v>115</v>
      </c>
      <c r="AD53" s="7" t="s">
        <v>2168</v>
      </c>
      <c r="AE53" s="7">
        <v>1</v>
      </c>
      <c r="AH53" s="14" t="s">
        <v>3426</v>
      </c>
      <c r="AI53" s="14" t="s">
        <v>3427</v>
      </c>
      <c r="AJ53" s="14" t="s">
        <v>3428</v>
      </c>
      <c r="AK53" s="14" t="s">
        <v>3428</v>
      </c>
      <c r="AL53" s="14" t="s">
        <v>3429</v>
      </c>
      <c r="AM53" s="14" t="s">
        <v>3429</v>
      </c>
      <c r="AN53" s="14" t="s">
        <v>3430</v>
      </c>
      <c r="AO53" s="14" t="s">
        <v>3431</v>
      </c>
      <c r="AP53" s="14" t="s">
        <v>3431</v>
      </c>
      <c r="AQ53" s="14" t="s">
        <v>3432</v>
      </c>
      <c r="AR53" s="14" t="s">
        <v>3433</v>
      </c>
      <c r="AS53" s="14" t="s">
        <v>3433</v>
      </c>
      <c r="AT53" s="14" t="s">
        <v>3434</v>
      </c>
      <c r="AU53" s="14" t="s">
        <v>3435</v>
      </c>
      <c r="AV53" s="14" t="s">
        <v>3436</v>
      </c>
      <c r="AW53" s="14" t="s">
        <v>3436</v>
      </c>
      <c r="AX53" s="14" t="s">
        <v>3437</v>
      </c>
      <c r="AY53" s="14" t="s">
        <v>3438</v>
      </c>
      <c r="AZ53" s="14" t="s">
        <v>3437</v>
      </c>
      <c r="BA53" s="14" t="s">
        <v>3437</v>
      </c>
      <c r="BB53" s="14" t="s">
        <v>3431</v>
      </c>
      <c r="BC53" s="14" t="s">
        <v>3435</v>
      </c>
      <c r="BD53" s="14" t="s">
        <v>3431</v>
      </c>
      <c r="BE53" s="14" t="s">
        <v>3426</v>
      </c>
      <c r="BF53" s="14" t="s">
        <v>3439</v>
      </c>
      <c r="BG53" s="14" t="s">
        <v>3430</v>
      </c>
      <c r="BH53" s="14" t="s">
        <v>3437</v>
      </c>
      <c r="BI53" s="14" t="s">
        <v>3437</v>
      </c>
      <c r="BJ53" s="14" t="s">
        <v>3428</v>
      </c>
      <c r="BK53" s="14" t="s">
        <v>3434</v>
      </c>
      <c r="BL53" s="14" t="s">
        <v>3433</v>
      </c>
      <c r="BM53" s="14" t="s">
        <v>3440</v>
      </c>
      <c r="BO53" s="27" t="s">
        <v>3172</v>
      </c>
      <c r="BP53" s="27" t="s">
        <v>3441</v>
      </c>
      <c r="BQ53" t="s">
        <v>3398</v>
      </c>
      <c r="BR53" s="28" t="s">
        <v>2718</v>
      </c>
      <c r="BS53" s="1" t="s">
        <v>2718</v>
      </c>
      <c r="BT53" s="1"/>
      <c r="BU53" s="1"/>
      <c r="BV53" s="1"/>
      <c r="BW53" s="1"/>
      <c r="BX53" s="1"/>
      <c r="BY53" s="1"/>
      <c r="BZ53" s="1"/>
      <c r="CA53" s="1"/>
      <c r="CB53" s="1"/>
      <c r="CC53" s="1"/>
      <c r="CD53" s="1"/>
      <c r="CX53" s="14" t="s">
        <v>3442</v>
      </c>
      <c r="CY53" s="26" t="s">
        <v>3443</v>
      </c>
      <c r="CZ53">
        <v>52</v>
      </c>
    </row>
    <row r="54" spans="3:104" ht="14.5" customHeight="1">
      <c r="C54" s="7" t="s">
        <v>2155</v>
      </c>
      <c r="D54" t="s">
        <v>251</v>
      </c>
      <c r="E54" t="s">
        <v>251</v>
      </c>
      <c r="M54" s="14"/>
      <c r="O54">
        <v>19</v>
      </c>
      <c r="P54">
        <v>19</v>
      </c>
      <c r="U54" s="7" t="s">
        <v>3444</v>
      </c>
      <c r="V54" s="7">
        <v>16</v>
      </c>
      <c r="W54" s="7" t="s">
        <v>3250</v>
      </c>
      <c r="X54" s="7">
        <v>55</v>
      </c>
      <c r="Y54" s="7"/>
      <c r="Z54" s="7"/>
      <c r="AB54" s="7" t="s">
        <v>3445</v>
      </c>
      <c r="AC54" s="24" t="s">
        <v>3446</v>
      </c>
      <c r="AD54" s="7" t="s">
        <v>2260</v>
      </c>
      <c r="AE54" s="7">
        <v>25</v>
      </c>
      <c r="AH54" s="14" t="s">
        <v>3447</v>
      </c>
      <c r="AI54" s="26" t="s">
        <v>3448</v>
      </c>
      <c r="AJ54" s="14" t="s">
        <v>3449</v>
      </c>
      <c r="AK54" s="14" t="s">
        <v>3449</v>
      </c>
      <c r="AL54" s="14" t="s">
        <v>3450</v>
      </c>
      <c r="AM54" s="14" t="s">
        <v>3450</v>
      </c>
      <c r="AN54" s="14" t="s">
        <v>3451</v>
      </c>
      <c r="AO54" s="14" t="s">
        <v>3452</v>
      </c>
      <c r="AP54" s="14" t="s">
        <v>3452</v>
      </c>
      <c r="AQ54" s="14" t="s">
        <v>3453</v>
      </c>
      <c r="AR54" s="14" t="s">
        <v>3454</v>
      </c>
      <c r="AS54" s="14" t="s">
        <v>3454</v>
      </c>
      <c r="AT54" s="14" t="s">
        <v>3455</v>
      </c>
      <c r="AU54" s="14" t="s">
        <v>3456</v>
      </c>
      <c r="AV54" s="14" t="s">
        <v>3457</v>
      </c>
      <c r="AW54" s="14" t="s">
        <v>3457</v>
      </c>
      <c r="AX54" s="14" t="s">
        <v>3458</v>
      </c>
      <c r="AY54" s="14" t="s">
        <v>3459</v>
      </c>
      <c r="AZ54" s="14" t="s">
        <v>3458</v>
      </c>
      <c r="BA54" s="14" t="s">
        <v>3458</v>
      </c>
      <c r="BB54" s="14" t="s">
        <v>3452</v>
      </c>
      <c r="BC54" s="14" t="s">
        <v>3456</v>
      </c>
      <c r="BD54" s="14" t="s">
        <v>3452</v>
      </c>
      <c r="BE54" s="14" t="s">
        <v>3447</v>
      </c>
      <c r="BF54" s="14" t="s">
        <v>3460</v>
      </c>
      <c r="BG54" s="14" t="s">
        <v>3451</v>
      </c>
      <c r="BH54" s="14" t="s">
        <v>3458</v>
      </c>
      <c r="BI54" s="14" t="s">
        <v>3458</v>
      </c>
      <c r="BJ54" s="14" t="s">
        <v>3449</v>
      </c>
      <c r="BK54" s="14" t="s">
        <v>3455</v>
      </c>
      <c r="BL54" s="14" t="s">
        <v>3454</v>
      </c>
      <c r="BM54" s="14" t="s">
        <v>3461</v>
      </c>
      <c r="BO54" s="27" t="s">
        <v>3170</v>
      </c>
      <c r="BP54" s="27" t="s">
        <v>3462</v>
      </c>
      <c r="BQ54" t="s">
        <v>3398</v>
      </c>
      <c r="BR54" s="28" t="s">
        <v>2738</v>
      </c>
      <c r="BS54" s="1" t="s">
        <v>2738</v>
      </c>
      <c r="BT54" s="1"/>
      <c r="BU54" s="1"/>
      <c r="BV54" s="1"/>
      <c r="BW54" s="1"/>
      <c r="BX54" s="1"/>
      <c r="BY54" s="1"/>
      <c r="BZ54" s="1"/>
      <c r="CA54" s="1"/>
      <c r="CB54" s="1"/>
      <c r="CC54" s="1"/>
      <c r="CD54" s="1"/>
      <c r="CX54" s="14" t="s">
        <v>3463</v>
      </c>
      <c r="CY54" s="26" t="s">
        <v>3464</v>
      </c>
      <c r="CZ54">
        <v>53</v>
      </c>
    </row>
    <row r="55" spans="3:104" ht="14.5" customHeight="1">
      <c r="C55" s="7" t="s">
        <v>242</v>
      </c>
      <c r="D55">
        <f>I85</f>
        <v>2</v>
      </c>
      <c r="E55">
        <f>F107</f>
        <v>4</v>
      </c>
      <c r="M55" s="14"/>
      <c r="O55">
        <v>20</v>
      </c>
      <c r="P55">
        <v>20</v>
      </c>
      <c r="U55" s="7" t="s">
        <v>3465</v>
      </c>
      <c r="V55" s="7">
        <v>17</v>
      </c>
      <c r="W55" s="7" t="s">
        <v>3250</v>
      </c>
      <c r="X55" s="7">
        <v>60</v>
      </c>
      <c r="Y55" s="7"/>
      <c r="Z55" s="7"/>
      <c r="AB55" s="7" t="s">
        <v>3466</v>
      </c>
      <c r="AC55" s="24" t="s">
        <v>115</v>
      </c>
      <c r="AD55" s="7" t="s">
        <v>2466</v>
      </c>
      <c r="AE55" s="7">
        <v>0</v>
      </c>
      <c r="AH55" s="14" t="s">
        <v>3467</v>
      </c>
      <c r="AI55" s="14" t="s">
        <v>3468</v>
      </c>
      <c r="AJ55" s="14" t="s">
        <v>3469</v>
      </c>
      <c r="AK55" s="14" t="s">
        <v>3469</v>
      </c>
      <c r="AL55" s="14" t="s">
        <v>3470</v>
      </c>
      <c r="AM55" s="14" t="s">
        <v>3470</v>
      </c>
      <c r="AN55" s="14" t="s">
        <v>3471</v>
      </c>
      <c r="AO55" s="14" t="s">
        <v>3472</v>
      </c>
      <c r="AP55" s="14" t="s">
        <v>3472</v>
      </c>
      <c r="AQ55" s="14" t="s">
        <v>3473</v>
      </c>
      <c r="AR55" s="14" t="s">
        <v>3474</v>
      </c>
      <c r="AS55" s="14" t="s">
        <v>3474</v>
      </c>
      <c r="AT55" s="14" t="s">
        <v>3475</v>
      </c>
      <c r="AU55" s="14" t="s">
        <v>3476</v>
      </c>
      <c r="AV55" s="14" t="s">
        <v>3477</v>
      </c>
      <c r="AW55" s="14" t="s">
        <v>3477</v>
      </c>
      <c r="AX55" s="14" t="s">
        <v>3478</v>
      </c>
      <c r="AY55" s="14" t="s">
        <v>3479</v>
      </c>
      <c r="AZ55" s="14" t="s">
        <v>3478</v>
      </c>
      <c r="BA55" s="14" t="s">
        <v>3478</v>
      </c>
      <c r="BB55" s="14" t="s">
        <v>3472</v>
      </c>
      <c r="BC55" s="14" t="s">
        <v>3476</v>
      </c>
      <c r="BD55" s="14" t="s">
        <v>3472</v>
      </c>
      <c r="BE55" s="14" t="s">
        <v>3467</v>
      </c>
      <c r="BF55" s="14" t="s">
        <v>3480</v>
      </c>
      <c r="BG55" s="14" t="s">
        <v>3471</v>
      </c>
      <c r="BH55" s="14" t="s">
        <v>3478</v>
      </c>
      <c r="BI55" s="14" t="s">
        <v>3478</v>
      </c>
      <c r="BJ55" s="14" t="s">
        <v>3469</v>
      </c>
      <c r="BK55" s="14" t="s">
        <v>3475</v>
      </c>
      <c r="BL55" s="14" t="s">
        <v>3474</v>
      </c>
      <c r="BM55" s="14" t="s">
        <v>3481</v>
      </c>
      <c r="BO55" s="27" t="s">
        <v>3171</v>
      </c>
      <c r="BP55" s="27" t="s">
        <v>3482</v>
      </c>
      <c r="BQ55" t="s">
        <v>3398</v>
      </c>
      <c r="BR55" s="28" t="s">
        <v>2755</v>
      </c>
      <c r="BS55" s="1" t="s">
        <v>2755</v>
      </c>
      <c r="BT55" s="1"/>
      <c r="BU55" s="1"/>
      <c r="BV55" s="1"/>
      <c r="BW55" s="1"/>
      <c r="BX55" s="1"/>
      <c r="BY55" s="1"/>
      <c r="BZ55" s="1"/>
      <c r="CA55" s="1"/>
      <c r="CB55" s="1"/>
      <c r="CC55" s="1"/>
      <c r="CD55" s="1"/>
      <c r="CX55" s="14" t="s">
        <v>3483</v>
      </c>
      <c r="CY55" s="26" t="s">
        <v>3484</v>
      </c>
      <c r="CZ55">
        <v>54</v>
      </c>
    </row>
    <row r="56" spans="3:104" ht="14.5" customHeight="1">
      <c r="C56" s="7" t="s">
        <v>243</v>
      </c>
      <c r="D56">
        <f>J85</f>
        <v>2</v>
      </c>
      <c r="E56" t="s">
        <v>251</v>
      </c>
      <c r="M56" s="14"/>
      <c r="N56" t="s">
        <v>3485</v>
      </c>
      <c r="P56">
        <f>VLOOKUP(N36,O36:P55,2,0)</f>
        <v>3</v>
      </c>
      <c r="U56" s="7" t="s">
        <v>3486</v>
      </c>
      <c r="V56" s="7">
        <v>18</v>
      </c>
      <c r="W56" s="7" t="s">
        <v>3250</v>
      </c>
      <c r="X56" s="7">
        <v>65</v>
      </c>
      <c r="Y56" s="7"/>
      <c r="Z56" s="7"/>
      <c r="AB56" s="7" t="s">
        <v>3487</v>
      </c>
      <c r="AC56" s="24" t="s">
        <v>115</v>
      </c>
      <c r="AD56" s="7" t="s">
        <v>3243</v>
      </c>
      <c r="AE56" s="7">
        <v>0</v>
      </c>
      <c r="AH56" s="14" t="s">
        <v>3488</v>
      </c>
      <c r="AI56" s="14" t="s">
        <v>3489</v>
      </c>
      <c r="AJ56" s="14" t="s">
        <v>3490</v>
      </c>
      <c r="AK56" s="14" t="s">
        <v>3490</v>
      </c>
      <c r="AL56" s="14" t="s">
        <v>3491</v>
      </c>
      <c r="AM56" s="14" t="s">
        <v>3491</v>
      </c>
      <c r="AN56" s="14" t="s">
        <v>3492</v>
      </c>
      <c r="AO56" s="14" t="s">
        <v>3493</v>
      </c>
      <c r="AP56" s="14" t="s">
        <v>3493</v>
      </c>
      <c r="AQ56" s="14" t="s">
        <v>3494</v>
      </c>
      <c r="AR56" s="14" t="s">
        <v>3495</v>
      </c>
      <c r="AS56" s="14" t="s">
        <v>3495</v>
      </c>
      <c r="AT56" s="14" t="s">
        <v>3496</v>
      </c>
      <c r="AU56" s="14" t="s">
        <v>3497</v>
      </c>
      <c r="AV56" s="14" t="s">
        <v>3498</v>
      </c>
      <c r="AW56" s="14" t="s">
        <v>3498</v>
      </c>
      <c r="AX56" s="14" t="s">
        <v>3499</v>
      </c>
      <c r="AY56" s="14" t="s">
        <v>3500</v>
      </c>
      <c r="AZ56" s="14" t="s">
        <v>3499</v>
      </c>
      <c r="BA56" s="14" t="s">
        <v>3499</v>
      </c>
      <c r="BB56" s="14" t="s">
        <v>3493</v>
      </c>
      <c r="BC56" s="14" t="s">
        <v>3497</v>
      </c>
      <c r="BD56" s="14" t="s">
        <v>3493</v>
      </c>
      <c r="BE56" s="14" t="s">
        <v>3488</v>
      </c>
      <c r="BF56" s="14" t="s">
        <v>3501</v>
      </c>
      <c r="BG56" s="14" t="s">
        <v>3492</v>
      </c>
      <c r="BH56" s="14" t="s">
        <v>3499</v>
      </c>
      <c r="BI56" s="14" t="s">
        <v>3499</v>
      </c>
      <c r="BJ56" s="14" t="s">
        <v>3490</v>
      </c>
      <c r="BK56" s="14" t="s">
        <v>3496</v>
      </c>
      <c r="BL56" s="14" t="s">
        <v>3495</v>
      </c>
      <c r="BM56" s="14" t="s">
        <v>3502</v>
      </c>
      <c r="BO56" s="27" t="s">
        <v>3172</v>
      </c>
      <c r="BP56" s="27" t="s">
        <v>3441</v>
      </c>
      <c r="BQ56" t="s">
        <v>3398</v>
      </c>
      <c r="BR56" s="28" t="s">
        <v>2774</v>
      </c>
      <c r="BS56" s="1" t="s">
        <v>2774</v>
      </c>
      <c r="BT56" s="1"/>
      <c r="BU56" s="1"/>
      <c r="BV56" s="1"/>
      <c r="BW56" s="1"/>
      <c r="BX56" s="1"/>
      <c r="BY56" s="1"/>
      <c r="BZ56" s="1"/>
      <c r="CA56" s="1"/>
      <c r="CB56" s="1"/>
      <c r="CC56" s="1"/>
      <c r="CD56" s="1"/>
      <c r="CX56" s="14" t="s">
        <v>3503</v>
      </c>
      <c r="CY56" s="26" t="s">
        <v>3504</v>
      </c>
      <c r="CZ56">
        <v>55</v>
      </c>
    </row>
    <row r="57" spans="3:104" ht="14.5" customHeight="1">
      <c r="C57" s="7" t="s">
        <v>2156</v>
      </c>
      <c r="D57" t="s">
        <v>251</v>
      </c>
      <c r="E57" t="s">
        <v>251</v>
      </c>
      <c r="M57" s="14"/>
      <c r="N57">
        <f>主要情况!W3</f>
        <v>3</v>
      </c>
      <c r="O57">
        <v>1</v>
      </c>
      <c r="P57" t="s">
        <v>2135</v>
      </c>
      <c r="Q57" t="s">
        <v>2210</v>
      </c>
      <c r="U57" s="7" t="s">
        <v>2249</v>
      </c>
      <c r="V57" s="7">
        <f>10+主要情况!G10+主要情况!G12</f>
        <v>12</v>
      </c>
      <c r="W57" s="7" t="s">
        <v>63</v>
      </c>
      <c r="X57" s="7">
        <v>0</v>
      </c>
      <c r="Y57" s="7"/>
      <c r="Z57" s="7"/>
      <c r="AB57" s="7" t="s">
        <v>3505</v>
      </c>
      <c r="AC57" s="24" t="s">
        <v>115</v>
      </c>
      <c r="AD57" s="7" t="s">
        <v>3243</v>
      </c>
      <c r="AE57" s="7">
        <v>4</v>
      </c>
      <c r="AH57" s="14" t="s">
        <v>3506</v>
      </c>
      <c r="AI57" s="14" t="s">
        <v>3507</v>
      </c>
      <c r="AJ57" s="14" t="s">
        <v>3508</v>
      </c>
      <c r="AK57" s="14" t="s">
        <v>3508</v>
      </c>
      <c r="AL57" s="14" t="s">
        <v>3509</v>
      </c>
      <c r="AM57" s="14" t="s">
        <v>3509</v>
      </c>
      <c r="AN57" s="14" t="s">
        <v>3510</v>
      </c>
      <c r="AO57" s="14" t="s">
        <v>3511</v>
      </c>
      <c r="AP57" s="14" t="s">
        <v>3511</v>
      </c>
      <c r="AQ57" s="14" t="s">
        <v>3512</v>
      </c>
      <c r="AR57" s="14" t="s">
        <v>3513</v>
      </c>
      <c r="AS57" s="14" t="s">
        <v>3513</v>
      </c>
      <c r="AT57" s="14" t="s">
        <v>3514</v>
      </c>
      <c r="AU57" s="14" t="s">
        <v>3515</v>
      </c>
      <c r="AV57" s="14" t="s">
        <v>3516</v>
      </c>
      <c r="AW57" s="14" t="s">
        <v>3516</v>
      </c>
      <c r="AX57" s="14" t="s">
        <v>3517</v>
      </c>
      <c r="AY57" s="14" t="s">
        <v>3518</v>
      </c>
      <c r="AZ57" s="14" t="s">
        <v>3517</v>
      </c>
      <c r="BA57" s="14" t="s">
        <v>3517</v>
      </c>
      <c r="BB57" s="14" t="s">
        <v>3511</v>
      </c>
      <c r="BC57" s="14" t="s">
        <v>3515</v>
      </c>
      <c r="BD57" s="14" t="s">
        <v>3511</v>
      </c>
      <c r="BE57" s="14" t="s">
        <v>3506</v>
      </c>
      <c r="BF57" s="14" t="s">
        <v>3519</v>
      </c>
      <c r="BG57" s="14" t="s">
        <v>3510</v>
      </c>
      <c r="BH57" s="14" t="s">
        <v>3517</v>
      </c>
      <c r="BI57" s="14" t="s">
        <v>3517</v>
      </c>
      <c r="BJ57" s="14" t="s">
        <v>3508</v>
      </c>
      <c r="BK57" s="14" t="s">
        <v>3514</v>
      </c>
      <c r="BL57" s="14" t="s">
        <v>3513</v>
      </c>
      <c r="BM57" s="14" t="s">
        <v>3520</v>
      </c>
      <c r="BO57" s="27" t="s">
        <v>3173</v>
      </c>
      <c r="BP57" s="27" t="s">
        <v>3521</v>
      </c>
      <c r="BQ57" t="s">
        <v>3398</v>
      </c>
      <c r="BR57" s="28" t="s">
        <v>2794</v>
      </c>
      <c r="BS57" s="1" t="s">
        <v>3522</v>
      </c>
      <c r="BT57" s="1" t="s">
        <v>3523</v>
      </c>
      <c r="BU57" s="1"/>
      <c r="BV57" s="1"/>
      <c r="BW57" s="1"/>
      <c r="BX57" s="1"/>
      <c r="BY57" s="1"/>
      <c r="BZ57" s="1"/>
      <c r="CA57" s="1"/>
      <c r="CB57" s="1"/>
      <c r="CC57" s="1"/>
      <c r="CD57" s="1"/>
      <c r="CX57" s="14" t="s">
        <v>3524</v>
      </c>
      <c r="CY57" s="26" t="s">
        <v>3525</v>
      </c>
      <c r="CZ57">
        <v>56</v>
      </c>
    </row>
    <row r="58" spans="3:104" ht="14.5" customHeight="1">
      <c r="C58" s="7" t="s">
        <v>239</v>
      </c>
      <c r="D58" t="s">
        <v>251</v>
      </c>
      <c r="E58" t="s">
        <v>251</v>
      </c>
      <c r="M58" s="14"/>
      <c r="O58">
        <v>2</v>
      </c>
      <c r="P58" t="s">
        <v>2135</v>
      </c>
      <c r="U58" s="7" t="s">
        <v>2190</v>
      </c>
      <c r="V58" s="7">
        <f>10+主要情况!G10+主要情况!G16</f>
        <v>11</v>
      </c>
      <c r="W58" s="7" t="s">
        <v>63</v>
      </c>
      <c r="X58" s="7">
        <v>0</v>
      </c>
      <c r="Y58" s="7"/>
      <c r="Z58" s="7"/>
      <c r="AB58" s="7" t="s">
        <v>3526</v>
      </c>
      <c r="AC58" s="24" t="s">
        <v>115</v>
      </c>
      <c r="AD58" s="7" t="s">
        <v>3527</v>
      </c>
      <c r="AE58" s="7">
        <v>25</v>
      </c>
      <c r="AH58" s="14" t="s">
        <v>2147</v>
      </c>
      <c r="AI58" s="14" t="s">
        <v>2173</v>
      </c>
      <c r="AJ58" s="14" t="s">
        <v>2220</v>
      </c>
      <c r="AK58" s="14" t="s">
        <v>2267</v>
      </c>
      <c r="AL58" s="14" t="s">
        <v>2310</v>
      </c>
      <c r="AM58" s="14" t="s">
        <v>2352</v>
      </c>
      <c r="AN58" s="14" t="s">
        <v>2396</v>
      </c>
      <c r="AO58" s="14" t="s">
        <v>2436</v>
      </c>
      <c r="AP58" s="14" t="s">
        <v>2470</v>
      </c>
      <c r="AQ58" s="14" t="s">
        <v>2501</v>
      </c>
      <c r="AR58" s="14" t="s">
        <v>2533</v>
      </c>
      <c r="AS58" s="14" t="s">
        <v>2564</v>
      </c>
      <c r="AT58" s="14" t="s">
        <v>2594</v>
      </c>
      <c r="AU58" s="14" t="s">
        <v>2624</v>
      </c>
      <c r="AV58" s="14" t="s">
        <v>2647</v>
      </c>
      <c r="AW58" s="14" t="s">
        <v>2665</v>
      </c>
      <c r="AX58" s="14" t="s">
        <v>2686</v>
      </c>
      <c r="AY58" s="14" t="s">
        <v>2707</v>
      </c>
      <c r="AZ58" s="14" t="s">
        <v>2727</v>
      </c>
      <c r="BA58" s="14" t="s">
        <v>2746</v>
      </c>
      <c r="BB58" s="14" t="s">
        <v>2765</v>
      </c>
      <c r="BC58" s="14" t="s">
        <v>2785</v>
      </c>
      <c r="BD58" s="14" t="s">
        <v>2802</v>
      </c>
      <c r="BE58" s="14" t="s">
        <v>2820</v>
      </c>
      <c r="BF58" s="14" t="s">
        <v>2838</v>
      </c>
      <c r="BG58" s="14" t="s">
        <v>2858</v>
      </c>
      <c r="BH58" s="14" t="s">
        <v>2877</v>
      </c>
      <c r="BI58" s="14" t="s">
        <v>2894</v>
      </c>
      <c r="BJ58" s="14" t="s">
        <v>2911</v>
      </c>
      <c r="BK58" s="14" t="s">
        <v>2931</v>
      </c>
      <c r="BL58" s="14" t="s">
        <v>2949</v>
      </c>
      <c r="BM58" s="14" t="s">
        <v>2971</v>
      </c>
      <c r="BO58" s="27" t="s">
        <v>3174</v>
      </c>
      <c r="BP58" s="27" t="s">
        <v>3528</v>
      </c>
      <c r="BQ58" t="s">
        <v>3398</v>
      </c>
      <c r="BR58" s="28" t="s">
        <v>2811</v>
      </c>
      <c r="BS58" s="1" t="s">
        <v>2811</v>
      </c>
      <c r="BT58" s="1"/>
      <c r="BU58" s="1"/>
      <c r="BV58" s="1"/>
      <c r="BW58" s="1"/>
      <c r="BX58" s="1"/>
      <c r="BY58" s="1"/>
      <c r="BZ58" s="1"/>
      <c r="CA58" s="1"/>
      <c r="CB58" s="1"/>
      <c r="CC58" s="1"/>
      <c r="CD58" s="1"/>
      <c r="CX58" s="14" t="s">
        <v>3529</v>
      </c>
      <c r="CY58" s="26" t="s">
        <v>3530</v>
      </c>
      <c r="CZ58">
        <v>57</v>
      </c>
    </row>
    <row r="59" spans="3:104" ht="14.5" customHeight="1">
      <c r="C59" s="7" t="s">
        <v>240</v>
      </c>
      <c r="D59" t="s">
        <v>251</v>
      </c>
      <c r="E59">
        <f>G107</f>
        <v>3</v>
      </c>
      <c r="M59" s="14"/>
      <c r="O59">
        <v>3</v>
      </c>
      <c r="P59" t="s">
        <v>2135</v>
      </c>
      <c r="U59" s="7" t="s">
        <v>620</v>
      </c>
      <c r="V59" s="7">
        <f>13+主要情况!G10</f>
        <v>13</v>
      </c>
      <c r="W59" s="7" t="s">
        <v>63</v>
      </c>
      <c r="X59" s="7">
        <v>0</v>
      </c>
      <c r="Y59" s="7"/>
      <c r="Z59" s="7"/>
      <c r="AB59" s="7" t="s">
        <v>3531</v>
      </c>
      <c r="AC59" s="24" t="s">
        <v>3532</v>
      </c>
      <c r="AD59" s="7" t="s">
        <v>2742</v>
      </c>
      <c r="AE59" s="7">
        <v>1</v>
      </c>
      <c r="AH59" s="14" t="s">
        <v>3533</v>
      </c>
      <c r="AI59" s="14" t="s">
        <v>3534</v>
      </c>
      <c r="AJ59" s="26" t="s">
        <v>3535</v>
      </c>
      <c r="AK59" s="26" t="s">
        <v>3535</v>
      </c>
      <c r="AL59" s="26" t="s">
        <v>3536</v>
      </c>
      <c r="AM59" s="26" t="s">
        <v>3536</v>
      </c>
      <c r="AN59" s="26" t="s">
        <v>3537</v>
      </c>
      <c r="AO59" s="26" t="s">
        <v>3538</v>
      </c>
      <c r="AP59" s="14" t="s">
        <v>3538</v>
      </c>
      <c r="AQ59" s="26" t="s">
        <v>3539</v>
      </c>
      <c r="AR59" s="26" t="s">
        <v>3540</v>
      </c>
      <c r="AS59" s="26" t="s">
        <v>3540</v>
      </c>
      <c r="AT59" s="26" t="s">
        <v>3541</v>
      </c>
      <c r="AU59" s="26" t="s">
        <v>3542</v>
      </c>
      <c r="AV59" s="26" t="s">
        <v>3543</v>
      </c>
      <c r="AW59" s="14" t="s">
        <v>3543</v>
      </c>
      <c r="AX59" s="26" t="s">
        <v>3544</v>
      </c>
      <c r="AY59" s="26" t="s">
        <v>3545</v>
      </c>
      <c r="AZ59" s="26" t="s">
        <v>3544</v>
      </c>
      <c r="BA59" s="26" t="s">
        <v>3544</v>
      </c>
      <c r="BB59" s="26" t="s">
        <v>3538</v>
      </c>
      <c r="BC59" s="26" t="s">
        <v>3542</v>
      </c>
      <c r="BD59" s="26" t="s">
        <v>3538</v>
      </c>
      <c r="BE59" s="14" t="s">
        <v>3533</v>
      </c>
      <c r="BF59" s="14" t="s">
        <v>3546</v>
      </c>
      <c r="BG59" s="26" t="s">
        <v>3537</v>
      </c>
      <c r="BH59" s="26" t="s">
        <v>3544</v>
      </c>
      <c r="BI59" s="26" t="s">
        <v>3544</v>
      </c>
      <c r="BJ59" s="26" t="s">
        <v>3535</v>
      </c>
      <c r="BK59" s="26" t="s">
        <v>3541</v>
      </c>
      <c r="BL59" s="26" t="s">
        <v>3540</v>
      </c>
      <c r="BM59" s="14" t="s">
        <v>3547</v>
      </c>
      <c r="BO59" s="27" t="s">
        <v>3175</v>
      </c>
      <c r="BP59" s="27" t="s">
        <v>3548</v>
      </c>
      <c r="BQ59" t="s">
        <v>3398</v>
      </c>
      <c r="BR59" s="28" t="s">
        <v>2829</v>
      </c>
      <c r="BS59" s="1" t="s">
        <v>2829</v>
      </c>
      <c r="BT59" s="1"/>
      <c r="BU59" s="1"/>
      <c r="BV59" s="1"/>
      <c r="BW59" s="1"/>
      <c r="BX59" s="1"/>
      <c r="BY59" s="1"/>
      <c r="BZ59" s="1"/>
      <c r="CA59" s="1"/>
      <c r="CB59" s="1"/>
      <c r="CC59" s="1"/>
      <c r="CD59" s="1"/>
      <c r="CX59" t="s">
        <v>3549</v>
      </c>
      <c r="CY59" s="19" t="s">
        <v>3550</v>
      </c>
      <c r="CZ59">
        <v>58</v>
      </c>
    </row>
    <row r="60" spans="3:104" ht="14.5" customHeight="1">
      <c r="C60" s="7" t="s">
        <v>2157</v>
      </c>
      <c r="D60" t="s">
        <v>251</v>
      </c>
      <c r="E60" t="s">
        <v>251</v>
      </c>
      <c r="M60" s="14"/>
      <c r="O60">
        <v>4</v>
      </c>
      <c r="P60" t="s">
        <v>2135</v>
      </c>
      <c r="AB60" s="7" t="s">
        <v>3551</v>
      </c>
      <c r="AC60" s="24" t="s">
        <v>3552</v>
      </c>
      <c r="AD60" s="7" t="s">
        <v>2466</v>
      </c>
      <c r="AE60" s="7">
        <v>2</v>
      </c>
      <c r="AH60" s="14" t="s">
        <v>3553</v>
      </c>
      <c r="AI60" s="14" t="s">
        <v>3554</v>
      </c>
      <c r="AJ60" s="14" t="s">
        <v>3555</v>
      </c>
      <c r="AK60" s="14" t="s">
        <v>3555</v>
      </c>
      <c r="AL60" s="14" t="s">
        <v>3556</v>
      </c>
      <c r="AM60" s="14" t="s">
        <v>3556</v>
      </c>
      <c r="AN60" s="14" t="s">
        <v>3557</v>
      </c>
      <c r="AO60" s="14" t="s">
        <v>3558</v>
      </c>
      <c r="AP60" s="14" t="s">
        <v>3558</v>
      </c>
      <c r="AQ60" s="14" t="s">
        <v>3559</v>
      </c>
      <c r="AR60" s="14" t="s">
        <v>3560</v>
      </c>
      <c r="AS60" s="14" t="s">
        <v>3560</v>
      </c>
      <c r="AT60" s="14" t="s">
        <v>3561</v>
      </c>
      <c r="AU60" s="14" t="s">
        <v>3562</v>
      </c>
      <c r="AV60" s="14" t="s">
        <v>3563</v>
      </c>
      <c r="AW60" s="14" t="s">
        <v>3563</v>
      </c>
      <c r="AX60" s="14" t="s">
        <v>3564</v>
      </c>
      <c r="AY60" s="14" t="s">
        <v>3565</v>
      </c>
      <c r="AZ60" s="14" t="s">
        <v>3564</v>
      </c>
      <c r="BA60" s="14" t="s">
        <v>3564</v>
      </c>
      <c r="BB60" s="14" t="s">
        <v>3558</v>
      </c>
      <c r="BC60" s="14" t="s">
        <v>3562</v>
      </c>
      <c r="BD60" s="14" t="s">
        <v>3558</v>
      </c>
      <c r="BE60" s="14" t="s">
        <v>3553</v>
      </c>
      <c r="BF60" s="14" t="s">
        <v>3566</v>
      </c>
      <c r="BG60" s="14" t="s">
        <v>3557</v>
      </c>
      <c r="BH60" s="14" t="s">
        <v>3564</v>
      </c>
      <c r="BI60" s="14" t="s">
        <v>3564</v>
      </c>
      <c r="BJ60" s="14" t="s">
        <v>3555</v>
      </c>
      <c r="BK60" s="14" t="s">
        <v>3561</v>
      </c>
      <c r="BL60" s="14" t="s">
        <v>3560</v>
      </c>
      <c r="BM60" s="14" t="s">
        <v>3567</v>
      </c>
      <c r="BO60" s="27" t="s">
        <v>3176</v>
      </c>
      <c r="BP60" s="27" t="s">
        <v>3568</v>
      </c>
      <c r="BQ60" t="s">
        <v>3398</v>
      </c>
      <c r="BR60" s="28" t="s">
        <v>2847</v>
      </c>
      <c r="BS60" s="1" t="s">
        <v>2847</v>
      </c>
      <c r="BT60" s="1"/>
      <c r="BU60" s="1"/>
      <c r="BV60" s="1"/>
      <c r="BW60" s="1"/>
      <c r="BX60" s="1"/>
      <c r="BY60" s="1"/>
      <c r="BZ60" s="1"/>
      <c r="CA60" s="1"/>
      <c r="CB60" s="1"/>
      <c r="CC60" s="1"/>
      <c r="CD60" s="1"/>
      <c r="CX60" s="14" t="s">
        <v>3569</v>
      </c>
      <c r="CY60" s="19" t="s">
        <v>3570</v>
      </c>
      <c r="CZ60">
        <v>59</v>
      </c>
    </row>
    <row r="61" spans="3:104" ht="14.5" customHeight="1">
      <c r="C61" s="14"/>
      <c r="D61" s="14">
        <f>VLOOKUP(B48,C48:D60,2,0)</f>
        <v>2</v>
      </c>
      <c r="E61" s="14">
        <f>VLOOKUP(B48,C48:E60,3,0)</f>
        <v>6</v>
      </c>
      <c r="M61" s="14"/>
      <c r="O61">
        <v>5</v>
      </c>
      <c r="P61" t="s">
        <v>2161</v>
      </c>
      <c r="AB61" s="7" t="s">
        <v>3571</v>
      </c>
      <c r="AC61" s="24" t="s">
        <v>3572</v>
      </c>
      <c r="AD61" s="7" t="s">
        <v>2260</v>
      </c>
      <c r="AE61" s="7">
        <v>2</v>
      </c>
      <c r="AH61" s="14" t="s">
        <v>3573</v>
      </c>
      <c r="AI61" s="14" t="s">
        <v>3574</v>
      </c>
      <c r="AJ61" s="14" t="s">
        <v>3575</v>
      </c>
      <c r="AK61" s="14" t="s">
        <v>3575</v>
      </c>
      <c r="AL61" s="14" t="s">
        <v>3576</v>
      </c>
      <c r="AM61" s="14" t="s">
        <v>3576</v>
      </c>
      <c r="AN61" s="14" t="s">
        <v>3577</v>
      </c>
      <c r="AO61" s="14" t="s">
        <v>3578</v>
      </c>
      <c r="AP61" s="14" t="s">
        <v>3578</v>
      </c>
      <c r="AQ61" s="14" t="s">
        <v>3579</v>
      </c>
      <c r="AR61" s="14" t="s">
        <v>3580</v>
      </c>
      <c r="AS61" s="14" t="s">
        <v>3580</v>
      </c>
      <c r="AT61" s="14" t="s">
        <v>3581</v>
      </c>
      <c r="AU61" s="14" t="s">
        <v>3582</v>
      </c>
      <c r="AV61" s="14" t="s">
        <v>3583</v>
      </c>
      <c r="AW61" s="14" t="s">
        <v>3583</v>
      </c>
      <c r="AX61" s="14" t="s">
        <v>3584</v>
      </c>
      <c r="AY61" s="14" t="s">
        <v>3585</v>
      </c>
      <c r="AZ61" s="14" t="s">
        <v>3584</v>
      </c>
      <c r="BA61" s="14" t="s">
        <v>3584</v>
      </c>
      <c r="BB61" s="14" t="s">
        <v>3578</v>
      </c>
      <c r="BC61" s="14" t="s">
        <v>3582</v>
      </c>
      <c r="BD61" s="14" t="s">
        <v>3578</v>
      </c>
      <c r="BE61" s="14" t="s">
        <v>3573</v>
      </c>
      <c r="BF61" s="14" t="s">
        <v>3586</v>
      </c>
      <c r="BG61" s="14" t="s">
        <v>3577</v>
      </c>
      <c r="BH61" s="14" t="s">
        <v>3584</v>
      </c>
      <c r="BI61" s="14" t="s">
        <v>3584</v>
      </c>
      <c r="BJ61" s="14" t="s">
        <v>3575</v>
      </c>
      <c r="BK61" s="14" t="s">
        <v>3581</v>
      </c>
      <c r="BL61" s="14" t="s">
        <v>3580</v>
      </c>
      <c r="BM61" s="14" t="s">
        <v>3587</v>
      </c>
      <c r="BO61" s="27" t="s">
        <v>2387</v>
      </c>
      <c r="BP61" s="27" t="s">
        <v>3588</v>
      </c>
      <c r="BQ61" t="s">
        <v>3589</v>
      </c>
      <c r="BR61" s="28" t="s">
        <v>3590</v>
      </c>
      <c r="BS61" s="1" t="s">
        <v>3590</v>
      </c>
      <c r="BT61" s="1"/>
      <c r="BU61" s="1"/>
      <c r="BV61" s="1"/>
      <c r="BW61" s="1"/>
      <c r="BX61" s="1"/>
      <c r="BY61" s="1"/>
      <c r="BZ61" s="1"/>
      <c r="CA61" s="1"/>
      <c r="CB61" s="1"/>
      <c r="CC61" s="1"/>
      <c r="CD61" s="1"/>
      <c r="CX61" s="14" t="s">
        <v>3591</v>
      </c>
      <c r="CY61" s="19" t="s">
        <v>3592</v>
      </c>
      <c r="CZ61">
        <v>60</v>
      </c>
    </row>
    <row r="62" spans="3:104" ht="14.5" customHeight="1">
      <c r="C62" s="14"/>
      <c r="D62" s="14"/>
      <c r="M62" s="14"/>
      <c r="O62">
        <v>6</v>
      </c>
      <c r="P62" t="s">
        <v>2161</v>
      </c>
      <c r="AB62" s="7" t="s">
        <v>3593</v>
      </c>
      <c r="AC62" s="24" t="s">
        <v>3594</v>
      </c>
      <c r="AD62" s="7" t="s">
        <v>2466</v>
      </c>
      <c r="AE62" s="7">
        <v>1</v>
      </c>
      <c r="AH62" s="14" t="s">
        <v>3595</v>
      </c>
      <c r="AI62" s="14" t="s">
        <v>3596</v>
      </c>
      <c r="AJ62" s="14" t="s">
        <v>3597</v>
      </c>
      <c r="AK62" s="14" t="s">
        <v>3597</v>
      </c>
      <c r="AL62" s="14" t="s">
        <v>3598</v>
      </c>
      <c r="AM62" s="14" t="s">
        <v>3598</v>
      </c>
      <c r="AN62" s="14" t="s">
        <v>3599</v>
      </c>
      <c r="AO62" s="14" t="s">
        <v>3600</v>
      </c>
      <c r="AP62" s="14" t="s">
        <v>3600</v>
      </c>
      <c r="AQ62" s="14" t="s">
        <v>3601</v>
      </c>
      <c r="AR62" s="14" t="s">
        <v>3602</v>
      </c>
      <c r="AS62" s="14" t="s">
        <v>3602</v>
      </c>
      <c r="AT62" s="14" t="s">
        <v>3603</v>
      </c>
      <c r="AU62" s="14" t="s">
        <v>3604</v>
      </c>
      <c r="AV62" s="14" t="s">
        <v>3605</v>
      </c>
      <c r="AW62" s="14" t="s">
        <v>3605</v>
      </c>
      <c r="AX62" s="14" t="s">
        <v>3606</v>
      </c>
      <c r="AY62" s="14" t="s">
        <v>3607</v>
      </c>
      <c r="AZ62" s="14" t="s">
        <v>3606</v>
      </c>
      <c r="BA62" s="14" t="s">
        <v>3606</v>
      </c>
      <c r="BB62" s="14" t="s">
        <v>3600</v>
      </c>
      <c r="BC62" s="14" t="s">
        <v>3604</v>
      </c>
      <c r="BD62" s="14" t="s">
        <v>3600</v>
      </c>
      <c r="BE62" s="14" t="s">
        <v>3595</v>
      </c>
      <c r="BF62" s="14" t="s">
        <v>3608</v>
      </c>
      <c r="BG62" s="14" t="s">
        <v>3599</v>
      </c>
      <c r="BH62" s="14" t="s">
        <v>3606</v>
      </c>
      <c r="BI62" s="14" t="s">
        <v>3606</v>
      </c>
      <c r="BJ62" s="14" t="s">
        <v>3597</v>
      </c>
      <c r="BK62" s="14" t="s">
        <v>3603</v>
      </c>
      <c r="BL62" s="14" t="s">
        <v>3602</v>
      </c>
      <c r="BM62" s="14" t="s">
        <v>3609</v>
      </c>
      <c r="BO62" s="27" t="s">
        <v>2425</v>
      </c>
      <c r="BP62" s="27" t="s">
        <v>3610</v>
      </c>
      <c r="BQ62" t="s">
        <v>3611</v>
      </c>
      <c r="BR62" s="28" t="s">
        <v>2886</v>
      </c>
      <c r="BS62" s="1" t="s">
        <v>2886</v>
      </c>
      <c r="BT62" s="1"/>
      <c r="BU62" s="1"/>
      <c r="BV62" s="1"/>
      <c r="BW62" s="1"/>
      <c r="BX62" s="1"/>
      <c r="BY62" s="1"/>
      <c r="BZ62" s="1"/>
      <c r="CA62" s="1"/>
      <c r="CB62" s="1"/>
      <c r="CC62" s="1"/>
      <c r="CD62" s="1"/>
      <c r="CX62" s="14" t="s">
        <v>3612</v>
      </c>
      <c r="CY62" s="19" t="s">
        <v>3613</v>
      </c>
      <c r="CZ62">
        <v>61</v>
      </c>
    </row>
    <row r="63" spans="3:104" ht="14.5" customHeight="1">
      <c r="C63" s="14"/>
      <c r="D63" s="14"/>
      <c r="M63" s="14"/>
      <c r="O63">
        <v>7</v>
      </c>
      <c r="P63" t="s">
        <v>2161</v>
      </c>
      <c r="AB63" s="7" t="s">
        <v>3614</v>
      </c>
      <c r="AC63" s="24" t="s">
        <v>3615</v>
      </c>
      <c r="AD63" s="7" t="s">
        <v>3086</v>
      </c>
      <c r="AE63" s="7">
        <v>0</v>
      </c>
      <c r="AH63" s="14" t="s">
        <v>3616</v>
      </c>
      <c r="AI63" s="14" t="s">
        <v>3617</v>
      </c>
      <c r="AJ63" s="14" t="s">
        <v>3618</v>
      </c>
      <c r="AK63" s="14" t="s">
        <v>3618</v>
      </c>
      <c r="AL63" s="14" t="s">
        <v>3619</v>
      </c>
      <c r="AM63" s="14" t="s">
        <v>3619</v>
      </c>
      <c r="AN63" s="14" t="s">
        <v>3620</v>
      </c>
      <c r="AO63" s="14" t="s">
        <v>3621</v>
      </c>
      <c r="AP63" s="14" t="s">
        <v>3621</v>
      </c>
      <c r="AQ63" s="14" t="s">
        <v>3622</v>
      </c>
      <c r="AR63" s="14" t="s">
        <v>3623</v>
      </c>
      <c r="AS63" s="14" t="s">
        <v>3623</v>
      </c>
      <c r="AT63" s="14" t="s">
        <v>3624</v>
      </c>
      <c r="AU63" s="14" t="s">
        <v>3625</v>
      </c>
      <c r="AV63" s="14" t="s">
        <v>3626</v>
      </c>
      <c r="AW63" s="14" t="s">
        <v>3626</v>
      </c>
      <c r="AX63" s="14" t="s">
        <v>3627</v>
      </c>
      <c r="AY63" s="14" t="s">
        <v>3628</v>
      </c>
      <c r="AZ63" s="14" t="s">
        <v>3627</v>
      </c>
      <c r="BA63" s="14" t="s">
        <v>3627</v>
      </c>
      <c r="BB63" s="14" t="s">
        <v>3621</v>
      </c>
      <c r="BC63" s="14" t="s">
        <v>3625</v>
      </c>
      <c r="BD63" s="14" t="s">
        <v>3621</v>
      </c>
      <c r="BE63" s="14" t="s">
        <v>3616</v>
      </c>
      <c r="BF63" s="14" t="s">
        <v>3629</v>
      </c>
      <c r="BG63" s="14" t="s">
        <v>3620</v>
      </c>
      <c r="BH63" s="14" t="s">
        <v>3627</v>
      </c>
      <c r="BI63" s="14" t="s">
        <v>3627</v>
      </c>
      <c r="BJ63" s="14" t="s">
        <v>3618</v>
      </c>
      <c r="BK63" s="14" t="s">
        <v>3624</v>
      </c>
      <c r="BL63" s="14" t="s">
        <v>3623</v>
      </c>
      <c r="BM63" s="14" t="s">
        <v>3630</v>
      </c>
      <c r="BO63" s="27" t="s">
        <v>2461</v>
      </c>
      <c r="BP63" s="27" t="s">
        <v>3631</v>
      </c>
      <c r="BQ63" t="s">
        <v>3611</v>
      </c>
      <c r="BR63" s="28" t="s">
        <v>2903</v>
      </c>
      <c r="BS63" s="1" t="s">
        <v>2903</v>
      </c>
      <c r="BT63" s="1"/>
      <c r="BU63" s="1"/>
      <c r="BV63" s="1"/>
      <c r="BW63" s="1"/>
      <c r="BX63" s="1"/>
      <c r="BY63" s="1"/>
      <c r="BZ63" s="1"/>
      <c r="CA63" s="1"/>
      <c r="CB63" s="1"/>
      <c r="CC63" s="1"/>
      <c r="CD63" s="1"/>
      <c r="CX63" s="14" t="s">
        <v>3632</v>
      </c>
      <c r="CY63" s="19" t="s">
        <v>3633</v>
      </c>
      <c r="CZ63">
        <v>62</v>
      </c>
    </row>
    <row r="64" spans="3:104" ht="14.5" customHeight="1">
      <c r="C64" s="1"/>
      <c r="D64" s="1" t="s">
        <v>3634</v>
      </c>
      <c r="E64" s="1" t="s">
        <v>3635</v>
      </c>
      <c r="F64" s="1" t="s">
        <v>3636</v>
      </c>
      <c r="G64" s="1" t="s">
        <v>3637</v>
      </c>
      <c r="H64" s="1" t="s">
        <v>3638</v>
      </c>
      <c r="I64" s="1" t="s">
        <v>3639</v>
      </c>
      <c r="J64" s="1" t="s">
        <v>3640</v>
      </c>
      <c r="K64" s="14"/>
      <c r="L64" s="14"/>
      <c r="M64" s="14"/>
      <c r="O64">
        <v>8</v>
      </c>
      <c r="P64" t="s">
        <v>2161</v>
      </c>
      <c r="AB64" s="7" t="s">
        <v>3641</v>
      </c>
      <c r="AC64" s="24" t="s">
        <v>3642</v>
      </c>
      <c r="AD64" s="7" t="s">
        <v>2142</v>
      </c>
      <c r="AE64" s="7">
        <v>6</v>
      </c>
      <c r="AH64" s="14" t="s">
        <v>3643</v>
      </c>
      <c r="AI64" s="14" t="s">
        <v>3644</v>
      </c>
      <c r="AJ64" s="14" t="s">
        <v>3645</v>
      </c>
      <c r="AK64" s="14" t="s">
        <v>3645</v>
      </c>
      <c r="AL64" s="14" t="s">
        <v>3646</v>
      </c>
      <c r="AM64" s="14" t="s">
        <v>3646</v>
      </c>
      <c r="AN64" s="14" t="s">
        <v>3647</v>
      </c>
      <c r="AO64" s="14" t="s">
        <v>3648</v>
      </c>
      <c r="AP64" s="14" t="s">
        <v>3648</v>
      </c>
      <c r="AQ64" s="14" t="s">
        <v>3649</v>
      </c>
      <c r="AR64" s="14" t="s">
        <v>3650</v>
      </c>
      <c r="AS64" s="14" t="s">
        <v>3650</v>
      </c>
      <c r="AT64" s="14" t="s">
        <v>3651</v>
      </c>
      <c r="AU64" s="14" t="s">
        <v>3652</v>
      </c>
      <c r="AV64" s="14" t="s">
        <v>3653</v>
      </c>
      <c r="AW64" s="14" t="s">
        <v>3653</v>
      </c>
      <c r="AX64" s="14" t="s">
        <v>3654</v>
      </c>
      <c r="AY64" s="14" t="s">
        <v>3655</v>
      </c>
      <c r="AZ64" s="14" t="s">
        <v>3654</v>
      </c>
      <c r="BA64" s="14" t="s">
        <v>3654</v>
      </c>
      <c r="BB64" s="14" t="s">
        <v>3648</v>
      </c>
      <c r="BC64" s="14" t="s">
        <v>3652</v>
      </c>
      <c r="BD64" s="14" t="s">
        <v>3648</v>
      </c>
      <c r="BE64" s="14" t="s">
        <v>3643</v>
      </c>
      <c r="BF64" s="14" t="s">
        <v>3656</v>
      </c>
      <c r="BG64" s="14" t="s">
        <v>3647</v>
      </c>
      <c r="BH64" s="14" t="s">
        <v>3654</v>
      </c>
      <c r="BI64" s="14" t="s">
        <v>3654</v>
      </c>
      <c r="BJ64" s="14" t="s">
        <v>3645</v>
      </c>
      <c r="BK64" s="14" t="s">
        <v>3651</v>
      </c>
      <c r="BL64" s="14" t="s">
        <v>3650</v>
      </c>
      <c r="BM64" s="14" t="s">
        <v>3657</v>
      </c>
      <c r="BO64" s="27" t="s">
        <v>2491</v>
      </c>
      <c r="BP64" s="27" t="s">
        <v>3658</v>
      </c>
      <c r="BQ64" t="s">
        <v>3659</v>
      </c>
      <c r="BR64" s="28" t="s">
        <v>2920</v>
      </c>
      <c r="BS64" s="1" t="s">
        <v>2920</v>
      </c>
      <c r="BT64" s="1"/>
      <c r="BU64" s="1"/>
      <c r="BV64" s="1"/>
      <c r="BW64" s="1"/>
      <c r="BX64" s="1"/>
      <c r="BY64" s="1"/>
      <c r="BZ64" s="1"/>
      <c r="CA64" s="1"/>
      <c r="CB64" s="1"/>
      <c r="CC64" s="1"/>
      <c r="CD64" s="1"/>
      <c r="CX64" s="14" t="s">
        <v>3660</v>
      </c>
      <c r="CY64" s="19" t="s">
        <v>3661</v>
      </c>
      <c r="CZ64">
        <v>63</v>
      </c>
    </row>
    <row r="65" spans="1:104" ht="14.5" customHeight="1">
      <c r="B65">
        <f>主要情况!W3</f>
        <v>3</v>
      </c>
      <c r="C65" s="1">
        <v>1</v>
      </c>
      <c r="D65" s="30">
        <v>3</v>
      </c>
      <c r="E65" s="30">
        <v>4</v>
      </c>
      <c r="F65" s="30">
        <v>2</v>
      </c>
      <c r="G65" s="30">
        <v>3</v>
      </c>
      <c r="H65" s="30">
        <v>2</v>
      </c>
      <c r="I65" s="30">
        <v>2</v>
      </c>
      <c r="J65" s="30">
        <v>2</v>
      </c>
      <c r="K65" s="14"/>
      <c r="L65" s="14"/>
      <c r="M65" s="14"/>
      <c r="O65">
        <v>9</v>
      </c>
      <c r="P65" t="s">
        <v>2161</v>
      </c>
      <c r="AB65" s="7" t="s">
        <v>3662</v>
      </c>
      <c r="AC65" s="24" t="s">
        <v>3663</v>
      </c>
      <c r="AD65" s="7" t="s">
        <v>3664</v>
      </c>
      <c r="AE65" s="7">
        <v>1</v>
      </c>
      <c r="BM65" s="14"/>
      <c r="BO65" s="27" t="s">
        <v>3245</v>
      </c>
      <c r="BP65" s="27" t="s">
        <v>3665</v>
      </c>
      <c r="BQ65" t="s">
        <v>3666</v>
      </c>
      <c r="BR65" s="28" t="s">
        <v>2940</v>
      </c>
      <c r="BS65" s="1" t="s">
        <v>3667</v>
      </c>
      <c r="BT65" s="1" t="s">
        <v>3668</v>
      </c>
      <c r="BU65" s="1" t="s">
        <v>3669</v>
      </c>
      <c r="BV65" s="1" t="s">
        <v>3670</v>
      </c>
      <c r="BW65" s="1"/>
      <c r="BX65" s="1"/>
      <c r="BY65" s="1"/>
      <c r="BZ65" s="1"/>
      <c r="CA65" s="1"/>
      <c r="CB65" s="1"/>
      <c r="CC65" s="1"/>
      <c r="CD65" s="1"/>
      <c r="CX65" s="14" t="s">
        <v>3671</v>
      </c>
      <c r="CY65" s="19" t="s">
        <v>3672</v>
      </c>
      <c r="CZ65">
        <v>64</v>
      </c>
    </row>
    <row r="66" spans="1:104" ht="14.5" customHeight="1">
      <c r="A66" s="14"/>
      <c r="B66" s="14"/>
      <c r="C66" s="1">
        <v>2</v>
      </c>
      <c r="D66" s="30">
        <v>3</v>
      </c>
      <c r="E66" s="30">
        <v>4</v>
      </c>
      <c r="F66" s="30">
        <v>2</v>
      </c>
      <c r="G66" s="30">
        <v>3</v>
      </c>
      <c r="H66" s="30">
        <v>2</v>
      </c>
      <c r="I66" s="30">
        <v>2</v>
      </c>
      <c r="J66" s="30">
        <v>2</v>
      </c>
      <c r="K66" s="14"/>
      <c r="L66" s="14"/>
      <c r="M66" s="14"/>
      <c r="O66">
        <v>10</v>
      </c>
      <c r="P66" t="s">
        <v>2209</v>
      </c>
      <c r="V66" t="str">
        <f>VLOOKUP(T1,U1:U1:Z41,2,0)&amp;"+"&amp;VLOOKUP(主要情况!AA25,主要情况!C8:H19,5,0)+'BUY点计算器&amp;武器调整栏'!C16</f>
        <v>1d4+0</v>
      </c>
      <c r="W66" t="str">
        <f>VLOOKUP(T1,U1:Z64,3,0)</f>
        <v>穿刺</v>
      </c>
      <c r="X66" t="str">
        <f>VLOOKUP(T1,U1:Z64,4,0)</f>
        <v>2gp</v>
      </c>
      <c r="Y66" t="str">
        <f>VLOOKUP(T1,U1:Z64,5,0)</f>
        <v>灵巧 轻型 投掷(射程20/60)</v>
      </c>
      <c r="Z66">
        <f>VLOOKUP(T1,U1:Z64,6,0)</f>
        <v>1</v>
      </c>
      <c r="AB66" s="7" t="s">
        <v>3673</v>
      </c>
      <c r="AC66" s="24" t="s">
        <v>115</v>
      </c>
      <c r="AD66" s="7" t="s">
        <v>2260</v>
      </c>
      <c r="AE66" s="7">
        <v>0.5</v>
      </c>
      <c r="AH66" s="14" t="s">
        <v>2149</v>
      </c>
      <c r="AI66" s="14" t="s">
        <v>2175</v>
      </c>
      <c r="AJ66" s="14" t="s">
        <v>2222</v>
      </c>
      <c r="AK66" s="14" t="s">
        <v>2269</v>
      </c>
      <c r="AL66" s="14" t="s">
        <v>2312</v>
      </c>
      <c r="AM66" s="14" t="s">
        <v>2354</v>
      </c>
      <c r="AN66" s="14" t="s">
        <v>2398</v>
      </c>
      <c r="AO66" s="14" t="s">
        <v>2438</v>
      </c>
      <c r="AP66" s="14" t="s">
        <v>2472</v>
      </c>
      <c r="AQ66" s="14" t="s">
        <v>2503</v>
      </c>
      <c r="AR66" s="14" t="s">
        <v>2535</v>
      </c>
      <c r="AS66" s="14" t="s">
        <v>2566</v>
      </c>
      <c r="AT66" s="14" t="s">
        <v>2596</v>
      </c>
      <c r="AU66" s="14" t="s">
        <v>2626</v>
      </c>
      <c r="AV66" s="14" t="s">
        <v>2649</v>
      </c>
      <c r="AW66" s="14" t="s">
        <v>2667</v>
      </c>
      <c r="AX66" s="14" t="s">
        <v>2688</v>
      </c>
      <c r="AY66" s="14" t="s">
        <v>2709</v>
      </c>
      <c r="AZ66" s="14" t="s">
        <v>2729</v>
      </c>
      <c r="BA66" s="14" t="s">
        <v>2748</v>
      </c>
      <c r="BB66" s="14" t="s">
        <v>2767</v>
      </c>
      <c r="BC66" s="14" t="s">
        <v>2787</v>
      </c>
      <c r="BD66" s="14" t="s">
        <v>2804</v>
      </c>
      <c r="BE66" s="14" t="s">
        <v>2822</v>
      </c>
      <c r="BF66" s="14" t="s">
        <v>2840</v>
      </c>
      <c r="BG66" s="14" t="s">
        <v>2860</v>
      </c>
      <c r="BH66" s="14" t="s">
        <v>2879</v>
      </c>
      <c r="BI66" s="14" t="s">
        <v>2896</v>
      </c>
      <c r="BJ66" s="14" t="s">
        <v>2913</v>
      </c>
      <c r="BK66" s="14" t="s">
        <v>2933</v>
      </c>
      <c r="BL66" s="14" t="s">
        <v>2951</v>
      </c>
      <c r="BM66" s="14" t="s">
        <v>2973</v>
      </c>
      <c r="BO66" s="27" t="s">
        <v>3246</v>
      </c>
      <c r="BP66" s="27" t="s">
        <v>3674</v>
      </c>
      <c r="BQ66" t="s">
        <v>3675</v>
      </c>
      <c r="BR66" s="28" t="s">
        <v>2958</v>
      </c>
      <c r="BS66" s="1" t="s">
        <v>2958</v>
      </c>
      <c r="BT66" s="1"/>
      <c r="BU66" s="1"/>
      <c r="BV66" s="1"/>
      <c r="BW66" s="1"/>
      <c r="BX66" s="1"/>
      <c r="BY66" s="1"/>
      <c r="BZ66" s="1"/>
      <c r="CA66" s="1"/>
      <c r="CB66" s="1"/>
      <c r="CC66" s="1"/>
      <c r="CD66" s="1"/>
      <c r="CX66" s="14" t="s">
        <v>3676</v>
      </c>
      <c r="CY66" s="19" t="s">
        <v>3677</v>
      </c>
      <c r="CZ66">
        <v>65</v>
      </c>
    </row>
    <row r="67" spans="1:104" ht="14.5" customHeight="1">
      <c r="A67" s="14"/>
      <c r="B67" s="14"/>
      <c r="C67" s="1">
        <v>3</v>
      </c>
      <c r="D67" s="30">
        <v>3</v>
      </c>
      <c r="E67" s="30">
        <v>4</v>
      </c>
      <c r="F67" s="30">
        <v>2</v>
      </c>
      <c r="G67" s="30">
        <v>3</v>
      </c>
      <c r="H67" s="30">
        <v>2</v>
      </c>
      <c r="I67" s="30">
        <v>2</v>
      </c>
      <c r="J67" s="30">
        <v>2</v>
      </c>
      <c r="K67" s="14"/>
      <c r="L67" s="14"/>
      <c r="M67" s="14"/>
      <c r="O67">
        <v>11</v>
      </c>
      <c r="P67" t="s">
        <v>2209</v>
      </c>
      <c r="V67" t="str">
        <f>VLOOKUP(T2,U1:Z64,2,0)&amp;"+"&amp;VLOOKUP(主要情况!AA26,主要情况!C8:H19,5,0)+'BUY点计算器&amp;武器调整栏'!C19</f>
        <v>1d4+0</v>
      </c>
      <c r="W67" t="str">
        <f>VLOOKUP(T2,U1:Z64,3,0)</f>
        <v>穿刺</v>
      </c>
      <c r="X67" t="str">
        <f>VLOOKUP(T2,U1:Z64,4,0)</f>
        <v>2gp</v>
      </c>
      <c r="Y67" t="str">
        <f>VLOOKUP(T2,U1:Z64,5,0)</f>
        <v>灵巧 轻型 投掷(射程20/60)</v>
      </c>
      <c r="Z67">
        <f>VLOOKUP(T2,U1:Z64,6,0)</f>
        <v>1</v>
      </c>
      <c r="AB67" s="7" t="s">
        <v>3678</v>
      </c>
      <c r="AC67" s="24" t="s">
        <v>3679</v>
      </c>
      <c r="AD67" s="7" t="s">
        <v>3527</v>
      </c>
      <c r="AE67" s="7">
        <v>1</v>
      </c>
      <c r="AH67" s="14" t="s">
        <v>3680</v>
      </c>
      <c r="AI67" s="14" t="s">
        <v>3681</v>
      </c>
      <c r="AJ67" s="14" t="s">
        <v>3682</v>
      </c>
      <c r="AK67" s="14" t="s">
        <v>3682</v>
      </c>
      <c r="AL67" s="14" t="s">
        <v>3683</v>
      </c>
      <c r="AM67" s="14" t="s">
        <v>3683</v>
      </c>
      <c r="AN67" s="14" t="s">
        <v>3684</v>
      </c>
      <c r="AO67" s="14" t="s">
        <v>3685</v>
      </c>
      <c r="AP67" s="14" t="s">
        <v>3685</v>
      </c>
      <c r="AQ67" s="14" t="s">
        <v>3686</v>
      </c>
      <c r="AR67" s="14" t="s">
        <v>3687</v>
      </c>
      <c r="AS67" s="14" t="s">
        <v>3687</v>
      </c>
      <c r="AT67" s="14" t="s">
        <v>3688</v>
      </c>
      <c r="AU67" s="14" t="s">
        <v>3689</v>
      </c>
      <c r="AV67" s="14" t="s">
        <v>3690</v>
      </c>
      <c r="AW67" s="14" t="s">
        <v>3690</v>
      </c>
      <c r="AX67" s="14" t="s">
        <v>3691</v>
      </c>
      <c r="AY67" s="14" t="s">
        <v>3692</v>
      </c>
      <c r="AZ67" s="14" t="s">
        <v>3693</v>
      </c>
      <c r="BA67" s="14" t="s">
        <v>3693</v>
      </c>
      <c r="BB67" s="14" t="s">
        <v>3694</v>
      </c>
      <c r="BC67" s="14" t="s">
        <v>3695</v>
      </c>
      <c r="BD67" s="14" t="s">
        <v>3696</v>
      </c>
      <c r="BE67" s="14" t="s">
        <v>3697</v>
      </c>
      <c r="BF67" s="14" t="s">
        <v>3698</v>
      </c>
      <c r="BG67" s="14" t="s">
        <v>3699</v>
      </c>
      <c r="BH67" s="14" t="s">
        <v>3700</v>
      </c>
      <c r="BI67" s="14" t="s">
        <v>3701</v>
      </c>
      <c r="BJ67" s="14" t="s">
        <v>3702</v>
      </c>
      <c r="BK67" s="14" t="s">
        <v>3688</v>
      </c>
      <c r="BL67" s="14" t="s">
        <v>3687</v>
      </c>
      <c r="BM67" s="14" t="s">
        <v>3703</v>
      </c>
      <c r="BO67" s="27" t="s">
        <v>3268</v>
      </c>
      <c r="BP67" s="27" t="s">
        <v>3704</v>
      </c>
      <c r="BQ67" t="s">
        <v>3705</v>
      </c>
      <c r="BR67" s="28" t="s">
        <v>2980</v>
      </c>
      <c r="BS67" s="1" t="s">
        <v>2980</v>
      </c>
      <c r="BT67" s="1"/>
      <c r="BU67" s="1"/>
      <c r="BV67" s="1"/>
      <c r="BW67" s="1"/>
      <c r="BX67" s="1"/>
      <c r="BY67" s="1"/>
      <c r="BZ67" s="1"/>
      <c r="CA67" s="1"/>
      <c r="CB67" s="1"/>
      <c r="CC67" s="1"/>
      <c r="CD67" s="1"/>
      <c r="CX67" s="14" t="s">
        <v>3706</v>
      </c>
      <c r="CY67" s="19" t="s">
        <v>3707</v>
      </c>
      <c r="CZ67">
        <v>66</v>
      </c>
    </row>
    <row r="68" spans="1:104" ht="14.5" customHeight="1">
      <c r="A68" s="14"/>
      <c r="B68" s="14"/>
      <c r="C68" s="1">
        <v>4</v>
      </c>
      <c r="D68" s="1">
        <v>4</v>
      </c>
      <c r="E68" s="1">
        <v>5</v>
      </c>
      <c r="F68" s="1">
        <v>3</v>
      </c>
      <c r="G68" s="1">
        <v>4</v>
      </c>
      <c r="H68" s="1">
        <v>3</v>
      </c>
      <c r="I68" s="1">
        <v>3</v>
      </c>
      <c r="J68" s="30">
        <v>2</v>
      </c>
      <c r="K68" s="14"/>
      <c r="L68" s="14"/>
      <c r="M68" s="14"/>
      <c r="O68">
        <v>12</v>
      </c>
      <c r="P68" t="s">
        <v>2209</v>
      </c>
      <c r="V68" t="str">
        <f>VLOOKUP(T3,U1:Z64,2,0)&amp;"+"&amp;VLOOKUP(主要情况!AA27,主要情况!C8:H19,5,0)+'BUY点计算器&amp;武器调整栏'!C22</f>
        <v>1d6+0</v>
      </c>
      <c r="W68" t="str">
        <f>VLOOKUP(T3,U1:Z64,3,0)</f>
        <v>穿刺</v>
      </c>
      <c r="X68" t="str">
        <f>VLOOKUP(T3,U1:Z64,4,0)</f>
        <v>75gp</v>
      </c>
      <c r="Y68" t="str">
        <f>VLOOKUP(T3,U1:Z64,5,0)</f>
        <v>弹药(射程30/120) 轻型 装填</v>
      </c>
      <c r="Z68">
        <f>VLOOKUP(T3,U1:Z64,6,0)</f>
        <v>3</v>
      </c>
      <c r="AB68" s="7" t="s">
        <v>3708</v>
      </c>
      <c r="AC68" s="24" t="s">
        <v>115</v>
      </c>
      <c r="AD68" s="7" t="s">
        <v>3664</v>
      </c>
      <c r="AE68" s="7">
        <v>0</v>
      </c>
      <c r="AH68" s="14" t="s">
        <v>2150</v>
      </c>
      <c r="AI68" s="14" t="s">
        <v>2176</v>
      </c>
      <c r="AJ68" s="14" t="s">
        <v>2223</v>
      </c>
      <c r="AK68" s="14" t="s">
        <v>2270</v>
      </c>
      <c r="AL68" s="14" t="s">
        <v>2313</v>
      </c>
      <c r="AM68" s="14" t="s">
        <v>2355</v>
      </c>
      <c r="AN68" s="14" t="s">
        <v>2399</v>
      </c>
      <c r="AO68" s="14" t="s">
        <v>2439</v>
      </c>
      <c r="AP68" s="14" t="s">
        <v>2473</v>
      </c>
      <c r="AQ68" s="14" t="s">
        <v>2504</v>
      </c>
      <c r="AR68" s="14" t="s">
        <v>2536</v>
      </c>
      <c r="AS68" s="14" t="s">
        <v>2567</v>
      </c>
      <c r="AT68" s="14" t="s">
        <v>2597</v>
      </c>
      <c r="AU68" s="14" t="s">
        <v>2627</v>
      </c>
      <c r="AV68" s="14" t="s">
        <v>2650</v>
      </c>
      <c r="AW68" s="14" t="s">
        <v>2668</v>
      </c>
      <c r="AX68" s="14" t="s">
        <v>2689</v>
      </c>
      <c r="AY68" s="14" t="s">
        <v>2710</v>
      </c>
      <c r="AZ68" s="14" t="s">
        <v>2730</v>
      </c>
      <c r="BA68" s="14" t="s">
        <v>2749</v>
      </c>
      <c r="BB68" s="14" t="s">
        <v>2768</v>
      </c>
      <c r="BC68" s="14" t="s">
        <v>2788</v>
      </c>
      <c r="BD68" s="14" t="s">
        <v>2805</v>
      </c>
      <c r="BE68" s="14" t="s">
        <v>2823</v>
      </c>
      <c r="BF68" s="14" t="s">
        <v>2841</v>
      </c>
      <c r="BG68" s="14" t="s">
        <v>2861</v>
      </c>
      <c r="BH68" s="14" t="s">
        <v>2880</v>
      </c>
      <c r="BI68" s="14" t="s">
        <v>2897</v>
      </c>
      <c r="BJ68" s="14" t="s">
        <v>2914</v>
      </c>
      <c r="BK68" s="14" t="s">
        <v>2934</v>
      </c>
      <c r="BL68" s="14" t="s">
        <v>2952</v>
      </c>
      <c r="BM68" s="14" t="s">
        <v>2974</v>
      </c>
      <c r="BO68" s="27" t="s">
        <v>3269</v>
      </c>
      <c r="BP68" s="27" t="s">
        <v>3709</v>
      </c>
      <c r="BQ68" t="s">
        <v>3710</v>
      </c>
      <c r="BR68" s="7" t="s">
        <v>3711</v>
      </c>
      <c r="BS68" t="s">
        <v>3711</v>
      </c>
      <c r="CX68" s="14" t="s">
        <v>3712</v>
      </c>
      <c r="CY68" s="19" t="s">
        <v>3713</v>
      </c>
      <c r="CZ68">
        <v>67</v>
      </c>
    </row>
    <row r="69" spans="1:104" ht="14.5" customHeight="1">
      <c r="A69" s="14"/>
      <c r="B69" s="14"/>
      <c r="C69" s="1">
        <v>5</v>
      </c>
      <c r="D69" s="1">
        <v>4</v>
      </c>
      <c r="E69" s="1">
        <v>5</v>
      </c>
      <c r="F69" s="1">
        <v>3</v>
      </c>
      <c r="G69" s="1">
        <v>4</v>
      </c>
      <c r="H69" s="1">
        <v>3</v>
      </c>
      <c r="I69" s="1">
        <v>3</v>
      </c>
      <c r="J69" s="30">
        <v>2</v>
      </c>
      <c r="K69" s="14"/>
      <c r="L69" s="14"/>
      <c r="M69" s="14"/>
      <c r="O69">
        <v>13</v>
      </c>
      <c r="P69" t="s">
        <v>2209</v>
      </c>
      <c r="AB69" s="7" t="s">
        <v>3714</v>
      </c>
      <c r="AC69" s="24" t="s">
        <v>115</v>
      </c>
      <c r="AD69" s="7" t="s">
        <v>3527</v>
      </c>
      <c r="AE69" s="7">
        <v>0</v>
      </c>
      <c r="AH69" s="14" t="s">
        <v>2924</v>
      </c>
      <c r="AI69" s="14" t="s">
        <v>3715</v>
      </c>
      <c r="AJ69" s="14" t="s">
        <v>3716</v>
      </c>
      <c r="AK69" s="14" t="s">
        <v>3716</v>
      </c>
      <c r="AL69" s="14" t="s">
        <v>3717</v>
      </c>
      <c r="AM69" s="14" t="s">
        <v>3717</v>
      </c>
      <c r="AN69" s="14" t="s">
        <v>3718</v>
      </c>
      <c r="AO69" s="14" t="s">
        <v>3719</v>
      </c>
      <c r="AP69" s="14" t="s">
        <v>3720</v>
      </c>
      <c r="AQ69" s="14" t="s">
        <v>3721</v>
      </c>
      <c r="AR69" s="14" t="s">
        <v>3722</v>
      </c>
      <c r="AS69" s="14" t="s">
        <v>3722</v>
      </c>
      <c r="AT69" s="14" t="s">
        <v>3723</v>
      </c>
      <c r="AU69" s="14" t="s">
        <v>2924</v>
      </c>
      <c r="AV69" s="14" t="s">
        <v>3724</v>
      </c>
      <c r="AW69" s="14" t="s">
        <v>3724</v>
      </c>
      <c r="AX69" s="14" t="s">
        <v>3725</v>
      </c>
      <c r="AY69" s="14" t="s">
        <v>3726</v>
      </c>
      <c r="AZ69" s="14" t="s">
        <v>2924</v>
      </c>
      <c r="BA69" s="14" t="s">
        <v>2924</v>
      </c>
      <c r="BB69" s="14" t="s">
        <v>3727</v>
      </c>
      <c r="BC69" s="14" t="s">
        <v>2924</v>
      </c>
      <c r="BD69" s="14" t="s">
        <v>2924</v>
      </c>
      <c r="BE69" s="14" t="s">
        <v>2924</v>
      </c>
      <c r="BF69" s="14" t="s">
        <v>3728</v>
      </c>
      <c r="BG69" s="14" t="s">
        <v>3729</v>
      </c>
      <c r="BH69" s="14" t="s">
        <v>3730</v>
      </c>
      <c r="BI69" s="14" t="s">
        <v>3731</v>
      </c>
      <c r="BJ69" s="26" t="s">
        <v>3732</v>
      </c>
      <c r="BK69" s="14" t="s">
        <v>3733</v>
      </c>
      <c r="BL69" s="14" t="s">
        <v>3734</v>
      </c>
      <c r="BM69" s="26" t="s">
        <v>3735</v>
      </c>
      <c r="BO69" s="27" t="s">
        <v>3270</v>
      </c>
      <c r="BP69" s="27" t="s">
        <v>3736</v>
      </c>
      <c r="BQ69" t="s">
        <v>3737</v>
      </c>
      <c r="BR69" s="7" t="s">
        <v>3738</v>
      </c>
      <c r="BS69" t="s">
        <v>3738</v>
      </c>
      <c r="CX69" s="14" t="s">
        <v>3739</v>
      </c>
      <c r="CY69" s="19" t="s">
        <v>3740</v>
      </c>
      <c r="CZ69">
        <v>68</v>
      </c>
    </row>
    <row r="70" spans="1:104" ht="14.5" customHeight="1">
      <c r="A70" s="14"/>
      <c r="B70" s="14"/>
      <c r="C70" s="1">
        <v>6</v>
      </c>
      <c r="D70" s="1">
        <v>4</v>
      </c>
      <c r="E70" s="1">
        <v>5</v>
      </c>
      <c r="F70" s="1">
        <v>3</v>
      </c>
      <c r="G70" s="1">
        <v>4</v>
      </c>
      <c r="H70" s="1">
        <v>3</v>
      </c>
      <c r="I70" s="1">
        <v>3</v>
      </c>
      <c r="J70" s="30">
        <v>2</v>
      </c>
      <c r="K70" s="14"/>
      <c r="L70" s="14"/>
      <c r="M70" s="14"/>
      <c r="O70">
        <v>14</v>
      </c>
      <c r="P70" t="s">
        <v>2209</v>
      </c>
      <c r="AB70" s="7" t="s">
        <v>3741</v>
      </c>
      <c r="AC70" s="24" t="s">
        <v>115</v>
      </c>
      <c r="AD70" s="7" t="s">
        <v>2260</v>
      </c>
      <c r="AE70" s="7">
        <v>0</v>
      </c>
      <c r="AH70" s="14" t="s">
        <v>2151</v>
      </c>
      <c r="AI70" s="14" t="s">
        <v>2177</v>
      </c>
      <c r="AJ70" s="14" t="s">
        <v>2224</v>
      </c>
      <c r="AK70" s="14" t="s">
        <v>2271</v>
      </c>
      <c r="AL70" s="14" t="s">
        <v>2314</v>
      </c>
      <c r="AM70" s="14" t="s">
        <v>2356</v>
      </c>
      <c r="AN70" s="14" t="s">
        <v>2400</v>
      </c>
      <c r="AO70" s="14" t="s">
        <v>2440</v>
      </c>
      <c r="AP70" s="14" t="s">
        <v>2474</v>
      </c>
      <c r="AQ70" s="14" t="s">
        <v>2505</v>
      </c>
      <c r="AR70" s="14" t="s">
        <v>2537</v>
      </c>
      <c r="AS70" s="14" t="s">
        <v>2568</v>
      </c>
      <c r="AT70" s="14" t="s">
        <v>2598</v>
      </c>
      <c r="AU70" s="14" t="s">
        <v>2628</v>
      </c>
      <c r="AV70" s="14" t="s">
        <v>2651</v>
      </c>
      <c r="AW70" s="14" t="s">
        <v>2669</v>
      </c>
      <c r="AX70" s="14" t="s">
        <v>2690</v>
      </c>
      <c r="AY70" s="14" t="s">
        <v>2711</v>
      </c>
      <c r="AZ70" s="14" t="s">
        <v>2731</v>
      </c>
      <c r="BA70" s="14" t="s">
        <v>2750</v>
      </c>
      <c r="BB70" s="14" t="s">
        <v>2769</v>
      </c>
      <c r="BC70" s="14" t="s">
        <v>2789</v>
      </c>
      <c r="BD70" s="14" t="s">
        <v>2806</v>
      </c>
      <c r="BE70" s="14" t="s">
        <v>2824</v>
      </c>
      <c r="BF70" s="14" t="s">
        <v>2842</v>
      </c>
      <c r="BG70" s="14" t="s">
        <v>2862</v>
      </c>
      <c r="BH70" s="14" t="s">
        <v>2881</v>
      </c>
      <c r="BI70" s="14" t="s">
        <v>2898</v>
      </c>
      <c r="BJ70" s="14" t="s">
        <v>2915</v>
      </c>
      <c r="BK70" s="14" t="s">
        <v>2935</v>
      </c>
      <c r="BL70" s="14" t="s">
        <v>2953</v>
      </c>
      <c r="BM70" s="14" t="s">
        <v>2975</v>
      </c>
      <c r="BO70" s="27" t="s">
        <v>3292</v>
      </c>
      <c r="BP70" s="27" t="s">
        <v>3742</v>
      </c>
      <c r="BQ70" t="s">
        <v>3743</v>
      </c>
      <c r="CX70" s="14" t="s">
        <v>3744</v>
      </c>
      <c r="CY70" s="19" t="s">
        <v>3745</v>
      </c>
      <c r="CZ70">
        <v>69</v>
      </c>
    </row>
    <row r="71" spans="1:104" ht="14.5" customHeight="1">
      <c r="A71" s="14"/>
      <c r="B71" s="14"/>
      <c r="C71" s="1">
        <v>7</v>
      </c>
      <c r="D71" s="1">
        <v>4</v>
      </c>
      <c r="E71" s="1">
        <v>5</v>
      </c>
      <c r="F71" s="1">
        <v>3</v>
      </c>
      <c r="G71" s="1">
        <v>4</v>
      </c>
      <c r="H71" s="1">
        <v>3</v>
      </c>
      <c r="I71" s="1">
        <v>3</v>
      </c>
      <c r="J71" s="30">
        <v>2</v>
      </c>
      <c r="K71" s="14"/>
      <c r="L71" s="14"/>
      <c r="M71" s="14"/>
      <c r="O71">
        <v>15</v>
      </c>
      <c r="P71" t="s">
        <v>2256</v>
      </c>
      <c r="AB71" s="7" t="s">
        <v>3746</v>
      </c>
      <c r="AC71" s="24" t="s">
        <v>115</v>
      </c>
      <c r="AD71" s="7" t="s">
        <v>2142</v>
      </c>
      <c r="AE71" s="7">
        <v>10</v>
      </c>
      <c r="AH71" s="14" t="s">
        <v>3747</v>
      </c>
      <c r="AI71" s="14" t="s">
        <v>2924</v>
      </c>
      <c r="AJ71" s="14" t="s">
        <v>2924</v>
      </c>
      <c r="AK71" s="14" t="s">
        <v>2924</v>
      </c>
      <c r="AL71" s="14" t="s">
        <v>2924</v>
      </c>
      <c r="AM71" s="14" t="s">
        <v>2924</v>
      </c>
      <c r="AN71" s="14" t="s">
        <v>2924</v>
      </c>
      <c r="AO71" s="14" t="s">
        <v>3748</v>
      </c>
      <c r="AP71" s="14" t="s">
        <v>3748</v>
      </c>
      <c r="AQ71" s="14" t="s">
        <v>3749</v>
      </c>
      <c r="AR71" s="14" t="s">
        <v>3749</v>
      </c>
      <c r="AS71" s="14" t="s">
        <v>3749</v>
      </c>
      <c r="AT71" s="14" t="s">
        <v>3749</v>
      </c>
      <c r="AU71" s="14" t="s">
        <v>3750</v>
      </c>
      <c r="AV71" s="14" t="s">
        <v>2924</v>
      </c>
      <c r="AW71" s="14" t="s">
        <v>2924</v>
      </c>
      <c r="AX71" s="14" t="s">
        <v>2924</v>
      </c>
      <c r="AY71" s="14" t="s">
        <v>2924</v>
      </c>
      <c r="AZ71" s="14" t="s">
        <v>3751</v>
      </c>
      <c r="BA71" s="14" t="s">
        <v>3751</v>
      </c>
      <c r="BB71" s="14" t="s">
        <v>3752</v>
      </c>
      <c r="BC71" s="14" t="s">
        <v>3753</v>
      </c>
      <c r="BD71" s="14" t="s">
        <v>3754</v>
      </c>
      <c r="BE71" s="14" t="s">
        <v>3755</v>
      </c>
      <c r="BF71" s="14" t="s">
        <v>3756</v>
      </c>
      <c r="BG71" s="14" t="s">
        <v>3756</v>
      </c>
      <c r="BH71" s="14" t="s">
        <v>3757</v>
      </c>
      <c r="BI71" s="14" t="s">
        <v>2924</v>
      </c>
      <c r="BJ71" s="14" t="s">
        <v>2924</v>
      </c>
      <c r="BK71" s="14" t="s">
        <v>3749</v>
      </c>
      <c r="BL71" s="14" t="s">
        <v>3749</v>
      </c>
      <c r="BM71" s="14" t="s">
        <v>2924</v>
      </c>
      <c r="BO71" s="27" t="s">
        <v>3293</v>
      </c>
      <c r="BP71" s="27" t="s">
        <v>3758</v>
      </c>
      <c r="BQ71" t="s">
        <v>3759</v>
      </c>
      <c r="CX71" s="14" t="s">
        <v>3760</v>
      </c>
      <c r="CY71" s="19" t="s">
        <v>3761</v>
      </c>
      <c r="CZ71">
        <v>70</v>
      </c>
    </row>
    <row r="72" spans="1:104" ht="14.5" customHeight="1">
      <c r="A72" s="14"/>
      <c r="B72" s="14"/>
      <c r="C72" s="1">
        <v>8</v>
      </c>
      <c r="D72" s="1">
        <v>4</v>
      </c>
      <c r="E72" s="1">
        <v>5</v>
      </c>
      <c r="F72" s="1">
        <v>3</v>
      </c>
      <c r="G72" s="1">
        <v>4</v>
      </c>
      <c r="H72" s="1">
        <v>3</v>
      </c>
      <c r="I72" s="1">
        <v>3</v>
      </c>
      <c r="J72" s="30">
        <v>2</v>
      </c>
      <c r="K72" s="14"/>
      <c r="L72" s="14"/>
      <c r="M72" s="14"/>
      <c r="O72">
        <v>16</v>
      </c>
      <c r="P72" t="s">
        <v>2256</v>
      </c>
      <c r="AB72" s="7" t="s">
        <v>3762</v>
      </c>
      <c r="AC72" s="24" t="s">
        <v>115</v>
      </c>
      <c r="AD72" s="7" t="s">
        <v>2815</v>
      </c>
      <c r="AE72" s="7">
        <v>0.25</v>
      </c>
      <c r="AH72" s="14" t="s">
        <v>2152</v>
      </c>
      <c r="AI72" s="14" t="s">
        <v>2178</v>
      </c>
      <c r="AJ72" s="14" t="s">
        <v>2225</v>
      </c>
      <c r="AK72" s="14" t="s">
        <v>2272</v>
      </c>
      <c r="AL72" s="14" t="s">
        <v>2315</v>
      </c>
      <c r="AM72" s="14" t="s">
        <v>2357</v>
      </c>
      <c r="AN72" s="14" t="s">
        <v>2401</v>
      </c>
      <c r="AO72" s="14" t="s">
        <v>2441</v>
      </c>
      <c r="AP72" s="14" t="s">
        <v>2475</v>
      </c>
      <c r="AQ72" s="14" t="s">
        <v>2506</v>
      </c>
      <c r="AR72" s="14" t="s">
        <v>2538</v>
      </c>
      <c r="AS72" s="14" t="s">
        <v>2569</v>
      </c>
      <c r="AT72" s="14" t="s">
        <v>2599</v>
      </c>
      <c r="AU72" s="14" t="s">
        <v>2629</v>
      </c>
      <c r="AV72" s="14" t="s">
        <v>2652</v>
      </c>
      <c r="AW72" s="14" t="s">
        <v>2670</v>
      </c>
      <c r="AX72" s="14" t="s">
        <v>2691</v>
      </c>
      <c r="AY72" s="14" t="s">
        <v>2712</v>
      </c>
      <c r="AZ72" s="14" t="s">
        <v>2732</v>
      </c>
      <c r="BA72" s="14" t="s">
        <v>2751</v>
      </c>
      <c r="BB72" s="14" t="s">
        <v>2770</v>
      </c>
      <c r="BC72" s="14" t="s">
        <v>2790</v>
      </c>
      <c r="BD72" s="14" t="s">
        <v>2807</v>
      </c>
      <c r="BE72" s="14" t="s">
        <v>2825</v>
      </c>
      <c r="BF72" s="14" t="s">
        <v>2843</v>
      </c>
      <c r="BG72" s="14" t="s">
        <v>2863</v>
      </c>
      <c r="BH72" s="14" t="s">
        <v>2882</v>
      </c>
      <c r="BI72" s="14" t="s">
        <v>2899</v>
      </c>
      <c r="BJ72" s="14" t="s">
        <v>2916</v>
      </c>
      <c r="BK72" s="14" t="s">
        <v>2936</v>
      </c>
      <c r="BL72" s="14" t="s">
        <v>2954</v>
      </c>
      <c r="BM72" s="14" t="s">
        <v>2976</v>
      </c>
      <c r="BO72" s="27" t="s">
        <v>3294</v>
      </c>
      <c r="BP72" s="27" t="s">
        <v>3763</v>
      </c>
      <c r="BQ72" t="s">
        <v>3743</v>
      </c>
      <c r="CX72" s="14" t="s">
        <v>3764</v>
      </c>
      <c r="CY72" s="19" t="s">
        <v>3765</v>
      </c>
      <c r="CZ72">
        <v>71</v>
      </c>
    </row>
    <row r="73" spans="1:104" ht="14.5" customHeight="1">
      <c r="A73" s="14"/>
      <c r="B73" s="14"/>
      <c r="C73" s="1">
        <v>9</v>
      </c>
      <c r="D73" s="1">
        <v>4</v>
      </c>
      <c r="E73" s="1">
        <v>5</v>
      </c>
      <c r="F73" s="1">
        <v>3</v>
      </c>
      <c r="G73" s="1">
        <v>4</v>
      </c>
      <c r="H73" s="1">
        <v>3</v>
      </c>
      <c r="I73" s="1">
        <v>3</v>
      </c>
      <c r="J73" s="30">
        <v>2</v>
      </c>
      <c r="K73" s="14"/>
      <c r="L73" s="14"/>
      <c r="M73" s="14"/>
      <c r="O73">
        <v>17</v>
      </c>
      <c r="P73" t="s">
        <v>2256</v>
      </c>
      <c r="U73" t="s">
        <v>95</v>
      </c>
      <c r="AB73" s="7" t="s">
        <v>3766</v>
      </c>
      <c r="AC73" s="24" t="s">
        <v>3767</v>
      </c>
      <c r="AD73" s="7" t="s">
        <v>3086</v>
      </c>
      <c r="AE73" s="7">
        <v>0</v>
      </c>
      <c r="AH73" s="14" t="s">
        <v>3768</v>
      </c>
      <c r="AI73" s="14" t="s">
        <v>3769</v>
      </c>
      <c r="AJ73" s="14" t="s">
        <v>3770</v>
      </c>
      <c r="AK73" s="14" t="s">
        <v>3770</v>
      </c>
      <c r="AL73" s="14" t="s">
        <v>3771</v>
      </c>
      <c r="AM73" s="14" t="s">
        <v>3772</v>
      </c>
      <c r="AN73" s="26" t="s">
        <v>3773</v>
      </c>
      <c r="AO73" s="14" t="s">
        <v>3774</v>
      </c>
      <c r="AP73" s="14" t="s">
        <v>3775</v>
      </c>
      <c r="AQ73" s="14" t="s">
        <v>3776</v>
      </c>
      <c r="AR73" s="14" t="s">
        <v>3777</v>
      </c>
      <c r="AS73" s="14" t="s">
        <v>3777</v>
      </c>
      <c r="AT73" s="14" t="s">
        <v>3778</v>
      </c>
      <c r="AU73" s="14" t="s">
        <v>3779</v>
      </c>
      <c r="AV73" s="26" t="s">
        <v>3780</v>
      </c>
      <c r="AW73" s="26" t="s">
        <v>3780</v>
      </c>
      <c r="AX73" s="14" t="s">
        <v>3781</v>
      </c>
      <c r="AY73" s="14" t="s">
        <v>3782</v>
      </c>
      <c r="AZ73" s="14" t="s">
        <v>3783</v>
      </c>
      <c r="BA73" s="14" t="s">
        <v>3783</v>
      </c>
      <c r="BB73" s="14" t="s">
        <v>3784</v>
      </c>
      <c r="BC73" s="26" t="s">
        <v>3785</v>
      </c>
      <c r="BD73" s="14" t="s">
        <v>3786</v>
      </c>
      <c r="BE73" s="14" t="s">
        <v>3787</v>
      </c>
      <c r="BF73" s="14" t="s">
        <v>3788</v>
      </c>
      <c r="BG73" s="14" t="s">
        <v>3789</v>
      </c>
      <c r="BH73" s="14" t="s">
        <v>3790</v>
      </c>
      <c r="BI73" s="26" t="s">
        <v>3791</v>
      </c>
      <c r="BJ73" s="26" t="s">
        <v>3792</v>
      </c>
      <c r="BK73" s="14" t="s">
        <v>3793</v>
      </c>
      <c r="BL73" s="26" t="s">
        <v>3794</v>
      </c>
      <c r="BM73" s="14" t="s">
        <v>3795</v>
      </c>
      <c r="BO73" s="27" t="s">
        <v>3319</v>
      </c>
      <c r="BP73" s="27" t="s">
        <v>3796</v>
      </c>
      <c r="CX73" s="14" t="s">
        <v>3797</v>
      </c>
      <c r="CY73" s="19" t="s">
        <v>3798</v>
      </c>
      <c r="CZ73">
        <v>72</v>
      </c>
    </row>
    <row r="74" spans="1:104">
      <c r="A74" s="14"/>
      <c r="B74" s="14"/>
      <c r="C74" s="1">
        <v>10</v>
      </c>
      <c r="D74" s="30">
        <v>5</v>
      </c>
      <c r="E74" s="30">
        <v>6</v>
      </c>
      <c r="F74" s="30">
        <v>4</v>
      </c>
      <c r="G74" s="30">
        <v>5</v>
      </c>
      <c r="H74" s="30">
        <v>4</v>
      </c>
      <c r="I74" s="30">
        <v>4</v>
      </c>
      <c r="J74" s="1">
        <v>3</v>
      </c>
      <c r="K74" s="14"/>
      <c r="L74" s="14"/>
      <c r="M74" s="14"/>
      <c r="O74">
        <v>18</v>
      </c>
      <c r="P74" t="s">
        <v>2256</v>
      </c>
      <c r="U74" t="s">
        <v>3799</v>
      </c>
      <c r="AB74" s="7" t="s">
        <v>3800</v>
      </c>
      <c r="AC74" s="24" t="s">
        <v>115</v>
      </c>
      <c r="AD74" s="7" t="s">
        <v>2815</v>
      </c>
      <c r="AE74" s="7">
        <v>7</v>
      </c>
      <c r="AH74" s="14" t="s">
        <v>2153</v>
      </c>
      <c r="AI74" s="14" t="s">
        <v>2179</v>
      </c>
      <c r="AJ74" s="14" t="s">
        <v>2226</v>
      </c>
      <c r="AK74" s="14" t="s">
        <v>2273</v>
      </c>
      <c r="AL74" s="14" t="s">
        <v>2316</v>
      </c>
      <c r="AM74" s="14" t="s">
        <v>2358</v>
      </c>
      <c r="AN74" s="14" t="s">
        <v>2402</v>
      </c>
      <c r="AO74" s="14" t="s">
        <v>2442</v>
      </c>
      <c r="AP74" s="14" t="s">
        <v>2476</v>
      </c>
      <c r="AQ74" s="14" t="s">
        <v>2507</v>
      </c>
      <c r="AR74" s="14" t="s">
        <v>2539</v>
      </c>
      <c r="AS74" s="14" t="s">
        <v>2570</v>
      </c>
      <c r="AT74" s="14" t="s">
        <v>2600</v>
      </c>
      <c r="AU74" s="14" t="s">
        <v>2630</v>
      </c>
      <c r="AV74" s="14" t="s">
        <v>2653</v>
      </c>
      <c r="AW74" s="14" t="s">
        <v>2671</v>
      </c>
      <c r="AX74" s="14" t="s">
        <v>2692</v>
      </c>
      <c r="AY74" s="14" t="s">
        <v>2713</v>
      </c>
      <c r="AZ74" s="14" t="s">
        <v>2733</v>
      </c>
      <c r="BA74" s="14" t="s">
        <v>2752</v>
      </c>
      <c r="BB74" s="14" t="s">
        <v>2771</v>
      </c>
      <c r="BC74" s="14" t="s">
        <v>2791</v>
      </c>
      <c r="BD74" s="14" t="s">
        <v>2808</v>
      </c>
      <c r="BE74" s="14" t="s">
        <v>2826</v>
      </c>
      <c r="BF74" s="14" t="s">
        <v>2844</v>
      </c>
      <c r="BG74" s="14" t="s">
        <v>2864</v>
      </c>
      <c r="BH74" s="14" t="s">
        <v>2883</v>
      </c>
      <c r="BI74" s="14" t="s">
        <v>2900</v>
      </c>
      <c r="BJ74" s="14" t="s">
        <v>2917</v>
      </c>
      <c r="BK74" s="14" t="s">
        <v>2937</v>
      </c>
      <c r="BL74" s="14" t="s">
        <v>2955</v>
      </c>
      <c r="BM74" s="14" t="s">
        <v>2977</v>
      </c>
      <c r="BO74" s="27" t="s">
        <v>2585</v>
      </c>
      <c r="BP74" s="27" t="s">
        <v>3801</v>
      </c>
    </row>
    <row r="75" spans="1:104" s="14" customFormat="1">
      <c r="C75" s="14">
        <v>11</v>
      </c>
      <c r="D75" s="31">
        <v>5</v>
      </c>
      <c r="E75" s="31">
        <v>6</v>
      </c>
      <c r="F75" s="31">
        <v>4</v>
      </c>
      <c r="G75" s="31">
        <v>5</v>
      </c>
      <c r="H75" s="31">
        <v>4</v>
      </c>
      <c r="I75" s="31">
        <v>4</v>
      </c>
      <c r="J75" s="14">
        <v>3</v>
      </c>
      <c r="O75" s="32">
        <v>19</v>
      </c>
      <c r="P75" s="14" t="s">
        <v>2256</v>
      </c>
      <c r="U75" t="s">
        <v>3802</v>
      </c>
      <c r="AB75" s="24" t="s">
        <v>3803</v>
      </c>
      <c r="AC75" s="24" t="s">
        <v>115</v>
      </c>
      <c r="AD75" s="24" t="s">
        <v>2142</v>
      </c>
      <c r="AE75" s="24">
        <v>10</v>
      </c>
      <c r="AH75" s="14" t="s">
        <v>3804</v>
      </c>
      <c r="AI75" s="26" t="s">
        <v>3805</v>
      </c>
      <c r="AJ75" s="26" t="s">
        <v>3806</v>
      </c>
      <c r="AK75" s="26" t="s">
        <v>3806</v>
      </c>
      <c r="AL75" s="26" t="s">
        <v>3807</v>
      </c>
      <c r="AM75" s="26" t="s">
        <v>3807</v>
      </c>
      <c r="AN75" s="26" t="s">
        <v>3808</v>
      </c>
      <c r="AO75" s="26" t="s">
        <v>3809</v>
      </c>
      <c r="AP75" s="26" t="s">
        <v>3809</v>
      </c>
      <c r="AQ75" s="26" t="s">
        <v>3810</v>
      </c>
      <c r="AR75" s="26" t="s">
        <v>3811</v>
      </c>
      <c r="AS75" s="26" t="s">
        <v>3811</v>
      </c>
      <c r="AT75" s="26" t="s">
        <v>3812</v>
      </c>
      <c r="AU75" s="26" t="s">
        <v>3813</v>
      </c>
      <c r="AV75" s="26" t="s">
        <v>3814</v>
      </c>
      <c r="AW75" s="26" t="s">
        <v>3814</v>
      </c>
      <c r="AX75" s="26" t="s">
        <v>3815</v>
      </c>
      <c r="AY75" s="14" t="s">
        <v>3816</v>
      </c>
      <c r="BO75" s="27" t="s">
        <v>3320</v>
      </c>
      <c r="BP75" s="27" t="s">
        <v>3817</v>
      </c>
    </row>
    <row r="76" spans="1:104">
      <c r="A76" s="14"/>
      <c r="B76" s="14"/>
      <c r="C76" s="1">
        <v>12</v>
      </c>
      <c r="D76" s="30">
        <v>5</v>
      </c>
      <c r="E76" s="30">
        <v>6</v>
      </c>
      <c r="F76" s="30">
        <v>4</v>
      </c>
      <c r="G76" s="30">
        <v>5</v>
      </c>
      <c r="H76" s="30">
        <v>4</v>
      </c>
      <c r="I76" s="30">
        <v>4</v>
      </c>
      <c r="J76" s="1">
        <v>3</v>
      </c>
      <c r="K76" s="14"/>
      <c r="L76" s="14"/>
      <c r="M76" s="14"/>
      <c r="O76">
        <v>20</v>
      </c>
      <c r="P76" t="s">
        <v>2256</v>
      </c>
      <c r="U76" s="22" t="s">
        <v>3818</v>
      </c>
      <c r="AB76" s="7" t="s">
        <v>3819</v>
      </c>
      <c r="AC76" s="24" t="s">
        <v>3820</v>
      </c>
      <c r="AD76" s="7" t="s">
        <v>2215</v>
      </c>
      <c r="AE76" s="7">
        <v>0.5</v>
      </c>
      <c r="BO76" s="27" t="s">
        <v>2615</v>
      </c>
      <c r="BP76" s="27" t="s">
        <v>3821</v>
      </c>
      <c r="BQ76" t="s">
        <v>3822</v>
      </c>
    </row>
    <row r="77" spans="1:104">
      <c r="A77" s="14"/>
      <c r="B77" s="14"/>
      <c r="C77" s="1">
        <v>13</v>
      </c>
      <c r="D77" s="30">
        <v>5</v>
      </c>
      <c r="E77" s="30">
        <v>6</v>
      </c>
      <c r="F77" s="30">
        <v>4</v>
      </c>
      <c r="G77" s="30">
        <v>5</v>
      </c>
      <c r="H77" s="30">
        <v>4</v>
      </c>
      <c r="I77" s="30">
        <v>4</v>
      </c>
      <c r="J77" s="1">
        <v>3</v>
      </c>
      <c r="K77" s="14"/>
      <c r="L77" s="14"/>
      <c r="M77" s="14"/>
      <c r="N77" t="s">
        <v>3823</v>
      </c>
      <c r="P77" t="str">
        <f>VLOOKUP(N57,O57:P76,2,0)</f>
        <v>1d6</v>
      </c>
      <c r="AB77" s="7" t="s">
        <v>3824</v>
      </c>
      <c r="AC77" s="24" t="s">
        <v>3825</v>
      </c>
      <c r="AD77" s="7" t="s">
        <v>2742</v>
      </c>
      <c r="AE77" s="7">
        <v>1</v>
      </c>
      <c r="BO77" s="27" t="s">
        <v>2637</v>
      </c>
      <c r="BP77" s="27" t="s">
        <v>3826</v>
      </c>
    </row>
    <row r="78" spans="1:104">
      <c r="A78" s="14"/>
      <c r="B78" s="14"/>
      <c r="C78" s="1">
        <v>14</v>
      </c>
      <c r="D78" s="30">
        <v>5</v>
      </c>
      <c r="E78" s="30">
        <v>6</v>
      </c>
      <c r="F78" s="30">
        <v>4</v>
      </c>
      <c r="G78" s="30">
        <v>5</v>
      </c>
      <c r="H78" s="30">
        <v>4</v>
      </c>
      <c r="I78" s="30">
        <v>4</v>
      </c>
      <c r="J78" s="30">
        <v>4</v>
      </c>
      <c r="K78" s="14"/>
      <c r="L78" s="14"/>
      <c r="M78" s="14"/>
      <c r="N78">
        <f>主要情况!W3</f>
        <v>3</v>
      </c>
      <c r="O78">
        <v>1</v>
      </c>
      <c r="P78">
        <v>2</v>
      </c>
      <c r="Q78" t="s">
        <v>2297</v>
      </c>
      <c r="AB78" s="7" t="s">
        <v>3827</v>
      </c>
      <c r="AC78" s="24" t="s">
        <v>3828</v>
      </c>
      <c r="AD78" s="7" t="s">
        <v>2263</v>
      </c>
      <c r="AE78" s="7">
        <v>1</v>
      </c>
      <c r="BO78" s="27" t="s">
        <v>2658</v>
      </c>
      <c r="BP78" s="27" t="s">
        <v>3829</v>
      </c>
      <c r="BQ78" t="s">
        <v>3342</v>
      </c>
    </row>
    <row r="79" spans="1:104">
      <c r="A79" s="14"/>
      <c r="B79" s="14"/>
      <c r="C79" s="1">
        <v>15</v>
      </c>
      <c r="D79" s="30">
        <v>5</v>
      </c>
      <c r="E79" s="30">
        <v>6</v>
      </c>
      <c r="F79" s="30">
        <v>4</v>
      </c>
      <c r="G79" s="30">
        <v>5</v>
      </c>
      <c r="H79" s="30">
        <v>4</v>
      </c>
      <c r="I79" s="30">
        <v>4</v>
      </c>
      <c r="J79" s="30">
        <v>4</v>
      </c>
      <c r="K79" s="14"/>
      <c r="L79" s="14"/>
      <c r="M79" s="14"/>
      <c r="O79">
        <v>2</v>
      </c>
      <c r="P79">
        <v>2</v>
      </c>
      <c r="AB79" s="7" t="s">
        <v>3830</v>
      </c>
      <c r="AC79" s="24" t="s">
        <v>3831</v>
      </c>
      <c r="AD79" s="7" t="s">
        <v>3832</v>
      </c>
      <c r="AE79" s="7">
        <v>35</v>
      </c>
      <c r="BO79" s="27" t="s">
        <v>2676</v>
      </c>
      <c r="BP79" s="27" t="s">
        <v>3833</v>
      </c>
    </row>
    <row r="80" spans="1:104">
      <c r="A80" s="14"/>
      <c r="B80" s="14"/>
      <c r="C80" s="1">
        <v>16</v>
      </c>
      <c r="D80" s="30">
        <v>5</v>
      </c>
      <c r="E80" s="30">
        <v>6</v>
      </c>
      <c r="F80" s="30">
        <v>4</v>
      </c>
      <c r="G80" s="30">
        <v>5</v>
      </c>
      <c r="H80" s="30">
        <v>4</v>
      </c>
      <c r="I80" s="30">
        <v>4</v>
      </c>
      <c r="J80" s="30">
        <v>4</v>
      </c>
      <c r="K80" s="14"/>
      <c r="O80">
        <v>3</v>
      </c>
      <c r="P80">
        <v>2</v>
      </c>
      <c r="AB80" s="7" t="s">
        <v>3834</v>
      </c>
      <c r="AC80" s="24" t="s">
        <v>3835</v>
      </c>
      <c r="AD80" s="7" t="s">
        <v>2742</v>
      </c>
      <c r="AE80" s="7">
        <v>2</v>
      </c>
      <c r="BO80" s="27" t="s">
        <v>2718</v>
      </c>
      <c r="BP80" s="27" t="s">
        <v>3836</v>
      </c>
    </row>
    <row r="81" spans="1:69">
      <c r="A81" s="14"/>
      <c r="B81" s="14"/>
      <c r="C81" s="1">
        <v>17</v>
      </c>
      <c r="D81" s="30">
        <v>5</v>
      </c>
      <c r="E81" s="30">
        <v>6</v>
      </c>
      <c r="F81" s="30">
        <v>4</v>
      </c>
      <c r="G81" s="30">
        <v>5</v>
      </c>
      <c r="H81" s="30">
        <v>4</v>
      </c>
      <c r="I81" s="30">
        <v>4</v>
      </c>
      <c r="J81" s="30">
        <v>4</v>
      </c>
      <c r="K81" s="14"/>
      <c r="O81">
        <v>4</v>
      </c>
      <c r="P81">
        <v>2</v>
      </c>
      <c r="AB81" s="7" t="s">
        <v>3837</v>
      </c>
      <c r="AC81" s="24" t="s">
        <v>115</v>
      </c>
      <c r="AD81" s="7" t="s">
        <v>2263</v>
      </c>
      <c r="AE81" s="7">
        <v>4</v>
      </c>
      <c r="BO81" s="27" t="s">
        <v>2738</v>
      </c>
      <c r="BP81" s="27" t="s">
        <v>3838</v>
      </c>
    </row>
    <row r="82" spans="1:69">
      <c r="A82" s="14"/>
      <c r="B82" s="14"/>
      <c r="C82" s="1">
        <v>18</v>
      </c>
      <c r="D82" s="30">
        <v>5</v>
      </c>
      <c r="E82" s="30">
        <v>6</v>
      </c>
      <c r="F82" s="30">
        <v>4</v>
      </c>
      <c r="G82" s="30">
        <v>5</v>
      </c>
      <c r="H82" s="30">
        <v>4</v>
      </c>
      <c r="I82" s="30">
        <v>4</v>
      </c>
      <c r="J82" s="30">
        <v>4</v>
      </c>
      <c r="K82" s="14"/>
      <c r="O82">
        <v>5</v>
      </c>
      <c r="P82">
        <v>2</v>
      </c>
      <c r="AB82" s="7" t="s">
        <v>3839</v>
      </c>
      <c r="AC82" s="24" t="s">
        <v>3840</v>
      </c>
      <c r="AD82" s="7" t="s">
        <v>2263</v>
      </c>
      <c r="AE82" s="7">
        <v>10</v>
      </c>
      <c r="BO82" s="27" t="s">
        <v>2755</v>
      </c>
      <c r="BP82" s="27" t="s">
        <v>3841</v>
      </c>
    </row>
    <row r="83" spans="1:69">
      <c r="A83" s="14"/>
      <c r="B83" s="14"/>
      <c r="C83" s="1">
        <v>19</v>
      </c>
      <c r="D83" s="30">
        <v>5</v>
      </c>
      <c r="E83" s="30">
        <v>6</v>
      </c>
      <c r="F83" s="30">
        <v>4</v>
      </c>
      <c r="G83" s="30">
        <v>5</v>
      </c>
      <c r="H83" s="30">
        <v>4</v>
      </c>
      <c r="I83" s="30">
        <v>4</v>
      </c>
      <c r="J83" s="30">
        <v>4</v>
      </c>
      <c r="K83" s="14"/>
      <c r="O83">
        <v>6</v>
      </c>
      <c r="P83">
        <v>2</v>
      </c>
      <c r="AB83" s="7" t="s">
        <v>3842</v>
      </c>
      <c r="AC83" s="24" t="s">
        <v>3843</v>
      </c>
      <c r="AD83" s="7" t="s">
        <v>2466</v>
      </c>
      <c r="AE83" s="7">
        <v>5</v>
      </c>
      <c r="BO83" s="27" t="s">
        <v>2774</v>
      </c>
      <c r="BP83" s="27" t="s">
        <v>3844</v>
      </c>
      <c r="BQ83" t="s">
        <v>3845</v>
      </c>
    </row>
    <row r="84" spans="1:69">
      <c r="A84" s="14"/>
      <c r="B84" s="14"/>
      <c r="C84" s="1">
        <v>20</v>
      </c>
      <c r="D84" s="30">
        <v>5</v>
      </c>
      <c r="E84" s="30">
        <v>6</v>
      </c>
      <c r="F84" s="30">
        <v>4</v>
      </c>
      <c r="G84" s="30">
        <v>5</v>
      </c>
      <c r="H84" s="30">
        <v>4</v>
      </c>
      <c r="I84" s="30">
        <v>4</v>
      </c>
      <c r="J84" s="30">
        <v>4</v>
      </c>
      <c r="K84" s="14"/>
      <c r="O84">
        <v>7</v>
      </c>
      <c r="P84">
        <v>2</v>
      </c>
      <c r="AB84" s="7" t="s">
        <v>3846</v>
      </c>
      <c r="AC84" s="24" t="s">
        <v>115</v>
      </c>
      <c r="AD84" s="7" t="s">
        <v>2853</v>
      </c>
      <c r="AE84" s="7">
        <v>0.5</v>
      </c>
      <c r="BO84" s="27" t="s">
        <v>3522</v>
      </c>
      <c r="BP84" s="27" t="s">
        <v>3847</v>
      </c>
      <c r="BQ84" t="s">
        <v>3848</v>
      </c>
    </row>
    <row r="85" spans="1:69">
      <c r="A85" s="14"/>
      <c r="B85" s="14"/>
      <c r="D85">
        <f>VLOOKUP(B65,C65:D84,2,0)</f>
        <v>3</v>
      </c>
      <c r="E85">
        <f>VLOOKUP(B65,C65:E84,3,0)</f>
        <v>4</v>
      </c>
      <c r="F85">
        <f>VLOOKUP(B65,C65:F84,4,0)</f>
        <v>2</v>
      </c>
      <c r="G85">
        <f>VLOOKUP(B65,C65:G84,5,0)</f>
        <v>3</v>
      </c>
      <c r="H85">
        <f>VLOOKUP(B65,C65:H84,6,0)</f>
        <v>2</v>
      </c>
      <c r="I85">
        <f>VLOOKUP(B65,C65:I84,7,0)</f>
        <v>2</v>
      </c>
      <c r="J85">
        <f>VLOOKUP(B65,C65:J84,8,0)</f>
        <v>2</v>
      </c>
      <c r="K85" s="14"/>
      <c r="O85">
        <v>8</v>
      </c>
      <c r="P85">
        <v>2</v>
      </c>
      <c r="AB85" s="7" t="s">
        <v>3849</v>
      </c>
      <c r="AC85" s="24" t="s">
        <v>3850</v>
      </c>
      <c r="AD85" s="7" t="s">
        <v>2260</v>
      </c>
      <c r="AE85" s="7">
        <v>3</v>
      </c>
      <c r="BO85" s="27" t="s">
        <v>3523</v>
      </c>
      <c r="BP85" s="27" t="s">
        <v>3851</v>
      </c>
      <c r="BQ85" t="s">
        <v>3852</v>
      </c>
    </row>
    <row r="86" spans="1:69">
      <c r="A86" s="14"/>
      <c r="B86" s="14"/>
      <c r="C86" s="1"/>
      <c r="D86" s="1" t="s">
        <v>3853</v>
      </c>
      <c r="E86" s="1" t="s">
        <v>3854</v>
      </c>
      <c r="F86" s="1" t="s">
        <v>3855</v>
      </c>
      <c r="G86" s="1" t="s">
        <v>3856</v>
      </c>
      <c r="H86" s="1"/>
      <c r="I86" s="1"/>
      <c r="J86" s="14"/>
      <c r="K86" s="14"/>
      <c r="O86">
        <v>9</v>
      </c>
      <c r="P86">
        <v>2</v>
      </c>
      <c r="AB86" s="7" t="s">
        <v>3857</v>
      </c>
      <c r="AC86" s="24" t="s">
        <v>115</v>
      </c>
      <c r="AD86" s="7" t="s">
        <v>2742</v>
      </c>
      <c r="AE86" s="7">
        <v>0</v>
      </c>
      <c r="BO86" s="27" t="s">
        <v>2811</v>
      </c>
      <c r="BP86" s="27" t="s">
        <v>3858</v>
      </c>
    </row>
    <row r="87" spans="1:69">
      <c r="A87" s="14"/>
      <c r="B87">
        <f>主要情况!W3</f>
        <v>3</v>
      </c>
      <c r="C87" s="1">
        <v>1</v>
      </c>
      <c r="D87" s="1">
        <v>2</v>
      </c>
      <c r="E87" s="1">
        <v>4</v>
      </c>
      <c r="F87" s="1">
        <v>2</v>
      </c>
      <c r="G87" s="1" t="s">
        <v>3859</v>
      </c>
      <c r="H87" s="1"/>
      <c r="I87" s="1"/>
      <c r="J87" s="14"/>
      <c r="K87" s="14"/>
      <c r="O87">
        <v>10</v>
      </c>
      <c r="P87">
        <v>2</v>
      </c>
      <c r="AB87" s="7" t="s">
        <v>3860</v>
      </c>
      <c r="AC87" s="24" t="s">
        <v>115</v>
      </c>
      <c r="AD87" s="7" t="s">
        <v>2142</v>
      </c>
      <c r="AE87" s="7">
        <v>5</v>
      </c>
      <c r="BO87" s="27" t="s">
        <v>2829</v>
      </c>
      <c r="BP87" s="27" t="s">
        <v>3861</v>
      </c>
    </row>
    <row r="88" spans="1:69">
      <c r="A88" s="14"/>
      <c r="B88" s="14"/>
      <c r="C88" s="1">
        <v>2</v>
      </c>
      <c r="D88" s="1">
        <v>3</v>
      </c>
      <c r="E88" s="1">
        <v>5</v>
      </c>
      <c r="F88" s="1">
        <v>3</v>
      </c>
      <c r="G88" s="1">
        <v>2</v>
      </c>
      <c r="H88" s="1"/>
      <c r="I88" s="1"/>
      <c r="J88" s="14"/>
      <c r="K88" s="14"/>
      <c r="O88">
        <v>11</v>
      </c>
      <c r="P88">
        <v>2</v>
      </c>
      <c r="AB88" s="7" t="s">
        <v>3862</v>
      </c>
      <c r="AC88" s="24" t="s">
        <v>115</v>
      </c>
      <c r="AD88" s="7" t="s">
        <v>2815</v>
      </c>
      <c r="AE88" s="7">
        <v>0</v>
      </c>
      <c r="BO88" s="27" t="s">
        <v>2847</v>
      </c>
      <c r="BP88" s="27" t="s">
        <v>3863</v>
      </c>
    </row>
    <row r="89" spans="1:69">
      <c r="A89" s="14"/>
      <c r="B89" s="14"/>
      <c r="C89" s="1">
        <v>3</v>
      </c>
      <c r="D89" s="1">
        <v>4</v>
      </c>
      <c r="E89" s="1">
        <v>6</v>
      </c>
      <c r="F89" s="1">
        <v>4</v>
      </c>
      <c r="G89" s="1">
        <v>3</v>
      </c>
      <c r="H89" s="1"/>
      <c r="I89" s="1"/>
      <c r="J89" s="14"/>
      <c r="K89" s="14"/>
      <c r="O89">
        <v>12</v>
      </c>
      <c r="P89">
        <v>2</v>
      </c>
      <c r="AB89" s="7" t="s">
        <v>3864</v>
      </c>
      <c r="AC89" s="24" t="s">
        <v>115</v>
      </c>
      <c r="AD89" s="7" t="s">
        <v>2260</v>
      </c>
      <c r="AE89" s="7">
        <v>0</v>
      </c>
      <c r="BO89" s="27" t="s">
        <v>3590</v>
      </c>
      <c r="BP89" s="27" t="s">
        <v>3865</v>
      </c>
    </row>
    <row r="90" spans="1:69">
      <c r="A90" s="14"/>
      <c r="B90" s="14"/>
      <c r="C90" s="1">
        <v>4</v>
      </c>
      <c r="D90" s="1">
        <v>5</v>
      </c>
      <c r="E90" s="1">
        <v>7</v>
      </c>
      <c r="F90" s="1">
        <v>5</v>
      </c>
      <c r="G90" s="1">
        <v>3</v>
      </c>
      <c r="H90" s="1"/>
      <c r="I90" s="1"/>
      <c r="J90" s="14"/>
      <c r="K90" s="14"/>
      <c r="O90">
        <v>13</v>
      </c>
      <c r="P90">
        <v>2</v>
      </c>
      <c r="AB90" s="7" t="s">
        <v>3866</v>
      </c>
      <c r="AC90" s="24" t="s">
        <v>115</v>
      </c>
      <c r="AD90" s="7" t="s">
        <v>3243</v>
      </c>
      <c r="AE90" s="7">
        <v>0</v>
      </c>
      <c r="BO90" s="27" t="s">
        <v>2886</v>
      </c>
      <c r="BP90" s="27" t="s">
        <v>3867</v>
      </c>
    </row>
    <row r="91" spans="1:69">
      <c r="A91" s="14"/>
      <c r="B91" s="14"/>
      <c r="C91" s="1">
        <v>5</v>
      </c>
      <c r="D91" s="1">
        <v>6</v>
      </c>
      <c r="E91" s="1">
        <v>8</v>
      </c>
      <c r="F91" s="1">
        <v>6</v>
      </c>
      <c r="G91" s="1">
        <v>4</v>
      </c>
      <c r="H91" s="1"/>
      <c r="I91" s="1"/>
      <c r="J91" s="14"/>
      <c r="K91" s="14"/>
      <c r="O91">
        <v>14</v>
      </c>
      <c r="P91">
        <v>2</v>
      </c>
      <c r="AB91" s="7" t="s">
        <v>3868</v>
      </c>
      <c r="AC91" s="24" t="s">
        <v>3869</v>
      </c>
      <c r="AD91" s="7" t="s">
        <v>2215</v>
      </c>
      <c r="AE91" s="7">
        <v>3</v>
      </c>
      <c r="BO91" s="27" t="s">
        <v>2903</v>
      </c>
      <c r="BP91" s="27" t="s">
        <v>3870</v>
      </c>
    </row>
    <row r="92" spans="1:69">
      <c r="A92" s="14"/>
      <c r="B92" s="14"/>
      <c r="C92" s="1">
        <v>6</v>
      </c>
      <c r="D92" s="1">
        <v>7</v>
      </c>
      <c r="E92" s="1">
        <v>9</v>
      </c>
      <c r="F92" s="1">
        <v>7</v>
      </c>
      <c r="G92" s="1">
        <v>4</v>
      </c>
      <c r="H92" s="1"/>
      <c r="I92" s="1"/>
      <c r="J92" s="14"/>
      <c r="K92" s="14"/>
      <c r="O92">
        <v>15</v>
      </c>
      <c r="P92">
        <v>2</v>
      </c>
      <c r="AB92" s="7" t="s">
        <v>3871</v>
      </c>
      <c r="AC92" s="24" t="s">
        <v>115</v>
      </c>
      <c r="AD92" s="7" t="s">
        <v>2263</v>
      </c>
      <c r="AE92" s="7">
        <v>5</v>
      </c>
      <c r="BO92" s="27" t="s">
        <v>2920</v>
      </c>
      <c r="BP92" s="27" t="s">
        <v>3872</v>
      </c>
    </row>
    <row r="93" spans="1:69">
      <c r="A93" s="14"/>
      <c r="B93" s="14"/>
      <c r="C93" s="1">
        <v>7</v>
      </c>
      <c r="D93" s="1">
        <v>8</v>
      </c>
      <c r="E93" s="1">
        <v>10</v>
      </c>
      <c r="F93" s="1">
        <v>8</v>
      </c>
      <c r="G93" s="1">
        <v>5</v>
      </c>
      <c r="H93" s="1"/>
      <c r="I93" s="1"/>
      <c r="J93" s="14"/>
      <c r="K93" s="14"/>
      <c r="O93">
        <v>16</v>
      </c>
      <c r="P93">
        <v>2</v>
      </c>
      <c r="AB93" s="7" t="s">
        <v>3873</v>
      </c>
      <c r="AC93" s="24" t="s">
        <v>3874</v>
      </c>
      <c r="AD93" s="7" t="s">
        <v>3875</v>
      </c>
      <c r="AE93" s="7">
        <v>1</v>
      </c>
      <c r="BO93" s="27" t="s">
        <v>3667</v>
      </c>
      <c r="BP93" s="27" t="s">
        <v>3876</v>
      </c>
    </row>
    <row r="94" spans="1:69">
      <c r="A94" s="14"/>
      <c r="B94" s="14"/>
      <c r="C94" s="1">
        <v>8</v>
      </c>
      <c r="D94" s="1">
        <v>9</v>
      </c>
      <c r="E94" s="1">
        <v>11</v>
      </c>
      <c r="F94" s="1">
        <v>9</v>
      </c>
      <c r="G94" s="1">
        <v>5</v>
      </c>
      <c r="H94" s="1"/>
      <c r="I94" s="1"/>
      <c r="J94" s="14"/>
      <c r="K94" s="14"/>
      <c r="O94">
        <v>17</v>
      </c>
      <c r="P94">
        <v>2</v>
      </c>
      <c r="AB94" s="7" t="s">
        <v>3877</v>
      </c>
      <c r="AC94" s="24" t="s">
        <v>3878</v>
      </c>
      <c r="AD94" s="7" t="s">
        <v>2142</v>
      </c>
      <c r="AE94" s="7">
        <v>20</v>
      </c>
      <c r="BO94" s="27" t="s">
        <v>3668</v>
      </c>
      <c r="BP94" s="27" t="s">
        <v>3879</v>
      </c>
    </row>
    <row r="95" spans="1:69">
      <c r="A95" s="14"/>
      <c r="B95" s="14"/>
      <c r="C95" s="1">
        <v>9</v>
      </c>
      <c r="D95" s="1">
        <v>10</v>
      </c>
      <c r="E95" s="1">
        <v>12</v>
      </c>
      <c r="F95" s="1">
        <v>10</v>
      </c>
      <c r="G95" s="1">
        <v>6</v>
      </c>
      <c r="H95" s="1"/>
      <c r="I95" s="1"/>
      <c r="J95" s="14"/>
      <c r="K95" s="14"/>
      <c r="O95">
        <v>18</v>
      </c>
      <c r="P95">
        <v>2</v>
      </c>
      <c r="AB95" s="7" t="s">
        <v>3880</v>
      </c>
      <c r="AC95" s="24" t="s">
        <v>3881</v>
      </c>
      <c r="AD95" s="7" t="s">
        <v>2742</v>
      </c>
      <c r="AE95" s="7">
        <v>1</v>
      </c>
      <c r="BO95" s="27" t="s">
        <v>3669</v>
      </c>
      <c r="BP95" s="27" t="s">
        <v>3882</v>
      </c>
    </row>
    <row r="96" spans="1:69">
      <c r="A96" s="14"/>
      <c r="B96" s="14"/>
      <c r="C96" s="1">
        <v>10</v>
      </c>
      <c r="D96" s="1">
        <v>11</v>
      </c>
      <c r="E96" s="1">
        <v>14</v>
      </c>
      <c r="F96" s="1">
        <v>10</v>
      </c>
      <c r="G96" s="1">
        <v>6</v>
      </c>
      <c r="H96" s="1"/>
      <c r="I96" s="1"/>
      <c r="J96" s="14"/>
      <c r="K96" s="14"/>
      <c r="O96">
        <v>19</v>
      </c>
      <c r="P96">
        <v>2</v>
      </c>
      <c r="AB96" s="7" t="s">
        <v>3883</v>
      </c>
      <c r="AC96" s="24" t="s">
        <v>3884</v>
      </c>
      <c r="AD96" s="7" t="s">
        <v>2853</v>
      </c>
      <c r="AE96" s="7">
        <v>1</v>
      </c>
      <c r="BO96" s="27" t="s">
        <v>3670</v>
      </c>
      <c r="BP96" s="27" t="s">
        <v>3885</v>
      </c>
    </row>
    <row r="97" spans="1:69">
      <c r="A97" s="14"/>
      <c r="B97" s="14"/>
      <c r="C97" s="1">
        <v>11</v>
      </c>
      <c r="D97" s="1">
        <v>12</v>
      </c>
      <c r="E97" s="1">
        <v>15</v>
      </c>
      <c r="F97" s="1">
        <v>11</v>
      </c>
      <c r="G97" s="1">
        <v>7</v>
      </c>
      <c r="H97" s="1"/>
      <c r="I97" s="1"/>
      <c r="J97" s="14"/>
      <c r="K97" s="14"/>
      <c r="O97">
        <v>20</v>
      </c>
      <c r="P97" t="s">
        <v>214</v>
      </c>
      <c r="AB97" s="7" t="s">
        <v>3886</v>
      </c>
      <c r="AC97" s="24" t="s">
        <v>115</v>
      </c>
      <c r="AD97" s="7" t="s">
        <v>2263</v>
      </c>
      <c r="AE97" s="7">
        <v>0</v>
      </c>
      <c r="BO97" s="27" t="s">
        <v>2958</v>
      </c>
      <c r="BP97" s="27" t="s">
        <v>3887</v>
      </c>
    </row>
    <row r="98" spans="1:69">
      <c r="A98" s="14"/>
      <c r="B98" s="14"/>
      <c r="C98" s="1">
        <v>12</v>
      </c>
      <c r="D98" s="1">
        <v>12</v>
      </c>
      <c r="E98" s="1">
        <v>15</v>
      </c>
      <c r="F98" s="1">
        <v>11</v>
      </c>
      <c r="G98" s="1">
        <v>7</v>
      </c>
      <c r="H98" s="1"/>
      <c r="I98" s="1"/>
      <c r="J98" s="14"/>
      <c r="K98" s="14"/>
      <c r="N98" t="s">
        <v>3888</v>
      </c>
      <c r="P98">
        <f>VLOOKUP(N78,O78:P97,2,0)</f>
        <v>2</v>
      </c>
      <c r="AB98" s="7" t="s">
        <v>3889</v>
      </c>
      <c r="AC98" s="24" t="s">
        <v>115</v>
      </c>
      <c r="AD98" s="7" t="s">
        <v>3664</v>
      </c>
      <c r="AE98" s="7">
        <v>5</v>
      </c>
      <c r="BO98" s="27" t="s">
        <v>2980</v>
      </c>
      <c r="BP98" s="27" t="s">
        <v>3890</v>
      </c>
    </row>
    <row r="99" spans="1:69">
      <c r="A99" s="14"/>
      <c r="B99" s="14"/>
      <c r="C99" s="1">
        <v>13</v>
      </c>
      <c r="D99" s="1">
        <v>13</v>
      </c>
      <c r="E99" s="1">
        <v>16</v>
      </c>
      <c r="F99" s="1">
        <v>12</v>
      </c>
      <c r="G99" s="1">
        <v>8</v>
      </c>
      <c r="H99" s="1"/>
      <c r="I99" s="1"/>
      <c r="J99" s="14"/>
      <c r="K99" s="14"/>
      <c r="N99">
        <f>主要情况!W3</f>
        <v>3</v>
      </c>
      <c r="O99">
        <v>1</v>
      </c>
      <c r="P99">
        <v>1</v>
      </c>
      <c r="Q99" t="s">
        <v>2257</v>
      </c>
      <c r="AB99" s="7" t="s">
        <v>3891</v>
      </c>
      <c r="AC99" s="24" t="s">
        <v>115</v>
      </c>
      <c r="AD99" s="7" t="s">
        <v>2853</v>
      </c>
      <c r="AE99" s="7">
        <v>1</v>
      </c>
      <c r="BO99" s="27" t="s">
        <v>3420</v>
      </c>
      <c r="BP99" s="27" t="s">
        <v>3892</v>
      </c>
      <c r="BQ99" t="s">
        <v>3893</v>
      </c>
    </row>
    <row r="100" spans="1:69">
      <c r="A100" s="14"/>
      <c r="B100" s="14"/>
      <c r="C100" s="1">
        <v>14</v>
      </c>
      <c r="D100" s="1">
        <v>13</v>
      </c>
      <c r="E100" s="1">
        <v>18</v>
      </c>
      <c r="F100" s="1">
        <v>12</v>
      </c>
      <c r="G100" s="1">
        <v>8</v>
      </c>
      <c r="H100" s="1"/>
      <c r="I100" s="1"/>
      <c r="J100" s="14"/>
      <c r="K100" s="14"/>
      <c r="O100">
        <v>2</v>
      </c>
      <c r="P100">
        <v>1</v>
      </c>
      <c r="AB100" s="7" t="s">
        <v>3894</v>
      </c>
      <c r="AC100" s="24" t="s">
        <v>3895</v>
      </c>
      <c r="AD100" s="7" t="s">
        <v>2215</v>
      </c>
      <c r="AE100" s="7">
        <v>8</v>
      </c>
      <c r="BO100" s="27" t="s">
        <v>3421</v>
      </c>
      <c r="BP100" s="27" t="s">
        <v>3896</v>
      </c>
      <c r="BQ100" t="s">
        <v>3893</v>
      </c>
    </row>
    <row r="101" spans="1:69">
      <c r="A101" s="14"/>
      <c r="B101" s="14"/>
      <c r="C101" s="1">
        <v>15</v>
      </c>
      <c r="D101" s="1">
        <v>14</v>
      </c>
      <c r="E101" s="1">
        <v>19</v>
      </c>
      <c r="F101" s="1">
        <v>13</v>
      </c>
      <c r="G101" s="1">
        <v>9</v>
      </c>
      <c r="H101" s="1"/>
      <c r="I101" s="1"/>
      <c r="J101" s="14"/>
      <c r="K101" s="14"/>
      <c r="O101">
        <v>3</v>
      </c>
      <c r="P101">
        <v>1</v>
      </c>
      <c r="AB101" s="7" t="s">
        <v>3897</v>
      </c>
      <c r="AC101" s="24" t="s">
        <v>3898</v>
      </c>
      <c r="AD101" s="7" t="s">
        <v>2496</v>
      </c>
      <c r="AE101" s="7">
        <v>9</v>
      </c>
      <c r="BO101" t="s">
        <v>3738</v>
      </c>
      <c r="BP101" t="s">
        <v>3899</v>
      </c>
      <c r="BQ101" t="s">
        <v>3900</v>
      </c>
    </row>
    <row r="102" spans="1:69">
      <c r="A102" s="14"/>
      <c r="B102" s="14"/>
      <c r="C102" s="1">
        <v>16</v>
      </c>
      <c r="D102" s="1">
        <v>14</v>
      </c>
      <c r="E102" s="1">
        <v>19</v>
      </c>
      <c r="F102" s="1">
        <v>13</v>
      </c>
      <c r="G102" s="1">
        <v>9</v>
      </c>
      <c r="H102" s="1"/>
      <c r="I102" s="1"/>
      <c r="J102" s="14"/>
      <c r="K102" s="14"/>
      <c r="O102">
        <v>4</v>
      </c>
      <c r="P102">
        <v>1</v>
      </c>
      <c r="AB102" s="7" t="s">
        <v>3901</v>
      </c>
      <c r="AC102" s="24" t="s">
        <v>3902</v>
      </c>
      <c r="AD102" s="7" t="s">
        <v>2466</v>
      </c>
      <c r="AE102" s="7">
        <v>5</v>
      </c>
      <c r="BO102" t="s">
        <v>3711</v>
      </c>
      <c r="BP102" t="s">
        <v>3903</v>
      </c>
      <c r="BQ102" t="s">
        <v>3392</v>
      </c>
    </row>
    <row r="103" spans="1:69">
      <c r="A103" s="14"/>
      <c r="B103" s="14"/>
      <c r="C103" s="1">
        <v>17</v>
      </c>
      <c r="D103" s="30">
        <v>15</v>
      </c>
      <c r="E103" s="1">
        <v>20</v>
      </c>
      <c r="F103" s="1">
        <v>14</v>
      </c>
      <c r="G103" s="1">
        <v>10</v>
      </c>
      <c r="H103" s="1"/>
      <c r="I103" s="1"/>
      <c r="J103" s="14"/>
      <c r="K103" s="14"/>
      <c r="O103">
        <v>5</v>
      </c>
      <c r="P103">
        <v>1</v>
      </c>
      <c r="AB103" s="7" t="s">
        <v>3904</v>
      </c>
      <c r="AC103" s="24" t="s">
        <v>3905</v>
      </c>
      <c r="AD103" s="7" t="s">
        <v>3906</v>
      </c>
      <c r="AE103" s="7">
        <v>6</v>
      </c>
      <c r="BO103" s="27">
        <v>0</v>
      </c>
      <c r="BP103" s="27" t="s">
        <v>3907</v>
      </c>
    </row>
    <row r="104" spans="1:69">
      <c r="A104" s="14"/>
      <c r="B104" s="14"/>
      <c r="C104" s="1">
        <v>18</v>
      </c>
      <c r="D104" s="30">
        <v>15</v>
      </c>
      <c r="E104" s="30">
        <v>22</v>
      </c>
      <c r="F104" s="1">
        <v>14</v>
      </c>
      <c r="G104" s="1">
        <v>10</v>
      </c>
      <c r="H104" s="1"/>
      <c r="I104" s="1"/>
      <c r="J104" s="14"/>
      <c r="K104" s="14"/>
      <c r="O104">
        <v>6</v>
      </c>
      <c r="P104">
        <v>2</v>
      </c>
      <c r="AB104" s="7" t="s">
        <v>3908</v>
      </c>
      <c r="AC104" s="24" t="s">
        <v>3909</v>
      </c>
      <c r="AD104" s="7" t="s">
        <v>2777</v>
      </c>
      <c r="AE104" s="7">
        <v>6</v>
      </c>
      <c r="BP104" s="27" t="str">
        <f>VLOOKUP(BN35,BO35:BP103,2,0)</f>
        <v>人类属性值加成</v>
      </c>
    </row>
    <row r="105" spans="1:69">
      <c r="A105" s="14"/>
      <c r="B105" s="14"/>
      <c r="C105" s="1">
        <v>19</v>
      </c>
      <c r="D105" s="30">
        <v>15</v>
      </c>
      <c r="E105" s="30">
        <v>22</v>
      </c>
      <c r="F105" s="30">
        <v>15</v>
      </c>
      <c r="G105" s="30">
        <v>11</v>
      </c>
      <c r="H105" s="1"/>
      <c r="I105" s="1"/>
      <c r="J105" s="14"/>
      <c r="K105" s="14"/>
      <c r="O105">
        <v>7</v>
      </c>
      <c r="P105">
        <v>2</v>
      </c>
      <c r="AB105" s="7" t="s">
        <v>3910</v>
      </c>
      <c r="AC105" s="24" t="s">
        <v>3911</v>
      </c>
      <c r="AD105" s="7" t="s">
        <v>2260</v>
      </c>
      <c r="AE105" s="7">
        <v>5</v>
      </c>
    </row>
    <row r="106" spans="1:69">
      <c r="A106" s="14"/>
      <c r="B106" s="14"/>
      <c r="C106" s="1">
        <v>20</v>
      </c>
      <c r="D106" s="30">
        <v>15</v>
      </c>
      <c r="E106" s="30">
        <v>22</v>
      </c>
      <c r="F106" s="30">
        <v>15</v>
      </c>
      <c r="G106" s="30">
        <v>11</v>
      </c>
      <c r="H106" s="1"/>
      <c r="I106" s="14"/>
      <c r="J106" s="14"/>
      <c r="K106" s="14"/>
      <c r="O106">
        <v>8</v>
      </c>
      <c r="P106">
        <v>2</v>
      </c>
      <c r="AB106" s="7" t="s">
        <v>3912</v>
      </c>
      <c r="AC106" s="24" t="s">
        <v>3913</v>
      </c>
      <c r="AD106" s="7" t="s">
        <v>2263</v>
      </c>
      <c r="AE106" s="7">
        <v>8</v>
      </c>
    </row>
    <row r="107" spans="1:69">
      <c r="A107" s="14"/>
      <c r="B107" s="14"/>
      <c r="C107" s="14"/>
      <c r="D107" s="14">
        <f>VLOOKUP(B87,C87:D106,2,0)</f>
        <v>4</v>
      </c>
      <c r="E107" s="14">
        <f>VLOOKUP(B87,C87:E106,3,0)</f>
        <v>6</v>
      </c>
      <c r="F107" s="14">
        <f>VLOOKUP(B87,C87:F106,4,0)</f>
        <v>4</v>
      </c>
      <c r="G107" s="14">
        <f>VLOOKUP(B87,C87:G106,5,0)</f>
        <v>3</v>
      </c>
      <c r="H107" s="14"/>
      <c r="I107" s="14"/>
      <c r="J107" s="14"/>
      <c r="K107" s="14"/>
      <c r="O107">
        <v>9</v>
      </c>
      <c r="P107">
        <v>2</v>
      </c>
      <c r="AB107" s="7" t="s">
        <v>3914</v>
      </c>
      <c r="AC107" s="24" t="s">
        <v>3915</v>
      </c>
      <c r="AD107" s="7" t="s">
        <v>2700</v>
      </c>
      <c r="AE107" s="7">
        <v>5</v>
      </c>
    </row>
    <row r="108" spans="1:69">
      <c r="O108">
        <v>10</v>
      </c>
      <c r="P108">
        <v>2</v>
      </c>
      <c r="AB108" s="7" t="s">
        <v>3916</v>
      </c>
      <c r="AC108" s="24" t="s">
        <v>3917</v>
      </c>
      <c r="AD108" s="7" t="s">
        <v>2168</v>
      </c>
      <c r="AE108" s="7">
        <v>2</v>
      </c>
    </row>
    <row r="109" spans="1:69">
      <c r="O109">
        <v>11</v>
      </c>
      <c r="P109">
        <v>2</v>
      </c>
      <c r="AB109" s="7" t="s">
        <v>3918</v>
      </c>
      <c r="AC109" s="24" t="s">
        <v>3919</v>
      </c>
      <c r="AD109" s="7" t="s">
        <v>2260</v>
      </c>
      <c r="AE109" s="7">
        <v>5</v>
      </c>
    </row>
    <row r="110" spans="1:69">
      <c r="O110">
        <v>12</v>
      </c>
      <c r="P110">
        <v>2</v>
      </c>
      <c r="AB110" s="7" t="s">
        <v>3920</v>
      </c>
      <c r="AC110" s="24" t="s">
        <v>3921</v>
      </c>
      <c r="AD110" s="7" t="s">
        <v>2466</v>
      </c>
      <c r="AE110" s="7">
        <v>8</v>
      </c>
    </row>
    <row r="111" spans="1:69">
      <c r="O111">
        <v>13</v>
      </c>
      <c r="P111">
        <v>2</v>
      </c>
      <c r="AB111" s="7" t="s">
        <v>3922</v>
      </c>
      <c r="AC111" s="24" t="s">
        <v>3923</v>
      </c>
      <c r="AD111" s="7" t="s">
        <v>2466</v>
      </c>
      <c r="AE111" s="7">
        <v>5</v>
      </c>
    </row>
    <row r="112" spans="1:69">
      <c r="O112">
        <v>14</v>
      </c>
      <c r="P112">
        <v>2</v>
      </c>
      <c r="AB112" s="7" t="s">
        <v>3924</v>
      </c>
      <c r="AC112" s="24" t="s">
        <v>3925</v>
      </c>
      <c r="AD112" s="7" t="s">
        <v>2466</v>
      </c>
      <c r="AE112" s="7">
        <v>3</v>
      </c>
    </row>
    <row r="113" spans="14:31">
      <c r="O113">
        <v>15</v>
      </c>
      <c r="P113">
        <v>2</v>
      </c>
      <c r="AB113" s="7" t="s">
        <v>3926</v>
      </c>
      <c r="AC113" s="24" t="s">
        <v>3927</v>
      </c>
      <c r="AD113" s="7" t="s">
        <v>2496</v>
      </c>
      <c r="AE113" s="7">
        <v>8</v>
      </c>
    </row>
    <row r="114" spans="14:31">
      <c r="O114">
        <v>16</v>
      </c>
      <c r="P114">
        <v>2</v>
      </c>
      <c r="AB114" s="7" t="s">
        <v>3928</v>
      </c>
      <c r="AC114" s="24" t="s">
        <v>3929</v>
      </c>
      <c r="AD114" s="7" t="s">
        <v>2215</v>
      </c>
      <c r="AE114" s="7">
        <v>10</v>
      </c>
    </row>
    <row r="115" spans="14:31">
      <c r="O115">
        <v>17</v>
      </c>
      <c r="P115">
        <v>2</v>
      </c>
      <c r="AB115" s="7" t="s">
        <v>3930</v>
      </c>
      <c r="AC115" s="24" t="s">
        <v>3931</v>
      </c>
      <c r="AD115" s="7" t="s">
        <v>2263</v>
      </c>
      <c r="AE115" s="7">
        <v>5</v>
      </c>
    </row>
    <row r="116" spans="14:31">
      <c r="O116">
        <v>18</v>
      </c>
      <c r="P116">
        <v>3</v>
      </c>
      <c r="AB116" s="7" t="s">
        <v>3932</v>
      </c>
      <c r="AC116" s="24" t="s">
        <v>3933</v>
      </c>
      <c r="AD116" s="7" t="s">
        <v>2263</v>
      </c>
      <c r="AE116" s="7">
        <v>5</v>
      </c>
    </row>
    <row r="117" spans="14:31">
      <c r="O117">
        <v>19</v>
      </c>
      <c r="P117">
        <v>3</v>
      </c>
      <c r="AB117" s="7" t="s">
        <v>3934</v>
      </c>
      <c r="AC117" s="24" t="s">
        <v>3935</v>
      </c>
      <c r="AD117" s="7" t="s">
        <v>2168</v>
      </c>
      <c r="AE117" s="7">
        <v>3</v>
      </c>
    </row>
    <row r="118" spans="14:31">
      <c r="O118">
        <v>20</v>
      </c>
      <c r="P118">
        <v>3</v>
      </c>
      <c r="AB118" s="7" t="s">
        <v>3936</v>
      </c>
      <c r="AC118" s="24" t="s">
        <v>3937</v>
      </c>
      <c r="AD118" s="7" t="s">
        <v>2777</v>
      </c>
      <c r="AE118" s="7">
        <v>5</v>
      </c>
    </row>
    <row r="119" spans="14:31">
      <c r="N119" t="s">
        <v>3938</v>
      </c>
      <c r="P119">
        <f>VLOOKUP(N99,O99:P118,2,0)</f>
        <v>1</v>
      </c>
      <c r="AB119" s="7" t="s">
        <v>3939</v>
      </c>
      <c r="AC119" s="24" t="s">
        <v>115</v>
      </c>
      <c r="AD119" s="7" t="s">
        <v>3527</v>
      </c>
      <c r="AE119" s="7">
        <v>0</v>
      </c>
    </row>
    <row r="120" spans="14:31">
      <c r="N120">
        <f>主要情况!W3</f>
        <v>3</v>
      </c>
      <c r="O120">
        <v>1</v>
      </c>
      <c r="P120" t="s">
        <v>2135</v>
      </c>
      <c r="Q120" t="s">
        <v>2239</v>
      </c>
      <c r="AB120" s="7" t="s">
        <v>3940</v>
      </c>
      <c r="AC120" s="24" t="s">
        <v>115</v>
      </c>
      <c r="AD120" s="7" t="s">
        <v>2742</v>
      </c>
      <c r="AE120" s="7">
        <v>0.5</v>
      </c>
    </row>
    <row r="121" spans="14:31">
      <c r="O121">
        <v>2</v>
      </c>
      <c r="P121" t="s">
        <v>2135</v>
      </c>
      <c r="AB121" s="7" t="s">
        <v>3941</v>
      </c>
      <c r="AC121" s="24" t="s">
        <v>115</v>
      </c>
      <c r="AD121" s="7" t="s">
        <v>2742</v>
      </c>
      <c r="AE121" s="7">
        <v>0</v>
      </c>
    </row>
    <row r="122" spans="14:31">
      <c r="O122">
        <v>3</v>
      </c>
      <c r="P122" t="s">
        <v>2721</v>
      </c>
      <c r="AB122" s="7" t="s">
        <v>3942</v>
      </c>
      <c r="AC122" s="24" t="s">
        <v>115</v>
      </c>
      <c r="AD122" s="7" t="s">
        <v>2260</v>
      </c>
      <c r="AE122" s="7">
        <v>3</v>
      </c>
    </row>
    <row r="123" spans="14:31">
      <c r="O123">
        <v>4</v>
      </c>
      <c r="P123" t="s">
        <v>2721</v>
      </c>
      <c r="AB123" s="7" t="s">
        <v>3721</v>
      </c>
      <c r="AC123" s="24" t="s">
        <v>3943</v>
      </c>
      <c r="AD123" s="7" t="s">
        <v>2260</v>
      </c>
      <c r="AE123" s="7">
        <v>3</v>
      </c>
    </row>
    <row r="124" spans="14:31">
      <c r="O124">
        <v>5</v>
      </c>
      <c r="P124" t="s">
        <v>3944</v>
      </c>
      <c r="AB124" s="7" t="s">
        <v>3945</v>
      </c>
      <c r="AC124" s="24" t="s">
        <v>115</v>
      </c>
      <c r="AD124" s="7" t="s">
        <v>2700</v>
      </c>
      <c r="AE124" s="7">
        <v>6</v>
      </c>
    </row>
    <row r="125" spans="14:31">
      <c r="O125">
        <v>6</v>
      </c>
      <c r="P125" t="s">
        <v>3944</v>
      </c>
      <c r="AB125" s="7" t="s">
        <v>3946</v>
      </c>
      <c r="AC125" s="24" t="s">
        <v>115</v>
      </c>
      <c r="AD125" s="7" t="s">
        <v>3947</v>
      </c>
      <c r="AE125" s="7">
        <v>3</v>
      </c>
    </row>
    <row r="126" spans="14:31">
      <c r="O126">
        <v>7</v>
      </c>
      <c r="P126" t="s">
        <v>3948</v>
      </c>
      <c r="AB126" s="7" t="s">
        <v>3949</v>
      </c>
      <c r="AC126" s="24" t="s">
        <v>115</v>
      </c>
      <c r="AD126" s="7" t="s">
        <v>2168</v>
      </c>
      <c r="AE126" s="7">
        <v>10</v>
      </c>
    </row>
    <row r="127" spans="14:31">
      <c r="O127">
        <v>8</v>
      </c>
      <c r="P127" t="s">
        <v>3948</v>
      </c>
      <c r="AB127" s="7" t="s">
        <v>3950</v>
      </c>
      <c r="AC127" s="24" t="s">
        <v>115</v>
      </c>
      <c r="AD127" s="7" t="s">
        <v>2142</v>
      </c>
      <c r="AE127" s="7">
        <v>1</v>
      </c>
    </row>
    <row r="128" spans="14:31">
      <c r="O128">
        <v>9</v>
      </c>
      <c r="P128" t="s">
        <v>3951</v>
      </c>
      <c r="AB128" s="7" t="s">
        <v>3952</v>
      </c>
      <c r="AC128" s="24" t="s">
        <v>115</v>
      </c>
      <c r="AD128" s="7" t="s">
        <v>3953</v>
      </c>
      <c r="AE128" s="7">
        <v>2</v>
      </c>
    </row>
    <row r="129" spans="14:31">
      <c r="O129">
        <v>10</v>
      </c>
      <c r="P129" t="s">
        <v>3951</v>
      </c>
      <c r="AB129" s="7" t="s">
        <v>3954</v>
      </c>
      <c r="AC129" s="24" t="s">
        <v>115</v>
      </c>
      <c r="AD129" s="7" t="s">
        <v>2700</v>
      </c>
      <c r="AE129" s="7">
        <v>2</v>
      </c>
    </row>
    <row r="130" spans="14:31">
      <c r="O130">
        <v>11</v>
      </c>
      <c r="P130" t="s">
        <v>3955</v>
      </c>
      <c r="AB130" s="7" t="s">
        <v>3956</v>
      </c>
      <c r="AC130" s="24" t="s">
        <v>115</v>
      </c>
      <c r="AD130" s="7" t="s">
        <v>3957</v>
      </c>
      <c r="AE130" s="7">
        <v>2</v>
      </c>
    </row>
    <row r="131" spans="14:31">
      <c r="O131">
        <v>12</v>
      </c>
      <c r="P131" t="s">
        <v>3955</v>
      </c>
      <c r="AB131" s="7" t="s">
        <v>3958</v>
      </c>
      <c r="AC131" s="24" t="s">
        <v>115</v>
      </c>
      <c r="AD131" s="7" t="s">
        <v>3959</v>
      </c>
      <c r="AE131" s="7">
        <v>2</v>
      </c>
    </row>
    <row r="132" spans="14:31">
      <c r="O132">
        <v>13</v>
      </c>
      <c r="P132" t="s">
        <v>3960</v>
      </c>
      <c r="AB132" s="7" t="s">
        <v>3961</v>
      </c>
      <c r="AC132" s="24" t="s">
        <v>115</v>
      </c>
      <c r="AD132" s="7" t="s">
        <v>2142</v>
      </c>
      <c r="AE132" s="7">
        <v>1</v>
      </c>
    </row>
    <row r="133" spans="14:31">
      <c r="O133">
        <v>14</v>
      </c>
      <c r="P133" t="s">
        <v>3960</v>
      </c>
      <c r="AB133" s="7" t="s">
        <v>3962</v>
      </c>
      <c r="AC133" s="24" t="s">
        <v>115</v>
      </c>
      <c r="AD133" s="7" t="s">
        <v>2700</v>
      </c>
      <c r="AE133" s="7">
        <v>1</v>
      </c>
    </row>
    <row r="134" spans="14:31">
      <c r="O134">
        <v>15</v>
      </c>
      <c r="P134" t="s">
        <v>3963</v>
      </c>
      <c r="AB134" s="7" t="s">
        <v>3964</v>
      </c>
      <c r="AC134" s="24" t="s">
        <v>3965</v>
      </c>
      <c r="AD134" s="7" t="s">
        <v>2168</v>
      </c>
      <c r="AE134" s="7">
        <v>2</v>
      </c>
    </row>
    <row r="135" spans="14:31">
      <c r="O135">
        <v>16</v>
      </c>
      <c r="P135" t="s">
        <v>3963</v>
      </c>
      <c r="AB135" s="7" t="s">
        <v>3966</v>
      </c>
      <c r="AC135" s="24" t="s">
        <v>3967</v>
      </c>
      <c r="AD135" s="7" t="s">
        <v>2215</v>
      </c>
      <c r="AE135" s="7">
        <v>2</v>
      </c>
    </row>
    <row r="136" spans="14:31">
      <c r="O136">
        <v>17</v>
      </c>
      <c r="P136" t="s">
        <v>3968</v>
      </c>
      <c r="AB136" s="7" t="s">
        <v>3969</v>
      </c>
      <c r="AC136" s="24" t="s">
        <v>3970</v>
      </c>
      <c r="AD136" s="7" t="s">
        <v>2168</v>
      </c>
      <c r="AE136" s="7">
        <v>1</v>
      </c>
    </row>
    <row r="137" spans="14:31">
      <c r="O137">
        <v>18</v>
      </c>
      <c r="P137" t="s">
        <v>3968</v>
      </c>
      <c r="AB137" s="7" t="s">
        <v>3971</v>
      </c>
      <c r="AC137" s="25" t="s">
        <v>3972</v>
      </c>
      <c r="AD137" s="7" t="s">
        <v>3973</v>
      </c>
      <c r="AE137" s="7">
        <v>47.5</v>
      </c>
    </row>
    <row r="138" spans="14:31">
      <c r="O138">
        <v>19</v>
      </c>
      <c r="P138" t="s">
        <v>3974</v>
      </c>
      <c r="AB138" s="7" t="s">
        <v>3975</v>
      </c>
      <c r="AC138" s="25" t="s">
        <v>3976</v>
      </c>
      <c r="AD138" s="7" t="s">
        <v>3977</v>
      </c>
      <c r="AE138" s="7">
        <v>46</v>
      </c>
    </row>
    <row r="139" spans="14:31">
      <c r="O139">
        <v>20</v>
      </c>
      <c r="P139" t="s">
        <v>3974</v>
      </c>
      <c r="AB139" s="7" t="s">
        <v>3978</v>
      </c>
      <c r="AC139" s="25" t="s">
        <v>3979</v>
      </c>
      <c r="AD139" s="7" t="s">
        <v>3973</v>
      </c>
      <c r="AE139" s="7">
        <v>61.5</v>
      </c>
    </row>
    <row r="140" spans="14:31">
      <c r="N140" t="s">
        <v>3980</v>
      </c>
      <c r="P140" t="str">
        <f>VLOOKUP(N120,O120:P139,2,0)</f>
        <v>2d6</v>
      </c>
      <c r="AB140" s="7" t="s">
        <v>3981</v>
      </c>
      <c r="AC140" s="25" t="s">
        <v>3982</v>
      </c>
      <c r="AD140" s="7" t="s">
        <v>3983</v>
      </c>
      <c r="AE140" s="7">
        <v>38</v>
      </c>
    </row>
    <row r="141" spans="14:31">
      <c r="N141">
        <f>主要情况!W3</f>
        <v>3</v>
      </c>
      <c r="O141">
        <v>1</v>
      </c>
      <c r="P141">
        <v>0</v>
      </c>
      <c r="Q141" t="s">
        <v>2427</v>
      </c>
      <c r="AB141" s="7" t="s">
        <v>3984</v>
      </c>
      <c r="AC141" s="25" t="s">
        <v>3985</v>
      </c>
      <c r="AD141" s="7" t="s">
        <v>3977</v>
      </c>
      <c r="AE141" s="7">
        <v>59</v>
      </c>
    </row>
    <row r="142" spans="14:31">
      <c r="O142">
        <v>2</v>
      </c>
      <c r="P142">
        <v>2</v>
      </c>
      <c r="AB142" s="7" t="s">
        <v>3986</v>
      </c>
      <c r="AC142" s="25" t="s">
        <v>3987</v>
      </c>
      <c r="AD142" s="7" t="s">
        <v>3988</v>
      </c>
      <c r="AE142" s="7">
        <v>18</v>
      </c>
    </row>
    <row r="143" spans="14:31">
      <c r="O143">
        <v>3</v>
      </c>
      <c r="P143">
        <v>2</v>
      </c>
      <c r="AB143" s="7" t="s">
        <v>3989</v>
      </c>
      <c r="AC143" s="25" t="s">
        <v>3990</v>
      </c>
      <c r="AD143" s="7" t="s">
        <v>3977</v>
      </c>
      <c r="AE143" s="7">
        <v>11</v>
      </c>
    </row>
    <row r="144" spans="14:31">
      <c r="O144">
        <v>4</v>
      </c>
      <c r="P144">
        <v>2</v>
      </c>
      <c r="AB144" s="7">
        <v>0</v>
      </c>
      <c r="AC144" s="24" t="s">
        <v>115</v>
      </c>
      <c r="AD144" s="7">
        <v>0</v>
      </c>
      <c r="AE144" s="7">
        <v>0</v>
      </c>
    </row>
    <row r="145" spans="15:31">
      <c r="O145">
        <v>5</v>
      </c>
      <c r="P145">
        <v>3</v>
      </c>
      <c r="AE145">
        <f>VLOOKUP(AA1,AB1:AE144,4,0)</f>
        <v>1</v>
      </c>
    </row>
    <row r="146" spans="15:31">
      <c r="O146">
        <v>6</v>
      </c>
      <c r="P146">
        <v>3</v>
      </c>
      <c r="AE146">
        <f>VLOOKUP(AA2,AB1:AE144,4,0)</f>
        <v>61.5</v>
      </c>
    </row>
    <row r="147" spans="15:31">
      <c r="O147">
        <v>7</v>
      </c>
      <c r="P147">
        <v>4</v>
      </c>
      <c r="AE147">
        <f>VLOOKUP(AA3,AB1:AE144,4,0)</f>
        <v>6</v>
      </c>
    </row>
    <row r="148" spans="15:31">
      <c r="O148">
        <v>8</v>
      </c>
      <c r="P148">
        <v>4</v>
      </c>
      <c r="AE148">
        <f>VLOOKUP(AA4,AB1:AE144,4,0)</f>
        <v>4</v>
      </c>
    </row>
    <row r="149" spans="15:31">
      <c r="O149">
        <v>9</v>
      </c>
      <c r="P149">
        <v>5</v>
      </c>
      <c r="AE149" t="e">
        <f>VLOOKUP(AA5,AB1:AE144,4,0)</f>
        <v>#N/A</v>
      </c>
    </row>
    <row r="150" spans="15:31">
      <c r="O150">
        <v>10</v>
      </c>
      <c r="P150">
        <v>5</v>
      </c>
      <c r="AE150">
        <f>VLOOKUP(AA6,AB1:AE144,4,0)</f>
        <v>0.5</v>
      </c>
    </row>
    <row r="151" spans="15:31">
      <c r="O151">
        <v>11</v>
      </c>
      <c r="P151">
        <v>5</v>
      </c>
      <c r="AE151">
        <f>VLOOKUP(AA7,AB1:AE144,4,0)</f>
        <v>5</v>
      </c>
    </row>
    <row r="152" spans="15:31">
      <c r="O152">
        <v>12</v>
      </c>
      <c r="P152">
        <v>6</v>
      </c>
      <c r="AE152">
        <f>VLOOKUP(AA8,AB1:AE144,4,0)</f>
        <v>0</v>
      </c>
    </row>
    <row r="153" spans="15:31">
      <c r="O153">
        <v>13</v>
      </c>
      <c r="P153">
        <v>6</v>
      </c>
      <c r="AE153" t="e">
        <f>VLOOKUP(AA9,AB1:AE144,4,0)</f>
        <v>#N/A</v>
      </c>
    </row>
    <row r="154" spans="15:31">
      <c r="O154">
        <v>14</v>
      </c>
      <c r="P154">
        <v>6</v>
      </c>
      <c r="AE154">
        <f>VLOOKUP(AA10,AB1:AE144,4,0)</f>
        <v>3</v>
      </c>
    </row>
    <row r="155" spans="15:31">
      <c r="O155">
        <v>15</v>
      </c>
      <c r="P155">
        <v>7</v>
      </c>
    </row>
    <row r="156" spans="15:31">
      <c r="O156">
        <v>16</v>
      </c>
      <c r="P156">
        <v>7</v>
      </c>
      <c r="AE156" t="e">
        <f>VLOOKUP(AA11,AB1:AE144,4,0)</f>
        <v>#N/A</v>
      </c>
    </row>
    <row r="157" spans="15:31">
      <c r="O157">
        <v>17</v>
      </c>
      <c r="P157">
        <v>7</v>
      </c>
      <c r="AE157">
        <f>VLOOKUP(AA12,AB1:AE144,4,0)</f>
        <v>0</v>
      </c>
    </row>
    <row r="158" spans="15:31">
      <c r="O158">
        <v>18</v>
      </c>
      <c r="P158">
        <v>8</v>
      </c>
      <c r="AE158">
        <f>VLOOKUP(AA13,AB1:AE144,4,0)</f>
        <v>0</v>
      </c>
    </row>
    <row r="159" spans="15:31">
      <c r="O159">
        <v>19</v>
      </c>
      <c r="P159">
        <v>8</v>
      </c>
      <c r="AE159">
        <f>VLOOKUP(AA14,AB1:AE144,4,0)</f>
        <v>0</v>
      </c>
    </row>
    <row r="160" spans="15:31">
      <c r="O160">
        <v>20</v>
      </c>
      <c r="P160">
        <v>8</v>
      </c>
      <c r="AE160">
        <f>VLOOKUP(AA15,AB1:AE144,4,0)</f>
        <v>0</v>
      </c>
    </row>
    <row r="161" spans="14:31">
      <c r="N161" t="s">
        <v>3991</v>
      </c>
      <c r="P161">
        <f>VLOOKUP(N141,O141:P160,2,0)</f>
        <v>2</v>
      </c>
      <c r="AE161">
        <f>VLOOKUP(AA16,AB1:AE144,4,0)</f>
        <v>0</v>
      </c>
    </row>
    <row r="162" spans="14:31">
      <c r="N162">
        <f>主要情况!W3</f>
        <v>3</v>
      </c>
      <c r="O162">
        <v>1</v>
      </c>
      <c r="P162">
        <v>0</v>
      </c>
      <c r="Q162" t="s">
        <v>2291</v>
      </c>
      <c r="AE162">
        <f>VLOOKUP(AA17,AB1:AE144,4,0)</f>
        <v>0</v>
      </c>
    </row>
    <row r="163" spans="14:31">
      <c r="O163">
        <v>2</v>
      </c>
      <c r="P163">
        <v>1</v>
      </c>
      <c r="AE163">
        <f>VLOOKUP(AA18,AB1:AE144,4,0)</f>
        <v>0</v>
      </c>
    </row>
    <row r="164" spans="14:31">
      <c r="O164">
        <v>3</v>
      </c>
      <c r="P164">
        <v>1</v>
      </c>
      <c r="AE164">
        <f>VLOOKUP(AA19,AB1:AE144,4,0)</f>
        <v>0</v>
      </c>
    </row>
    <row r="165" spans="14:31">
      <c r="O165">
        <v>4</v>
      </c>
      <c r="P165">
        <v>1</v>
      </c>
      <c r="AE165">
        <f>VLOOKUP(AA20,AB1:AE144,4,0)</f>
        <v>0</v>
      </c>
    </row>
    <row r="166" spans="14:31">
      <c r="O166">
        <v>5</v>
      </c>
      <c r="P166">
        <v>1</v>
      </c>
    </row>
    <row r="167" spans="14:31">
      <c r="O167">
        <v>6</v>
      </c>
      <c r="P167">
        <v>1</v>
      </c>
    </row>
    <row r="168" spans="14:31">
      <c r="O168">
        <v>7</v>
      </c>
      <c r="P168">
        <v>1</v>
      </c>
    </row>
    <row r="169" spans="14:31">
      <c r="O169">
        <v>8</v>
      </c>
      <c r="P169">
        <v>1</v>
      </c>
    </row>
    <row r="170" spans="14:31">
      <c r="O170">
        <v>9</v>
      </c>
      <c r="P170">
        <v>1</v>
      </c>
    </row>
    <row r="171" spans="14:31">
      <c r="O171">
        <v>10</v>
      </c>
      <c r="P171">
        <v>1</v>
      </c>
    </row>
    <row r="172" spans="14:31">
      <c r="O172">
        <v>11</v>
      </c>
      <c r="P172">
        <v>1</v>
      </c>
    </row>
    <row r="173" spans="14:31">
      <c r="O173">
        <v>12</v>
      </c>
      <c r="P173">
        <v>1</v>
      </c>
    </row>
    <row r="174" spans="14:31">
      <c r="O174">
        <v>13</v>
      </c>
      <c r="P174">
        <v>1</v>
      </c>
    </row>
    <row r="175" spans="14:31">
      <c r="O175">
        <v>14</v>
      </c>
      <c r="P175">
        <v>1</v>
      </c>
    </row>
    <row r="176" spans="14:31">
      <c r="O176">
        <v>15</v>
      </c>
      <c r="P176">
        <v>1</v>
      </c>
    </row>
    <row r="177" spans="14:17">
      <c r="O177">
        <v>16</v>
      </c>
      <c r="P177">
        <v>1</v>
      </c>
    </row>
    <row r="178" spans="14:17">
      <c r="O178">
        <v>17</v>
      </c>
      <c r="P178">
        <v>2</v>
      </c>
    </row>
    <row r="179" spans="14:17">
      <c r="O179">
        <v>18</v>
      </c>
      <c r="P179">
        <v>2</v>
      </c>
    </row>
    <row r="180" spans="14:17">
      <c r="O180">
        <v>19</v>
      </c>
      <c r="P180">
        <v>2</v>
      </c>
    </row>
    <row r="181" spans="14:17">
      <c r="O181">
        <v>20</v>
      </c>
      <c r="P181">
        <v>2</v>
      </c>
    </row>
    <row r="182" spans="14:17">
      <c r="N182" t="s">
        <v>3992</v>
      </c>
      <c r="P182">
        <f>VLOOKUP(N162,O162:P181,2,0)</f>
        <v>1</v>
      </c>
    </row>
    <row r="183" spans="14:17">
      <c r="N183">
        <f>主要情况!W3</f>
        <v>3</v>
      </c>
      <c r="O183">
        <v>1</v>
      </c>
      <c r="P183">
        <v>5</v>
      </c>
      <c r="Q183" t="s">
        <v>2227</v>
      </c>
    </row>
    <row r="184" spans="14:17">
      <c r="O184">
        <v>2</v>
      </c>
      <c r="P184">
        <v>10</v>
      </c>
    </row>
    <row r="185" spans="14:17">
      <c r="O185">
        <v>3</v>
      </c>
      <c r="P185">
        <v>15</v>
      </c>
    </row>
    <row r="186" spans="14:17">
      <c r="O186">
        <v>4</v>
      </c>
      <c r="P186">
        <v>20</v>
      </c>
    </row>
    <row r="187" spans="14:17">
      <c r="O187">
        <v>5</v>
      </c>
      <c r="P187">
        <v>25</v>
      </c>
    </row>
    <row r="188" spans="14:17">
      <c r="O188">
        <v>6</v>
      </c>
      <c r="P188">
        <v>30</v>
      </c>
    </row>
    <row r="189" spans="14:17">
      <c r="O189">
        <v>7</v>
      </c>
      <c r="P189">
        <v>35</v>
      </c>
    </row>
    <row r="190" spans="14:17">
      <c r="O190">
        <v>8</v>
      </c>
      <c r="P190">
        <v>40</v>
      </c>
    </row>
    <row r="191" spans="14:17">
      <c r="O191">
        <v>9</v>
      </c>
      <c r="P191">
        <v>45</v>
      </c>
    </row>
    <row r="192" spans="14:17">
      <c r="O192">
        <v>10</v>
      </c>
      <c r="P192">
        <v>50</v>
      </c>
    </row>
    <row r="193" spans="14:17">
      <c r="O193">
        <v>11</v>
      </c>
      <c r="P193">
        <v>55</v>
      </c>
    </row>
    <row r="194" spans="14:17">
      <c r="O194">
        <v>12</v>
      </c>
      <c r="P194">
        <v>60</v>
      </c>
    </row>
    <row r="195" spans="14:17">
      <c r="O195">
        <v>13</v>
      </c>
      <c r="P195">
        <v>65</v>
      </c>
    </row>
    <row r="196" spans="14:17">
      <c r="O196">
        <v>14</v>
      </c>
      <c r="P196">
        <v>70</v>
      </c>
    </row>
    <row r="197" spans="14:17">
      <c r="O197">
        <v>15</v>
      </c>
      <c r="P197">
        <v>75</v>
      </c>
    </row>
    <row r="198" spans="14:17">
      <c r="O198">
        <v>16</v>
      </c>
      <c r="P198">
        <v>80</v>
      </c>
    </row>
    <row r="199" spans="14:17">
      <c r="O199">
        <v>17</v>
      </c>
      <c r="P199">
        <v>85</v>
      </c>
    </row>
    <row r="200" spans="14:17">
      <c r="O200">
        <v>18</v>
      </c>
      <c r="P200">
        <v>90</v>
      </c>
    </row>
    <row r="201" spans="14:17">
      <c r="O201">
        <v>19</v>
      </c>
      <c r="P201">
        <v>95</v>
      </c>
    </row>
    <row r="202" spans="14:17">
      <c r="O202">
        <v>20</v>
      </c>
      <c r="P202">
        <v>100</v>
      </c>
    </row>
    <row r="203" spans="14:17">
      <c r="N203" t="s">
        <v>3993</v>
      </c>
      <c r="P203">
        <f>VLOOKUP(N183,O183:P202,2,0)</f>
        <v>15</v>
      </c>
    </row>
    <row r="204" spans="14:17">
      <c r="N204">
        <f>主要情况!W3</f>
        <v>3</v>
      </c>
      <c r="O204">
        <v>1</v>
      </c>
      <c r="P204">
        <v>1</v>
      </c>
      <c r="Q204" t="s">
        <v>2525</v>
      </c>
    </row>
    <row r="205" spans="14:17">
      <c r="O205">
        <v>2</v>
      </c>
      <c r="P205">
        <v>1</v>
      </c>
    </row>
    <row r="206" spans="14:17">
      <c r="O206">
        <v>3</v>
      </c>
      <c r="P206">
        <v>1</v>
      </c>
    </row>
    <row r="207" spans="14:17">
      <c r="O207">
        <v>4</v>
      </c>
      <c r="P207">
        <v>1</v>
      </c>
    </row>
    <row r="208" spans="14:17">
      <c r="O208">
        <v>5</v>
      </c>
      <c r="P208">
        <v>1</v>
      </c>
    </row>
    <row r="209" spans="14:16">
      <c r="O209">
        <v>6</v>
      </c>
      <c r="P209">
        <v>2</v>
      </c>
    </row>
    <row r="210" spans="14:16">
      <c r="O210">
        <v>7</v>
      </c>
      <c r="P210">
        <v>2</v>
      </c>
    </row>
    <row r="211" spans="14:16">
      <c r="O211">
        <v>8</v>
      </c>
      <c r="P211">
        <v>2</v>
      </c>
    </row>
    <row r="212" spans="14:16">
      <c r="O212">
        <v>9</v>
      </c>
      <c r="P212">
        <v>2</v>
      </c>
    </row>
    <row r="213" spans="14:16">
      <c r="O213">
        <v>10</v>
      </c>
      <c r="P213">
        <v>2</v>
      </c>
    </row>
    <row r="214" spans="14:16">
      <c r="O214">
        <v>11</v>
      </c>
      <c r="P214">
        <v>2</v>
      </c>
    </row>
    <row r="215" spans="14:16">
      <c r="O215">
        <v>12</v>
      </c>
      <c r="P215">
        <v>2</v>
      </c>
    </row>
    <row r="216" spans="14:16">
      <c r="O216">
        <v>13</v>
      </c>
      <c r="P216">
        <v>2</v>
      </c>
    </row>
    <row r="217" spans="14:16">
      <c r="O217">
        <v>14</v>
      </c>
      <c r="P217">
        <v>3</v>
      </c>
    </row>
    <row r="218" spans="14:16">
      <c r="O218">
        <v>15</v>
      </c>
      <c r="P218">
        <v>3</v>
      </c>
    </row>
    <row r="219" spans="14:16">
      <c r="O219">
        <v>16</v>
      </c>
      <c r="P219">
        <v>3</v>
      </c>
    </row>
    <row r="220" spans="14:16">
      <c r="O220">
        <v>17</v>
      </c>
      <c r="P220">
        <v>3</v>
      </c>
    </row>
    <row r="221" spans="14:16">
      <c r="O221">
        <v>18</v>
      </c>
      <c r="P221">
        <v>3</v>
      </c>
    </row>
    <row r="222" spans="14:16">
      <c r="O222">
        <v>19</v>
      </c>
      <c r="P222">
        <v>3</v>
      </c>
    </row>
    <row r="223" spans="14:16">
      <c r="O223">
        <v>20</v>
      </c>
      <c r="P223">
        <v>3</v>
      </c>
    </row>
    <row r="224" spans="14:16">
      <c r="N224" t="s">
        <v>3994</v>
      </c>
      <c r="P224">
        <f>VLOOKUP(N204,O204:P223,2,0)</f>
        <v>1</v>
      </c>
    </row>
    <row r="225" spans="14:17">
      <c r="N225">
        <f>主要情况!W3</f>
        <v>3</v>
      </c>
      <c r="O225">
        <v>1</v>
      </c>
      <c r="P225">
        <v>2</v>
      </c>
      <c r="Q225" t="s">
        <v>2557</v>
      </c>
    </row>
    <row r="226" spans="14:17">
      <c r="O226">
        <v>2</v>
      </c>
      <c r="P226">
        <v>2</v>
      </c>
    </row>
    <row r="227" spans="14:17">
      <c r="O227">
        <v>3</v>
      </c>
      <c r="P227">
        <v>3</v>
      </c>
    </row>
    <row r="228" spans="14:17">
      <c r="O228">
        <v>4</v>
      </c>
      <c r="P228">
        <v>3</v>
      </c>
    </row>
    <row r="229" spans="14:17">
      <c r="O229">
        <v>5</v>
      </c>
      <c r="P229">
        <v>3</v>
      </c>
    </row>
    <row r="230" spans="14:17">
      <c r="O230">
        <v>6</v>
      </c>
      <c r="P230">
        <v>4</v>
      </c>
    </row>
    <row r="231" spans="14:17">
      <c r="O231">
        <v>7</v>
      </c>
      <c r="P231">
        <v>4</v>
      </c>
    </row>
    <row r="232" spans="14:17">
      <c r="O232">
        <v>8</v>
      </c>
      <c r="P232">
        <v>4</v>
      </c>
    </row>
    <row r="233" spans="14:17">
      <c r="O233">
        <v>9</v>
      </c>
      <c r="P233">
        <v>4</v>
      </c>
    </row>
    <row r="234" spans="14:17">
      <c r="O234">
        <v>10</v>
      </c>
      <c r="P234">
        <v>4</v>
      </c>
    </row>
    <row r="235" spans="14:17">
      <c r="O235">
        <v>11</v>
      </c>
      <c r="P235">
        <v>4</v>
      </c>
    </row>
    <row r="236" spans="14:17">
      <c r="O236">
        <v>12</v>
      </c>
      <c r="P236">
        <v>5</v>
      </c>
    </row>
    <row r="237" spans="14:17">
      <c r="O237">
        <v>13</v>
      </c>
      <c r="P237">
        <v>5</v>
      </c>
    </row>
    <row r="238" spans="14:17">
      <c r="O238">
        <v>14</v>
      </c>
      <c r="P238">
        <v>5</v>
      </c>
    </row>
    <row r="239" spans="14:17">
      <c r="O239">
        <v>15</v>
      </c>
      <c r="P239">
        <v>5</v>
      </c>
    </row>
    <row r="240" spans="14:17">
      <c r="O240">
        <v>16</v>
      </c>
      <c r="P240">
        <v>5</v>
      </c>
    </row>
    <row r="241" spans="14:17">
      <c r="O241">
        <v>17</v>
      </c>
      <c r="P241">
        <v>6</v>
      </c>
    </row>
    <row r="242" spans="14:17">
      <c r="O242">
        <v>18</v>
      </c>
      <c r="P242">
        <v>6</v>
      </c>
    </row>
    <row r="243" spans="14:17">
      <c r="O243">
        <v>19</v>
      </c>
      <c r="P243">
        <v>6</v>
      </c>
    </row>
    <row r="244" spans="14:17">
      <c r="O244">
        <v>20</v>
      </c>
      <c r="P244" t="s">
        <v>214</v>
      </c>
    </row>
    <row r="245" spans="14:17">
      <c r="N245" t="s">
        <v>3995</v>
      </c>
      <c r="P245">
        <f>VLOOKUP(N225,O225:P244,2,0)</f>
        <v>3</v>
      </c>
    </row>
    <row r="246" spans="14:17">
      <c r="N246">
        <f>主要情况!W3</f>
        <v>3</v>
      </c>
      <c r="O246">
        <v>1</v>
      </c>
      <c r="P246">
        <v>0</v>
      </c>
      <c r="Q246" t="s">
        <v>2586</v>
      </c>
    </row>
    <row r="247" spans="14:17">
      <c r="O247">
        <v>2</v>
      </c>
      <c r="P247">
        <v>2</v>
      </c>
    </row>
    <row r="248" spans="14:17">
      <c r="O248">
        <v>3</v>
      </c>
      <c r="P248">
        <v>2</v>
      </c>
    </row>
    <row r="249" spans="14:17">
      <c r="O249">
        <v>4</v>
      </c>
      <c r="P249">
        <v>2</v>
      </c>
    </row>
    <row r="250" spans="14:17">
      <c r="O250">
        <v>5</v>
      </c>
      <c r="P250">
        <v>2</v>
      </c>
    </row>
    <row r="251" spans="14:17">
      <c r="O251">
        <v>6</v>
      </c>
      <c r="P251">
        <v>3</v>
      </c>
    </row>
    <row r="252" spans="14:17">
      <c r="O252">
        <v>7</v>
      </c>
      <c r="P252">
        <v>3</v>
      </c>
    </row>
    <row r="253" spans="14:17">
      <c r="O253">
        <v>8</v>
      </c>
      <c r="P253">
        <v>3</v>
      </c>
    </row>
    <row r="254" spans="14:17">
      <c r="O254">
        <v>9</v>
      </c>
      <c r="P254">
        <v>3</v>
      </c>
    </row>
    <row r="255" spans="14:17">
      <c r="O255">
        <v>10</v>
      </c>
      <c r="P255">
        <v>4</v>
      </c>
    </row>
    <row r="256" spans="14:17">
      <c r="O256">
        <v>11</v>
      </c>
      <c r="P256">
        <v>4</v>
      </c>
    </row>
    <row r="257" spans="15:16">
      <c r="O257">
        <v>12</v>
      </c>
      <c r="P257">
        <v>4</v>
      </c>
    </row>
    <row r="258" spans="15:16">
      <c r="O258">
        <v>13</v>
      </c>
      <c r="P258">
        <v>4</v>
      </c>
    </row>
    <row r="259" spans="15:16">
      <c r="O259">
        <v>14</v>
      </c>
      <c r="P259">
        <v>5</v>
      </c>
    </row>
    <row r="260" spans="15:16">
      <c r="O260">
        <v>15</v>
      </c>
      <c r="P260">
        <v>5</v>
      </c>
    </row>
    <row r="261" spans="15:16">
      <c r="O261">
        <v>16</v>
      </c>
      <c r="P261">
        <v>5</v>
      </c>
    </row>
    <row r="262" spans="15:16">
      <c r="O262">
        <v>17</v>
      </c>
      <c r="P262">
        <v>6</v>
      </c>
    </row>
    <row r="263" spans="15:16">
      <c r="O263">
        <v>18</v>
      </c>
      <c r="P263">
        <v>6</v>
      </c>
    </row>
    <row r="264" spans="15:16">
      <c r="O264">
        <v>19</v>
      </c>
      <c r="P264">
        <v>6</v>
      </c>
    </row>
    <row r="265" spans="15:16">
      <c r="O265">
        <v>20</v>
      </c>
      <c r="P265" t="s">
        <v>214</v>
      </c>
    </row>
    <row r="266" spans="15:16">
      <c r="P266">
        <f>VLOOKUP(N246,O246:P265,2,0)</f>
        <v>2</v>
      </c>
    </row>
  </sheetData>
  <sheetProtection selectLockedCells="1" selectUnlockedCells="1"/>
  <phoneticPr fontId="9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2"/>
  <sheetViews>
    <sheetView workbookViewId="0">
      <selection activeCell="K37" sqref="K37"/>
    </sheetView>
  </sheetViews>
  <sheetFormatPr defaultColWidth="8.81640625" defaultRowHeight="14"/>
  <cols>
    <col min="1" max="1" width="13.453125" customWidth="1"/>
    <col min="2" max="2" width="10.54296875" customWidth="1"/>
    <col min="3" max="3" width="14.453125" customWidth="1"/>
    <col min="4" max="7" width="8.81640625" hidden="1" customWidth="1"/>
    <col min="9" max="9" width="11.453125" customWidth="1"/>
  </cols>
  <sheetData>
    <row r="1" spans="1:16">
      <c r="A1" s="2" t="s">
        <v>43</v>
      </c>
      <c r="B1" s="2" t="s">
        <v>3996</v>
      </c>
      <c r="C1" s="2" t="s">
        <v>3997</v>
      </c>
      <c r="D1" t="s">
        <v>46</v>
      </c>
      <c r="E1" t="s">
        <v>3998</v>
      </c>
      <c r="H1" s="554" t="s">
        <v>3999</v>
      </c>
      <c r="I1" s="555"/>
      <c r="J1" s="555"/>
      <c r="K1" s="555"/>
      <c r="L1" s="555"/>
      <c r="M1" s="555"/>
      <c r="N1" s="555"/>
      <c r="O1" s="555"/>
      <c r="P1" s="555"/>
    </row>
    <row r="2" spans="1:16">
      <c r="A2" s="3" t="s">
        <v>53</v>
      </c>
      <c r="B2" s="4">
        <v>10</v>
      </c>
      <c r="C2" s="4">
        <f t="shared" ref="C2:C7" si="0">F2</f>
        <v>2</v>
      </c>
      <c r="D2" s="5">
        <v>8</v>
      </c>
      <c r="E2" s="5">
        <v>0</v>
      </c>
      <c r="F2" s="5">
        <f>VLOOKUP(B2,D2:E12,2,0)</f>
        <v>2</v>
      </c>
      <c r="H2" s="555"/>
      <c r="I2" s="555"/>
      <c r="J2" s="555"/>
      <c r="K2" s="555"/>
      <c r="L2" s="555"/>
      <c r="M2" s="555"/>
      <c r="N2" s="555"/>
      <c r="O2" s="555"/>
      <c r="P2" s="555"/>
    </row>
    <row r="3" spans="1:16">
      <c r="A3" s="3" t="s">
        <v>58</v>
      </c>
      <c r="B3" s="4">
        <v>10</v>
      </c>
      <c r="C3" s="4">
        <f t="shared" si="0"/>
        <v>2</v>
      </c>
      <c r="D3" s="5">
        <v>9</v>
      </c>
      <c r="E3" s="5">
        <v>1</v>
      </c>
      <c r="F3" s="5">
        <f>VLOOKUP(B3,D2:E12,2,0)</f>
        <v>2</v>
      </c>
      <c r="H3" s="555"/>
      <c r="I3" s="555"/>
      <c r="J3" s="555"/>
      <c r="K3" s="555"/>
      <c r="L3" s="555"/>
      <c r="M3" s="555"/>
      <c r="N3" s="555"/>
      <c r="O3" s="555"/>
      <c r="P3" s="555"/>
    </row>
    <row r="4" spans="1:16">
      <c r="A4" s="3" t="s">
        <v>61</v>
      </c>
      <c r="B4" s="4">
        <v>14</v>
      </c>
      <c r="C4" s="4">
        <f t="shared" si="0"/>
        <v>7</v>
      </c>
      <c r="D4" s="5">
        <v>10</v>
      </c>
      <c r="E4" s="5">
        <v>2</v>
      </c>
      <c r="F4" s="5">
        <f>VLOOKUP(B4,D2:E12,2,0)</f>
        <v>7</v>
      </c>
      <c r="H4" s="555"/>
      <c r="I4" s="555"/>
      <c r="J4" s="555"/>
      <c r="K4" s="555"/>
      <c r="L4" s="555"/>
      <c r="M4" s="555"/>
      <c r="N4" s="555"/>
      <c r="O4" s="555"/>
      <c r="P4" s="555"/>
    </row>
    <row r="5" spans="1:16">
      <c r="A5" s="3" t="s">
        <v>68</v>
      </c>
      <c r="B5" s="4">
        <v>10</v>
      </c>
      <c r="C5" s="4">
        <f t="shared" si="0"/>
        <v>2</v>
      </c>
      <c r="D5" s="5">
        <v>11</v>
      </c>
      <c r="E5" s="5">
        <v>3</v>
      </c>
      <c r="F5" s="5">
        <f>VLOOKUP(B5,D2:E12,2,0)</f>
        <v>2</v>
      </c>
      <c r="H5" s="555"/>
      <c r="I5" s="555"/>
      <c r="J5" s="555"/>
      <c r="K5" s="555"/>
      <c r="L5" s="555"/>
      <c r="M5" s="555"/>
      <c r="N5" s="555"/>
      <c r="O5" s="555"/>
      <c r="P5" s="555"/>
    </row>
    <row r="6" spans="1:16">
      <c r="A6" s="3" t="s">
        <v>71</v>
      </c>
      <c r="B6" s="4">
        <v>13</v>
      </c>
      <c r="C6" s="4">
        <f t="shared" si="0"/>
        <v>5</v>
      </c>
      <c r="D6" s="5">
        <v>12</v>
      </c>
      <c r="E6" s="5">
        <v>4</v>
      </c>
      <c r="F6" s="5">
        <f>VLOOKUP(B6,D2:E12,2,0)</f>
        <v>5</v>
      </c>
      <c r="H6" s="555"/>
      <c r="I6" s="555"/>
      <c r="J6" s="555"/>
      <c r="K6" s="555"/>
      <c r="L6" s="555"/>
      <c r="M6" s="555"/>
      <c r="N6" s="555"/>
      <c r="O6" s="555"/>
      <c r="P6" s="555"/>
    </row>
    <row r="7" spans="1:16">
      <c r="A7" s="3" t="s">
        <v>77</v>
      </c>
      <c r="B7" s="4">
        <v>15</v>
      </c>
      <c r="C7" s="4">
        <f t="shared" si="0"/>
        <v>9</v>
      </c>
      <c r="D7" s="5">
        <v>13</v>
      </c>
      <c r="E7" s="5">
        <v>5</v>
      </c>
      <c r="F7" s="5">
        <f>VLOOKUP(B7,D2:E12,2,0)</f>
        <v>9</v>
      </c>
      <c r="H7" s="555"/>
      <c r="I7" s="555"/>
      <c r="J7" s="555"/>
      <c r="K7" s="555"/>
      <c r="L7" s="555"/>
      <c r="M7" s="555"/>
      <c r="N7" s="555"/>
      <c r="O7" s="555"/>
      <c r="P7" s="555"/>
    </row>
    <row r="8" spans="1:16">
      <c r="A8" s="6" t="s">
        <v>4000</v>
      </c>
      <c r="B8" s="4">
        <v>27</v>
      </c>
      <c r="C8" s="6"/>
      <c r="D8" s="5">
        <v>14</v>
      </c>
      <c r="E8" s="5">
        <v>7</v>
      </c>
      <c r="F8" s="5"/>
      <c r="H8" s="555"/>
      <c r="I8" s="555"/>
      <c r="J8" s="555"/>
      <c r="K8" s="555"/>
      <c r="L8" s="555"/>
      <c r="M8" s="555"/>
      <c r="N8" s="555"/>
      <c r="O8" s="555"/>
      <c r="P8" s="555"/>
    </row>
    <row r="9" spans="1:16">
      <c r="A9" s="6" t="s">
        <v>4001</v>
      </c>
      <c r="B9" s="4">
        <f>C2+C3+C4+C5+C6+C7</f>
        <v>27</v>
      </c>
      <c r="C9" s="6"/>
      <c r="D9" s="5">
        <v>15</v>
      </c>
      <c r="E9" s="5">
        <v>9</v>
      </c>
      <c r="F9" s="5"/>
      <c r="H9" s="555"/>
      <c r="I9" s="555"/>
      <c r="J9" s="555"/>
      <c r="K9" s="555"/>
      <c r="L9" s="555"/>
      <c r="M9" s="555"/>
      <c r="N9" s="555"/>
      <c r="O9" s="555"/>
      <c r="P9" s="555"/>
    </row>
    <row r="10" spans="1:16">
      <c r="A10" s="7" t="s">
        <v>4002</v>
      </c>
      <c r="B10" s="2">
        <f>27-B9</f>
        <v>0</v>
      </c>
      <c r="C10" s="7"/>
      <c r="D10" s="5">
        <v>16</v>
      </c>
      <c r="E10" s="5">
        <v>11</v>
      </c>
      <c r="F10" s="5"/>
      <c r="H10" s="555"/>
      <c r="I10" s="555"/>
      <c r="J10" s="555"/>
      <c r="K10" s="555"/>
      <c r="L10" s="555"/>
      <c r="M10" s="555"/>
      <c r="N10" s="555"/>
      <c r="O10" s="555"/>
      <c r="P10" s="555"/>
    </row>
    <row r="11" spans="1:16">
      <c r="D11" s="5">
        <v>17</v>
      </c>
      <c r="E11" s="5">
        <v>13</v>
      </c>
      <c r="F11" s="5"/>
      <c r="H11" s="555"/>
      <c r="I11" s="555"/>
      <c r="J11" s="555"/>
      <c r="K11" s="555"/>
      <c r="L11" s="555"/>
      <c r="M11" s="555"/>
      <c r="N11" s="555"/>
      <c r="O11" s="555"/>
      <c r="P11" s="555"/>
    </row>
    <row r="12" spans="1:16">
      <c r="D12" s="5">
        <v>18</v>
      </c>
      <c r="E12" s="5">
        <v>15</v>
      </c>
      <c r="F12" s="5"/>
      <c r="I12" s="5"/>
    </row>
    <row r="14" spans="1:16">
      <c r="A14" s="551" t="s">
        <v>4003</v>
      </c>
      <c r="B14" s="552"/>
      <c r="C14" s="553"/>
    </row>
    <row r="15" spans="1:16">
      <c r="A15" s="8" t="s">
        <v>4004</v>
      </c>
      <c r="B15" s="9" t="s">
        <v>218</v>
      </c>
      <c r="C15" s="10" t="s">
        <v>4005</v>
      </c>
    </row>
    <row r="16" spans="1:16">
      <c r="A16" s="11" t="s">
        <v>3250</v>
      </c>
      <c r="B16" s="12"/>
      <c r="C16" s="13"/>
    </row>
    <row r="17" spans="1:3">
      <c r="A17" s="551" t="s">
        <v>4006</v>
      </c>
      <c r="B17" s="552"/>
      <c r="C17" s="553"/>
    </row>
    <row r="18" spans="1:3">
      <c r="A18" s="8" t="s">
        <v>4004</v>
      </c>
      <c r="B18" s="9" t="s">
        <v>218</v>
      </c>
      <c r="C18" s="10" t="s">
        <v>4005</v>
      </c>
    </row>
    <row r="19" spans="1:3">
      <c r="A19" s="11" t="s">
        <v>3250</v>
      </c>
      <c r="B19" s="12"/>
      <c r="C19" s="13"/>
    </row>
    <row r="20" spans="1:3">
      <c r="A20" s="551" t="s">
        <v>4007</v>
      </c>
      <c r="B20" s="552"/>
      <c r="C20" s="553"/>
    </row>
    <row r="21" spans="1:3">
      <c r="A21" s="8" t="s">
        <v>4004</v>
      </c>
      <c r="B21" s="9" t="s">
        <v>218</v>
      </c>
      <c r="C21" s="10" t="s">
        <v>4005</v>
      </c>
    </row>
    <row r="22" spans="1:3">
      <c r="A22" s="11" t="s">
        <v>3250</v>
      </c>
      <c r="B22" s="12"/>
      <c r="C22" s="13"/>
    </row>
  </sheetData>
  <mergeCells count="4">
    <mergeCell ref="A14:C14"/>
    <mergeCell ref="A17:C17"/>
    <mergeCell ref="A20:C20"/>
    <mergeCell ref="H1:P11"/>
  </mergeCells>
  <phoneticPr fontId="91" type="noConversion"/>
  <dataValidations count="2">
    <dataValidation type="list" allowBlank="1" showInputMessage="1" showErrorMessage="1" sqref="A16 A19 A22" xr:uid="{00000000-0002-0000-0600-000000000000}">
      <formula1>"是,否"</formula1>
    </dataValidation>
    <dataValidation type="whole" allowBlank="1" showInputMessage="1" showErrorMessage="1" errorTitle="停一下！" error="玩家手册中的购点制只能在8~15之间选择" sqref="B2:B7" xr:uid="{00000000-0002-0000-0600-000001000000}">
      <formula1>8</formula1>
      <formula2>15</formula2>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3"/>
  <sheetViews>
    <sheetView topLeftCell="A24" workbookViewId="0">
      <selection activeCell="I60" sqref="I60"/>
    </sheetView>
  </sheetViews>
  <sheetFormatPr defaultColWidth="8.81640625" defaultRowHeight="14"/>
  <sheetData>
    <row r="1" spans="1:26" ht="16.5">
      <c r="A1" t="s">
        <v>4008</v>
      </c>
      <c r="R1" s="556" t="s">
        <v>4009</v>
      </c>
      <c r="S1" s="557"/>
      <c r="T1" s="557"/>
      <c r="U1" s="557"/>
      <c r="V1" s="557"/>
      <c r="W1" s="557"/>
      <c r="X1" s="557"/>
      <c r="Y1" s="557"/>
      <c r="Z1" s="558"/>
    </row>
    <row r="2" spans="1:26">
      <c r="A2" t="s">
        <v>4010</v>
      </c>
      <c r="R2" s="572" t="s">
        <v>4011</v>
      </c>
      <c r="S2" s="573"/>
      <c r="T2" s="573"/>
      <c r="U2" s="573"/>
      <c r="V2" s="573"/>
      <c r="W2" s="573"/>
      <c r="X2" s="573"/>
      <c r="Y2" s="573"/>
      <c r="Z2" s="574"/>
    </row>
    <row r="3" spans="1:26">
      <c r="A3" t="s">
        <v>4012</v>
      </c>
      <c r="R3" s="575"/>
      <c r="S3" s="576"/>
      <c r="T3" s="576"/>
      <c r="U3" s="576"/>
      <c r="V3" s="576"/>
      <c r="W3" s="576"/>
      <c r="X3" s="576"/>
      <c r="Y3" s="576"/>
      <c r="Z3" s="577"/>
    </row>
    <row r="4" spans="1:26" ht="16.5">
      <c r="A4" t="s">
        <v>4013</v>
      </c>
      <c r="R4" s="559" t="s">
        <v>4014</v>
      </c>
      <c r="S4" s="560"/>
      <c r="T4" s="560"/>
      <c r="U4" s="560"/>
      <c r="V4" s="560"/>
      <c r="W4" s="560"/>
      <c r="X4" s="560"/>
      <c r="Y4" s="560"/>
      <c r="Z4" s="561"/>
    </row>
    <row r="5" spans="1:26" ht="16.5">
      <c r="A5" t="s">
        <v>4015</v>
      </c>
      <c r="R5" s="562" t="s">
        <v>4016</v>
      </c>
      <c r="S5" s="563"/>
      <c r="T5" s="564" t="str">
        <f>IFERROR(VLOOKUP(AA28,C8:H19,5,0)+IF(更新日志!T17="是",AC3,)+更新日志!T8,"-")</f>
        <v>-</v>
      </c>
      <c r="U5" s="565"/>
      <c r="V5" s="565"/>
      <c r="W5" s="565"/>
      <c r="X5" s="565"/>
      <c r="Y5" s="565"/>
      <c r="Z5" s="566"/>
    </row>
    <row r="6" spans="1:26" ht="16.5">
      <c r="A6" t="s">
        <v>4017</v>
      </c>
      <c r="R6" s="567" t="s">
        <v>4018</v>
      </c>
      <c r="S6" s="568"/>
      <c r="T6" s="569" t="str">
        <f>IFERROR(VLOOKUP(AA29,C8:H19,5,0)+IF(更新日志!T18="是",AC3,)+更新日志!T9,"-")</f>
        <v>-</v>
      </c>
      <c r="U6" s="570"/>
      <c r="V6" s="570"/>
      <c r="W6" s="570"/>
      <c r="X6" s="570"/>
      <c r="Y6" s="570"/>
      <c r="Z6" s="571"/>
    </row>
    <row r="7" spans="1:26" ht="16.5">
      <c r="A7" t="s">
        <v>4019</v>
      </c>
      <c r="R7" s="578" t="s">
        <v>4020</v>
      </c>
      <c r="S7" s="579"/>
      <c r="T7" s="579"/>
      <c r="U7" s="579"/>
      <c r="V7" s="579"/>
      <c r="W7" s="579"/>
      <c r="X7" s="579"/>
      <c r="Y7" s="579"/>
      <c r="Z7" s="580"/>
    </row>
    <row r="8" spans="1:26" ht="16.5">
      <c r="A8" t="s">
        <v>4021</v>
      </c>
      <c r="R8" s="562" t="s">
        <v>4022</v>
      </c>
      <c r="S8" s="563"/>
      <c r="T8" s="564"/>
      <c r="U8" s="565"/>
      <c r="V8" s="565"/>
      <c r="W8" s="565"/>
      <c r="X8" s="565"/>
      <c r="Y8" s="565"/>
      <c r="Z8" s="566"/>
    </row>
    <row r="9" spans="1:26" ht="16.5">
      <c r="A9" t="s">
        <v>4023</v>
      </c>
      <c r="R9" s="567" t="s">
        <v>4024</v>
      </c>
      <c r="S9" s="568"/>
      <c r="T9" s="569"/>
      <c r="U9" s="570"/>
      <c r="V9" s="570"/>
      <c r="W9" s="570"/>
      <c r="X9" s="570"/>
      <c r="Y9" s="570"/>
      <c r="Z9" s="571"/>
    </row>
    <row r="10" spans="1:26" ht="16.5">
      <c r="A10" t="s">
        <v>4025</v>
      </c>
      <c r="R10" s="578" t="s">
        <v>4026</v>
      </c>
      <c r="S10" s="579"/>
      <c r="T10" s="579"/>
      <c r="U10" s="579"/>
      <c r="V10" s="579"/>
      <c r="W10" s="579"/>
      <c r="X10" s="579"/>
      <c r="Y10" s="579"/>
      <c r="Z10" s="580"/>
    </row>
    <row r="11" spans="1:26" ht="16.5">
      <c r="A11" t="s">
        <v>4027</v>
      </c>
      <c r="R11" s="581" t="s">
        <v>4028</v>
      </c>
      <c r="S11" s="582"/>
      <c r="T11" s="583"/>
      <c r="U11" s="583"/>
      <c r="V11" s="582" t="s">
        <v>4029</v>
      </c>
      <c r="W11" s="582"/>
      <c r="X11" s="583"/>
      <c r="Y11" s="583"/>
      <c r="Z11" s="584"/>
    </row>
    <row r="12" spans="1:26" ht="16.5">
      <c r="A12" t="s">
        <v>4030</v>
      </c>
      <c r="R12" s="585" t="s">
        <v>4031</v>
      </c>
      <c r="S12" s="586"/>
      <c r="T12" s="587"/>
      <c r="U12" s="587"/>
      <c r="V12" s="586" t="s">
        <v>4032</v>
      </c>
      <c r="W12" s="586"/>
      <c r="X12" s="587"/>
      <c r="Y12" s="587"/>
      <c r="Z12" s="588"/>
    </row>
    <row r="13" spans="1:26" ht="16.5">
      <c r="A13" t="s">
        <v>4033</v>
      </c>
      <c r="R13" s="578" t="s">
        <v>4034</v>
      </c>
      <c r="S13" s="579"/>
      <c r="T13" s="579"/>
      <c r="U13" s="579"/>
      <c r="V13" s="579"/>
      <c r="W13" s="579"/>
      <c r="X13" s="579"/>
      <c r="Y13" s="579"/>
      <c r="Z13" s="580"/>
    </row>
    <row r="14" spans="1:26" ht="16.5">
      <c r="A14" t="s">
        <v>4035</v>
      </c>
      <c r="R14" s="562" t="s">
        <v>4036</v>
      </c>
      <c r="S14" s="563"/>
      <c r="T14" s="564" t="str">
        <f>IFERROR(更新日志!T11&amp;"+"&amp;VLOOKUP(AA28,C8:H19,5,0)+更新日志!X11,"-")</f>
        <v>-</v>
      </c>
      <c r="U14" s="565"/>
      <c r="V14" s="565"/>
      <c r="W14" s="565"/>
      <c r="X14" s="565"/>
      <c r="Y14" s="565"/>
      <c r="Z14" s="566"/>
    </row>
    <row r="15" spans="1:26" ht="16.5">
      <c r="A15" t="s">
        <v>4037</v>
      </c>
      <c r="R15" s="567" t="s">
        <v>4038</v>
      </c>
      <c r="S15" s="568"/>
      <c r="T15" s="569" t="str">
        <f>IFERROR(更新日志!T12&amp;"+"&amp;VLOOKUP(AA29,C8:H19,5,0)+更新日志!X12,"-")</f>
        <v>-</v>
      </c>
      <c r="U15" s="570"/>
      <c r="V15" s="570"/>
      <c r="W15" s="570"/>
      <c r="X15" s="570"/>
      <c r="Y15" s="570"/>
      <c r="Z15" s="571"/>
    </row>
    <row r="16" spans="1:26" ht="16.5">
      <c r="A16" t="s">
        <v>4039</v>
      </c>
      <c r="R16" s="578" t="s">
        <v>4040</v>
      </c>
      <c r="S16" s="579"/>
      <c r="T16" s="579"/>
      <c r="U16" s="579"/>
      <c r="V16" s="579"/>
      <c r="W16" s="579"/>
      <c r="X16" s="579"/>
      <c r="Y16" s="579"/>
      <c r="Z16" s="580"/>
    </row>
    <row r="17" spans="1:26" ht="16.5">
      <c r="A17" t="s">
        <v>4041</v>
      </c>
      <c r="R17" s="562" t="s">
        <v>4042</v>
      </c>
      <c r="S17" s="563"/>
      <c r="T17" s="591" t="s">
        <v>3250</v>
      </c>
      <c r="U17" s="592"/>
      <c r="V17" s="592"/>
      <c r="W17" s="592"/>
      <c r="X17" s="592"/>
      <c r="Y17" s="592"/>
      <c r="Z17" s="593"/>
    </row>
    <row r="18" spans="1:26" ht="16.5">
      <c r="A18" t="s">
        <v>4043</v>
      </c>
      <c r="R18" s="594" t="s">
        <v>4044</v>
      </c>
      <c r="S18" s="595"/>
      <c r="T18" s="596" t="s">
        <v>3250</v>
      </c>
      <c r="U18" s="597"/>
      <c r="V18" s="597"/>
      <c r="W18" s="597"/>
      <c r="X18" s="597"/>
      <c r="Y18" s="597"/>
      <c r="Z18" s="598"/>
    </row>
    <row r="19" spans="1:26">
      <c r="A19" t="s">
        <v>4045</v>
      </c>
      <c r="R19" s="599" t="s">
        <v>4046</v>
      </c>
      <c r="S19" s="599"/>
      <c r="T19" s="599"/>
      <c r="U19" s="599"/>
      <c r="V19" s="599"/>
      <c r="W19" s="599"/>
      <c r="X19" s="599"/>
      <c r="Y19" s="599"/>
      <c r="Z19" s="599"/>
    </row>
    <row r="20" spans="1:26">
      <c r="A20" t="s">
        <v>4047</v>
      </c>
      <c r="R20" s="589" t="s">
        <v>4048</v>
      </c>
      <c r="S20" s="590"/>
      <c r="T20" s="590"/>
      <c r="U20" s="590"/>
      <c r="V20" s="590"/>
      <c r="W20" s="590"/>
      <c r="X20" s="590"/>
      <c r="Y20" s="590"/>
      <c r="Z20" s="590"/>
    </row>
    <row r="21" spans="1:26">
      <c r="A21" t="s">
        <v>4049</v>
      </c>
      <c r="R21" s="590"/>
      <c r="S21" s="590"/>
      <c r="T21" s="590"/>
      <c r="U21" s="590"/>
      <c r="V21" s="590"/>
      <c r="W21" s="590"/>
      <c r="X21" s="590"/>
      <c r="Y21" s="590"/>
      <c r="Z21" s="590"/>
    </row>
    <row r="22" spans="1:26">
      <c r="A22" t="s">
        <v>4050</v>
      </c>
      <c r="R22" s="590"/>
      <c r="S22" s="590"/>
      <c r="T22" s="590"/>
      <c r="U22" s="590"/>
      <c r="V22" s="590"/>
      <c r="W22" s="590"/>
      <c r="X22" s="590"/>
      <c r="Y22" s="590"/>
      <c r="Z22" s="590"/>
    </row>
    <row r="23" spans="1:26">
      <c r="A23" t="s">
        <v>4051</v>
      </c>
      <c r="R23" s="590"/>
      <c r="S23" s="590"/>
      <c r="T23" s="590"/>
      <c r="U23" s="590"/>
      <c r="V23" s="590"/>
      <c r="W23" s="590"/>
      <c r="X23" s="590"/>
      <c r="Y23" s="590"/>
      <c r="Z23" s="590"/>
    </row>
    <row r="24" spans="1:26">
      <c r="A24" t="s">
        <v>4052</v>
      </c>
      <c r="R24" s="590"/>
      <c r="S24" s="590"/>
      <c r="T24" s="590"/>
      <c r="U24" s="590"/>
      <c r="V24" s="590"/>
      <c r="W24" s="590"/>
      <c r="X24" s="590"/>
      <c r="Y24" s="590"/>
      <c r="Z24" s="590"/>
    </row>
    <row r="25" spans="1:26">
      <c r="A25" t="s">
        <v>4053</v>
      </c>
      <c r="R25" s="590"/>
      <c r="S25" s="590"/>
      <c r="T25" s="590"/>
      <c r="U25" s="590"/>
      <c r="V25" s="590"/>
      <c r="W25" s="590"/>
      <c r="X25" s="590"/>
      <c r="Y25" s="590"/>
      <c r="Z25" s="590"/>
    </row>
    <row r="26" spans="1:26">
      <c r="A26" t="s">
        <v>4054</v>
      </c>
      <c r="R26" s="590"/>
      <c r="S26" s="590"/>
      <c r="T26" s="590"/>
      <c r="U26" s="590"/>
      <c r="V26" s="590"/>
      <c r="W26" s="590"/>
      <c r="X26" s="590"/>
      <c r="Y26" s="590"/>
      <c r="Z26" s="590"/>
    </row>
    <row r="27" spans="1:26">
      <c r="A27" t="s">
        <v>4055</v>
      </c>
      <c r="R27" s="590"/>
      <c r="S27" s="590"/>
      <c r="T27" s="590"/>
      <c r="U27" s="590"/>
      <c r="V27" s="590"/>
      <c r="W27" s="590"/>
      <c r="X27" s="590"/>
      <c r="Y27" s="590"/>
      <c r="Z27" s="590"/>
    </row>
    <row r="28" spans="1:26">
      <c r="A28" t="s">
        <v>4056</v>
      </c>
    </row>
    <row r="29" spans="1:26">
      <c r="A29" t="s">
        <v>4057</v>
      </c>
    </row>
    <row r="30" spans="1:26">
      <c r="A30" t="s">
        <v>4058</v>
      </c>
    </row>
    <row r="31" spans="1:26">
      <c r="A31" t="s">
        <v>4059</v>
      </c>
    </row>
    <row r="32" spans="1:26">
      <c r="A32" t="s">
        <v>4060</v>
      </c>
    </row>
    <row r="33" spans="1:1">
      <c r="A33" t="s">
        <v>4061</v>
      </c>
    </row>
    <row r="34" spans="1:1">
      <c r="A34" t="s">
        <v>4062</v>
      </c>
    </row>
    <row r="35" spans="1:1">
      <c r="A35" t="s">
        <v>4063</v>
      </c>
    </row>
    <row r="36" spans="1:1">
      <c r="A36" t="s">
        <v>4064</v>
      </c>
    </row>
    <row r="37" spans="1:1">
      <c r="A37" t="s">
        <v>4065</v>
      </c>
    </row>
    <row r="38" spans="1:1">
      <c r="A38" t="s">
        <v>4066</v>
      </c>
    </row>
    <row r="39" spans="1:1">
      <c r="A39" t="s">
        <v>4067</v>
      </c>
    </row>
    <row r="40" spans="1:1">
      <c r="A40" s="1">
        <v>1.74</v>
      </c>
    </row>
    <row r="41" spans="1:1">
      <c r="A41" s="1" t="s">
        <v>4068</v>
      </c>
    </row>
    <row r="42" spans="1:1">
      <c r="A42" s="1">
        <v>1.75</v>
      </c>
    </row>
    <row r="43" spans="1:1">
      <c r="A43" s="1" t="s">
        <v>4069</v>
      </c>
    </row>
  </sheetData>
  <mergeCells count="33">
    <mergeCell ref="R20:Z27"/>
    <mergeCell ref="R17:S17"/>
    <mergeCell ref="T17:Z17"/>
    <mergeCell ref="R18:S18"/>
    <mergeCell ref="T18:Z18"/>
    <mergeCell ref="R19:Z19"/>
    <mergeCell ref="R14:S14"/>
    <mergeCell ref="T14:Z14"/>
    <mergeCell ref="R15:S15"/>
    <mergeCell ref="T15:Z15"/>
    <mergeCell ref="R16:Z16"/>
    <mergeCell ref="R12:S12"/>
    <mergeCell ref="T12:U12"/>
    <mergeCell ref="V12:W12"/>
    <mergeCell ref="X12:Z12"/>
    <mergeCell ref="R13:Z13"/>
    <mergeCell ref="R10:Z10"/>
    <mergeCell ref="R11:S11"/>
    <mergeCell ref="T11:U11"/>
    <mergeCell ref="V11:W11"/>
    <mergeCell ref="X11:Z11"/>
    <mergeCell ref="R7:Z7"/>
    <mergeCell ref="R8:S8"/>
    <mergeCell ref="T8:Z8"/>
    <mergeCell ref="R9:S9"/>
    <mergeCell ref="T9:Z9"/>
    <mergeCell ref="R1:Z1"/>
    <mergeCell ref="R4:Z4"/>
    <mergeCell ref="R5:S5"/>
    <mergeCell ref="T5:Z5"/>
    <mergeCell ref="R6:S6"/>
    <mergeCell ref="T6:Z6"/>
    <mergeCell ref="R2:Z3"/>
  </mergeCells>
  <phoneticPr fontId="91" type="noConversion"/>
  <dataValidations count="1">
    <dataValidation type="list" allowBlank="1" showInputMessage="1" showErrorMessage="1" sqref="T17:Z18" xr:uid="{00000000-0002-0000-0700-000000000000}">
      <formula1>"是,否"</formula1>
    </dataValidation>
  </dataValidation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1269</vt:i4>
      </vt:variant>
    </vt:vector>
  </HeadingPairs>
  <TitlesOfParts>
    <vt:vector size="1277" baseType="lpstr">
      <vt:lpstr>角色</vt:lpstr>
      <vt:lpstr>主要情况</vt:lpstr>
      <vt:lpstr>背包</vt:lpstr>
      <vt:lpstr>施法</vt:lpstr>
      <vt:lpstr>法术大全</vt:lpstr>
      <vt:lpstr>图表</vt:lpstr>
      <vt:lpstr>BUY点计算器&amp;武器调整栏</vt:lpstr>
      <vt:lpstr>更新日志</vt:lpstr>
      <vt:lpstr>阿迦纳萨喷火术</vt:lpstr>
      <vt:lpstr>阿兰寇拉鹰人</vt:lpstr>
      <vt:lpstr>阿兰寇拉鹰人属性值加成</vt:lpstr>
      <vt:lpstr>阿莎德隆奔行</vt:lpstr>
      <vt:lpstr>阿斯莫</vt:lpstr>
      <vt:lpstr>矮人</vt:lpstr>
      <vt:lpstr>矮人之坚毅</vt:lpstr>
      <vt:lpstr>艾伐黑触手</vt:lpstr>
      <vt:lpstr>艾嘉西斯之铠</vt:lpstr>
      <vt:lpstr>安定心神</vt:lpstr>
      <vt:lpstr>暗黑星辰</vt:lpstr>
      <vt:lpstr>暗示术</vt:lpstr>
      <vt:lpstr>暗影衍体召唤术_召唤暗影灵魄</vt:lpstr>
      <vt:lpstr>奥术传承</vt:lpstr>
      <vt:lpstr>奥术回想</vt:lpstr>
      <vt:lpstr>奥图迷舞</vt:lpstr>
      <vt:lpstr>白龙裔属性值加成</vt:lpstr>
      <vt:lpstr>百病不侵</vt:lpstr>
      <vt:lpstr>斑猫人</vt:lpstr>
      <vt:lpstr>斑猫人属性值加成</vt:lpstr>
      <vt:lpstr>半精灵</vt:lpstr>
      <vt:lpstr>半精灵变体_剑湾属性值加成</vt:lpstr>
      <vt:lpstr>半精灵属性值加成</vt:lpstr>
      <vt:lpstr>半人马</vt:lpstr>
      <vt:lpstr>半人马属性值加成</vt:lpstr>
      <vt:lpstr>半身人</vt:lpstr>
      <vt:lpstr>半兽人</vt:lpstr>
      <vt:lpstr>半兽人属性值加成</vt:lpstr>
      <vt:lpstr>半羊人</vt:lpstr>
      <vt:lpstr>半羊人属性值加成</vt:lpstr>
      <vt:lpstr>暴风球</vt:lpstr>
      <vt:lpstr>背包</vt:lpstr>
      <vt:lpstr>崩坏现实</vt:lpstr>
      <vt:lpstr>匕首之云</vt:lpstr>
      <vt:lpstr>毕格比之手</vt:lpstr>
      <vt:lpstr>庇护术</vt:lpstr>
      <vt:lpstr>碧水球</vt:lpstr>
      <vt:lpstr>扁瓶或大杯</vt:lpstr>
      <vt:lpstr>变巨_缩小术</vt:lpstr>
      <vt:lpstr>变身术</vt:lpstr>
      <vt:lpstr>变体人类属性值加成</vt:lpstr>
      <vt:lpstr>变形术</vt:lpstr>
      <vt:lpstr>便携式攻城锤</vt:lpstr>
      <vt:lpstr>表演服装</vt:lpstr>
      <vt:lpstr>冰风暴</vt:lpstr>
      <vt:lpstr>冰墙术</vt:lpstr>
      <vt:lpstr>冰刃</vt:lpstr>
      <vt:lpstr>拨挡飞弹</vt:lpstr>
      <vt:lpstr>玻璃匠工具</vt:lpstr>
      <vt:lpstr>玻璃瓶</vt:lpstr>
      <vt:lpstr>卜筮术</vt:lpstr>
      <vt:lpstr>不动物件</vt:lpstr>
      <vt:lpstr>不灭明焰</vt:lpstr>
      <vt:lpstr>不屈</vt:lpstr>
      <vt:lpstr>不屈勇武</vt:lpstr>
      <vt:lpstr>不死生物召唤术_召唤不死灵魄</vt:lpstr>
      <vt:lpstr>不谐低语</vt:lpstr>
      <vt:lpstr>材料包</vt:lpstr>
      <vt:lpstr>操控风力</vt:lpstr>
      <vt:lpstr>操控水体</vt:lpstr>
      <vt:lpstr>操控天气</vt:lpstr>
      <vt:lpstr>操水</vt:lpstr>
      <vt:lpstr>操纵死尸</vt:lpstr>
      <vt:lpstr>草药工具</vt:lpstr>
      <vt:lpstr>铲子</vt:lpstr>
      <vt:lpstr>超凡入圣</vt:lpstr>
      <vt:lpstr>超魔法</vt:lpstr>
      <vt:lpstr>超魔法导师</vt:lpstr>
      <vt:lpstr>朝臣背景装备</vt:lpstr>
      <vt:lpstr>朝臣额外语言</vt:lpstr>
      <vt:lpstr>朝臣工具熟练项</vt:lpstr>
      <vt:lpstr>朝臣技能熟练项</vt:lpstr>
      <vt:lpstr>朝臣理想</vt:lpstr>
      <vt:lpstr>朝臣牵绊</vt:lpstr>
      <vt:lpstr>朝臣缺点</vt:lpstr>
      <vt:lpstr>朝臣特点</vt:lpstr>
      <vt:lpstr>潮涌</vt:lpstr>
      <vt:lpstr>尘土恶魔</vt:lpstr>
      <vt:lpstr>沉默术</vt:lpstr>
      <vt:lpstr>称手工具</vt:lpstr>
      <vt:lpstr>诚实之域</vt:lpstr>
      <vt:lpstr>城市猎人背景装备</vt:lpstr>
      <vt:lpstr>城市猎人额外语言</vt:lpstr>
      <vt:lpstr>城市猎人工具熟练项</vt:lpstr>
      <vt:lpstr>城市猎人技能熟练项</vt:lpstr>
      <vt:lpstr>城市猎人理想</vt:lpstr>
      <vt:lpstr>城市猎人牵绊</vt:lpstr>
      <vt:lpstr>城市猎人缺点</vt:lpstr>
      <vt:lpstr>城市猎人特点</vt:lpstr>
      <vt:lpstr>城市守卫背景装备</vt:lpstr>
      <vt:lpstr>城市守卫额外语言</vt:lpstr>
      <vt:lpstr>城市守卫工具熟练项</vt:lpstr>
      <vt:lpstr>城市守卫技能熟练项</vt:lpstr>
      <vt:lpstr>城市守卫理想</vt:lpstr>
      <vt:lpstr>城市守卫牵绊</vt:lpstr>
      <vt:lpstr>城市守卫缺点</vt:lpstr>
      <vt:lpstr>城市守卫特点</vt:lpstr>
      <vt:lpstr>持久狂暴</vt:lpstr>
      <vt:lpstr>赤铜龙裔属性值加成</vt:lpstr>
      <vt:lpstr>炽火胶_扁瓶</vt:lpstr>
      <vt:lpstr>炽焰法球</vt:lpstr>
      <vt:lpstr>炽焰赋权</vt:lpstr>
      <vt:lpstr>炽焰斩</vt:lpstr>
      <vt:lpstr>冲锋手</vt:lpstr>
      <vt:lpstr>虫群孳生</vt:lpstr>
      <vt:lpstr>臭云术</vt:lpstr>
      <vt:lpstr>厨师工具</vt:lpstr>
      <vt:lpstr>储法物品</vt:lpstr>
      <vt:lpstr>触发术</vt:lpstr>
      <vt:lpstr>穿刺者</vt:lpstr>
      <vt:lpstr>穿墙术</vt:lpstr>
      <vt:lpstr>传送法阵</vt:lpstr>
      <vt:lpstr>传送术</vt:lpstr>
      <vt:lpstr>传讯术</vt:lpstr>
      <vt:lpstr>创造半位面</vt:lpstr>
      <vt:lpstr>创造篝火</vt:lpstr>
      <vt:lpstr>创造造妖</vt:lpstr>
      <vt:lpstr>吹矢_50</vt:lpstr>
      <vt:lpstr>锤子</vt:lpstr>
      <vt:lpstr>纯种蛇人</vt:lpstr>
      <vt:lpstr>纯种蛇人属性值加成</vt:lpstr>
      <vt:lpstr>次级复原术</vt:lpstr>
      <vt:lpstr>次级幻影</vt:lpstr>
      <vt:lpstr>篡改记忆</vt:lpstr>
      <vt:lpstr>催眠图纹</vt:lpstr>
      <vt:lpstr>摧毁不死生物</vt:lpstr>
      <vt:lpstr>脆弱诅咒</vt:lpstr>
      <vt:lpstr>翠炎剑</vt:lpstr>
      <vt:lpstr>大步奔行</vt:lpstr>
      <vt:lpstr>大厨</vt:lpstr>
      <vt:lpstr>大德鲁伊</vt:lpstr>
      <vt:lpstr>大地精属性值加成</vt:lpstr>
      <vt:lpstr>大使套装</vt:lpstr>
      <vt:lpstr>大铁锤</vt:lpstr>
      <vt:lpstr>大漩涡</vt:lpstr>
      <vt:lpstr>弹射</vt:lpstr>
      <vt:lpstr>盗贼工具</vt:lpstr>
      <vt:lpstr>盗贼黑话</vt:lpstr>
      <vt:lpstr>德鲁伊</vt:lpstr>
      <vt:lpstr>德鲁伊不朽身</vt:lpstr>
      <vt:lpstr>德鲁伊护甲熟练</vt:lpstr>
      <vt:lpstr>德鲁伊伎俩</vt:lpstr>
      <vt:lpstr>德鲁伊结社</vt:lpstr>
      <vt:lpstr>德鲁伊林地</vt:lpstr>
      <vt:lpstr>德鲁伊施法</vt:lpstr>
      <vt:lpstr>德鲁伊武器熟练</vt:lpstr>
      <vt:lpstr>德鲁伊语</vt:lpstr>
      <vt:lpstr>地颤</vt:lpstr>
      <vt:lpstr>地城探索者</vt:lpstr>
      <vt:lpstr>地城套装</vt:lpstr>
      <vt:lpstr>地底侏儒_魔邓肯属性值加成</vt:lpstr>
      <vt:lpstr>地动术</vt:lpstr>
      <vt:lpstr>地缚</vt:lpstr>
      <vt:lpstr>地精</vt:lpstr>
      <vt:lpstr>地精属性值加成</vt:lpstr>
      <vt:lpstr>地图或卷轴匣</vt:lpstr>
      <vt:lpstr>地狱呼唤</vt:lpstr>
      <vt:lpstr>地震术</vt:lpstr>
      <vt:lpstr>地之骨</vt:lpstr>
      <vt:lpstr>灯油_扁瓶</vt:lpstr>
      <vt:lpstr>低身之机敏</vt:lpstr>
      <vt:lpstr>敌群环绕</vt:lpstr>
      <vt:lpstr>典礼术</vt:lpstr>
      <vt:lpstr>电爪</vt:lpstr>
      <vt:lpstr>调查员背景装备</vt:lpstr>
      <vt:lpstr>调查员额外语言</vt:lpstr>
      <vt:lpstr>调查员工具熟练项</vt:lpstr>
      <vt:lpstr>调查员技能熟练项</vt:lpstr>
      <vt:lpstr>调查员理想</vt:lpstr>
      <vt:lpstr>调查员牵绊</vt:lpstr>
      <vt:lpstr>调查员缺点</vt:lpstr>
      <vt:lpstr>调查员特点</vt:lpstr>
      <vt:lpstr>动力短行</vt:lpstr>
      <vt:lpstr>动物交谈</vt:lpstr>
      <vt:lpstr>动物信使</vt:lpstr>
      <vt:lpstr>动物形态</vt:lpstr>
      <vt:lpstr>动植物定位术</vt:lpstr>
      <vt:lpstr>动作如潮</vt:lpstr>
      <vt:lpstr>冻寒之触</vt:lpstr>
      <vt:lpstr>斗殴高手</vt:lpstr>
      <vt:lpstr>毒气喷溅</vt:lpstr>
      <vt:lpstr>毒师</vt:lpstr>
      <vt:lpstr>短讯术</vt:lpstr>
      <vt:lpstr>敦实半身人属性值加成</vt:lpstr>
      <vt:lpstr>盾牌大师</vt:lpstr>
      <vt:lpstr>遁术</vt:lpstr>
      <vt:lpstr>堕落阿斯莫属性值加成</vt:lpstr>
      <vt:lpstr>恶魔体质</vt:lpstr>
      <vt:lpstr>恶言相加</vt:lpstr>
      <vt:lpstr>法球</vt:lpstr>
      <vt:lpstr>法师</vt:lpstr>
      <vt:lpstr>法师护甲</vt:lpstr>
      <vt:lpstr>法师护甲熟练</vt:lpstr>
      <vt:lpstr>法师施法</vt:lpstr>
      <vt:lpstr>法师武器熟练</vt:lpstr>
      <vt:lpstr>法师之手</vt:lpstr>
      <vt:lpstr>法术反制</vt:lpstr>
      <vt:lpstr>法术精通</vt:lpstr>
      <vt:lpstr>法术射手</vt:lpstr>
      <vt:lpstr>法术书</vt:lpstr>
      <vt:lpstr>法术无效结界</vt:lpstr>
      <vt:lpstr>法杖</vt:lpstr>
      <vt:lpstr>繁彩球</vt:lpstr>
      <vt:lpstr>反迷惑</vt:lpstr>
      <vt:lpstr>反魔法力场</vt:lpstr>
      <vt:lpstr>反制善恶</vt:lpstr>
      <vt:lpstr>反重力</vt:lpstr>
      <vt:lpstr>防护毒素</vt:lpstr>
      <vt:lpstr>防护法阵</vt:lpstr>
      <vt:lpstr>防护能量伤害</vt:lpstr>
      <vt:lpstr>防护善恶</vt:lpstr>
      <vt:lpstr>防活物护罩</vt:lpstr>
      <vt:lpstr>防死结界</vt:lpstr>
      <vt:lpstr>防御式决斗</vt:lpstr>
      <vt:lpstr>放大镜</vt:lpstr>
      <vt:lpstr>放逐术</vt:lpstr>
      <vt:lpstr>放逐斩</vt:lpstr>
      <vt:lpstr>飞行术</vt:lpstr>
      <vt:lpstr>肥皂</vt:lpstr>
      <vt:lpstr>费茨本铂金盾</vt:lpstr>
      <vt:lpstr>费尔伯格人</vt:lpstr>
      <vt:lpstr>费尔伯格人属性值加成</vt:lpstr>
      <vt:lpstr>焚烧</vt:lpstr>
      <vt:lpstr>焚云术</vt:lpstr>
      <vt:lpstr>粉笔_1块</vt:lpstr>
      <vt:lpstr>粉碎音波</vt:lpstr>
      <vt:lpstr>粉碎者</vt:lpstr>
      <vt:lpstr>风笛</vt:lpstr>
      <vt:lpstr>风墙术</vt:lpstr>
      <vt:lpstr>封蜡</vt:lpstr>
      <vt:lpstr>疯狂冠冕</vt:lpstr>
      <vt:lpstr>疯狂之暗</vt:lpstr>
      <vt:lpstr>弗莱格索斯之焰</vt:lpstr>
      <vt:lpstr>拂晓</vt:lpstr>
      <vt:lpstr>浮空术</vt:lpstr>
      <vt:lpstr>负能量洪流</vt:lpstr>
      <vt:lpstr>附盖提灯</vt:lpstr>
      <vt:lpstr>复仇风暴</vt:lpstr>
      <vt:lpstr>复生术</vt:lpstr>
      <vt:lpstr>钢风斩</vt:lpstr>
      <vt:lpstr>钢面镜</vt:lpstr>
      <vt:lpstr>高档服装</vt:lpstr>
      <vt:lpstr>高等复原术</vt:lpstr>
      <vt:lpstr>高等幻影</vt:lpstr>
      <vt:lpstr>高等精灵属性值加成</vt:lpstr>
      <vt:lpstr>高等隐形术</vt:lpstr>
      <vt:lpstr>高等卓尔魔法</vt:lpstr>
      <vt:lpstr>歌利亚</vt:lpstr>
      <vt:lpstr>歌利亚属性值加成</vt:lpstr>
      <vt:lpstr>隔离术</vt:lpstr>
      <vt:lpstr>工具专精</vt:lpstr>
      <vt:lpstr>公会工匠背景装备</vt:lpstr>
      <vt:lpstr>公会工匠额外语言</vt:lpstr>
      <vt:lpstr>公会工匠工具熟练项</vt:lpstr>
      <vt:lpstr>公会工匠技能熟练项</vt:lpstr>
      <vt:lpstr>公会工匠理想</vt:lpstr>
      <vt:lpstr>公会工匠牵绊</vt:lpstr>
      <vt:lpstr>公会工匠缺点</vt:lpstr>
      <vt:lpstr>公会工匠特点</vt:lpstr>
      <vt:lpstr>公会工匠特殊选项</vt:lpstr>
      <vt:lpstr>公会商人背景装备</vt:lpstr>
      <vt:lpstr>公会商人额外语言</vt:lpstr>
      <vt:lpstr>公会商人工具熟练项</vt:lpstr>
      <vt:lpstr>公会商人技能熟练项</vt:lpstr>
      <vt:lpstr>公会商人理想</vt:lpstr>
      <vt:lpstr>公会商人牵绊</vt:lpstr>
      <vt:lpstr>公会商人缺点</vt:lpstr>
      <vt:lpstr>公会商人特点</vt:lpstr>
      <vt:lpstr>公会商人特殊选项</vt:lpstr>
      <vt:lpstr>狗头人</vt:lpstr>
      <vt:lpstr>狗头人属性值加成</vt:lpstr>
      <vt:lpstr>构装体召唤术_召唤构装灵魄</vt:lpstr>
      <vt:lpstr>鼓</vt:lpstr>
      <vt:lpstr>鼓动贪欲</vt:lpstr>
      <vt:lpstr>怪物定身术</vt:lpstr>
      <vt:lpstr>怪影杀手</vt:lpstr>
      <vt:lpstr>观察力</vt:lpstr>
      <vt:lpstr>光亮术</vt:lpstr>
      <vt:lpstr>光墙术</vt:lpstr>
      <vt:lpstr>光耀祷言</vt:lpstr>
      <vt:lpstr>龟人</vt:lpstr>
      <vt:lpstr>龟人属性值加成</vt:lpstr>
      <vt:lpstr>鬼斧神工</vt:lpstr>
      <vt:lpstr>鬼智半身人_剑湾属性值加成</vt:lpstr>
      <vt:lpstr>贵族背景装备</vt:lpstr>
      <vt:lpstr>贵族额外语言</vt:lpstr>
      <vt:lpstr>贵族工具熟练项</vt:lpstr>
      <vt:lpstr>贵族技能熟练项</vt:lpstr>
      <vt:lpstr>贵族理想</vt:lpstr>
      <vt:lpstr>贵族牵绊</vt:lpstr>
      <vt:lpstr>贵族缺点</vt:lpstr>
      <vt:lpstr>贵族特点</vt:lpstr>
      <vt:lpstr>贵族特殊选项</vt:lpstr>
      <vt:lpstr>滚珠_一包1000粒</vt:lpstr>
      <vt:lpstr>哈达之臂</vt:lpstr>
      <vt:lpstr>哈达之欲</vt:lpstr>
      <vt:lpstr>海盗背景装备</vt:lpstr>
      <vt:lpstr>海盗额外语言</vt:lpstr>
      <vt:lpstr>海盗工具熟练项</vt:lpstr>
      <vt:lpstr>海盗技能熟练项</vt:lpstr>
      <vt:lpstr>海盗理想</vt:lpstr>
      <vt:lpstr>海盗牵绊</vt:lpstr>
      <vt:lpstr>海盗缺点</vt:lpstr>
      <vt:lpstr>海盗特点</vt:lpstr>
      <vt:lpstr>海盗特殊选项</vt:lpstr>
      <vt:lpstr>海精灵_魔邓肯属性值加成</vt:lpstr>
      <vt:lpstr>海市蜃楼</vt:lpstr>
      <vt:lpstr>海啸术</vt:lpstr>
      <vt:lpstr>寒冰赋权</vt:lpstr>
      <vt:lpstr>寒冰锥</vt:lpstr>
      <vt:lpstr>黑暗视觉</vt:lpstr>
      <vt:lpstr>黑暗术</vt:lpstr>
      <vt:lpstr>黑龙裔属性值加成</vt:lpstr>
      <vt:lpstr>轰雷剑</vt:lpstr>
      <vt:lpstr>红龙裔属性值加成</vt:lpstr>
      <vt:lpstr>虹光法墙</vt:lpstr>
      <vt:lpstr>虹光喷射</vt:lpstr>
      <vt:lpstr>壶或罐</vt:lpstr>
      <vt:lpstr>槲寄生枝条</vt:lpstr>
      <vt:lpstr>护盾术</vt:lpstr>
      <vt:lpstr>护符</vt:lpstr>
      <vt:lpstr>花开二度</vt:lpstr>
      <vt:lpstr>花言巧语</vt:lpstr>
      <vt:lpstr>滑轮组</vt:lpstr>
      <vt:lpstr>化兽为友</vt:lpstr>
      <vt:lpstr>化兽者</vt:lpstr>
      <vt:lpstr>化外之民背景装备</vt:lpstr>
      <vt:lpstr>化外之民额外语言</vt:lpstr>
      <vt:lpstr>化外之民工具熟练项</vt:lpstr>
      <vt:lpstr>化外之民技能熟练项</vt:lpstr>
      <vt:lpstr>化外之民理想</vt:lpstr>
      <vt:lpstr>化外之民牵绊</vt:lpstr>
      <vt:lpstr>化外之民缺点</vt:lpstr>
      <vt:lpstr>化外之民特点</vt:lpstr>
      <vt:lpstr>化外之民特殊选项</vt:lpstr>
      <vt:lpstr>画家工具</vt:lpstr>
      <vt:lpstr>缓慢术</vt:lpstr>
      <vt:lpstr>幻景</vt:lpstr>
      <vt:lpstr>幻身灵</vt:lpstr>
      <vt:lpstr>幻身灵属性值加成</vt:lpstr>
      <vt:lpstr>幻影巨龙</vt:lpstr>
      <vt:lpstr>唤起死灵</vt:lpstr>
      <vt:lpstr>荒野形态</vt:lpstr>
      <vt:lpstr>黄铜龙裔属性值加成</vt:lpstr>
      <vt:lpstr>灰矮人_魔邓肯属性值加成</vt:lpstr>
      <vt:lpstr>徽章</vt:lpstr>
      <vt:lpstr>回避侦测</vt:lpstr>
      <vt:lpstr>回返真言</vt:lpstr>
      <vt:lpstr>回气</vt:lpstr>
      <vt:lpstr>回生术</vt:lpstr>
      <vt:lpstr>魂灵环绕</vt:lpstr>
      <vt:lpstr>混乱箭</vt:lpstr>
      <vt:lpstr>活化物件</vt:lpstr>
      <vt:lpstr>活力灵光</vt:lpstr>
      <vt:lpstr>火把</vt:lpstr>
      <vt:lpstr>火箭</vt:lpstr>
      <vt:lpstr>火墙术</vt:lpstr>
      <vt:lpstr>火球术</vt:lpstr>
      <vt:lpstr>火绒盒</vt:lpstr>
      <vt:lpstr>火焰刀</vt:lpstr>
      <vt:lpstr>火焰风暴</vt:lpstr>
      <vt:lpstr>火焰护盾</vt:lpstr>
      <vt:lpstr>火焰箭</vt:lpstr>
      <vt:lpstr>获得魔宠</vt:lpstr>
      <vt:lpstr>机关人</vt:lpstr>
      <vt:lpstr>机关人属性值加成</vt:lpstr>
      <vt:lpstr>基础毒药_小瓶</vt:lpstr>
      <vt:lpstr>激愤斩</vt:lpstr>
      <vt:lpstr>激励之源</vt:lpstr>
      <vt:lpstr>吉姆的发光硬币</vt:lpstr>
      <vt:lpstr>吉姆的魔法飞弹</vt:lpstr>
      <vt:lpstr>吉斯人</vt:lpstr>
      <vt:lpstr>吉斯洋基人属性值加成</vt:lpstr>
      <vt:lpstr>吉斯泽莱人属性值加成</vt:lpstr>
      <vt:lpstr>汲能术</vt:lpstr>
      <vt:lpstr>棘雹术</vt:lpstr>
      <vt:lpstr>棘墙术</vt:lpstr>
      <vt:lpstr>技艺专家</vt:lpstr>
      <vt:lpstr>继承者背景装备</vt:lpstr>
      <vt:lpstr>继承者额外语言</vt:lpstr>
      <vt:lpstr>继承者工具熟练项</vt:lpstr>
      <vt:lpstr>继承者技能熟练项</vt:lpstr>
      <vt:lpstr>继承者理想</vt:lpstr>
      <vt:lpstr>继承者牵绊</vt:lpstr>
      <vt:lpstr>继承者缺点</vt:lpstr>
      <vt:lpstr>继承者特点</vt:lpstr>
      <vt:lpstr>祭司套装</vt:lpstr>
      <vt:lpstr>加速术</vt:lpstr>
      <vt:lpstr>家族代理人背景装备</vt:lpstr>
      <vt:lpstr>家族代理人额外语言</vt:lpstr>
      <vt:lpstr>家族代理人工具熟练项</vt:lpstr>
      <vt:lpstr>家族代理人技能熟练项</vt:lpstr>
      <vt:lpstr>家族代理人理想</vt:lpstr>
      <vt:lpstr>家族代理人牵绊</vt:lpstr>
      <vt:lpstr>家族代理人缺点</vt:lpstr>
      <vt:lpstr>家族代理人特点</vt:lpstr>
      <vt:lpstr>假寐术</vt:lpstr>
      <vt:lpstr>假死术</vt:lpstr>
      <vt:lpstr>假象术</vt:lpstr>
      <vt:lpstr>坚固堡垒</vt:lpstr>
      <vt:lpstr>坚韧狂暴</vt:lpstr>
      <vt:lpstr>剑刃爆发</vt:lpstr>
      <vt:lpstr>剑刃防护</vt:lpstr>
      <vt:lpstr>剑刃护壁</vt:lpstr>
      <vt:lpstr>健壮</vt:lpstr>
      <vt:lpstr>鉴定术</vt:lpstr>
      <vt:lpstr>箭_20</vt:lpstr>
      <vt:lpstr>箭袋</vt:lpstr>
      <vt:lpstr>降咒</vt:lpstr>
      <vt:lpstr>交友术</vt:lpstr>
      <vt:lpstr>角斗士背景装备</vt:lpstr>
      <vt:lpstr>角斗士额外语言</vt:lpstr>
      <vt:lpstr>角斗士工具熟练项</vt:lpstr>
      <vt:lpstr>角斗士技能熟练项</vt:lpstr>
      <vt:lpstr>角斗士理想</vt:lpstr>
      <vt:lpstr>角斗士牵绊</vt:lpstr>
      <vt:lpstr>角斗士缺点</vt:lpstr>
      <vt:lpstr>角斗士特点</vt:lpstr>
      <vt:lpstr>角斗士特殊选项</vt:lpstr>
      <vt:lpstr>角号</vt:lpstr>
      <vt:lpstr>脚底抹油</vt:lpstr>
      <vt:lpstr>教团骑士背景装备</vt:lpstr>
      <vt:lpstr>教团骑士额外语言</vt:lpstr>
      <vt:lpstr>教团骑士工具熟练项</vt:lpstr>
      <vt:lpstr>教团骑士技能熟练项</vt:lpstr>
      <vt:lpstr>教团骑士理想</vt:lpstr>
      <vt:lpstr>教团骑士牵绊</vt:lpstr>
      <vt:lpstr>教团骑士缺点</vt:lpstr>
      <vt:lpstr>教团骑士特点</vt:lpstr>
      <vt:lpstr>解除魔法</vt:lpstr>
      <vt:lpstr>解离术</vt:lpstr>
      <vt:lpstr>借鉴才学</vt:lpstr>
      <vt:lpstr>金刚魂</vt:lpstr>
      <vt:lpstr>金龙裔属性值加成</vt:lpstr>
      <vt:lpstr>禁锢术</vt:lpstr>
      <vt:lpstr>禁制术</vt:lpstr>
      <vt:lpstr>荆棘丛生</vt:lpstr>
      <vt:lpstr>荆棘之鞭</vt:lpstr>
      <vt:lpstr>惊惧斩</vt:lpstr>
      <vt:lpstr>精类触碰</vt:lpstr>
      <vt:lpstr>精类位移</vt:lpstr>
      <vt:lpstr>精类召唤术_召唤精类灵魄</vt:lpstr>
      <vt:lpstr>精灵</vt:lpstr>
      <vt:lpstr>精灵之准</vt:lpstr>
      <vt:lpstr>精神监狱</vt:lpstr>
      <vt:lpstr>精通至圣斩</vt:lpstr>
      <vt:lpstr>警报术</vt:lpstr>
      <vt:lpstr>警戒之箭</vt:lpstr>
      <vt:lpstr>警觉</vt:lpstr>
      <vt:lpstr>净化灵光</vt:lpstr>
      <vt:lpstr>净化食粮</vt:lpstr>
      <vt:lpstr>净化之触</vt:lpstr>
      <vt:lpstr>镜影术</vt:lpstr>
      <vt:lpstr>纠缠术</vt:lpstr>
      <vt:lpstr>巨虫术</vt:lpstr>
      <vt:lpstr>巨武器大师</vt:lpstr>
      <vt:lpstr>慷慨吉运</vt:lpstr>
      <vt:lpstr>抗毒剂_小瓶</vt:lpstr>
      <vt:lpstr>可靠才能</vt:lpstr>
      <vt:lpstr>克敌先机</vt:lpstr>
      <vt:lpstr>克隆术</vt:lpstr>
      <vt:lpstr>空灵体</vt:lpstr>
      <vt:lpstr>恐惧术</vt:lpstr>
      <vt:lpstr>控火</vt:lpstr>
      <vt:lpstr>口粮_1日份</vt:lpstr>
      <vt:lpstr>枯萎术</vt:lpstr>
      <vt:lpstr>骷髅之舞</vt:lpstr>
      <vt:lpstr>快速交友</vt:lpstr>
      <vt:lpstr>快速移动</vt:lpstr>
      <vt:lpstr>狂暴</vt:lpstr>
      <vt:lpstr>矿工镐</vt:lpstr>
      <vt:lpstr>困惑术</vt:lpstr>
      <vt:lpstr>扩大重力</vt:lpstr>
      <vt:lpstr>拉瑞心灵联结</vt:lpstr>
      <vt:lpstr>蜡烛</vt:lpstr>
      <vt:lpstr>莱姆束缚之霜</vt:lpstr>
      <vt:lpstr>蓝纱一梦</vt:lpstr>
      <vt:lpstr>篮子</vt:lpstr>
      <vt:lpstr>劳洛希姆心灵长枪</vt:lpstr>
      <vt:lpstr>老佣兵背景装备</vt:lpstr>
      <vt:lpstr>老佣兵额外语言</vt:lpstr>
      <vt:lpstr>老佣兵工具熟练项</vt:lpstr>
      <vt:lpstr>老佣兵技能熟练项</vt:lpstr>
      <vt:lpstr>老佣兵理想</vt:lpstr>
      <vt:lpstr>老佣兵牵绊</vt:lpstr>
      <vt:lpstr>老佣兵缺点</vt:lpstr>
      <vt:lpstr>老佣兵特点</vt:lpstr>
      <vt:lpstr>雷鸣波</vt:lpstr>
      <vt:lpstr>雷鸣斩</vt:lpstr>
      <vt:lpstr>雷霆步</vt:lpstr>
      <vt:lpstr>冷冻射线</vt:lpstr>
      <vt:lpstr>离梦人</vt:lpstr>
      <vt:lpstr>离梦人属性值加成</vt:lpstr>
      <vt:lpstr>李欧蒙秘藏箱</vt:lpstr>
      <vt:lpstr>李欧蒙小屋</vt:lpstr>
      <vt:lpstr>里拉琴</vt:lpstr>
      <vt:lpstr>力场墙</vt:lpstr>
      <vt:lpstr>励志演讲</vt:lpstr>
      <vt:lpstr>连锁闪电</vt:lpstr>
      <vt:lpstr>炼金工具</vt:lpstr>
      <vt:lpstr>炼狱叱喝</vt:lpstr>
      <vt:lpstr>链条_10尺</vt:lpstr>
      <vt:lpstr>疗伤术</vt:lpstr>
      <vt:lpstr>镣铐</vt:lpstr>
      <vt:lpstr>猎人印记</vt:lpstr>
      <vt:lpstr>猎食化兽者属性值加成</vt:lpstr>
      <vt:lpstr>灵光一闪</vt:lpstr>
      <vt:lpstr>灵魂牢笼</vt:lpstr>
      <vt:lpstr>灵活移动</vt:lpstr>
      <vt:lpstr>灵敏之赐</vt:lpstr>
      <vt:lpstr>灵巧动作</vt:lpstr>
      <vt:lpstr>灵体卫士</vt:lpstr>
      <vt:lpstr>灵体武器</vt:lpstr>
      <vt:lpstr>铃铛</vt:lpstr>
      <vt:lpstr>领航工具</vt:lpstr>
      <vt:lpstr>领袖之证</vt:lpstr>
      <vt:lpstr>流浪儿背景装备</vt:lpstr>
      <vt:lpstr>流浪儿额外语言</vt:lpstr>
      <vt:lpstr>流浪儿工具熟练项</vt:lpstr>
      <vt:lpstr>流浪儿技能熟练项</vt:lpstr>
      <vt:lpstr>流浪儿理想</vt:lpstr>
      <vt:lpstr>流浪儿牵绊</vt:lpstr>
      <vt:lpstr>流浪儿缺点</vt:lpstr>
      <vt:lpstr>流浪儿特点</vt:lpstr>
      <vt:lpstr>流浪儿特殊选项</vt:lpstr>
      <vt:lpstr>流星爆</vt:lpstr>
      <vt:lpstr>龙类变形术</vt:lpstr>
      <vt:lpstr>龙类精魄召唤术</vt:lpstr>
      <vt:lpstr>龙息术</vt:lpstr>
      <vt:lpstr>龙裔</vt:lpstr>
      <vt:lpstr>龙族皮肤</vt:lpstr>
      <vt:lpstr>龙族之恐怖</vt:lpstr>
      <vt:lpstr>芦笛</vt:lpstr>
      <vt:lpstr>鲁莽攻击</vt:lpstr>
      <vt:lpstr>鲁特琴</vt:lpstr>
      <vt:lpstr>旅行者服装</vt:lpstr>
      <vt:lpstr>律令死亡</vt:lpstr>
      <vt:lpstr>律令痛苦</vt:lpstr>
      <vt:lpstr>律令医疗</vt:lpstr>
      <vt:lpstr>律令震慑</vt:lpstr>
      <vt:lpstr>绿龙裔属性值加成</vt:lpstr>
      <vt:lpstr>麻袋</vt:lpstr>
      <vt:lpstr>麻绳_50尺</vt:lpstr>
      <vt:lpstr>马友夫强酸箭</vt:lpstr>
      <vt:lpstr>马友夫微流星</vt:lpstr>
      <vt:lpstr>麦克斯米利安的地之攫</vt:lpstr>
      <vt:lpstr>脉冲波动</vt:lpstr>
      <vt:lpstr>毛毯</vt:lpstr>
      <vt:lpstr>魅惑怪物</vt:lpstr>
      <vt:lpstr>魅惑人类</vt:lpstr>
      <vt:lpstr>魅影驹</vt:lpstr>
      <vt:lpstr>魅影杀手</vt:lpstr>
      <vt:lpstr>魅影之力</vt:lpstr>
      <vt:lpstr>朦胧术</vt:lpstr>
      <vt:lpstr>迷宫术</vt:lpstr>
      <vt:lpstr>迷幻手稿</vt:lpstr>
      <vt:lpstr>迷你仆役</vt:lpstr>
      <vt:lpstr>迷踪步</vt:lpstr>
      <vt:lpstr>靡叶生华</vt:lpstr>
      <vt:lpstr>秘法门</vt:lpstr>
      <vt:lpstr>秘法锁</vt:lpstr>
      <vt:lpstr>秘法眼</vt:lpstr>
      <vt:lpstr>密探背景装备</vt:lpstr>
      <vt:lpstr>密探额外语言</vt:lpstr>
      <vt:lpstr>密探工具熟练项</vt:lpstr>
      <vt:lpstr>密探技能熟练项</vt:lpstr>
      <vt:lpstr>密探理想</vt:lpstr>
      <vt:lpstr>密探牵绊</vt:lpstr>
      <vt:lpstr>密探缺点</vt:lpstr>
      <vt:lpstr>密探特点</vt:lpstr>
      <vt:lpstr>密探特殊选项</vt:lpstr>
      <vt:lpstr>渺远步</vt:lpstr>
      <vt:lpstr>敏锐心灵</vt:lpstr>
      <vt:lpstr>鸣雷破</vt:lpstr>
      <vt:lpstr>命令术</vt:lpstr>
      <vt:lpstr>命运宠儿</vt:lpstr>
      <vt:lpstr>磨刀石</vt:lpstr>
      <vt:lpstr>魔袋术</vt:lpstr>
      <vt:lpstr>魔邓肯豪宅术</vt:lpstr>
      <vt:lpstr>魔邓肯私人密室</vt:lpstr>
      <vt:lpstr>魔邓肯之剑</vt:lpstr>
      <vt:lpstr>魔邓肯忠犬</vt:lpstr>
      <vt:lpstr>魔法奥秘</vt:lpstr>
      <vt:lpstr>魔法飞弹</vt:lpstr>
      <vt:lpstr>魔法工艺</vt:lpstr>
      <vt:lpstr>魔法徽记</vt:lpstr>
      <vt:lpstr>魔法伎俩</vt:lpstr>
      <vt:lpstr>魔法圈套</vt:lpstr>
      <vt:lpstr>魔法物品大师</vt:lpstr>
      <vt:lpstr>魔法物品熟稔</vt:lpstr>
      <vt:lpstr>魔法物品专家</vt:lpstr>
      <vt:lpstr>魔法学徒</vt:lpstr>
      <vt:lpstr>魔化武器</vt:lpstr>
      <vt:lpstr>魔魂壶</vt:lpstr>
      <vt:lpstr>魔力监牢</vt:lpstr>
      <vt:lpstr>魔力泉涌</vt:lpstr>
      <vt:lpstr>魔能爆</vt:lpstr>
      <vt:lpstr>魔能导师</vt:lpstr>
      <vt:lpstr>魔能祈唤</vt:lpstr>
      <vt:lpstr>魔能掌控</vt:lpstr>
      <vt:lpstr>魔契恩泽</vt:lpstr>
      <vt:lpstr>魔绳术</vt:lpstr>
      <vt:lpstr>魔石</vt:lpstr>
      <vt:lpstr>魔杖</vt:lpstr>
      <vt:lpstr>魔嘴术</vt:lpstr>
      <vt:lpstr>莫伊之影</vt:lpstr>
      <vt:lpstr>墨水_1盎司瓶</vt:lpstr>
      <vt:lpstr>墨水笔</vt:lpstr>
      <vt:lpstr>木雕工具</vt:lpstr>
      <vt:lpstr>木遁术</vt:lpstr>
      <vt:lpstr>木匠工具</vt:lpstr>
      <vt:lpstr>木精灵魔法</vt:lpstr>
      <vt:lpstr>木精灵属性值加成</vt:lpstr>
      <vt:lpstr>木桶</vt:lpstr>
      <vt:lpstr>木箱</vt:lpstr>
      <vt:lpstr>木制法杖</vt:lpstr>
      <vt:lpstr>目盲_耳聋术</vt:lpstr>
      <vt:lpstr>牧师</vt:lpstr>
      <vt:lpstr>牧师护甲熟练</vt:lpstr>
      <vt:lpstr>牧师施法</vt:lpstr>
      <vt:lpstr>牧师武器熟练</vt:lpstr>
      <vt:lpstr>纳撒尔恶作剧</vt:lpstr>
      <vt:lpstr>耐性</vt:lpstr>
      <vt:lpstr>泥瓦匠工具</vt:lpstr>
      <vt:lpstr>拟像术</vt:lpstr>
      <vt:lpstr>念动力</vt:lpstr>
      <vt:lpstr>酿酒工具</vt:lpstr>
      <vt:lpstr>涅斯图魔法灵光</vt:lpstr>
      <vt:lpstr>牛头人</vt:lpstr>
      <vt:lpstr>牛头人_拉尼卡属性值加成</vt:lpstr>
      <vt:lpstr>牛头人_塞洛斯属性值加成</vt:lpstr>
      <vt:lpstr>牛眼提灯</vt:lpstr>
      <vt:lpstr>扭曲价值</vt:lpstr>
      <vt:lpstr>浓酸球</vt:lpstr>
      <vt:lpstr>弩矢_20</vt:lpstr>
      <vt:lpstr>弩矢匣</vt:lpstr>
      <vt:lpstr>欧提路克冰封法球</vt:lpstr>
      <vt:lpstr>欧提路克弹力法球</vt:lpstr>
      <vt:lpstr>爬梯_10尺</vt:lpstr>
      <vt:lpstr>排箫</vt:lpstr>
      <vt:lpstr>派系特工背景装备</vt:lpstr>
      <vt:lpstr>派系特工额外语言</vt:lpstr>
      <vt:lpstr>派系特工工具熟练项</vt:lpstr>
      <vt:lpstr>派系特工技能熟练项</vt:lpstr>
      <vt:lpstr>派系特工理想</vt:lpstr>
      <vt:lpstr>派系特工牵绊</vt:lpstr>
      <vt:lpstr>派系特工缺点</vt:lpstr>
      <vt:lpstr>派系特工特点</vt:lpstr>
      <vt:lpstr>攀爬工具</vt:lpstr>
      <vt:lpstr>磐石赋权</vt:lpstr>
      <vt:lpstr>劈砍者</vt:lpstr>
      <vt:lpstr>皮匠工具</vt:lpstr>
      <vt:lpstr>骗子背景装备</vt:lpstr>
      <vt:lpstr>骗子额外语言</vt:lpstr>
      <vt:lpstr>骗子工具熟练项</vt:lpstr>
      <vt:lpstr>骗子技能熟练项</vt:lpstr>
      <vt:lpstr>骗子理想</vt:lpstr>
      <vt:lpstr>骗子牵绊</vt:lpstr>
      <vt:lpstr>骗子缺点</vt:lpstr>
      <vt:lpstr>骗子特点</vt:lpstr>
      <vt:lpstr>骗子特殊选项</vt:lpstr>
      <vt:lpstr>飘忽不定</vt:lpstr>
      <vt:lpstr>平民英雄背景装备</vt:lpstr>
      <vt:lpstr>平民英雄额外语言</vt:lpstr>
      <vt:lpstr>平民英雄工具熟练项</vt:lpstr>
      <vt:lpstr>平民英雄技能熟练项</vt:lpstr>
      <vt:lpstr>平民英雄理想</vt:lpstr>
      <vt:lpstr>平民英雄牵绊</vt:lpstr>
      <vt:lpstr>平民英雄缺点</vt:lpstr>
      <vt:lpstr>平民英雄特点</vt:lpstr>
      <vt:lpstr>平民英雄特殊选项</vt:lpstr>
      <vt:lpstr>普通服装</vt:lpstr>
      <vt:lpstr>铺盖</vt:lpstr>
      <vt:lpstr>七彩喷射</vt:lpstr>
      <vt:lpstr>奇才</vt:lpstr>
      <vt:lpstr>奇术</vt:lpstr>
      <vt:lpstr>奇械师</vt:lpstr>
      <vt:lpstr>奇械师护甲熟练</vt:lpstr>
      <vt:lpstr>奇械师施法</vt:lpstr>
      <vt:lpstr>奇械师武器熟练</vt:lpstr>
      <vt:lpstr>奇械师专业</vt:lpstr>
      <vt:lpstr>奇械学徒</vt:lpstr>
      <vt:lpstr>奇械之魂</vt:lpstr>
      <vt:lpstr>祈愿术</vt:lpstr>
      <vt:lpstr>骑乘战斗</vt:lpstr>
      <vt:lpstr>骑士背景装备</vt:lpstr>
      <vt:lpstr>骑士额外语言</vt:lpstr>
      <vt:lpstr>骑士工具熟练项</vt:lpstr>
      <vt:lpstr>骑士技能熟练项</vt:lpstr>
      <vt:lpstr>骑士理想</vt:lpstr>
      <vt:lpstr>骑士牵绊</vt:lpstr>
      <vt:lpstr>骑士缺点</vt:lpstr>
      <vt:lpstr>骑士特点</vt:lpstr>
      <vt:lpstr>骑士特殊选项</vt:lpstr>
      <vt:lpstr>启蒙术</vt:lpstr>
      <vt:lpstr>气</vt:lpstr>
      <vt:lpstr>气化形体</vt:lpstr>
      <vt:lpstr>契约魔法</vt:lpstr>
      <vt:lpstr>虔诚护盾</vt:lpstr>
      <vt:lpstr>枪手</vt:lpstr>
      <vt:lpstr>强化属性</vt:lpstr>
      <vt:lpstr>强健身心</vt:lpstr>
      <vt:lpstr>强令对决</vt:lpstr>
      <vt:lpstr>强弩专家</vt:lpstr>
      <vt:lpstr>强迫术</vt:lpstr>
      <vt:lpstr>强酸_小瓶</vt:lpstr>
      <vt:lpstr>敲击术</vt:lpstr>
      <vt:lpstr>巧舌如簧</vt:lpstr>
      <vt:lpstr>巧言术</vt:lpstr>
      <vt:lpstr>撬棍</vt:lpstr>
      <vt:lpstr>窃贼套装</vt:lpstr>
      <vt:lpstr>擒抱藤</vt:lpstr>
      <vt:lpstr>擒抱者</vt:lpstr>
      <vt:lpstr>青铜龙裔属性值加成</vt:lpstr>
      <vt:lpstr>轻甲</vt:lpstr>
      <vt:lpstr>轻甲运用</vt:lpstr>
      <vt:lpstr>轻身坠</vt:lpstr>
      <vt:lpstr>轻足半身人属性值加成</vt:lpstr>
      <vt:lpstr>清风赋权</vt:lpstr>
      <vt:lpstr>丘陵矮人属性值加成</vt:lpstr>
      <vt:lpstr>权杖</vt:lpstr>
      <vt:lpstr>群体暗示术</vt:lpstr>
      <vt:lpstr>群体变形术</vt:lpstr>
      <vt:lpstr>群体疗伤术</vt:lpstr>
      <vt:lpstr>群体医疗术</vt:lpstr>
      <vt:lpstr>群体治愈真言</vt:lpstr>
      <vt:lpstr>燃火术</vt:lpstr>
      <vt:lpstr>燃烧之手</vt:lpstr>
      <vt:lpstr>人类</vt:lpstr>
      <vt:lpstr>人类定身术</vt:lpstr>
      <vt:lpstr>人类属性值加成</vt:lpstr>
      <vt:lpstr>任意门</vt:lpstr>
      <vt:lpstr>融身入石</vt:lpstr>
      <vt:lpstr>弱智术</vt:lpstr>
      <vt:lpstr>散射术</vt:lpstr>
      <vt:lpstr>森林侏儒属性值加成</vt:lpstr>
      <vt:lpstr>沙漏</vt:lpstr>
      <vt:lpstr>沙墙术</vt:lpstr>
      <vt:lpstr>山地矮人属性值加成</vt:lpstr>
      <vt:lpstr>闪电箭</vt:lpstr>
      <vt:lpstr>闪电牵引</vt:lpstr>
      <vt:lpstr>闪电束</vt:lpstr>
      <vt:lpstr>闪现术</vt:lpstr>
      <vt:lpstr>商用天平</vt:lpstr>
      <vt:lpstr>哨兵</vt:lpstr>
      <vt:lpstr>哨子</vt:lpstr>
      <vt:lpstr>摄心目光</vt:lpstr>
      <vt:lpstr>深水人贵族背景装备</vt:lpstr>
      <vt:lpstr>深水人贵族额外语言</vt:lpstr>
      <vt:lpstr>深水人贵族工具熟练项</vt:lpstr>
      <vt:lpstr>深水人贵族技能熟练项</vt:lpstr>
      <vt:lpstr>深水人贵族理想</vt:lpstr>
      <vt:lpstr>深水人贵族牵绊</vt:lpstr>
      <vt:lpstr>深水人贵族缺点</vt:lpstr>
      <vt:lpstr>深水人贵族特点</vt:lpstr>
      <vt:lpstr>神导术</vt:lpstr>
      <vt:lpstr>神恩</vt:lpstr>
      <vt:lpstr>神莓术</vt:lpstr>
      <vt:lpstr>神庙术</vt:lpstr>
      <vt:lpstr>神射手</vt:lpstr>
      <vt:lpstr>神圣感知</vt:lpstr>
      <vt:lpstr>神圣干预</vt:lpstr>
      <vt:lpstr>神圣领域</vt:lpstr>
      <vt:lpstr>神圣誓言</vt:lpstr>
      <vt:lpstr>神圣武器</vt:lpstr>
      <vt:lpstr>神佑</vt:lpstr>
      <vt:lpstr>生命灵光</vt:lpstr>
      <vt:lpstr>生命转换</vt:lpstr>
      <vt:lpstr>生物定位术</vt:lpstr>
      <vt:lpstr>圣火术</vt:lpstr>
      <vt:lpstr>圣洁灵光</vt:lpstr>
      <vt:lpstr>圣居</vt:lpstr>
      <vt:lpstr>圣疗</vt:lpstr>
      <vt:lpstr>圣水_扁瓶</vt:lpstr>
      <vt:lpstr>圣武士</vt:lpstr>
      <vt:lpstr>圣武士额外攻击</vt:lpstr>
      <vt:lpstr>圣武士护甲熟练</vt:lpstr>
      <vt:lpstr>圣武士施法</vt:lpstr>
      <vt:lpstr>圣武士武器熟练</vt:lpstr>
      <vt:lpstr>圣武士战斗风格</vt:lpstr>
      <vt:lpstr>圣物匣</vt:lpstr>
      <vt:lpstr>圣言术</vt:lpstr>
      <vt:lpstr>诗人激励</vt:lpstr>
      <vt:lpstr>狮族</vt:lpstr>
      <vt:lpstr>狮族属性值加成</vt:lpstr>
      <vt:lpstr>十字军披风</vt:lpstr>
      <vt:lpstr>石肤术</vt:lpstr>
      <vt:lpstr>石化术</vt:lpstr>
      <vt:lpstr>石墙术</vt:lpstr>
      <vt:lpstr>时光蹂躏</vt:lpstr>
      <vt:lpstr>时间停止</vt:lpstr>
      <vt:lpstr>时流刹转</vt:lpstr>
      <vt:lpstr>识破隐形</vt:lpstr>
      <vt:lpstr>史尼洛雪球群</vt:lpstr>
      <vt:lpstr>士兵背景装备</vt:lpstr>
      <vt:lpstr>士兵额外语言</vt:lpstr>
      <vt:lpstr>士兵工具熟练项</vt:lpstr>
      <vt:lpstr>士兵技能熟练项</vt:lpstr>
      <vt:lpstr>士兵理想</vt:lpstr>
      <vt:lpstr>士兵牵绊</vt:lpstr>
      <vt:lpstr>士兵缺点</vt:lpstr>
      <vt:lpstr>士兵特点</vt:lpstr>
      <vt:lpstr>士兵特殊选项</vt:lpstr>
      <vt:lpstr>氏族工匠背景装备</vt:lpstr>
      <vt:lpstr>氏族工匠额外语言</vt:lpstr>
      <vt:lpstr>氏族工匠工具熟练项</vt:lpstr>
      <vt:lpstr>氏族工匠技能熟练项</vt:lpstr>
      <vt:lpstr>氏族工匠理想</vt:lpstr>
      <vt:lpstr>氏族工匠牵绊</vt:lpstr>
      <vt:lpstr>氏族工匠缺点</vt:lpstr>
      <vt:lpstr>氏族工匠特点</vt:lpstr>
      <vt:lpstr>侍僧背景装备</vt:lpstr>
      <vt:lpstr>侍僧额外语言</vt:lpstr>
      <vt:lpstr>侍僧工具熟练项</vt:lpstr>
      <vt:lpstr>侍僧技能熟练项</vt:lpstr>
      <vt:lpstr>侍僧理想</vt:lpstr>
      <vt:lpstr>侍僧牵绊</vt:lpstr>
      <vt:lpstr>侍僧缺点</vt:lpstr>
      <vt:lpstr>侍僧特点</vt:lpstr>
      <vt:lpstr>侍僧特殊选项</vt:lpstr>
      <vt:lpstr>守护阿斯莫属性值加成</vt:lpstr>
      <vt:lpstr>守护灵光</vt:lpstr>
      <vt:lpstr>守护之风</vt:lpstr>
      <vt:lpstr>守护之链</vt:lpstr>
      <vt:lpstr>守卫刻文</vt:lpstr>
      <vt:lpstr>狩猎陷阱</vt:lpstr>
      <vt:lpstr>授予技能</vt:lpstr>
      <vt:lpstr>兽皮化兽者属性值加成</vt:lpstr>
      <vt:lpstr>兽人</vt:lpstr>
      <vt:lpstr>兽人式狂怒</vt:lpstr>
      <vt:lpstr>兽人属性值加成</vt:lpstr>
      <vt:lpstr>兽之联结</vt:lpstr>
      <vt:lpstr>书</vt:lpstr>
      <vt:lpstr>书法工具</vt:lpstr>
      <vt:lpstr>熟习</vt:lpstr>
      <vt:lpstr>属性值提升</vt:lpstr>
      <vt:lpstr>术法复苏</vt:lpstr>
      <vt:lpstr>术法起源</vt:lpstr>
      <vt:lpstr>术士</vt:lpstr>
      <vt:lpstr>术士护甲熟练</vt:lpstr>
      <vt:lpstr>术士施法</vt:lpstr>
      <vt:lpstr>术士武器熟练</vt:lpstr>
      <vt:lpstr>树肤术</vt:lpstr>
      <vt:lpstr>树跃术</vt:lpstr>
      <vt:lpstr>衰弱射线</vt:lpstr>
      <vt:lpstr>双持客</vt:lpstr>
      <vt:lpstr>双人帐篷</vt:lpstr>
      <vt:lpstr>霜噬</vt:lpstr>
      <vt:lpstr>水袋</vt:lpstr>
      <vt:lpstr>水晶</vt:lpstr>
      <vt:lpstr>水面行走</vt:lpstr>
      <vt:lpstr>水墙术</vt:lpstr>
      <vt:lpstr>水手背景装备</vt:lpstr>
      <vt:lpstr>水手额外语言</vt:lpstr>
      <vt:lpstr>水手工具熟练项</vt:lpstr>
      <vt:lpstr>水手技能熟练项</vt:lpstr>
      <vt:lpstr>水手理想</vt:lpstr>
      <vt:lpstr>水手牵绊</vt:lpstr>
      <vt:lpstr>水手缺点</vt:lpstr>
      <vt:lpstr>水手特点</vt:lpstr>
      <vt:lpstr>水手特殊选项</vt:lpstr>
      <vt:lpstr>水桶</vt:lpstr>
      <vt:lpstr>水中呼吸</vt:lpstr>
      <vt:lpstr>睡眠术</vt:lpstr>
      <vt:lpstr>丝绳_50尺</vt:lpstr>
      <vt:lpstr>死亡法阵</vt:lpstr>
      <vt:lpstr>死亡一指</vt:lpstr>
      <vt:lpstr>死云术</vt:lpstr>
      <vt:lpstr>死者复活</vt:lpstr>
      <vt:lpstr>死者交谈</vt:lpstr>
      <vt:lpstr>宿敌</vt:lpstr>
      <vt:lpstr>塑石术</vt:lpstr>
      <vt:lpstr>塑土</vt:lpstr>
      <vt:lpstr>酸液飞溅</vt:lpstr>
      <vt:lpstr>算盘</vt:lpstr>
      <vt:lpstr>梭螺鱼人</vt:lpstr>
      <vt:lpstr>梭螺鱼人属性值加成</vt:lpstr>
      <vt:lpstr>锁</vt:lpstr>
      <vt:lpstr>塔莎超凡形态</vt:lpstr>
      <vt:lpstr>塔莎腐蚀酿</vt:lpstr>
      <vt:lpstr>塔莎狂笑术</vt:lpstr>
      <vt:lpstr>塔莎心灵鞭</vt:lpstr>
      <vt:lpstr>谭森变形术</vt:lpstr>
      <vt:lpstr>谭森浮碟术</vt:lpstr>
      <vt:lpstr>探索套装</vt:lpstr>
      <vt:lpstr>探知</vt:lpstr>
      <vt:lpstr>饕餮虚空</vt:lpstr>
      <vt:lpstr>陶匠工具</vt:lpstr>
      <vt:lpstr>提夫林</vt:lpstr>
      <vt:lpstr>提夫林变体_剑湾属性值加成</vt:lpstr>
      <vt:lpstr>提夫林属性值加成</vt:lpstr>
      <vt:lpstr>提夫林亚种_魔邓肯属性值加成</vt:lpstr>
      <vt:lpstr>提琴</vt:lpstr>
      <vt:lpstr>提升抗性</vt:lpstr>
      <vt:lpstr>天罚阿斯莫属性值加成</vt:lpstr>
      <vt:lpstr>天狗</vt:lpstr>
      <vt:lpstr>天狗属性值加成</vt:lpstr>
      <vt:lpstr>天界生物召唤术_召唤天界灵魄</vt:lpstr>
      <vt:lpstr>天语通</vt:lpstr>
      <vt:lpstr>跳跃术</vt:lpstr>
      <vt:lpstr>铁壶</vt:lpstr>
      <vt:lpstr>铁蒺藜_一包20枚</vt:lpstr>
      <vt:lpstr>铁匠工具</vt:lpstr>
      <vt:lpstr>听声辨位</vt:lpstr>
      <vt:lpstr>通神术</vt:lpstr>
      <vt:lpstr>通晓传奇</vt:lpstr>
      <vt:lpstr>通晓语言</vt:lpstr>
      <vt:lpstr>铜墙铁壁</vt:lpstr>
      <vt:lpstr>偷袭</vt:lpstr>
      <vt:lpstr>投石索弹丸_20</vt:lpstr>
      <vt:lpstr>投影术</vt:lpstr>
      <vt:lpstr>突触静止</vt:lpstr>
      <vt:lpstr>图腾</vt:lpstr>
      <vt:lpstr>屠灭众敌</vt:lpstr>
      <vt:lpstr>土石喷发</vt:lpstr>
      <vt:lpstr>托梦术</vt:lpstr>
      <vt:lpstr>完全变形术</vt:lpstr>
      <vt:lpstr>完全复生术</vt:lpstr>
      <vt:lpstr>万箭齐发</vt:lpstr>
      <vt:lpstr>万事通</vt:lpstr>
      <vt:lpstr>亡者丧钟</vt:lpstr>
      <vt:lpstr>望远镜</vt:lpstr>
      <vt:lpstr>维多肯</vt:lpstr>
      <vt:lpstr>维多肯属性值加成</vt:lpstr>
      <vt:lpstr>维生术</vt:lpstr>
      <vt:lpstr>伪装术</vt:lpstr>
      <vt:lpstr>文书伪造工具</vt:lpstr>
      <vt:lpstr>问道自然</vt:lpstr>
      <vt:lpstr>涡旋翘曲</vt:lpstr>
      <vt:lpstr>乌斯伽部族成员背景装备</vt:lpstr>
      <vt:lpstr>乌斯伽部族成员额外语言</vt:lpstr>
      <vt:lpstr>乌斯伽部族成员工具熟练项</vt:lpstr>
      <vt:lpstr>乌斯伽部族成员技能熟练项</vt:lpstr>
      <vt:lpstr>乌斯伽部族成员理想</vt:lpstr>
      <vt:lpstr>乌斯伽部族成员牵绊</vt:lpstr>
      <vt:lpstr>乌斯伽部族成员缺点</vt:lpstr>
      <vt:lpstr>乌斯伽部族成员特点</vt:lpstr>
      <vt:lpstr>巫师杀手</vt:lpstr>
      <vt:lpstr>巫术箭</vt:lpstr>
      <vt:lpstr>无敌术</vt:lpstr>
      <vt:lpstr>无甲</vt:lpstr>
      <vt:lpstr>无甲移动</vt:lpstr>
      <vt:lpstr>无声幻影</vt:lpstr>
      <vt:lpstr>无踪步</vt:lpstr>
      <vt:lpstr>武器大师</vt:lpstr>
      <vt:lpstr>武僧</vt:lpstr>
      <vt:lpstr>武僧不朽身</vt:lpstr>
      <vt:lpstr>武僧额外攻击</vt:lpstr>
      <vt:lpstr>武僧反射闪避</vt:lpstr>
      <vt:lpstr>武僧护甲熟练</vt:lpstr>
      <vt:lpstr>武僧无甲防御</vt:lpstr>
      <vt:lpstr>武僧武器熟练</vt:lpstr>
      <vt:lpstr>武术范型</vt:lpstr>
      <vt:lpstr>武艺</vt:lpstr>
      <vt:lpstr>舞风</vt:lpstr>
      <vt:lpstr>舞光术</vt:lpstr>
      <vt:lpstr>物件定位术</vt:lpstr>
      <vt:lpstr>物品注法</vt:lpstr>
      <vt:lpstr>西风打击</vt:lpstr>
      <vt:lpstr>吸收元素</vt:lpstr>
      <vt:lpstr>吸血鬼之触</vt:lpstr>
      <vt:lpstr>希望信标</vt:lpstr>
      <vt:lpstr>析米克混生体属性值加成</vt:lpstr>
      <vt:lpstr>析米克杂种</vt:lpstr>
      <vt:lpstr>蜥蜴人</vt:lpstr>
      <vt:lpstr>蜥蜴人属性值加成</vt:lpstr>
      <vt:lpstr>玺戒</vt:lpstr>
      <vt:lpstr>系结本源</vt:lpstr>
      <vt:lpstr>先发激励</vt:lpstr>
      <vt:lpstr>嫌恶_关怀术</vt:lpstr>
      <vt:lpstr>险境感知</vt:lpstr>
      <vt:lpstr>香水_小瓶</vt:lpstr>
      <vt:lpstr>象族</vt:lpstr>
      <vt:lpstr>象族属性值加成</vt:lpstr>
      <vt:lpstr>橡棍术</vt:lpstr>
      <vt:lpstr>小包</vt:lpstr>
      <vt:lpstr>小瓶</vt:lpstr>
      <vt:lpstr>邪魔召唤术_召唤邪魔灵魄</vt:lpstr>
      <vt:lpstr>邪术师</vt:lpstr>
      <vt:lpstr>邪术师护甲熟练</vt:lpstr>
      <vt:lpstr>邪术师武器熟练</vt:lpstr>
      <vt:lpstr>鞋匠工具</vt:lpstr>
      <vt:lpstr>写入空中</vt:lpstr>
      <vt:lpstr>心电感应</vt:lpstr>
      <vt:lpstr>心灵感应</vt:lpstr>
      <vt:lpstr>心灵尖刺</vt:lpstr>
      <vt:lpstr>心灵尖啸</vt:lpstr>
      <vt:lpstr>心灵屏障</vt:lpstr>
      <vt:lpstr>心灵遥控</vt:lpstr>
      <vt:lpstr>心灵之楔</vt:lpstr>
      <vt:lpstr>心如止水</vt:lpstr>
      <vt:lpstr>信仰守卫</vt:lpstr>
      <vt:lpstr>星界投影</vt:lpstr>
      <vt:lpstr>行动无踪</vt:lpstr>
      <vt:lpstr>行动自如</vt:lpstr>
      <vt:lpstr>形体变化</vt:lpstr>
      <vt:lpstr>幸运</vt:lpstr>
      <vt:lpstr>幸运一击</vt:lpstr>
      <vt:lpstr>凶蛮打手</vt:lpstr>
      <vt:lpstr>凶蛮重击</vt:lpstr>
      <vt:lpstr>熊地精属性值加成</vt:lpstr>
      <vt:lpstr>休憩曲</vt:lpstr>
      <vt:lpstr>修补工具</vt:lpstr>
      <vt:lpstr>修复术</vt:lpstr>
      <vt:lpstr>虚假生命</vt:lpstr>
      <vt:lpstr>玄奥秘法</vt:lpstr>
      <vt:lpstr>旋风</vt:lpstr>
      <vt:lpstr>削弱芒刺</vt:lpstr>
      <vt:lpstr>学者套装</vt:lpstr>
      <vt:lpstr>雪雨暴</vt:lpstr>
      <vt:lpstr>寻路术</vt:lpstr>
      <vt:lpstr>寻找陷阱</vt:lpstr>
      <vt:lpstr>迅捷化兽者属性值加成</vt:lpstr>
      <vt:lpstr>迅捷箭袋</vt:lpstr>
      <vt:lpstr>雅灵_魔邓肯属性值加成</vt:lpstr>
      <vt:lpstr>亚比达奇凋死术</vt:lpstr>
      <vt:lpstr>烟火</vt:lpstr>
      <vt:lpstr>湮灭波</vt:lpstr>
      <vt:lpstr>延迟爆裂火球</vt:lpstr>
      <vt:lpstr>岩钉</vt:lpstr>
      <vt:lpstr>岩侏儒属性值加成</vt:lpstr>
      <vt:lpstr>演员</vt:lpstr>
      <vt:lpstr>焰击术</vt:lpstr>
      <vt:lpstr>扬琴</vt:lpstr>
      <vt:lpstr>羊皮纸_每张</vt:lpstr>
      <vt:lpstr>阳炎爆</vt:lpstr>
      <vt:lpstr>阳炎射线</vt:lpstr>
      <vt:lpstr>妖火</vt:lpstr>
      <vt:lpstr>野炊工具</vt:lpstr>
      <vt:lpstr>野蛮人</vt:lpstr>
      <vt:lpstr>野蛮人额外攻击</vt:lpstr>
      <vt:lpstr>野蛮人护甲熟练</vt:lpstr>
      <vt:lpstr>野蛮人无甲防御</vt:lpstr>
      <vt:lpstr>野蛮人武器熟练</vt:lpstr>
      <vt:lpstr>野兽施法</vt:lpstr>
      <vt:lpstr>野兽召唤术_召唤野兽灵魄</vt:lpstr>
      <vt:lpstr>野兽知觉</vt:lpstr>
      <vt:lpstr>野性感官</vt:lpstr>
      <vt:lpstr>野性直觉</vt:lpstr>
      <vt:lpstr>曳光弹</vt:lpstr>
      <vt:lpstr>医疗包</vt:lpstr>
      <vt:lpstr>医疗师</vt:lpstr>
      <vt:lpstr>医疗术</vt:lpstr>
      <vt:lpstr>仪式施法者</vt:lpstr>
      <vt:lpstr>移除诅咒</vt:lpstr>
      <vt:lpstr>遗体防腐</vt:lpstr>
      <vt:lpstr>以太化</vt:lpstr>
      <vt:lpstr>艺人背景装备</vt:lpstr>
      <vt:lpstr>艺人额外语言</vt:lpstr>
      <vt:lpstr>艺人工具熟练项</vt:lpstr>
      <vt:lpstr>艺人技能熟练项</vt:lpstr>
      <vt:lpstr>艺人理想</vt:lpstr>
      <vt:lpstr>艺人牵绊</vt:lpstr>
      <vt:lpstr>艺人缺点</vt:lpstr>
      <vt:lpstr>艺人套装</vt:lpstr>
      <vt:lpstr>艺人特点</vt:lpstr>
      <vt:lpstr>艺人特殊选项</vt:lpstr>
      <vt:lpstr>异怪召唤术_召唤异怪灵魄</vt:lpstr>
      <vt:lpstr>异界传送</vt:lpstr>
      <vt:lpstr>异界誓缚</vt:lpstr>
      <vt:lpstr>异界誓盟</vt:lpstr>
      <vt:lpstr>异界探知</vt:lpstr>
      <vt:lpstr>异界之门</vt:lpstr>
      <vt:lpstr>异界宗主</vt:lpstr>
      <vt:lpstr>易容工具</vt:lpstr>
      <vt:lpstr>易容术</vt:lpstr>
      <vt:lpstr>疫病虫群</vt:lpstr>
      <vt:lpstr>疫病术</vt:lpstr>
      <vt:lpstr>吟游诗人</vt:lpstr>
      <vt:lpstr>吟游诗人护甲熟练</vt:lpstr>
      <vt:lpstr>吟游诗人施法</vt:lpstr>
      <vt:lpstr>吟游诗人武器熟练</vt:lpstr>
      <vt:lpstr>吟游诗人学院</vt:lpstr>
      <vt:lpstr>吟游诗人专精</vt:lpstr>
      <vt:lpstr>银光锐语</vt:lpstr>
      <vt:lpstr>银龙裔属性值加成</vt:lpstr>
      <vt:lpstr>引导神力</vt:lpstr>
      <vt:lpstr>引力裂沟</vt:lpstr>
      <vt:lpstr>隐伏者</vt:lpstr>
      <vt:lpstr>隐士背景装备</vt:lpstr>
      <vt:lpstr>隐士额外语言</vt:lpstr>
      <vt:lpstr>隐士工具熟练项</vt:lpstr>
      <vt:lpstr>隐士技能熟练项</vt:lpstr>
      <vt:lpstr>隐士理想</vt:lpstr>
      <vt:lpstr>隐士牵绊</vt:lpstr>
      <vt:lpstr>隐士缺点</vt:lpstr>
      <vt:lpstr>隐士特点</vt:lpstr>
      <vt:lpstr>隐士特殊选项</vt:lpstr>
      <vt:lpstr>隐形仆役</vt:lpstr>
      <vt:lpstr>隐形术</vt:lpstr>
      <vt:lpstr>隐修学者背景装备</vt:lpstr>
      <vt:lpstr>隐修学者额外语言</vt:lpstr>
      <vt:lpstr>隐修学者工具熟练项</vt:lpstr>
      <vt:lpstr>隐修学者技能熟练项</vt:lpstr>
      <vt:lpstr>隐修学者理想</vt:lpstr>
      <vt:lpstr>隐修学者牵绊</vt:lpstr>
      <vt:lpstr>隐修学者缺点</vt:lpstr>
      <vt:lpstr>隐修学者特点</vt:lpstr>
      <vt:lpstr>印记斩</vt:lpstr>
      <vt:lpstr>英雄气概</vt:lpstr>
      <vt:lpstr>英雄宴</vt:lpstr>
      <vt:lpstr>鹰眼术</vt:lpstr>
      <vt:lpstr>影界触碰</vt:lpstr>
      <vt:lpstr>影灵_魔邓肯属性值加成</vt:lpstr>
      <vt:lpstr>勇气灵光</vt:lpstr>
      <vt:lpstr>幽影刃</vt:lpstr>
      <vt:lpstr>油灯</vt:lpstr>
      <vt:lpstr>油腻术</vt:lpstr>
      <vt:lpstr>游荡者</vt:lpstr>
      <vt:lpstr>游荡者反射闪避</vt:lpstr>
      <vt:lpstr>游荡者范型</vt:lpstr>
      <vt:lpstr>游荡者护甲熟练</vt:lpstr>
      <vt:lpstr>游荡者武器熟练</vt:lpstr>
      <vt:lpstr>游荡者专精</vt:lpstr>
      <vt:lpstr>游侠</vt:lpstr>
      <vt:lpstr>游侠大地行者</vt:lpstr>
      <vt:lpstr>游侠额外攻击</vt:lpstr>
      <vt:lpstr>游侠范型</vt:lpstr>
      <vt:lpstr>游侠护甲熟练</vt:lpstr>
      <vt:lpstr>游侠施法</vt:lpstr>
      <vt:lpstr>游侠武器熟练</vt:lpstr>
      <vt:lpstr>游侠战斗风格</vt:lpstr>
      <vt:lpstr>诱捕打击</vt:lpstr>
      <vt:lpstr>渔具</vt:lpstr>
      <vt:lpstr>羽落术</vt:lpstr>
      <vt:lpstr>语言学家</vt:lpstr>
      <vt:lpstr>预警术</vt:lpstr>
      <vt:lpstr>预言术</vt:lpstr>
      <vt:lpstr>预置幻影</vt:lpstr>
      <vt:lpstr>御风而行</vt:lpstr>
      <vt:lpstr>元素导师</vt:lpstr>
      <vt:lpstr>元素武器</vt:lpstr>
      <vt:lpstr>元素裔</vt:lpstr>
      <vt:lpstr>元素裔属性值加成</vt:lpstr>
      <vt:lpstr>元素灾祸</vt:lpstr>
      <vt:lpstr>元素召唤术_召唤元素灵魄</vt:lpstr>
      <vt:lpstr>原初道途</vt:lpstr>
      <vt:lpstr>原初斗士</vt:lpstr>
      <vt:lpstr>原初蛮击</vt:lpstr>
      <vt:lpstr>原初守护</vt:lpstr>
      <vt:lpstr>原初意识</vt:lpstr>
      <vt:lpstr>原力法阵</vt:lpstr>
      <vt:lpstr>圆滑心智</vt:lpstr>
      <vt:lpstr>援助术</vt:lpstr>
      <vt:lpstr>远行者背景装备</vt:lpstr>
      <vt:lpstr>远行者额外语言</vt:lpstr>
      <vt:lpstr>远行者工具熟练项</vt:lpstr>
      <vt:lpstr>远行者技能熟练项</vt:lpstr>
      <vt:lpstr>远行者理想</vt:lpstr>
      <vt:lpstr>远行者牵绊</vt:lpstr>
      <vt:lpstr>远行者缺点</vt:lpstr>
      <vt:lpstr>远行者特点</vt:lpstr>
      <vt:lpstr>月华之光</vt:lpstr>
      <vt:lpstr>云雾术</vt:lpstr>
      <vt:lpstr>运动员</vt:lpstr>
      <vt:lpstr>灾祸术</vt:lpstr>
      <vt:lpstr>灾祸之刃</vt:lpstr>
      <vt:lpstr>再生术</vt:lpstr>
      <vt:lpstr>造成恐惧</vt:lpstr>
      <vt:lpstr>造风术</vt:lpstr>
      <vt:lpstr>造粮术</vt:lpstr>
      <vt:lpstr>造水_枯水术</vt:lpstr>
      <vt:lpstr>造物术</vt:lpstr>
      <vt:lpstr>战地施法者</vt:lpstr>
      <vt:lpstr>战斗学徒</vt:lpstr>
      <vt:lpstr>战技专家</vt:lpstr>
      <vt:lpstr>战士</vt:lpstr>
      <vt:lpstr>战士额外攻击</vt:lpstr>
      <vt:lpstr>战士护甲熟练</vt:lpstr>
      <vt:lpstr>战士武器熟练</vt:lpstr>
      <vt:lpstr>战士战斗风格</vt:lpstr>
      <vt:lpstr>长柄武器大师</vt:lpstr>
      <vt:lpstr>长笛</vt:lpstr>
      <vt:lpstr>长杆_10尺</vt:lpstr>
      <vt:lpstr>长袍</vt:lpstr>
      <vt:lpstr>长铁钉_10根</vt:lpstr>
      <vt:lpstr>长牙化兽者属性值加成</vt:lpstr>
      <vt:lpstr>招牌法术</vt:lpstr>
      <vt:lpstr>爪钩</vt:lpstr>
      <vt:lpstr>召唤次级恶魔</vt:lpstr>
      <vt:lpstr>召唤次级元素生物</vt:lpstr>
      <vt:lpstr>召唤动物</vt:lpstr>
      <vt:lpstr>召唤高等恶魔</vt:lpstr>
      <vt:lpstr>召唤高等坐骑</vt:lpstr>
      <vt:lpstr>召唤箭雨</vt:lpstr>
      <vt:lpstr>召唤精类生物</vt:lpstr>
      <vt:lpstr>召唤林地之精</vt:lpstr>
      <vt:lpstr>召唤天界生物</vt:lpstr>
      <vt:lpstr>召唤元素生物</vt:lpstr>
      <vt:lpstr>召唤坐骑</vt:lpstr>
      <vt:lpstr>召雷术</vt:lpstr>
      <vt:lpstr>侦测毒性和疾病</vt:lpstr>
      <vt:lpstr>侦测魔法</vt:lpstr>
      <vt:lpstr>侦测善恶</vt:lpstr>
      <vt:lpstr>侦测思想</vt:lpstr>
      <vt:lpstr>真气驻拳</vt:lpstr>
      <vt:lpstr>真知术</vt:lpstr>
      <vt:lpstr>震慑拳</vt:lpstr>
      <vt:lpstr>整副三龙牌</vt:lpstr>
      <vt:lpstr>整副骰子</vt:lpstr>
      <vt:lpstr>整副纸牌</vt:lpstr>
      <vt:lpstr>整套龙棋</vt:lpstr>
      <vt:lpstr>支配怪物</vt:lpstr>
      <vt:lpstr>支配人类</vt:lpstr>
      <vt:lpstr>支配野兽</vt:lpstr>
      <vt:lpstr>织布工具</vt:lpstr>
      <vt:lpstr>直觉闪避</vt:lpstr>
      <vt:lpstr>植物交谈</vt:lpstr>
      <vt:lpstr>植物滋长</vt:lpstr>
      <vt:lpstr>纸_每张</vt:lpstr>
      <vt:lpstr>指使术</vt:lpstr>
      <vt:lpstr>至圣斩</vt:lpstr>
      <vt:lpstr>制毒工具</vt:lpstr>
      <vt:lpstr>制图工具</vt:lpstr>
      <vt:lpstr>治疗祷言</vt:lpstr>
      <vt:lpstr>治疗药水</vt:lpstr>
      <vt:lpstr>治愈真言</vt:lpstr>
      <vt:lpstr>治愈之魂</vt:lpstr>
      <vt:lpstr>致病辐射</vt:lpstr>
      <vt:lpstr>致病射线</vt:lpstr>
      <vt:lpstr>致盲斩</vt:lpstr>
      <vt:lpstr>致伤术</vt:lpstr>
      <vt:lpstr>智能堡垒</vt:lpstr>
      <vt:lpstr>智者背景装备</vt:lpstr>
      <vt:lpstr>智者额外语言</vt:lpstr>
      <vt:lpstr>智者工具熟练项</vt:lpstr>
      <vt:lpstr>智者技能熟练项</vt:lpstr>
      <vt:lpstr>智者理想</vt:lpstr>
      <vt:lpstr>智者牵绊</vt:lpstr>
      <vt:lpstr>智者缺点</vt:lpstr>
      <vt:lpstr>智者特点</vt:lpstr>
      <vt:lpstr>智者特殊选项</vt:lpstr>
      <vt:lpstr>中甲</vt:lpstr>
      <vt:lpstr>中甲大师</vt:lpstr>
      <vt:lpstr>中甲运用</vt:lpstr>
      <vt:lpstr>众星冠冕</vt:lpstr>
      <vt:lpstr>重甲</vt:lpstr>
      <vt:lpstr>重甲大师</vt:lpstr>
      <vt:lpstr>重甲运用</vt:lpstr>
      <vt:lpstr>重力分裂</vt:lpstr>
      <vt:lpstr>重伤术</vt:lpstr>
      <vt:lpstr>昼明术</vt:lpstr>
      <vt:lpstr>侏儒</vt:lpstr>
      <vt:lpstr>珠宝匠工具</vt:lpstr>
      <vt:lpstr>蛛网术</vt:lpstr>
      <vt:lpstr>蛛行术</vt:lpstr>
      <vt:lpstr>逐渐消失</vt:lpstr>
      <vt:lpstr>注目术</vt:lpstr>
      <vt:lpstr>祝福术</vt:lpstr>
      <vt:lpstr>转化岩石</vt:lpstr>
      <vt:lpstr>转生术</vt:lpstr>
      <vt:lpstr>灼热金属</vt:lpstr>
      <vt:lpstr>灼热射线</vt:lpstr>
      <vt:lpstr>卓尔精灵属性值加成</vt:lpstr>
      <vt:lpstr>卓姆吉瞬间召唤</vt:lpstr>
      <vt:lpstr>紫衫魔杖</vt:lpstr>
      <vt:lpstr>自然守卫</vt:lpstr>
      <vt:lpstr>自然探索者</vt:lpstr>
      <vt:lpstr>自然之怒</vt:lpstr>
      <vt:lpstr>宗派</vt:lpstr>
      <vt:lpstr>罪犯背景装备</vt:lpstr>
      <vt:lpstr>罪犯额外语言</vt:lpstr>
      <vt:lpstr>罪犯工具熟练项</vt:lpstr>
      <vt:lpstr>罪犯技能熟练项</vt:lpstr>
      <vt:lpstr>罪犯理想</vt:lpstr>
      <vt:lpstr>罪犯牵绊</vt:lpstr>
      <vt:lpstr>罪犯缺点</vt:lpstr>
      <vt:lpstr>罪犯特点</vt:lpstr>
      <vt:lpstr>罪犯特殊选项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Junao Xiong</cp:lastModifiedBy>
  <dcterms:created xsi:type="dcterms:W3CDTF">2019-02-27T02:13:00Z</dcterms:created>
  <dcterms:modified xsi:type="dcterms:W3CDTF">2026-06-07T18:57:57Z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FA1836E2453B4EFF8F0D2C63AD8E8813</vt:lpwstr>
  </property>
</Properties>
</file>