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 activeTab="2"/>
  </bookViews>
  <sheets>
    <sheet name="data" sheetId="1" r:id="rId1"/>
    <sheet name="read.me" sheetId="2" r:id="rId2"/>
    <sheet name="changes" sheetId="3" r:id="rId3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F145" i="1" l="1"/>
  <c r="BV143" i="1"/>
  <c r="BZ139" i="1"/>
  <c r="CJ134" i="1"/>
  <c r="BZ134" i="1"/>
  <c r="CN133" i="1"/>
  <c r="BZ133" i="1"/>
  <c r="CA130" i="1"/>
  <c r="CE127" i="1"/>
  <c r="CF123" i="1"/>
  <c r="CQ121" i="1"/>
  <c r="CE121" i="1"/>
  <c r="DK120" i="1"/>
  <c r="DJ120" i="1"/>
  <c r="DI120" i="1"/>
  <c r="DH120" i="1"/>
  <c r="DG120" i="1"/>
  <c r="DF120" i="1"/>
  <c r="DE120" i="1"/>
  <c r="DD120" i="1"/>
  <c r="DC120" i="1"/>
  <c r="DB120" i="1"/>
  <c r="DA120" i="1"/>
  <c r="CN109" i="1"/>
  <c r="CO107" i="1"/>
  <c r="CK106" i="1"/>
  <c r="CE105" i="1"/>
  <c r="CM103" i="1"/>
  <c r="CC103" i="1"/>
  <c r="BU102" i="1"/>
  <c r="CO101" i="1"/>
  <c r="CG100" i="1"/>
  <c r="CO99" i="1"/>
  <c r="CD98" i="1"/>
  <c r="CO87" i="1"/>
  <c r="CE87" i="1"/>
  <c r="CO85" i="1"/>
  <c r="CO84" i="1"/>
  <c r="BY84" i="1"/>
  <c r="CL82" i="1"/>
  <c r="CP79" i="1"/>
  <c r="CO68" i="1"/>
  <c r="CC65" i="1"/>
  <c r="CL63" i="1"/>
  <c r="CA62" i="1"/>
  <c r="CF60" i="1"/>
  <c r="CE58" i="1"/>
  <c r="CK55" i="1"/>
  <c r="CF52" i="1"/>
  <c r="CO50" i="1"/>
  <c r="BY50" i="1"/>
  <c r="CA49" i="1"/>
  <c r="BZ47" i="1"/>
  <c r="CH44" i="1"/>
  <c r="CO43" i="1"/>
  <c r="BY38" i="1"/>
  <c r="CE34" i="1"/>
  <c r="CG32" i="1"/>
  <c r="CG25" i="1"/>
  <c r="BU25" i="1"/>
  <c r="CN24" i="1"/>
  <c r="CA22" i="1"/>
  <c r="BZ20" i="1"/>
  <c r="BV19" i="1"/>
  <c r="CA18" i="1"/>
  <c r="CA16" i="1"/>
  <c r="CP15" i="1"/>
  <c r="CE15" i="1"/>
  <c r="BX12" i="1"/>
  <c r="CP7" i="1"/>
  <c r="CP5" i="1"/>
  <c r="CE5" i="1"/>
  <c r="CD2" i="1"/>
</calcChain>
</file>

<file path=xl/sharedStrings.xml><?xml version="1.0" encoding="utf-8"?>
<sst xmlns="http://schemas.openxmlformats.org/spreadsheetml/2006/main" count="355" uniqueCount="354">
  <si>
    <t>Country</t>
  </si>
  <si>
    <t>Afghanistan</t>
  </si>
  <si>
    <t>AFG</t>
  </si>
  <si>
    <t>Albania</t>
  </si>
  <si>
    <t>ALB</t>
  </si>
  <si>
    <t>Antigua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</si>
  <si>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</si>
  <si>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</si>
  <si>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</si>
  <si>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</si>
  <si>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</si>
  <si>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</si>
  <si>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</si>
  <si>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</si>
  <si>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</si>
  <si>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</si>
  <si>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</si>
  <si>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</si>
  <si>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</si>
  <si>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</si>
  <si>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</si>
  <si>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Bangladesh</t>
  </si>
  <si>
    <t>BGD</t>
  </si>
  <si>
    <t>Belarus</t>
  </si>
  <si>
    <t>BLR</t>
  </si>
  <si>
    <t>Belgium</t>
  </si>
  <si>
    <t>BEL</t>
  </si>
  <si>
    <t>Bermuda</t>
  </si>
  <si>
    <t>BMU</t>
  </si>
  <si>
    <t>Bolivia</t>
  </si>
  <si>
    <t>BOL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</si>
  <si>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</si>
  <si>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</si>
  <si>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</si>
  <si>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</si>
  <si>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</si>
  <si>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</si>
  <si>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</si>
  <si>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</si>
  <si>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</si>
  <si>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</si>
  <si>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</si>
  <si>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</si>
  <si>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</si>
  <si>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</si>
  <si>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</si>
  <si>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</si>
  <si>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Chile</t>
  </si>
  <si>
    <t>CHL</t>
  </si>
  <si>
    <t>China</t>
  </si>
  <si>
    <t>CHN</t>
  </si>
  <si>
    <t>Colombia</t>
  </si>
  <si>
    <t>COL</t>
  </si>
  <si>
    <t>Congo</t>
  </si>
  <si>
    <t>COG</t>
  </si>
  <si>
    <t>Cook Islands</t>
  </si>
  <si>
    <t>COK</t>
  </si>
  <si>
    <t>Costa Rica</t>
  </si>
  <si>
    <t>CRI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</si>
  <si>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</si>
  <si>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</si>
  <si>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</si>
  <si>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</si>
  <si>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</si>
  <si>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</si>
  <si>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</si>
  <si>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</si>
  <si>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Dominican Republic</t>
  </si>
  <si>
    <t>DOM</t>
  </si>
  <si>
    <t>East-Germany</t>
  </si>
  <si>
    <t>GDR</t>
  </si>
  <si>
    <t>Ecuador</t>
  </si>
  <si>
    <t>ECU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</si>
  <si>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</si>
  <si>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</si>
  <si>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</si>
  <si>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</si>
  <si>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</si>
  <si>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</si>
  <si>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</si>
  <si>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</si>
  <si>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French Guiana</t>
  </si>
  <si>
    <t>GUF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</si>
  <si>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</si>
  <si>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</si>
  <si>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</si>
  <si>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</si>
  <si>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</si>
  <si>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</si>
  <si>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</si>
  <si>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</si>
  <si>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</si>
  <si>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</si>
  <si>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</si>
  <si>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</si>
  <si>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</si>
  <si>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</si>
  <si>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</si>
  <si>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</si>
  <si>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</si>
  <si>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</si>
  <si>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</si>
  <si>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</si>
  <si>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Guinea-Bissau</t>
  </si>
  <si>
    <t>GNB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</si>
  <si>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</si>
  <si>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</si>
  <si>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</si>
  <si>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</si>
  <si>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</si>
  <si>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</si>
  <si>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</si>
  <si>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</si>
  <si>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</si>
  <si>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</si>
  <si>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</si>
  <si>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</si>
  <si>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</si>
  <si>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</si>
  <si>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</si>
  <si>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</si>
  <si>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</si>
  <si>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</si>
  <si>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</si>
  <si>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</si>
  <si>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</si>
  <si>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</si>
  <si>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</si>
  <si>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</si>
  <si>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</si>
  <si>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</si>
  <si>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</si>
  <si>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</si>
  <si>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</si>
  <si>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</si>
  <si>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</si>
  <si>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</si>
  <si>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</si>
  <si>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</si>
  <si>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</si>
  <si>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</si>
  <si>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</si>
  <si>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</si>
  <si>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</si>
  <si>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</si>
  <si>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Latvia</t>
  </si>
  <si>
    <t>LVA</t>
  </si>
  <si>
    <t>Liechtenstein</t>
  </si>
  <si>
    <t>LIE</t>
  </si>
  <si>
    <t>Lithuania</t>
  </si>
  <si>
    <t>LTU</t>
  </si>
  <si>
    <t>Luxembourg</t>
  </si>
  <si>
    <t>LUX</t>
  </si>
  <si>
    <t>Macau</t>
  </si>
  <si>
    <t>MO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</si>
  <si>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</si>
  <si>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</si>
  <si>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</si>
  <si>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</si>
  <si>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</si>
  <si>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</si>
  <si>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</si>
  <si>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</si>
  <si>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Martinique</t>
  </si>
  <si>
    <t>MTQ</t>
  </si>
  <si>
    <t>Mauritius</t>
  </si>
  <si>
    <t>MUS</t>
  </si>
  <si>
    <t>Mayotte</t>
  </si>
  <si>
    <t>MYT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</si>
  <si>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</si>
  <si>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</si>
  <si>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</si>
  <si>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</si>
  <si>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</si>
  <si>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</si>
  <si>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</si>
  <si>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</si>
  <si>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</si>
  <si>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</si>
  <si>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Namibia</t>
  </si>
  <si>
    <t>NAM</t>
  </si>
  <si>
    <t>Netherlands</t>
  </si>
  <si>
    <t>NLD</t>
  </si>
  <si>
    <t>New Zealand</t>
  </si>
  <si>
    <t>NZL</t>
  </si>
  <si>
    <t>Nicaragua</t>
  </si>
  <si>
    <t>NIC</t>
  </si>
  <si>
    <t>Nigeria</t>
  </si>
  <si>
    <t>NGA</t>
  </si>
  <si>
    <t>Norway</t>
  </si>
  <si>
    <t>NOR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</si>
  <si>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</si>
  <si>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</si>
  <si>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</si>
  <si>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</si>
  <si>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</si>
  <si>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</si>
  <si>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</si>
  <si>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</si>
  <si>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</si>
  <si>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</si>
  <si>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</si>
  <si>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</si>
  <si>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</si>
  <si>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</si>
  <si>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</si>
  <si>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</si>
  <si>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</si>
  <si>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</si>
  <si>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</si>
  <si>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</si>
  <si>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</si>
  <si>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</si>
  <si>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</si>
  <si>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</si>
  <si>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</si>
  <si>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</si>
  <si>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Helena</t>
  </si>
  <si>
    <t>SHN</t>
  </si>
  <si>
    <t>Saint Pierre and Miquelon</t>
  </si>
  <si>
    <t>SPM</t>
  </si>
  <si>
    <t>Saudi Arabia</t>
  </si>
  <si>
    <t>SAU</t>
  </si>
  <si>
    <t>Scotland</t>
  </si>
  <si>
    <t>SCT</t>
  </si>
  <si>
    <t>Serbia</t>
  </si>
  <si>
    <t>SRB</t>
  </si>
  <si>
    <t>Singapore</t>
  </si>
  <si>
    <t>SGP</t>
  </si>
  <si>
    <t>Sint Maarten</t>
  </si>
  <si>
    <t>SXM</t>
  </si>
  <si>
    <t>Slovakia</t>
  </si>
  <si>
    <t>SVK</t>
  </si>
  <si>
    <t>Slovenia</t>
  </si>
  <si>
    <t>SVN</t>
  </si>
  <si>
    <t>South Africa</t>
  </si>
  <si>
    <t>ZAF</t>
  </si>
  <si>
    <t>South Korea</t>
  </si>
  <si>
    <t>Spain</t>
  </si>
  <si>
    <t>ESP</t>
  </si>
  <si>
    <t>Sri Lanka</t>
  </si>
  <si>
    <t>LKA</t>
  </si>
  <si>
    <t>Sudan</t>
  </si>
  <si>
    <t>SDN</t>
  </si>
  <si>
    <t>Swaziland</t>
  </si>
  <si>
    <t>SWZ</t>
  </si>
  <si>
    <t>Sweden</t>
  </si>
  <si>
    <t>SWE</t>
  </si>
  <si>
    <t>Switzerland</t>
  </si>
  <si>
    <t>CHE</t>
  </si>
  <si>
    <t>Taiwan</t>
  </si>
  <si>
    <t>TWN</t>
  </si>
  <si>
    <t>Tajikistan</t>
  </si>
  <si>
    <t>TJK</t>
  </si>
  <si>
    <t>Thailand</t>
  </si>
  <si>
    <t>THA</t>
  </si>
  <si>
    <t>Timor-Leste</t>
  </si>
  <si>
    <t>TLS</t>
  </si>
  <si>
    <t>Tonga</t>
  </si>
  <si>
    <t>TGO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</si>
  <si>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</si>
  <si>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</si>
  <si>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</si>
  <si>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</si>
  <si>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</si>
  <si>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</si>
  <si>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</si>
  <si>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</si>
  <si>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</t>
  </si>
  <si>
    <t>GBR</t>
  </si>
  <si>
    <t>Ukraine</t>
  </si>
  <si>
    <t>UKR</t>
  </si>
  <si>
    <t>Uruguay</t>
  </si>
  <si>
    <t>URY</t>
  </si>
  <si>
    <t>USA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</si>
  <si>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</si>
  <si>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</si>
  <si>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</si>
  <si>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</si>
  <si>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</si>
  <si>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</si>
  <si>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</si>
  <si>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</si>
  <si>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Yugoslavia</t>
  </si>
  <si>
    <t>YUG</t>
  </si>
  <si>
    <t>Zaire</t>
  </si>
  <si>
    <t>ZAR</t>
  </si>
  <si>
    <t>Zambia</t>
  </si>
  <si>
    <t>ZMB</t>
  </si>
  <si>
    <t>Zimbabwe</t>
  </si>
  <si>
    <t>ZWE</t>
  </si>
  <si>
    <t>US-Census. 2011. "Historical Census of Housing Tables " https://www.census.gov/hhes/www/housing/census/historic/owner.html.</t>
  </si>
  <si>
    <t>US-Census. 2013. "Housing Vacancies and Homeownership (CPS/HVS). Second Quarter 2013."</t>
  </si>
  <si>
    <t>US-Census. 2016. "Homeownership Rate for the United States." Federal Reserve Bank of St. Louis https://fred.stlouisfed.org/series/RHORUSQ156N.</t>
  </si>
  <si>
    <t>Andrusz, Gregory D. 1984. Housing and Urban Development in the USSR. London: Macmillan.</t>
  </si>
  <si>
    <t>Annaniassen, Erling. 2006. Norge – det socialdemokratiska ägarlandet [Norway. The Social Democratic Homeownership Country]. Edited by Bo Bengtsson, Erling Annaniassen, Lotte Jensen, Hannu Ruonavaara and Jón Rúnar Sveinsson, Varför så olika? Nordisk bostadspolitik i jämförande historiskt ljus. Malmö: Égalité.</t>
  </si>
  <si>
    <t>Atterhög, Mikael. 2005. "Importance of government policies for home ownership rates. An international survey and analysis." Working Paper Royal Institute of Technology.</t>
  </si>
  <si>
    <t>Behring, Karin, Ilse Helbrecht, and Georg Goldrian. 2002. Wohneigentum in Europa: Ursachen und Rahmenbedingungen unterschiedlicher Wohneigentümerquoten in Europa [Homeownership in Europe]. Ludwigsburg: Wüstenrot-Stiftung.</t>
  </si>
  <si>
    <t>Bengtsson, Bo. 2006. Sverige - kommunal allmännytta och korporativa särintressen [Sweden - Municipal Public Good or Corporate Special Interests]. Edited by Bo Bengtsson, Erling Annaniassen, Lotte Jensen, Hannu Ruonavaara and Jón Rúnar Sveinsson, Varför så olika? Nordisk bostadspolitik i jämförande historiskt ljus. Malmö: Égalité.</t>
  </si>
  <si>
    <t>Bengtsson, Bo, Erling Annaniassen, Lotte Jensen, Hannu Ruonavaara, and Jón Rúnar Sveinsson. 2006. Varför så olika? Nordisk bostadspolitik i jämförande historiskt ljus [Why So Different? Nordic Housing Policy in Historical Comparison]. Malmö: Égalité.</t>
  </si>
  <si>
    <t>Bernardi, Fabrizio, and Teresio Poggio. 2004. "Home Ownership and Social Inequality in Italy." In: Home Ownership and Social Inequality in Comparative Perspective, edited by Karin Kurz and Hans-Peter Blossfeld, 187-232. Stanford: Stanford University Press.</t>
  </si>
  <si>
    <t>BFS. 2015. Bau- und Wohnbaustatistik 2014, Gebäude- und Wohnungsstatistik 2014 [Construction and Housing Statistics]. Neuchâtel: Statistik der Schweiz.</t>
  </si>
  <si>
    <t>Braun, Reiner. 2004. Haushalts- und personenbezogene Wohneigentumsquoten in Deutschland [Household- and Person-based Homeownership Rates in Germany]. Bonn: Empirica-Inst.</t>
  </si>
  <si>
    <t>Chen, Jie, Juan Jing, Yanyun Man, and Zan Yang. 2013. "Public Housing in Mainland China: History, Ongoing Trends, and Future Perspectives." In: The Future of Public Housing, 13-35. Springer.</t>
  </si>
  <si>
    <t>Destatis. 1989. Bäutätigkeit und Wohnungen. Gebäude- und Wohnungszählung vom 25. Mai 1987. Heft 2. Ausgewählte Eckzahlen für kreisfreie Städte und Landkreise [Construction and Housing Census]. Stuttgart: Metzler-Poeschel.</t>
  </si>
  <si>
    <t>Doling, John. 1997. Comparative Housing Policy. Government and Housing in Advanced Industrialized Countries. Basingstoke, Hampshire: Macmillan.</t>
  </si>
  <si>
    <t>Donnison, David, and Clare Ungerson. 1982. Housing Policy. Harmondsworth: Penguin.</t>
  </si>
  <si>
    <t>ECB. 2013. "The Eurosystem Household Finance and Consumption Survey. Results from the First Wave." Statistics Paper Series 2.</t>
  </si>
  <si>
    <t>Emmanuel, Dimitris. 1995. "On the Structure of Housing Accumulation and the Role of Family Welath Transfers in the Greek Housing System." In: Housing and Family Wealth. Comparative International Perspectives, edited by Ray Forrest and Alan Murie, 168-201. London: Routledge.</t>
  </si>
  <si>
    <t>Fahey, Tony, and Bertrand Maître. 2004. "Home Ownership and Social Inequality in Ireland." In: Home Ownership and Social Inequality in Comparative Perspective, edited by Karin Kurz and Hans-Peter Blossfeld, 281-303. Stanford: Stanford University Press.</t>
  </si>
  <si>
    <t>Glatzer, Wolfgang. 1980. Wohnungsversorgung im Wohlfahrtsstaat. Objektive und subjektive Indikatoren zur Wohlfahrtsentwicklung der Bundesrepublik Deutschland [Housing Provision in the Welfare State. Objective and Subjective Indicators for Welfare Development in West Germany]. Frankfurt/New York: Campus.</t>
  </si>
  <si>
    <t>Goebel, Jan, and Hansjoerg Haas. 2013. "SOEPmonitor 1984-2013." Zeitreihen zur Entwicklung wohnungsmarktrelevanter Indikatoren in Deutschland.</t>
  </si>
  <si>
    <t>Gulbrandsen, Lars. 2004. "Home Ownership and Social Inequality in Norway." In: Home Ownership and Social Inequality in Comparative Perspective, edited by Karin Kurz and Hans-Peter Blossfeld, 166-186. Stanford: Stanford University Press.</t>
  </si>
  <si>
    <t>Harris, Richard. 1984. "Class and Housing Tenure in Modern Canada." Research Paper, Centre for Urban and Community Studies, University of Toronto 153:1-45.</t>
  </si>
  <si>
    <t>Hegedüs, József. 2012. "The Transformation of the Social Housing Sector in Eastern Europe. A Conceptual Framework." In: Social Housing in Transition Countries, edited by József Hegedüs, Nóra Teller and Martin Lux, 3-30. London: Routledge.</t>
  </si>
  <si>
    <t>Hirayama, Yosuke, and Kazuo Hayakawa. 1995. "Home Ownership and Family Wealth in Japan." In: Housing and Family Wealth. Comparative International Perspectives, edited by Ray Forrest and Alan Murie, 215-230. London: Routledge.</t>
  </si>
  <si>
    <t>Jenkis, Helmut W. 2010. "Der unklare Begriff "Wohneigentumsquote"." [On the Unclear Notion "Homeownership Rate"] Immobilien &amp; Finanzierung 61 (13):43-44.</t>
  </si>
  <si>
    <t>Kryger, Tony. 2009. "Home Ownership in Australia - Data and Trends." Parliamentary Library. Research Paper 21.</t>
  </si>
  <si>
    <t>Meen, Geoffrey, Kenneth Gibb, Chris Leishman, and Christian Nygaard. 2016. Housing Economics. A Historical Approach. London: Palgrave Macmillan.</t>
  </si>
  <si>
    <t>Ministerie. 2013. "Cijfers over Wonen en Bouwen." [Housing and Construction Statistics] Ministerie van Binnenlandse Zaken en Koninkrijksrelaties.</t>
  </si>
  <si>
    <t>Morrison, Philip S. 2008. On the Falling Rate of Home Ownership in New Zealand. Aotearoa: Centre for Housing Research.</t>
  </si>
  <si>
    <t>Mouillart, Michel. 2015. "Regards sur l’accession à la propriété en longue période." [Perspectives on Homeownership in the Long-run] L'observateur de l'immobilier du Crédit Foncier 89:39-49.</t>
  </si>
  <si>
    <t>Mulder, Clara H. 2004. "Home Ownership and Social Inequality in the Netherlands." In: Home Ownership and Social Inequality in Comparative Perspective, edited by Karin Kurz and Hans-Peter Blossfeld, 114-140. Stanford: Stanford University Press.</t>
  </si>
  <si>
    <t>OSD. 2013. Dwellings and housing conditions [e-publication]. ISSN=1798-6761. Overview 2013, Appendix table 3. Household-dwelling units and persons by tenure status in 1970–2013. Helsinki: Statistics Finland [referred: 2.9.2016].</t>
  </si>
  <si>
    <t>Schulz, Günther. 1994. Wiederaufbau in Deutschland: die Wohnungsbaupolitik in den Westzonen und der Bundesrepublik von 1945 bis 1957 [Reconstruction in Germany. Housing Policy in the Western Occupied Areas and the Federal Republic From 1945-1957]. Düsseldorf: Droste.</t>
  </si>
  <si>
    <t>SE/CZR. 2004. Housing Statistics in the European Union 2004. Karlskrona: National Board of Housing, Building and Planning, Sweden.</t>
  </si>
  <si>
    <t>Sensch, Jürgen. 2010. Bautätigkeit und Wohnungen in der Bundesrepublik Deutschland 1950 – 2005. GESIS - Datenkompilation. [Construction and Housing in Germany]. Köln: Gesis.</t>
  </si>
  <si>
    <t>Shleifer, Andrei, and Daniel Treisman. 2014. "Normal Countries: The East 25 Years After Communism." Foreign Affairs.</t>
  </si>
  <si>
    <t>Sierminska, Eva, Timothy M. Smeeding, and Serge Allegrezza. 2013. "The Distribution of Assets and Debts." In: Income Inequality. Economic Disparities and the Middle Class in Affluent Countries, edited by Janet C. Gornick and Markus Jäntti, 285-311. Stanford, California: Stanford University Press.</t>
  </si>
  <si>
    <t>Statistik-Austria. 2014. Wohnen. Zahlen, Daten und Indikatoren der Wohnstatistik [Housing. Numbers, Data and Indicators in Housing Statistics]. Wien: Statistik Austria.</t>
  </si>
  <si>
    <t>Sveinsson, Jón Rúnar. 2006. Island – självägande och fackligt inflytande. Edited by Bo Bengtsson, Erling Annaniassen, Lotte Jensen, Hannu Ruonavaara and Jón Rúnar Sveinsson. Vol. Island - Varför så olika? Nordisk bostadspolitik i jämförande historiskt ljus. Malmö: Égalité.</t>
  </si>
  <si>
    <t>UN. 1958-2001. Annual Bulletin of Housing and Building Statistics for Europe. New York: United Nations.</t>
  </si>
  <si>
    <t>UN. 1974. Compendium of Housing Statistics. First Issue. Edited by Department of Economic and Social Affairs. Statistical Office. New York: United Nations.</t>
  </si>
  <si>
    <t>UN. 2016. UN-Data and Demographic Yearbook.</t>
  </si>
  <si>
    <t>REFERENCES</t>
  </si>
  <si>
    <t>SOURCES</t>
  </si>
  <si>
    <t>Czechoslovakia</t>
  </si>
  <si>
    <t xml:space="preserve">CSK </t>
  </si>
  <si>
    <t>CMHC. 2014. Ownership Rates, Canada, Provinces, Territories and Metropolitan Areas, 1971–2011 (per cent). Canada Mortgage and Housing Corporation.</t>
  </si>
  <si>
    <r>
      <rPr>
        <b/>
        <sz val="10"/>
        <rFont val="Arial"/>
        <family val="2"/>
      </rPr>
      <t>COMMENT:</t>
    </r>
    <r>
      <rPr>
        <sz val="10"/>
        <rFont val="Arial"/>
        <family val="2"/>
      </rPr>
      <t xml:space="preserve"> Please consult for all methodological decisions the book "Homeownership, Renting, and Society" (Routledge 2017), pages 20-22 (also on google books)</t>
    </r>
  </si>
  <si>
    <t>Australia (Kryger 2009); Austria (UN 1958-2001),Mikrozensus, (Statistik-Austria 2014), rent-free family housing not counted; Belgium (UN 1958-2001), Census; Canada (CMHC 2014, Harris 1984); Denmark (UN 1958-2001, Bengtsson et al. 2006), andelsbostäder counted in; Finland (Annaniassen 2006, OSD 2013); France (Mouillart 2015); Germany (Glatzer 1980: 246, Goebel and Haas 2013, Sensch 2010), West-Germany before 1990, East-Germany post-1990 refers to the East-German territory; Greece (Emmanuel 1995, UN 1958-2001); Italy (Bernardi and Poggio 2004), ISTAT Annuario Statistico; Iceland (Sveinsson 2006); Ireland (Fahey and Maître 2004), Central Statistics Office; Japan (Hirayama and Hayakawa 1995), Statistics Japan; Netherlands (Mulder 2004, Ministerie 2013); New Zealand (Morrison 2008) ; Norway (Gulbrandsen 2004), Statistics Norway, cooperatives counted in; Portugal (UN 1958-2001), Censos da População e Habitação; Scotland (UN 1958-2001), Census ; Spain (UN 1958-2001), Censos de Población y Viviendas; Sweden, cooperatives counted in (Bengtsson 2006), SCB; Switzerland (UN 1958-2001, BFS 2015); UK (England) (Meen et al. 2016); United States (US-Census 2011, 2016); Eastern Europe (UN 1958-2001) (Hegedüs 2012: 15), Eurostat; Latin America (UN 1958-2001), CEPALSTAT; Asia: Statistics Singapore; Urban China (Chen et al. 2013); South Africa General Household Survey, partially plus fully owned; Russia (USSR) and (former) Soviet Republics, Narodnoe khozyaistvo SSSR 1922 -1982, (Andrusz 1984, Shleifer and Treisman 2014), the numbers before 1990 are urban housing in private property only, a small share of private rentals must be discounted; Greenland, Statbank Greenland; African and Oceanic countries (UN 1958-2001, 2016), HOFINET; Statistics Indonesia</t>
  </si>
  <si>
    <t>KOR</t>
  </si>
  <si>
    <t>iso</t>
  </si>
  <si>
    <t>Changes relative to version 1.0</t>
  </si>
  <si>
    <t>Correction of Korea iso-code</t>
  </si>
  <si>
    <t>Consolidation of Botswana</t>
  </si>
  <si>
    <t>Correction of Swiss 1950 entry (BFS Wohnungszählung 1950)</t>
  </si>
  <si>
    <t>Australia, latest Census data</t>
  </si>
  <si>
    <t>Denmark, since 1981-2019, StatBank, https://www.statbank.dk/statbank5a/default.asp?w=1920</t>
  </si>
  <si>
    <t>Canada, 2016 statistics Canada</t>
  </si>
  <si>
    <t>United States, US Census since 1965, average of quarterly rates, https://www.census.gov/econ/currentdata/dbsearch?program=HV&amp;startYear=1956&amp;endYear=2019&amp;categories=RATE&amp;dataType=HOR&amp;geoLevel=US&amp;notAdjusted=1&amp;submit=GET+DATA&amp;releaseScheduleId=</t>
  </si>
  <si>
    <t>France, since 2007, INSEE, https://www.insee.fr/fr/statistiques/3676698?sommaire=3696937</t>
  </si>
  <si>
    <t>Switzerland, latest data, https://www.bfs.admin.ch/bfs/de/home/statistiken/bau-wohnungswesen/wohnungen/wohnverhaeltnisse/mieter-eigentuemer.html</t>
  </si>
  <si>
    <t>Germany SOEP data for latest period, estimates by Daniel Overbeck for pre-1950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</si>
</sst>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.00\ _€_-;\-* #,##0.00\ _€_-;_-* \-??\ _€_-;_-@_-"/>
  </numFmts>
  <fonts count="7">
    <font>
      <sz val="10"/>
      <name val="Arial"/>
      <family val="2"/>
    </font>
    <font>
      <sz val="10"/>
      <name val="FreeSans"/>
      <family val="2"/>
    </font>
    <font>
      <sz val="7"/>
      <name val="Arial"/>
      <family val="2"/>
      <charset val="1"/>
    </font>
    <font>
      <sz val="10"/>
      <name val="Calibri"/>
      <family val="2"/>
    </font>
    <font>
      <b/>
      <sz val="10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3366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5" fontId="1" fillId="0" borderId="0" applyBorder="0" applyAlignment="0" applyProtection="0"/>
    <xf numFmtId="0" fontId="2" fillId="0" borderId="1" applyProtection="0">
      <alignment horizontal="left" vertical="center" wrapText="1"/>
    </xf>
  </cellStyleXfs>
  <cellXfs count="20">
    <xf numFmtId="0" fontId="0" fillId="0" borderId="0" xfId="0"/>
    <xf numFmtId="0" fontId="3" fillId="0" borderId="0" xfId="0" applyFont="1" applyAlignment="1">
      <alignment horizontal="justify" vertic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2" xfId="0" applyFont="1" applyBorder="1"/>
    <xf numFmtId="2" fontId="5" fillId="0" borderId="2" xfId="0" applyNumberFormat="1" applyFont="1" applyBorder="1"/>
    <xf numFmtId="164" fontId="5" fillId="0" borderId="2" xfId="0" applyNumberFormat="1" applyFont="1" applyBorder="1"/>
    <xf numFmtId="164" fontId="5" fillId="0" borderId="2" xfId="2" applyNumberFormat="1" applyFont="1" applyBorder="1" applyAlignment="1"/>
    <xf numFmtId="164" fontId="6" fillId="0" borderId="2" xfId="0" applyNumberFormat="1" applyFont="1" applyBorder="1" applyAlignment="1">
      <alignment horizontal="right"/>
    </xf>
    <xf numFmtId="164" fontId="5" fillId="0" borderId="2" xfId="2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4" fontId="5" fillId="0" borderId="2" xfId="0" applyNumberFormat="1" applyFont="1" applyBorder="1" applyAlignment="1"/>
    <xf numFmtId="164" fontId="5" fillId="0" borderId="2" xfId="2" applyNumberFormat="1" applyFont="1" applyBorder="1" applyAlignment="1">
      <alignment horizontal="right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2" applyFont="1" applyBorder="1" applyAlignment="1" applyProtection="1">
      <alignment horizontal="left" vertical="center" wrapText="1"/>
    </xf>
    <xf numFmtId="164" fontId="5" fillId="0" borderId="2" xfId="1" applyNumberFormat="1" applyFont="1" applyBorder="1" applyAlignment="1" applyProtection="1"/>
    <xf numFmtId="164" fontId="5" fillId="0" borderId="2" xfId="0" applyNumberFormat="1" applyFont="1" applyBorder="1" applyAlignment="1">
      <alignment horizontal="right" wrapText="1"/>
    </xf>
    <xf numFmtId="0" fontId="5" fillId="0" borderId="2" xfId="2" applyFont="1" applyBorder="1" applyAlignment="1"/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Fill="1" applyProtection="1"/>
  </cellXfs>
  <cellStyles count="3">
    <cellStyle name="Comma" xfId="1" builtinId="3"/>
    <cellStyle name="Explanatory Text" xfId="2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48"/>
  <sheetViews>
    <sheetView zoomScale="55" zoomScaleNormal="55" workbookViewId="0">
      <pane xSplit="2" ySplit="1" topLeftCell="CU105" activePane="bottomRight" state="frozen"/>
      <selection pane="topRight" activeCell="C1" sqref="C1"/>
      <selection pane="bottomLeft" activeCell="A2" sqref="A2"/>
      <selection pane="bottomRight" activeCell="DP137" sqref="DP137"/>
    </sheetView>
  </sheetViews>
  <sheetFormatPr defaultColWidth="9.109375" defaultRowHeight="15.6"/>
  <cols>
    <col min="1" max="1025" width="11.5546875" style="4"/>
    <col min="1026" max="16384" width="9.109375" style="4"/>
  </cols>
  <sheetData>
    <row r="1" spans="1:122">
      <c r="A1" s="4" t="s">
        <v>0</v>
      </c>
      <c r="B1" s="4" t="s">
        <v>342</v>
      </c>
      <c r="C1" s="4">
        <v>1900</v>
      </c>
      <c r="D1" s="4">
        <v>1901</v>
      </c>
      <c r="E1" s="4">
        <v>1902</v>
      </c>
      <c r="F1" s="4">
        <v>1903</v>
      </c>
      <c r="G1" s="4">
        <v>1904</v>
      </c>
      <c r="H1" s="4">
        <v>1905</v>
      </c>
      <c r="I1" s="4">
        <v>1906</v>
      </c>
      <c r="J1" s="4">
        <v>1907</v>
      </c>
      <c r="K1" s="4">
        <v>1908</v>
      </c>
      <c r="L1" s="4">
        <v>1909</v>
      </c>
      <c r="M1" s="4">
        <v>1910</v>
      </c>
      <c r="N1" s="4">
        <v>1911</v>
      </c>
      <c r="O1" s="4">
        <v>1912</v>
      </c>
      <c r="P1" s="4">
        <v>1913</v>
      </c>
      <c r="Q1" s="4">
        <v>1914</v>
      </c>
      <c r="R1" s="4">
        <v>1915</v>
      </c>
      <c r="S1" s="4">
        <v>1916</v>
      </c>
      <c r="T1" s="4">
        <v>1917</v>
      </c>
      <c r="U1" s="4">
        <v>1918</v>
      </c>
      <c r="V1" s="4">
        <v>1919</v>
      </c>
      <c r="W1" s="4">
        <v>1920</v>
      </c>
      <c r="X1" s="4">
        <v>1921</v>
      </c>
      <c r="Y1" s="4">
        <v>1922</v>
      </c>
      <c r="Z1" s="4">
        <v>1923</v>
      </c>
      <c r="AA1" s="4">
        <v>1924</v>
      </c>
      <c r="AB1" s="4">
        <v>1925</v>
      </c>
      <c r="AC1" s="4">
        <v>1926</v>
      </c>
      <c r="AD1" s="4">
        <v>1927</v>
      </c>
      <c r="AE1" s="4">
        <v>1928</v>
      </c>
      <c r="AF1" s="4">
        <v>1929</v>
      </c>
      <c r="AG1" s="4">
        <v>1930</v>
      </c>
      <c r="AH1" s="4">
        <v>1931</v>
      </c>
      <c r="AI1" s="4">
        <v>1932</v>
      </c>
      <c r="AJ1" s="4">
        <v>1933</v>
      </c>
      <c r="AK1" s="4">
        <v>1934</v>
      </c>
      <c r="AL1" s="4">
        <v>1935</v>
      </c>
      <c r="AM1" s="4">
        <v>1936</v>
      </c>
      <c r="AN1" s="4">
        <v>1937</v>
      </c>
      <c r="AO1" s="4">
        <v>1938</v>
      </c>
      <c r="AP1" s="4">
        <v>1939</v>
      </c>
      <c r="AQ1" s="4">
        <v>1940</v>
      </c>
      <c r="AR1" s="4">
        <v>1941</v>
      </c>
      <c r="AS1" s="4">
        <v>1942</v>
      </c>
      <c r="AT1" s="4">
        <v>1943</v>
      </c>
      <c r="AU1" s="4">
        <v>1944</v>
      </c>
      <c r="AV1" s="4">
        <v>1945</v>
      </c>
      <c r="AW1" s="4">
        <v>1946</v>
      </c>
      <c r="AX1" s="4">
        <v>1947</v>
      </c>
      <c r="AY1" s="4">
        <v>1948</v>
      </c>
      <c r="AZ1" s="4">
        <v>1949</v>
      </c>
      <c r="BA1" s="4">
        <v>1950</v>
      </c>
      <c r="BB1" s="4">
        <v>1951</v>
      </c>
      <c r="BC1" s="4">
        <v>1952</v>
      </c>
      <c r="BD1" s="4">
        <v>1953</v>
      </c>
      <c r="BE1" s="4">
        <v>1954</v>
      </c>
      <c r="BF1" s="4">
        <v>1955</v>
      </c>
      <c r="BG1" s="4">
        <v>1956</v>
      </c>
      <c r="BH1" s="4">
        <v>1957</v>
      </c>
      <c r="BI1" s="4">
        <v>1958</v>
      </c>
      <c r="BJ1" s="4">
        <v>1959</v>
      </c>
      <c r="BK1" s="4">
        <v>1960</v>
      </c>
      <c r="BL1" s="4">
        <v>1961</v>
      </c>
      <c r="BM1" s="4">
        <v>1962</v>
      </c>
      <c r="BN1" s="4">
        <v>1963</v>
      </c>
      <c r="BO1" s="4">
        <v>1964</v>
      </c>
      <c r="BP1" s="4">
        <v>1965</v>
      </c>
      <c r="BQ1" s="4">
        <v>1966</v>
      </c>
      <c r="BR1" s="4">
        <v>1967</v>
      </c>
      <c r="BS1" s="4">
        <v>1968</v>
      </c>
      <c r="BT1" s="4">
        <v>1969</v>
      </c>
      <c r="BU1" s="4">
        <v>1970</v>
      </c>
      <c r="BV1" s="4">
        <v>1971</v>
      </c>
      <c r="BW1" s="4">
        <v>1972</v>
      </c>
      <c r="BX1" s="4">
        <v>1973</v>
      </c>
      <c r="BY1" s="4">
        <v>1974</v>
      </c>
      <c r="BZ1" s="4">
        <v>1975</v>
      </c>
      <c r="CA1" s="4">
        <v>1976</v>
      </c>
      <c r="CB1" s="4">
        <v>1977</v>
      </c>
      <c r="CC1" s="4">
        <v>1978</v>
      </c>
      <c r="CD1" s="4">
        <v>1979</v>
      </c>
      <c r="CE1" s="4">
        <v>1980</v>
      </c>
      <c r="CF1" s="4">
        <v>1981</v>
      </c>
      <c r="CG1" s="4">
        <v>1982</v>
      </c>
      <c r="CH1" s="4">
        <v>1983</v>
      </c>
      <c r="CI1" s="4">
        <v>1984</v>
      </c>
      <c r="CJ1" s="4">
        <v>1985</v>
      </c>
      <c r="CK1" s="4">
        <v>1986</v>
      </c>
      <c r="CL1" s="4">
        <v>1987</v>
      </c>
      <c r="CM1" s="4">
        <v>1988</v>
      </c>
      <c r="CN1" s="4">
        <v>1989</v>
      </c>
      <c r="CO1" s="4">
        <v>1990</v>
      </c>
      <c r="CP1" s="4">
        <v>1991</v>
      </c>
      <c r="CQ1" s="4">
        <v>1992</v>
      </c>
      <c r="CR1" s="4">
        <v>1993</v>
      </c>
      <c r="CS1" s="4">
        <v>1994</v>
      </c>
      <c r="CT1" s="4">
        <v>1995</v>
      </c>
      <c r="CU1" s="4">
        <v>1996</v>
      </c>
      <c r="CV1" s="4">
        <v>1997</v>
      </c>
      <c r="CW1" s="4">
        <v>1998</v>
      </c>
      <c r="CX1" s="4">
        <v>1999</v>
      </c>
      <c r="CY1" s="4">
        <v>2000</v>
      </c>
      <c r="CZ1" s="4">
        <v>2001</v>
      </c>
      <c r="DA1" s="4">
        <v>2002</v>
      </c>
      <c r="DB1" s="4">
        <v>2003</v>
      </c>
      <c r="DC1" s="4">
        <v>2004</v>
      </c>
      <c r="DD1" s="4">
        <v>2005</v>
      </c>
      <c r="DE1" s="4">
        <v>2006</v>
      </c>
      <c r="DF1" s="4">
        <v>2007</v>
      </c>
      <c r="DG1" s="4">
        <v>2008</v>
      </c>
      <c r="DH1" s="4">
        <v>2009</v>
      </c>
      <c r="DI1" s="4">
        <v>2010</v>
      </c>
      <c r="DJ1" s="4">
        <v>2011</v>
      </c>
      <c r="DK1" s="4">
        <v>2012</v>
      </c>
      <c r="DL1" s="4">
        <v>2013</v>
      </c>
      <c r="DM1" s="4">
        <v>2014</v>
      </c>
      <c r="DN1" s="4">
        <v>2015</v>
      </c>
      <c r="DO1" s="4">
        <v>2016</v>
      </c>
      <c r="DP1" s="4">
        <v>2017</v>
      </c>
      <c r="DQ1" s="4">
        <v>2018</v>
      </c>
      <c r="DR1" s="4">
        <v>2019</v>
      </c>
    </row>
    <row r="2" spans="1:122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>
        <f>100*142757/258483</f>
        <v>55.228777134279625</v>
      </c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</row>
    <row r="3" spans="1:122">
      <c r="A3" s="4" t="s">
        <v>3</v>
      </c>
      <c r="B3" s="5" t="s">
        <v>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>
        <v>64.5</v>
      </c>
      <c r="CP3" s="6"/>
      <c r="CQ3" s="6"/>
      <c r="CR3" s="6"/>
      <c r="CS3" s="6"/>
      <c r="CT3" s="6"/>
      <c r="CU3" s="6"/>
      <c r="CV3" s="6"/>
      <c r="CW3" s="6"/>
      <c r="CX3" s="6"/>
      <c r="CY3" s="6"/>
      <c r="CZ3" s="6">
        <v>94</v>
      </c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</row>
    <row r="4" spans="1:122">
      <c r="A4" s="4" t="s">
        <v>5</v>
      </c>
      <c r="B4" s="5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7">
        <v>66.966775945588907</v>
      </c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</row>
    <row r="5" spans="1:122">
      <c r="A5" s="4" t="s">
        <v>7</v>
      </c>
      <c r="B5" s="4" t="s">
        <v>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>
        <v>37.299999999999997</v>
      </c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>
        <v>58.9</v>
      </c>
      <c r="BL5" s="6"/>
      <c r="BM5" s="6"/>
      <c r="BN5" s="6"/>
      <c r="BO5" s="6"/>
      <c r="BP5" s="6"/>
      <c r="BQ5" s="6"/>
      <c r="BR5" s="6"/>
      <c r="BS5" s="6"/>
      <c r="BT5" s="6"/>
      <c r="BU5" s="6">
        <v>58.7</v>
      </c>
      <c r="BV5" s="6"/>
      <c r="BW5" s="6"/>
      <c r="BX5" s="6"/>
      <c r="BY5" s="6"/>
      <c r="BZ5" s="6"/>
      <c r="CA5" s="6"/>
      <c r="CB5" s="6"/>
      <c r="CC5" s="6"/>
      <c r="CD5" s="6"/>
      <c r="CE5" s="6">
        <f>100*2804332/4060288</f>
        <v>69.067317392263803</v>
      </c>
      <c r="CF5" s="6"/>
      <c r="CG5" s="6"/>
      <c r="CH5" s="6"/>
      <c r="CI5" s="6"/>
      <c r="CJ5" s="6"/>
      <c r="CK5" s="6"/>
      <c r="CL5" s="6"/>
      <c r="CM5" s="6"/>
      <c r="CN5" s="6"/>
      <c r="CO5" s="6"/>
      <c r="CP5" s="6">
        <f>0.665561367567361*100</f>
        <v>66.556136756736095</v>
      </c>
      <c r="CQ5" s="6"/>
      <c r="CR5" s="6"/>
      <c r="CS5" s="6"/>
      <c r="CT5" s="6"/>
      <c r="CU5" s="6"/>
      <c r="CV5" s="6"/>
      <c r="CW5" s="6"/>
      <c r="CX5" s="6"/>
      <c r="CY5" s="6"/>
      <c r="CZ5" s="6">
        <v>74.923545397014493</v>
      </c>
      <c r="DA5" s="6"/>
      <c r="DB5" s="6"/>
      <c r="DC5" s="6"/>
      <c r="DD5" s="6"/>
      <c r="DE5" s="6"/>
      <c r="DF5" s="6"/>
      <c r="DG5" s="6"/>
      <c r="DH5" s="6"/>
      <c r="DI5" s="6">
        <v>72.134048929173701</v>
      </c>
      <c r="DJ5" s="6"/>
      <c r="DK5" s="6"/>
      <c r="DL5" s="6"/>
      <c r="DM5" s="6"/>
      <c r="DN5" s="6"/>
    </row>
    <row r="6" spans="1:122">
      <c r="A6" s="4" t="s">
        <v>9</v>
      </c>
      <c r="B6" s="5" t="s">
        <v>10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>
        <v>77.7777777777778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>
        <v>61.904761904761898</v>
      </c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>
        <v>59.7</v>
      </c>
      <c r="BL6" s="6"/>
      <c r="BM6" s="6"/>
      <c r="BN6" s="6"/>
      <c r="BO6" s="6"/>
      <c r="BP6" s="6">
        <v>46.4</v>
      </c>
      <c r="BQ6" s="6">
        <v>44.9</v>
      </c>
      <c r="BR6" s="6">
        <v>42.4</v>
      </c>
      <c r="BS6" s="6">
        <v>40.799999999999997</v>
      </c>
      <c r="BT6" s="6">
        <v>39.6</v>
      </c>
      <c r="BU6" s="6">
        <v>36.700000000000003</v>
      </c>
      <c r="BV6" s="6">
        <v>35.700000000000003</v>
      </c>
      <c r="BW6" s="6">
        <v>34.799999999999997</v>
      </c>
      <c r="BX6" s="6">
        <v>33.5</v>
      </c>
      <c r="BY6" s="6">
        <v>31.8</v>
      </c>
      <c r="BZ6" s="6">
        <v>30.5</v>
      </c>
      <c r="CA6" s="6">
        <v>29.2</v>
      </c>
      <c r="CB6" s="6">
        <v>28.1</v>
      </c>
      <c r="CC6" s="6">
        <v>27.1</v>
      </c>
      <c r="CD6" s="6">
        <v>26.5</v>
      </c>
      <c r="CE6" s="6">
        <v>33.700000000000003</v>
      </c>
      <c r="CF6" s="6">
        <v>33.299999999999997</v>
      </c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>
        <v>99.6</v>
      </c>
      <c r="DL6" s="6"/>
      <c r="DM6" s="6"/>
      <c r="DN6" s="6"/>
    </row>
    <row r="7" spans="1:122">
      <c r="A7" s="4" t="s">
        <v>11</v>
      </c>
      <c r="B7" s="4" t="s">
        <v>12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>
        <f>100*12432/19224</f>
        <v>64.66916354556804</v>
      </c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</row>
    <row r="8" spans="1:122">
      <c r="A8" s="4" t="s">
        <v>13</v>
      </c>
      <c r="B8" s="4" t="s">
        <v>14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>
        <v>49</v>
      </c>
      <c r="O8" s="6"/>
      <c r="P8" s="6"/>
      <c r="Q8" s="6"/>
      <c r="R8" s="6"/>
      <c r="S8" s="6"/>
      <c r="T8" s="6"/>
      <c r="U8" s="6"/>
      <c r="V8" s="6"/>
      <c r="W8" s="6"/>
      <c r="X8" s="6">
        <v>53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>
        <v>53.4</v>
      </c>
      <c r="AY8" s="6"/>
      <c r="AZ8" s="6"/>
      <c r="BA8" s="6"/>
      <c r="BB8" s="6"/>
      <c r="BC8" s="6"/>
      <c r="BD8" s="6"/>
      <c r="BE8" s="6">
        <v>63.3</v>
      </c>
      <c r="BF8" s="6"/>
      <c r="BG8" s="6"/>
      <c r="BH8" s="6"/>
      <c r="BI8" s="6"/>
      <c r="BJ8" s="6"/>
      <c r="BK8" s="6"/>
      <c r="BL8" s="6">
        <v>69.900000000000006</v>
      </c>
      <c r="BM8" s="6"/>
      <c r="BN8" s="6"/>
      <c r="BO8" s="6"/>
      <c r="BP8" s="6"/>
      <c r="BQ8" s="6">
        <v>71.400000000000006</v>
      </c>
      <c r="BR8" s="6"/>
      <c r="BS8" s="6"/>
      <c r="BT8" s="6"/>
      <c r="BU8" s="6"/>
      <c r="BV8" s="6">
        <v>68.8</v>
      </c>
      <c r="BW8" s="6"/>
      <c r="BX8" s="6"/>
      <c r="BY8" s="6"/>
      <c r="BZ8" s="6"/>
      <c r="CA8" s="6">
        <v>68.3</v>
      </c>
      <c r="CB8" s="6"/>
      <c r="CC8" s="6"/>
      <c r="CD8" s="6"/>
      <c r="CE8" s="6"/>
      <c r="CF8" s="6">
        <v>70.099999999999994</v>
      </c>
      <c r="CG8" s="6"/>
      <c r="CH8" s="6"/>
      <c r="CI8" s="6"/>
      <c r="CJ8" s="6"/>
      <c r="CK8" s="6">
        <v>70.400000000000006</v>
      </c>
      <c r="CL8" s="6"/>
      <c r="CM8" s="6"/>
      <c r="CN8" s="6"/>
      <c r="CO8" s="6"/>
      <c r="CP8" s="6">
        <v>68.900000000000006</v>
      </c>
      <c r="CQ8" s="6"/>
      <c r="CR8" s="6"/>
      <c r="CS8" s="6"/>
      <c r="CT8" s="6"/>
      <c r="CU8" s="6">
        <v>69</v>
      </c>
      <c r="CV8" s="6"/>
      <c r="CW8" s="6"/>
      <c r="CX8" s="6"/>
      <c r="CY8" s="6"/>
      <c r="CZ8" s="6">
        <v>69.5</v>
      </c>
      <c r="DA8" s="6"/>
      <c r="DB8" s="6"/>
      <c r="DC8" s="6"/>
      <c r="DD8" s="6"/>
      <c r="DE8" s="8">
        <v>69.8</v>
      </c>
      <c r="DF8" s="6"/>
      <c r="DG8" s="6"/>
      <c r="DH8" s="6"/>
      <c r="DI8" s="6"/>
      <c r="DJ8" s="6">
        <v>67</v>
      </c>
      <c r="DK8" s="6"/>
      <c r="DL8" s="6"/>
      <c r="DM8" s="6"/>
      <c r="DN8" s="6"/>
      <c r="DO8" s="4">
        <v>67.099999999999994</v>
      </c>
    </row>
    <row r="9" spans="1:122">
      <c r="A9" s="4" t="s">
        <v>15</v>
      </c>
      <c r="B9" s="5" t="s">
        <v>16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>
        <v>35.6</v>
      </c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>
        <v>41.16</v>
      </c>
      <c r="BW9" s="6"/>
      <c r="BX9" s="6"/>
      <c r="BY9" s="6">
        <v>44.560456749569802</v>
      </c>
      <c r="BZ9" s="6">
        <v>45.790998647865599</v>
      </c>
      <c r="CA9" s="6">
        <v>46.9474571724217</v>
      </c>
      <c r="CB9" s="6">
        <v>47.968470355279699</v>
      </c>
      <c r="CC9" s="6">
        <v>48.119986313348299</v>
      </c>
      <c r="CD9" s="6">
        <v>48.9673727689568</v>
      </c>
      <c r="CE9" s="6">
        <v>49.1506228765572</v>
      </c>
      <c r="CF9" s="6">
        <v>49.8705046618322</v>
      </c>
      <c r="CG9" s="6">
        <v>50.061404488109901</v>
      </c>
      <c r="CH9" s="6">
        <v>50.281148268718603</v>
      </c>
      <c r="CI9" s="6">
        <v>48.884609795087897</v>
      </c>
      <c r="CJ9" s="6">
        <v>49.492995091189201</v>
      </c>
      <c r="CK9" s="6">
        <v>50.053323853537101</v>
      </c>
      <c r="CL9" s="6">
        <v>50.124157502660502</v>
      </c>
      <c r="CM9" s="6">
        <v>50.614250614250601</v>
      </c>
      <c r="CN9" s="6">
        <v>50.991994430908498</v>
      </c>
      <c r="CO9" s="6">
        <v>50.803968525487498</v>
      </c>
      <c r="CP9" s="6">
        <v>50.655021834061102</v>
      </c>
      <c r="CQ9" s="6">
        <v>50.880106276984399</v>
      </c>
      <c r="CR9" s="6">
        <v>51.037207770826498</v>
      </c>
      <c r="CS9" s="6">
        <v>49.310118265440202</v>
      </c>
      <c r="CT9" s="6">
        <v>50.146246343841398</v>
      </c>
      <c r="CU9" s="6">
        <v>50.949468941100697</v>
      </c>
      <c r="CV9" s="6">
        <v>51.503518873960303</v>
      </c>
      <c r="CW9" s="6">
        <v>51.951761345604602</v>
      </c>
      <c r="CX9" s="6">
        <v>52.568922305764403</v>
      </c>
      <c r="CY9" s="6">
        <v>52.465116279069797</v>
      </c>
      <c r="CZ9" s="6">
        <v>52.697731453096303</v>
      </c>
      <c r="DA9" s="6">
        <v>52.807283763277702</v>
      </c>
      <c r="DB9" s="6">
        <v>52.830759915228597</v>
      </c>
      <c r="DC9" s="6">
        <v>50.262237762237802</v>
      </c>
      <c r="DD9" s="6">
        <v>50.877697841726601</v>
      </c>
      <c r="DE9" s="6">
        <v>51.2382578992314</v>
      </c>
      <c r="DF9" s="6">
        <v>51.680316294831997</v>
      </c>
      <c r="DG9" s="6">
        <v>50.798543009246302</v>
      </c>
      <c r="DH9" s="6">
        <v>50.847928829580198</v>
      </c>
      <c r="DI9" s="6">
        <v>50.165562913907301</v>
      </c>
      <c r="DJ9" s="6">
        <v>49.7125650150561</v>
      </c>
      <c r="DK9" s="6">
        <v>49.335142469470803</v>
      </c>
      <c r="DL9" s="6">
        <v>49.704459967759298</v>
      </c>
      <c r="DM9" s="6">
        <v>49.588750331653003</v>
      </c>
      <c r="DN9" s="6">
        <v>49.148545978517198</v>
      </c>
    </row>
    <row r="10" spans="1:122">
      <c r="A10" s="4" t="s">
        <v>17</v>
      </c>
      <c r="B10" s="4" t="s">
        <v>18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>
        <v>65.714285714285694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>
        <v>30.769230769230798</v>
      </c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>
        <v>38</v>
      </c>
      <c r="BL10" s="6"/>
      <c r="BM10" s="6"/>
      <c r="BN10" s="6"/>
      <c r="BO10" s="6"/>
      <c r="BP10" s="6">
        <v>33.799999999999997</v>
      </c>
      <c r="BQ10" s="6">
        <v>33.299999999999997</v>
      </c>
      <c r="BR10" s="6">
        <v>32.9</v>
      </c>
      <c r="BS10" s="6">
        <v>32.5</v>
      </c>
      <c r="BT10" s="6">
        <v>32.1</v>
      </c>
      <c r="BU10" s="6">
        <v>31.1</v>
      </c>
      <c r="BV10" s="6">
        <v>30.8</v>
      </c>
      <c r="BW10" s="6">
        <v>30.6</v>
      </c>
      <c r="BX10" s="6">
        <v>30.5</v>
      </c>
      <c r="BY10" s="6">
        <v>29.8</v>
      </c>
      <c r="BZ10" s="6">
        <v>29.5</v>
      </c>
      <c r="CA10" s="6">
        <v>29</v>
      </c>
      <c r="CB10" s="6">
        <v>28.8</v>
      </c>
      <c r="CC10" s="6">
        <v>28.3</v>
      </c>
      <c r="CD10" s="6">
        <v>27.8</v>
      </c>
      <c r="CE10" s="6">
        <v>36.6</v>
      </c>
      <c r="CF10" s="6">
        <v>37.6</v>
      </c>
      <c r="CG10" s="6"/>
      <c r="CH10" s="6"/>
      <c r="CI10" s="6"/>
      <c r="CJ10" s="6"/>
      <c r="CK10" s="6">
        <v>35.799999999999997</v>
      </c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>
        <v>94.2</v>
      </c>
      <c r="DL10" s="6"/>
      <c r="DM10" s="6"/>
      <c r="DN10" s="6"/>
    </row>
    <row r="11" spans="1:122">
      <c r="A11" s="4" t="s">
        <v>19</v>
      </c>
      <c r="B11" s="5" t="s">
        <v>20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7">
        <v>65.118383791200799</v>
      </c>
      <c r="DJ11" s="6"/>
      <c r="DK11" s="6"/>
      <c r="DL11" s="6"/>
      <c r="DM11" s="6"/>
      <c r="DN11" s="6"/>
    </row>
    <row r="12" spans="1:122">
      <c r="A12" s="4" t="s">
        <v>21</v>
      </c>
      <c r="B12" s="5" t="s">
        <v>22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>
        <f>100*11716356/12675583</f>
        <v>92.432482198254704</v>
      </c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7">
        <v>85.705150460175005</v>
      </c>
      <c r="DK12" s="6"/>
      <c r="DL12" s="6"/>
      <c r="DM12" s="6"/>
      <c r="DN12" s="6"/>
    </row>
    <row r="13" spans="1:122">
      <c r="A13" s="4" t="s">
        <v>23</v>
      </c>
      <c r="B13" s="5" t="s">
        <v>24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>
        <v>73.770491803278702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>
        <v>41.860465116279101</v>
      </c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>
        <v>48</v>
      </c>
      <c r="BL13" s="6"/>
      <c r="BM13" s="6"/>
      <c r="BN13" s="6"/>
      <c r="BO13" s="6"/>
      <c r="BP13" s="6">
        <v>41.7</v>
      </c>
      <c r="BQ13" s="6">
        <v>40.200000000000003</v>
      </c>
      <c r="BR13" s="6">
        <v>38.9</v>
      </c>
      <c r="BS13" s="6">
        <v>37.5</v>
      </c>
      <c r="BT13" s="6">
        <v>35.9</v>
      </c>
      <c r="BU13" s="6">
        <v>34.5</v>
      </c>
      <c r="BV13" s="6">
        <v>33</v>
      </c>
      <c r="BW13" s="6">
        <v>31.5</v>
      </c>
      <c r="BX13" s="6">
        <v>30.2</v>
      </c>
      <c r="BY13" s="6">
        <v>29.1</v>
      </c>
      <c r="BZ13" s="6">
        <v>28.1</v>
      </c>
      <c r="CA13" s="6">
        <v>27.4</v>
      </c>
      <c r="CB13" s="6">
        <v>26.2</v>
      </c>
      <c r="CC13" s="6">
        <v>25.5</v>
      </c>
      <c r="CD13" s="6">
        <v>24.6</v>
      </c>
      <c r="CE13" s="6">
        <v>23.9</v>
      </c>
      <c r="CF13" s="6">
        <v>23.3</v>
      </c>
      <c r="CG13" s="6"/>
      <c r="CH13" s="6"/>
      <c r="CI13" s="6"/>
      <c r="CJ13" s="6"/>
      <c r="CK13" s="6">
        <v>21</v>
      </c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>
        <v>87.9</v>
      </c>
      <c r="DL13" s="6"/>
      <c r="DM13" s="6"/>
      <c r="DN13" s="6"/>
    </row>
    <row r="14" spans="1:122">
      <c r="A14" s="4" t="s">
        <v>25</v>
      </c>
      <c r="B14" s="4" t="s">
        <v>26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>
        <v>39</v>
      </c>
      <c r="AW14" s="6"/>
      <c r="AX14" s="6">
        <v>38.9</v>
      </c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>
        <v>49.7</v>
      </c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>
        <v>59</v>
      </c>
      <c r="CG14" s="6"/>
      <c r="CH14" s="6"/>
      <c r="CI14" s="6"/>
      <c r="CJ14" s="6"/>
      <c r="CK14" s="6"/>
      <c r="CL14" s="6"/>
      <c r="CM14" s="6"/>
      <c r="CN14" s="6"/>
      <c r="CO14" s="6"/>
      <c r="CP14" s="6">
        <v>67</v>
      </c>
      <c r="CQ14" s="6"/>
      <c r="CR14" s="6"/>
      <c r="CS14" s="6"/>
      <c r="CT14" s="6"/>
      <c r="CU14" s="6"/>
      <c r="CV14" s="6"/>
      <c r="CW14" s="6"/>
      <c r="CX14" s="6"/>
      <c r="CY14" s="6"/>
      <c r="CZ14" s="9">
        <v>66.353427321460799</v>
      </c>
      <c r="DA14" s="6"/>
      <c r="DB14" s="6"/>
      <c r="DC14" s="6"/>
      <c r="DD14" s="6"/>
      <c r="DE14" s="6"/>
      <c r="DF14" s="6"/>
      <c r="DG14" s="6"/>
      <c r="DH14" s="6"/>
      <c r="DI14" s="6"/>
      <c r="DJ14" s="6">
        <v>66.17</v>
      </c>
      <c r="DK14" s="6"/>
      <c r="DL14" s="6"/>
      <c r="DM14" s="6"/>
      <c r="DN14" s="6"/>
    </row>
    <row r="15" spans="1:122">
      <c r="A15" s="4" t="s">
        <v>27</v>
      </c>
      <c r="B15" s="4" t="s">
        <v>28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>
        <v>37.9</v>
      </c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>
        <f>100*7308/18449</f>
        <v>39.611903084178003</v>
      </c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>
        <f>100*9542/22061</f>
        <v>43.252799057159692</v>
      </c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</row>
    <row r="16" spans="1:122">
      <c r="A16" s="4" t="s">
        <v>29</v>
      </c>
      <c r="B16" s="4" t="s">
        <v>30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>
        <f>100*724696/1040704</f>
        <v>69.635170038742999</v>
      </c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>
        <v>66.817585384784607</v>
      </c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>
        <v>69.719170807801206</v>
      </c>
      <c r="DL16" s="6"/>
      <c r="DM16" s="6"/>
      <c r="DN16" s="6"/>
    </row>
    <row r="17" spans="1:119">
      <c r="A17" s="4" t="s">
        <v>31</v>
      </c>
      <c r="B17" s="4" t="s">
        <v>32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7">
        <v>69.277697884390193</v>
      </c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</row>
    <row r="18" spans="1:119">
      <c r="A18" s="4" t="s">
        <v>33</v>
      </c>
      <c r="B18" s="5" t="s">
        <v>34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>
        <v>57.8</v>
      </c>
      <c r="BU18" s="6">
        <v>60.4</v>
      </c>
      <c r="BV18" s="6"/>
      <c r="BW18" s="6"/>
      <c r="BX18" s="6"/>
      <c r="BY18" s="6"/>
      <c r="BZ18" s="6"/>
      <c r="CA18" s="6">
        <f>100*9858500/14533200</f>
        <v>67.834337929705782</v>
      </c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10">
        <v>66.900000000000006</v>
      </c>
      <c r="CP18" s="6"/>
      <c r="CQ18" s="6"/>
      <c r="CR18" s="10">
        <v>70.7</v>
      </c>
      <c r="CS18" s="6"/>
      <c r="CT18" s="6"/>
      <c r="CU18" s="10">
        <v>73.400000000000006</v>
      </c>
      <c r="CV18" s="6"/>
      <c r="CW18" s="6"/>
      <c r="CX18" s="10">
        <v>74.099999999999994</v>
      </c>
      <c r="CY18" s="6"/>
      <c r="CZ18" s="10">
        <v>73.2</v>
      </c>
      <c r="DA18" s="10">
        <v>73.5</v>
      </c>
      <c r="DB18" s="10">
        <v>73.599999999999994</v>
      </c>
      <c r="DC18" s="10">
        <v>73.599999999999994</v>
      </c>
      <c r="DD18" s="10">
        <v>73.3</v>
      </c>
      <c r="DE18" s="10">
        <v>73.2</v>
      </c>
      <c r="DF18" s="10">
        <v>73.8</v>
      </c>
      <c r="DG18" s="10">
        <v>74.2</v>
      </c>
      <c r="DH18" s="10">
        <v>73.5</v>
      </c>
      <c r="DI18" s="6"/>
      <c r="DJ18" s="6"/>
      <c r="DK18" s="6"/>
      <c r="DL18" s="6"/>
      <c r="DM18" s="6"/>
      <c r="DN18" s="6"/>
    </row>
    <row r="19" spans="1:119">
      <c r="A19" s="4" t="s">
        <v>35</v>
      </c>
      <c r="B19" s="5" t="s">
        <v>36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>
        <v>20.6</v>
      </c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>
        <f>100*11754/23356</f>
        <v>50.325398184620653</v>
      </c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7">
        <v>75.355012676407199</v>
      </c>
      <c r="DK19" s="6"/>
      <c r="DL19" s="6"/>
      <c r="DM19" s="6"/>
      <c r="DN19" s="6"/>
    </row>
    <row r="20" spans="1:119">
      <c r="A20" s="4" t="s">
        <v>37</v>
      </c>
      <c r="B20" s="4" t="s">
        <v>38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>
        <v>71</v>
      </c>
      <c r="BQ20" s="6"/>
      <c r="BR20" s="6"/>
      <c r="BS20" s="6"/>
      <c r="BT20" s="6"/>
      <c r="BU20" s="6"/>
      <c r="BV20" s="6"/>
      <c r="BW20" s="6"/>
      <c r="BX20" s="6"/>
      <c r="BY20" s="6"/>
      <c r="BZ20" s="6">
        <f>100*2086813/2698593</f>
        <v>77.329667719437495</v>
      </c>
      <c r="CA20" s="6"/>
      <c r="CB20" s="6"/>
      <c r="CC20" s="6"/>
      <c r="CD20" s="6"/>
      <c r="CE20" s="6"/>
      <c r="CF20" s="6"/>
      <c r="CG20" s="6"/>
      <c r="CH20" s="6"/>
      <c r="CI20" s="6"/>
      <c r="CJ20" s="6">
        <v>84</v>
      </c>
      <c r="CK20" s="6"/>
      <c r="CL20" s="6"/>
      <c r="CM20" s="6"/>
      <c r="CN20" s="6"/>
      <c r="CO20" s="6">
        <v>91.7</v>
      </c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>
        <v>96.5</v>
      </c>
      <c r="DA20" s="6"/>
      <c r="DB20" s="6"/>
      <c r="DC20" s="6"/>
      <c r="DD20" s="11">
        <v>85.4</v>
      </c>
      <c r="DE20" s="11">
        <v>85.4</v>
      </c>
      <c r="DF20" s="11">
        <v>87.6</v>
      </c>
      <c r="DG20" s="11">
        <v>87.1</v>
      </c>
      <c r="DH20" s="11">
        <v>86.8</v>
      </c>
      <c r="DI20" s="11">
        <v>86.9</v>
      </c>
      <c r="DJ20" s="11">
        <v>87.2</v>
      </c>
      <c r="DK20" s="11">
        <v>87.4</v>
      </c>
      <c r="DL20" s="11">
        <v>85.7</v>
      </c>
      <c r="DM20" s="11">
        <v>84.3</v>
      </c>
      <c r="DN20" s="11">
        <v>82.3</v>
      </c>
    </row>
    <row r="21" spans="1:119">
      <c r="A21" s="4" t="s">
        <v>39</v>
      </c>
      <c r="B21" s="4" t="s">
        <v>40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7">
        <v>95.950046084715694</v>
      </c>
      <c r="DH21" s="6"/>
      <c r="DI21" s="6"/>
      <c r="DJ21" s="6"/>
      <c r="DK21" s="6"/>
      <c r="DL21" s="6"/>
      <c r="DM21" s="6"/>
      <c r="DN21" s="6"/>
    </row>
    <row r="22" spans="1:119">
      <c r="A22" s="4" t="s">
        <v>41</v>
      </c>
      <c r="B22" s="4" t="s">
        <v>42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>
        <f>100*1159901/1390896</f>
        <v>83.392360032669586</v>
      </c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</row>
    <row r="23" spans="1:119">
      <c r="A23" s="4" t="s">
        <v>43</v>
      </c>
      <c r="B23" s="5" t="s">
        <v>44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>
        <v>65.8</v>
      </c>
      <c r="X23" s="6"/>
      <c r="Y23" s="6"/>
      <c r="Z23" s="6"/>
      <c r="AA23" s="6"/>
      <c r="AB23" s="6"/>
      <c r="AC23" s="6"/>
      <c r="AD23" s="6"/>
      <c r="AE23" s="6"/>
      <c r="AF23" s="6"/>
      <c r="AG23" s="6">
        <v>60.5</v>
      </c>
      <c r="AH23" s="6"/>
      <c r="AI23" s="6"/>
      <c r="AJ23" s="6"/>
      <c r="AK23" s="6"/>
      <c r="AL23" s="6"/>
      <c r="AM23" s="6"/>
      <c r="AN23" s="6"/>
      <c r="AO23" s="6"/>
      <c r="AP23" s="6"/>
      <c r="AQ23" s="6">
        <v>56.7</v>
      </c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>
        <v>65.599999999999994</v>
      </c>
      <c r="BC23" s="6"/>
      <c r="BD23" s="6"/>
      <c r="BE23" s="6"/>
      <c r="BF23" s="6"/>
      <c r="BG23" s="6"/>
      <c r="BH23" s="6"/>
      <c r="BI23" s="6"/>
      <c r="BJ23" s="6"/>
      <c r="BK23" s="6"/>
      <c r="BL23" s="6">
        <v>66</v>
      </c>
      <c r="BM23" s="6"/>
      <c r="BN23" s="6"/>
      <c r="BO23" s="6"/>
      <c r="BP23" s="6"/>
      <c r="BQ23" s="6"/>
      <c r="BR23" s="6">
        <v>65.400000000000006</v>
      </c>
      <c r="BS23" s="6"/>
      <c r="BT23" s="6"/>
      <c r="BU23" s="6"/>
      <c r="BV23" s="9">
        <v>60.3</v>
      </c>
      <c r="BW23" s="6"/>
      <c r="BX23" s="6"/>
      <c r="BY23" s="6"/>
      <c r="BZ23" s="6"/>
      <c r="CA23" s="6">
        <v>61.8</v>
      </c>
      <c r="CB23" s="6"/>
      <c r="CC23" s="6"/>
      <c r="CD23" s="6"/>
      <c r="CE23" s="6"/>
      <c r="CF23" s="9">
        <v>62.1</v>
      </c>
      <c r="CG23" s="6"/>
      <c r="CH23" s="6"/>
      <c r="CI23" s="6"/>
      <c r="CJ23" s="6"/>
      <c r="CK23" s="9">
        <v>62.1</v>
      </c>
      <c r="CL23" s="6"/>
      <c r="CM23" s="6"/>
      <c r="CN23" s="6"/>
      <c r="CO23" s="6"/>
      <c r="CP23" s="9">
        <v>62.6</v>
      </c>
      <c r="CQ23" s="6"/>
      <c r="CR23" s="6"/>
      <c r="CS23" s="6"/>
      <c r="CT23" s="6"/>
      <c r="CU23" s="9">
        <v>63.6</v>
      </c>
      <c r="CV23" s="6"/>
      <c r="CW23" s="6"/>
      <c r="CX23" s="6"/>
      <c r="CY23" s="6"/>
      <c r="CZ23" s="9">
        <v>65.8</v>
      </c>
      <c r="DA23" s="6"/>
      <c r="DB23" s="6"/>
      <c r="DC23" s="6"/>
      <c r="DD23" s="6"/>
      <c r="DE23" s="9">
        <v>68.400000000000006</v>
      </c>
      <c r="DF23" s="6"/>
      <c r="DG23" s="6"/>
      <c r="DH23" s="6"/>
      <c r="DI23" s="6"/>
      <c r="DJ23" s="9">
        <v>69</v>
      </c>
      <c r="DK23" s="6"/>
      <c r="DL23" s="6"/>
      <c r="DM23" s="6"/>
      <c r="DN23" s="6"/>
      <c r="DO23" s="4">
        <v>67.8</v>
      </c>
    </row>
    <row r="24" spans="1:119">
      <c r="A24" s="4" t="s">
        <v>45</v>
      </c>
      <c r="B24" s="5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>
        <v>82</v>
      </c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>
        <f>100*4308/8115</f>
        <v>53.086876155268023</v>
      </c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</row>
    <row r="25" spans="1:119">
      <c r="A25" s="4" t="s">
        <v>47</v>
      </c>
      <c r="B25" s="5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>
        <v>32</v>
      </c>
      <c r="BD25" s="6"/>
      <c r="BE25" s="6"/>
      <c r="BF25" s="6"/>
      <c r="BG25" s="6"/>
      <c r="BH25" s="6"/>
      <c r="BI25" s="6"/>
      <c r="BJ25" s="6"/>
      <c r="BK25" s="6">
        <v>38.799999999999997</v>
      </c>
      <c r="BL25" s="6"/>
      <c r="BM25" s="6"/>
      <c r="BN25" s="6"/>
      <c r="BO25" s="6"/>
      <c r="BP25" s="6"/>
      <c r="BQ25" s="6"/>
      <c r="BR25" s="6"/>
      <c r="BS25" s="6"/>
      <c r="BT25" s="6"/>
      <c r="BU25" s="6">
        <f>100*925629/1715937</f>
        <v>53.943064343271345</v>
      </c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>
        <f>100*1551579/2457142</f>
        <v>63.145679004306629</v>
      </c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>
        <v>72.502543949810303</v>
      </c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</row>
    <row r="26" spans="1:119">
      <c r="A26" s="4" t="s">
        <v>49</v>
      </c>
      <c r="B26" s="4" t="s">
        <v>50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>
        <v>20</v>
      </c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>
        <v>20</v>
      </c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>
        <v>89.3</v>
      </c>
      <c r="DK26" s="6"/>
      <c r="DL26" s="6"/>
      <c r="DM26" s="6"/>
      <c r="DN26" s="6"/>
    </row>
    <row r="27" spans="1:119">
      <c r="A27" s="4" t="s">
        <v>51</v>
      </c>
      <c r="B27" s="4" t="s">
        <v>52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>
        <v>67.099999999999994</v>
      </c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>
        <v>61.3</v>
      </c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>
        <v>67.600008524480899</v>
      </c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>
        <v>54.424472317822698</v>
      </c>
      <c r="DE27" s="6"/>
      <c r="DF27" s="6"/>
      <c r="DG27" s="6"/>
      <c r="DH27" s="6"/>
      <c r="DI27" s="6"/>
      <c r="DJ27" s="6"/>
      <c r="DK27" s="6"/>
      <c r="DL27" s="6"/>
      <c r="DM27" s="6"/>
      <c r="DN27" s="6"/>
    </row>
    <row r="28" spans="1:119">
      <c r="A28" s="4" t="s">
        <v>53</v>
      </c>
      <c r="B28" s="4" t="s">
        <v>54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>
        <v>57.8</v>
      </c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>
        <v>58</v>
      </c>
      <c r="DK28" s="6"/>
      <c r="DL28" s="6"/>
      <c r="DM28" s="6"/>
      <c r="DN28" s="6"/>
    </row>
    <row r="29" spans="1:119">
      <c r="A29" s="4" t="s">
        <v>55</v>
      </c>
      <c r="B29" s="4" t="s">
        <v>56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7">
        <v>83.028362305580998</v>
      </c>
      <c r="DK29" s="6"/>
      <c r="DL29" s="6"/>
      <c r="DM29" s="6"/>
      <c r="DN29" s="6"/>
    </row>
    <row r="30" spans="1:119">
      <c r="A30" s="4" t="s">
        <v>57</v>
      </c>
      <c r="B30" s="4" t="s">
        <v>58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>
        <v>56.3</v>
      </c>
      <c r="BO30" s="6"/>
      <c r="BP30" s="6"/>
      <c r="BQ30" s="6"/>
      <c r="BR30" s="6"/>
      <c r="BS30" s="6"/>
      <c r="BT30" s="6">
        <v>46.8</v>
      </c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>
        <v>71.609310063520496</v>
      </c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>
        <v>69.936730793983998</v>
      </c>
      <c r="DK30" s="6"/>
      <c r="DL30" s="6"/>
      <c r="DM30" s="6"/>
      <c r="DN30" s="6"/>
    </row>
    <row r="31" spans="1:119">
      <c r="A31" s="4" t="s">
        <v>59</v>
      </c>
      <c r="B31" s="4" t="s">
        <v>60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>
        <v>67.5</v>
      </c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>
        <v>82.9</v>
      </c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>
        <v>89.5</v>
      </c>
      <c r="DL31" s="6"/>
      <c r="DM31" s="6"/>
      <c r="DN31" s="6"/>
    </row>
    <row r="32" spans="1:119">
      <c r="A32" s="4" t="s">
        <v>61</v>
      </c>
      <c r="B32" s="5" t="s">
        <v>62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>
        <v>48.5</v>
      </c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>
        <f>100*86959/145030</f>
        <v>59.959318761635522</v>
      </c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7">
        <v>80.510958121237095</v>
      </c>
      <c r="DK32" s="6"/>
      <c r="DL32" s="6"/>
      <c r="DM32" s="6"/>
      <c r="DN32" s="6"/>
    </row>
    <row r="33" spans="1:122">
      <c r="A33" s="4" t="s">
        <v>63</v>
      </c>
      <c r="B33" s="5" t="s">
        <v>64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11">
        <v>73.5</v>
      </c>
      <c r="DE33" s="11">
        <v>74.099999999999994</v>
      </c>
      <c r="DF33" s="11">
        <v>74.5</v>
      </c>
      <c r="DG33" s="11">
        <v>75.8</v>
      </c>
      <c r="DH33" s="11">
        <v>76.599999999999994</v>
      </c>
      <c r="DI33" s="11">
        <v>78.7</v>
      </c>
      <c r="DJ33" s="11">
        <v>80.099999999999994</v>
      </c>
      <c r="DK33" s="11">
        <v>80.400000000000006</v>
      </c>
      <c r="DL33" s="11">
        <v>80.099999999999994</v>
      </c>
      <c r="DM33" s="11">
        <v>78.900000000000006</v>
      </c>
      <c r="DN33" s="6"/>
    </row>
    <row r="34" spans="1:122">
      <c r="A34" s="4" t="s">
        <v>336</v>
      </c>
      <c r="B34" s="5" t="s">
        <v>337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>
        <v>50.4</v>
      </c>
      <c r="BM34" s="6"/>
      <c r="BN34" s="6"/>
      <c r="BO34" s="6"/>
      <c r="BP34" s="6"/>
      <c r="BQ34" s="6"/>
      <c r="BR34" s="6"/>
      <c r="BS34" s="6"/>
      <c r="BT34" s="6"/>
      <c r="BU34" s="6">
        <v>50.2</v>
      </c>
      <c r="BV34" s="6"/>
      <c r="BW34" s="6"/>
      <c r="BX34" s="6"/>
      <c r="BY34" s="6"/>
      <c r="BZ34" s="6"/>
      <c r="CA34" s="6"/>
      <c r="CB34" s="6"/>
      <c r="CC34" s="6"/>
      <c r="CD34" s="6"/>
      <c r="CE34" s="6">
        <f>100*2395812/5359530</f>
        <v>44.701904831207216</v>
      </c>
      <c r="CF34" s="6"/>
      <c r="CG34" s="6"/>
      <c r="CH34" s="6"/>
      <c r="CI34" s="6"/>
      <c r="CJ34" s="6"/>
      <c r="CK34" s="6"/>
      <c r="CL34" s="6"/>
      <c r="CM34" s="6">
        <v>41</v>
      </c>
      <c r="CN34" s="6"/>
      <c r="CO34" s="6">
        <v>40.5</v>
      </c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N34" s="6"/>
    </row>
    <row r="35" spans="1:122">
      <c r="A35" s="4" t="s">
        <v>65</v>
      </c>
      <c r="B35" s="5" t="s">
        <v>66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>
        <v>43</v>
      </c>
      <c r="BG35" s="6"/>
      <c r="BH35" s="6"/>
      <c r="BI35" s="6"/>
      <c r="BJ35" s="6"/>
      <c r="BK35" s="6">
        <v>44.9</v>
      </c>
      <c r="BL35" s="6"/>
      <c r="BM35" s="6"/>
      <c r="BN35" s="6"/>
      <c r="BO35" s="6"/>
      <c r="BP35" s="6">
        <v>44.4</v>
      </c>
      <c r="BQ35" s="6"/>
      <c r="BR35" s="6"/>
      <c r="BS35" s="6"/>
      <c r="BT35" s="6"/>
      <c r="BU35" s="6">
        <v>45.7</v>
      </c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>
        <v>62.81134057646932</v>
      </c>
      <c r="CG35" s="6">
        <v>62.765432694551748</v>
      </c>
      <c r="CH35" s="6">
        <v>63.014507349174785</v>
      </c>
      <c r="CI35" s="6">
        <v>63.33219959082561</v>
      </c>
      <c r="CJ35" s="6">
        <v>63.601148851988853</v>
      </c>
      <c r="CK35" s="6">
        <v>63.678557835096072</v>
      </c>
      <c r="CL35" s="6">
        <v>63.772884814390082</v>
      </c>
      <c r="CM35" s="6">
        <v>63.651111128150596</v>
      </c>
      <c r="CN35" s="6">
        <v>63.422831803748046</v>
      </c>
      <c r="CO35" s="6">
        <v>62.754274116902955</v>
      </c>
      <c r="CP35" s="6">
        <v>62.233876120152118</v>
      </c>
      <c r="CQ35" s="6">
        <v>62.016554596360386</v>
      </c>
      <c r="CR35" s="6">
        <v>60.955256396226574</v>
      </c>
      <c r="CS35" s="6">
        <v>60.745868366940734</v>
      </c>
      <c r="CT35" s="6">
        <v>60.579956096402569</v>
      </c>
      <c r="CU35" s="6">
        <v>60.390039244466806</v>
      </c>
      <c r="CV35" s="6">
        <v>60.313305253127794</v>
      </c>
      <c r="CW35" s="6">
        <v>61.44761541444349</v>
      </c>
      <c r="CX35" s="6">
        <v>61.594882150079641</v>
      </c>
      <c r="CY35" s="6">
        <v>61.63359955849581</v>
      </c>
      <c r="CZ35" s="6">
        <v>61.550721715154786</v>
      </c>
      <c r="DA35" s="6">
        <v>61.338705621011428</v>
      </c>
      <c r="DB35" s="6">
        <v>61.20392856721466</v>
      </c>
      <c r="DC35" s="6">
        <v>61.167776805938686</v>
      </c>
      <c r="DD35" s="12">
        <v>60.082560640171202</v>
      </c>
      <c r="DE35" s="6">
        <v>60.003946754425073</v>
      </c>
      <c r="DF35" s="6">
        <v>59.560683019323157</v>
      </c>
      <c r="DG35" s="6">
        <v>60.406447014360467</v>
      </c>
      <c r="DH35" s="6">
        <v>60.323555621891423</v>
      </c>
      <c r="DI35" s="6">
        <v>59.476435866477161</v>
      </c>
      <c r="DJ35" s="6">
        <v>60.185430727125052</v>
      </c>
      <c r="DK35" s="6">
        <v>59.769366922941657</v>
      </c>
      <c r="DL35" s="6">
        <v>59.219214584996905</v>
      </c>
      <c r="DM35" s="6">
        <v>58.642610109320216</v>
      </c>
      <c r="DN35" s="6">
        <v>58.1171057992063</v>
      </c>
      <c r="DO35" s="4">
        <v>57.700903549952379</v>
      </c>
      <c r="DP35" s="4">
        <v>57.404385168154981</v>
      </c>
      <c r="DQ35" s="4">
        <v>57.261640287078862</v>
      </c>
      <c r="DR35" s="4">
        <v>57.108957541101383</v>
      </c>
    </row>
    <row r="36" spans="1:122">
      <c r="A36" s="4" t="s">
        <v>67</v>
      </c>
      <c r="B36" s="5" t="s">
        <v>68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7">
        <v>67.163738936570994</v>
      </c>
      <c r="DJ36" s="6"/>
      <c r="DK36" s="6"/>
      <c r="DL36" s="6"/>
      <c r="DM36" s="6"/>
      <c r="DN36" s="6"/>
    </row>
    <row r="37" spans="1:122">
      <c r="A37" s="4" t="s">
        <v>69</v>
      </c>
      <c r="B37" s="4" t="s">
        <v>70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13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13"/>
      <c r="BM37" s="13"/>
      <c r="BN37" s="6"/>
      <c r="BO37" s="6"/>
      <c r="BP37" s="6"/>
      <c r="BQ37" s="6"/>
      <c r="BR37" s="6"/>
      <c r="BS37" s="13"/>
      <c r="BT37" s="6"/>
      <c r="BU37" s="6"/>
      <c r="BV37" s="6">
        <v>39.200000000000003</v>
      </c>
      <c r="BW37" s="13"/>
      <c r="BX37" s="6"/>
      <c r="BY37" s="6"/>
      <c r="BZ37" s="6"/>
      <c r="CA37" s="6"/>
      <c r="CB37" s="6"/>
      <c r="CC37" s="13"/>
      <c r="CD37" s="13"/>
      <c r="CE37" s="13"/>
      <c r="CF37" s="6">
        <v>37.6</v>
      </c>
      <c r="CG37" s="13"/>
      <c r="CH37" s="6"/>
      <c r="CI37" s="6"/>
      <c r="CJ37" s="6"/>
      <c r="CK37" s="6"/>
      <c r="CL37" s="13"/>
      <c r="CM37" s="6"/>
      <c r="CN37" s="6"/>
      <c r="CO37" s="6">
        <v>25.9</v>
      </c>
      <c r="CP37" s="6">
        <v>26.2</v>
      </c>
      <c r="CQ37" s="6">
        <v>25.6</v>
      </c>
      <c r="CR37" s="6">
        <v>26.6</v>
      </c>
      <c r="CS37" s="6">
        <v>26.2</v>
      </c>
      <c r="CT37" s="6">
        <v>27.4</v>
      </c>
      <c r="CU37" s="6">
        <v>27</v>
      </c>
      <c r="CV37" s="6">
        <v>28</v>
      </c>
      <c r="CW37" s="6">
        <v>30.9</v>
      </c>
      <c r="CX37" s="6">
        <v>31.1</v>
      </c>
      <c r="CY37" s="6">
        <v>32.1</v>
      </c>
      <c r="CZ37" s="6">
        <v>33.200000000000003</v>
      </c>
      <c r="DA37" s="6">
        <v>32.4</v>
      </c>
      <c r="DB37" s="6">
        <v>33</v>
      </c>
      <c r="DC37" s="6">
        <v>32.1</v>
      </c>
      <c r="DD37" s="6">
        <v>32.5</v>
      </c>
      <c r="DE37" s="6">
        <v>32.6</v>
      </c>
      <c r="DF37" s="6">
        <v>33.200000000000003</v>
      </c>
      <c r="DG37" s="6">
        <v>34.1</v>
      </c>
      <c r="DH37" s="6">
        <v>35.200000000000003</v>
      </c>
      <c r="DI37" s="6">
        <v>35.9</v>
      </c>
      <c r="DJ37" s="6">
        <v>34.5</v>
      </c>
      <c r="DK37" s="6"/>
      <c r="DL37" s="6"/>
      <c r="DM37" s="6"/>
      <c r="DN37" s="6"/>
    </row>
    <row r="38" spans="1:122">
      <c r="A38" s="4" t="s">
        <v>71</v>
      </c>
      <c r="B38" s="5" t="s">
        <v>72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>
        <v>60.8</v>
      </c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>
        <f>100*755837/1193940</f>
        <v>63.306112534968257</v>
      </c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>
        <v>67.255302637038696</v>
      </c>
      <c r="DA38" s="6"/>
      <c r="DB38" s="6"/>
      <c r="DC38" s="6"/>
      <c r="DD38" s="6"/>
      <c r="DE38" s="6"/>
      <c r="DF38" s="6"/>
      <c r="DG38" s="6"/>
      <c r="DH38" s="6"/>
      <c r="DI38" s="6">
        <v>63.981768501538397</v>
      </c>
      <c r="DJ38" s="6"/>
      <c r="DK38" s="6"/>
      <c r="DL38" s="6"/>
      <c r="DM38" s="6"/>
      <c r="DN38" s="6"/>
    </row>
    <row r="39" spans="1:122">
      <c r="A39" s="4" t="s">
        <v>73</v>
      </c>
      <c r="B39" s="4" t="s">
        <v>74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>
        <v>52.727272727272698</v>
      </c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>
        <v>24.7</v>
      </c>
      <c r="BL39" s="6"/>
      <c r="BM39" s="6"/>
      <c r="BN39" s="6"/>
      <c r="BO39" s="6"/>
      <c r="BP39" s="6">
        <v>26.5</v>
      </c>
      <c r="BQ39" s="6">
        <v>26.4</v>
      </c>
      <c r="BR39" s="6">
        <v>25.7</v>
      </c>
      <c r="BS39" s="6">
        <v>24.8</v>
      </c>
      <c r="BT39" s="6">
        <v>24.6</v>
      </c>
      <c r="BU39" s="6">
        <v>24.4</v>
      </c>
      <c r="BV39" s="6">
        <v>23.4</v>
      </c>
      <c r="BW39" s="6">
        <v>23.3</v>
      </c>
      <c r="BX39" s="6">
        <v>23.2</v>
      </c>
      <c r="BY39" s="6">
        <v>22.5</v>
      </c>
      <c r="BZ39" s="6">
        <v>22.1</v>
      </c>
      <c r="CA39" s="6">
        <v>22</v>
      </c>
      <c r="CB39" s="6">
        <v>21.8</v>
      </c>
      <c r="CC39" s="6">
        <v>21.1</v>
      </c>
      <c r="CD39" s="6">
        <v>21.1</v>
      </c>
      <c r="CE39" s="6">
        <v>20.399999999999999</v>
      </c>
      <c r="CF39" s="6">
        <v>19.5</v>
      </c>
      <c r="CG39" s="6"/>
      <c r="CH39" s="6"/>
      <c r="CI39" s="6"/>
      <c r="CJ39" s="6"/>
      <c r="CK39" s="6"/>
      <c r="CL39" s="6"/>
      <c r="CM39" s="6"/>
      <c r="CN39" s="6"/>
      <c r="CO39" s="6">
        <v>35</v>
      </c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11">
        <v>87.8</v>
      </c>
      <c r="DF39" s="11">
        <v>86.8</v>
      </c>
      <c r="DG39" s="11">
        <v>88.9</v>
      </c>
      <c r="DH39" s="11">
        <v>87.1</v>
      </c>
      <c r="DI39" s="11">
        <v>85.5</v>
      </c>
      <c r="DJ39" s="11">
        <v>83.5</v>
      </c>
      <c r="DK39" s="11">
        <v>82.2</v>
      </c>
      <c r="DL39" s="11">
        <v>81.099999999999994</v>
      </c>
      <c r="DM39" s="11">
        <v>81.5</v>
      </c>
      <c r="DN39" s="11"/>
    </row>
    <row r="40" spans="1:122">
      <c r="A40" s="4" t="s">
        <v>75</v>
      </c>
      <c r="B40" s="4" t="s">
        <v>76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>
        <v>28.1</v>
      </c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</row>
    <row r="41" spans="1:122">
      <c r="A41" s="4" t="s">
        <v>77</v>
      </c>
      <c r="B41" s="4" t="s">
        <v>78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>
        <v>21.9</v>
      </c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>
        <v>56</v>
      </c>
      <c r="BB41" s="6"/>
      <c r="BC41" s="6"/>
      <c r="BD41" s="6"/>
      <c r="BE41" s="6"/>
      <c r="BF41" s="6"/>
      <c r="BG41" s="6"/>
      <c r="BH41" s="6"/>
      <c r="BI41" s="6"/>
      <c r="BJ41" s="6"/>
      <c r="BK41" s="6">
        <v>60</v>
      </c>
      <c r="BL41" s="6"/>
      <c r="BM41" s="6"/>
      <c r="BN41" s="6"/>
      <c r="BO41" s="6"/>
      <c r="BP41" s="6"/>
      <c r="BQ41" s="6"/>
      <c r="BR41" s="6"/>
      <c r="BS41" s="6"/>
      <c r="BT41" s="6"/>
      <c r="BU41" s="6">
        <v>60</v>
      </c>
      <c r="BV41" s="6"/>
      <c r="BW41" s="6"/>
      <c r="BX41" s="6"/>
      <c r="BY41" s="6"/>
      <c r="BZ41" s="6"/>
      <c r="CA41" s="6"/>
      <c r="CB41" s="6"/>
      <c r="CC41" s="6"/>
      <c r="CD41" s="6"/>
      <c r="CE41" s="6">
        <v>63</v>
      </c>
      <c r="CF41" s="6"/>
      <c r="CG41" s="6"/>
      <c r="CH41" s="6"/>
      <c r="CI41" s="6"/>
      <c r="CJ41" s="6"/>
      <c r="CK41" s="6"/>
      <c r="CL41" s="6"/>
      <c r="CM41" s="6"/>
      <c r="CN41" s="6"/>
      <c r="CO41" s="6">
        <v>72</v>
      </c>
      <c r="CP41" s="6"/>
      <c r="CQ41" s="6"/>
      <c r="CR41" s="6"/>
      <c r="CS41" s="6"/>
      <c r="CT41" s="6"/>
      <c r="CU41" s="6"/>
      <c r="CV41" s="6"/>
      <c r="CW41" s="6"/>
      <c r="CX41" s="6"/>
      <c r="CY41" s="6">
        <v>65</v>
      </c>
      <c r="CZ41" s="6"/>
      <c r="DA41" s="6">
        <v>64</v>
      </c>
      <c r="DB41" s="6"/>
      <c r="DC41" s="12"/>
      <c r="DD41" s="19">
        <v>64.044947520065847</v>
      </c>
      <c r="DE41" s="19">
        <v>65.148792131145399</v>
      </c>
      <c r="DF41" s="19">
        <v>65.325408186133288</v>
      </c>
      <c r="DG41" s="19">
        <v>65.566799448812716</v>
      </c>
      <c r="DH41" s="19">
        <v>65.674727783862124</v>
      </c>
      <c r="DI41" s="19">
        <v>65.484863808368061</v>
      </c>
      <c r="DJ41" s="19">
        <v>65.469424131126402</v>
      </c>
      <c r="DK41" s="19">
        <v>65.253949850781908</v>
      </c>
      <c r="DL41" s="19">
        <v>65.244172882655988</v>
      </c>
      <c r="DM41" s="19">
        <v>64.894796354162693</v>
      </c>
      <c r="DN41" s="19">
        <v>64.460268780897223</v>
      </c>
      <c r="DO41" s="19">
        <v>64.09916610695845</v>
      </c>
      <c r="DP41" s="19">
        <v>63.666193172808093</v>
      </c>
    </row>
    <row r="42" spans="1:122">
      <c r="A42" s="4" t="s">
        <v>79</v>
      </c>
      <c r="B42" s="4" t="s">
        <v>80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>
        <v>29.3</v>
      </c>
      <c r="AX42" s="6"/>
      <c r="AY42" s="6"/>
      <c r="AZ42" s="6"/>
      <c r="BA42" s="6">
        <v>35</v>
      </c>
      <c r="BB42" s="6"/>
      <c r="BC42" s="6"/>
      <c r="BD42" s="6"/>
      <c r="BE42" s="6">
        <v>35.5</v>
      </c>
      <c r="BF42" s="6"/>
      <c r="BG42" s="6"/>
      <c r="BH42" s="6"/>
      <c r="BI42" s="6"/>
      <c r="BJ42" s="6"/>
      <c r="BK42" s="6"/>
      <c r="BL42" s="6"/>
      <c r="BM42" s="6">
        <v>41.3</v>
      </c>
      <c r="BN42" s="6"/>
      <c r="BO42" s="6"/>
      <c r="BP42" s="6"/>
      <c r="BQ42" s="6"/>
      <c r="BR42" s="6"/>
      <c r="BS42" s="6">
        <v>43.9</v>
      </c>
      <c r="BT42" s="6"/>
      <c r="BU42" s="6"/>
      <c r="BV42" s="6"/>
      <c r="BW42" s="6"/>
      <c r="BX42" s="6"/>
      <c r="BY42" s="6"/>
      <c r="BZ42" s="6">
        <v>46.6</v>
      </c>
      <c r="CA42" s="6"/>
      <c r="CB42" s="6"/>
      <c r="CC42" s="6">
        <v>47.2</v>
      </c>
      <c r="CD42" s="6"/>
      <c r="CE42" s="6"/>
      <c r="CF42" s="6"/>
      <c r="CG42" s="6">
        <v>50.5</v>
      </c>
      <c r="CH42" s="6"/>
      <c r="CI42" s="6">
        <v>50.7</v>
      </c>
      <c r="CJ42" s="6"/>
      <c r="CK42" s="6"/>
      <c r="CL42" s="6"/>
      <c r="CM42" s="6">
        <v>53.6</v>
      </c>
      <c r="CN42" s="6"/>
      <c r="CO42" s="6">
        <v>54.2</v>
      </c>
      <c r="CP42" s="6"/>
      <c r="CQ42" s="6">
        <v>53.8</v>
      </c>
      <c r="CR42" s="6"/>
      <c r="CS42" s="6"/>
      <c r="CT42" s="6"/>
      <c r="CU42" s="10">
        <v>54.3</v>
      </c>
      <c r="CV42" s="6"/>
      <c r="CW42" s="10">
        <v>54.3</v>
      </c>
      <c r="CX42" s="8"/>
      <c r="CY42" s="6"/>
      <c r="CZ42" s="6">
        <v>55.7</v>
      </c>
      <c r="DA42" s="12"/>
      <c r="DB42" s="6"/>
      <c r="DC42" s="6"/>
      <c r="DD42" s="6"/>
      <c r="DE42" s="6"/>
      <c r="DF42">
        <v>57.2</v>
      </c>
      <c r="DG42" s="6"/>
      <c r="DH42" s="6"/>
      <c r="DI42">
        <v>57.5</v>
      </c>
      <c r="DJ42" s="6"/>
      <c r="DK42" s="6"/>
      <c r="DL42">
        <v>57.7</v>
      </c>
      <c r="DM42" s="6"/>
      <c r="DN42" s="6"/>
      <c r="DO42">
        <v>57.7</v>
      </c>
      <c r="DQ42">
        <v>57.6</v>
      </c>
    </row>
    <row r="43" spans="1:122">
      <c r="A43" s="4" t="s">
        <v>81</v>
      </c>
      <c r="B43" s="4" t="s">
        <v>82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>
        <v>38.299999999999997</v>
      </c>
      <c r="BM43" s="6"/>
      <c r="BN43" s="6"/>
      <c r="BO43" s="6"/>
      <c r="BP43" s="6"/>
      <c r="BQ43" s="6"/>
      <c r="BR43" s="6">
        <v>43.5</v>
      </c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>
        <f>100*13742/33285</f>
        <v>41.285864503530121</v>
      </c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</row>
    <row r="44" spans="1:122">
      <c r="A44" s="4" t="s">
        <v>83</v>
      </c>
      <c r="B44" s="4" t="s">
        <v>84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>
        <f>100*52182/81719</f>
        <v>63.855406943305717</v>
      </c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</row>
    <row r="45" spans="1:122">
      <c r="A45" s="4" t="s">
        <v>85</v>
      </c>
      <c r="B45" s="4" t="s">
        <v>86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>
        <v>80</v>
      </c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>
        <v>50</v>
      </c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>
        <v>54.2</v>
      </c>
      <c r="BL45" s="6"/>
      <c r="BM45" s="6"/>
      <c r="BN45" s="6"/>
      <c r="BO45" s="6"/>
      <c r="BP45" s="6">
        <v>50.9</v>
      </c>
      <c r="BQ45" s="6">
        <v>50.4</v>
      </c>
      <c r="BR45" s="6">
        <v>49.8</v>
      </c>
      <c r="BS45" s="6">
        <v>49</v>
      </c>
      <c r="BT45" s="6">
        <v>48.3</v>
      </c>
      <c r="BU45" s="6">
        <v>47.3</v>
      </c>
      <c r="BV45" s="6">
        <v>46.5</v>
      </c>
      <c r="BW45" s="6">
        <v>45.9</v>
      </c>
      <c r="BX45" s="6">
        <v>44.8</v>
      </c>
      <c r="BY45" s="6">
        <v>43.9</v>
      </c>
      <c r="BZ45" s="6">
        <v>42.9</v>
      </c>
      <c r="CA45" s="6">
        <v>42.2</v>
      </c>
      <c r="CB45" s="6">
        <v>41.2</v>
      </c>
      <c r="CC45" s="6">
        <v>40.5</v>
      </c>
      <c r="CD45" s="6">
        <v>39.700000000000003</v>
      </c>
      <c r="CE45" s="6">
        <v>43.1</v>
      </c>
      <c r="CF45" s="6">
        <v>42.7</v>
      </c>
      <c r="CG45" s="6"/>
      <c r="CH45" s="6"/>
      <c r="CI45" s="6"/>
      <c r="CJ45" s="6"/>
      <c r="CK45" s="6">
        <v>41</v>
      </c>
      <c r="CL45" s="6"/>
      <c r="CM45" s="6"/>
      <c r="CN45" s="6"/>
      <c r="CO45" s="6"/>
      <c r="CP45" s="6"/>
      <c r="CQ45" s="6"/>
      <c r="CR45" s="6"/>
      <c r="CS45" s="6"/>
      <c r="CT45" s="6"/>
      <c r="CU45" s="10"/>
      <c r="CV45" s="6"/>
      <c r="CW45" s="10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</row>
    <row r="46" spans="1:122">
      <c r="A46" s="4" t="s">
        <v>87</v>
      </c>
      <c r="B46" s="4" t="s">
        <v>88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>
        <v>24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>
        <v>23</v>
      </c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13">
        <v>26.7</v>
      </c>
      <c r="BB46" s="6"/>
      <c r="BC46" s="6"/>
      <c r="BD46" s="6"/>
      <c r="BE46" s="6"/>
      <c r="BF46" s="6"/>
      <c r="BG46" s="6">
        <v>29</v>
      </c>
      <c r="BH46" s="6"/>
      <c r="BI46" s="6"/>
      <c r="BJ46" s="6"/>
      <c r="BK46" s="6"/>
      <c r="BL46" s="13">
        <v>29.1</v>
      </c>
      <c r="BM46" s="13"/>
      <c r="BN46" s="6"/>
      <c r="BO46" s="6"/>
      <c r="BP46" s="6">
        <v>31.3</v>
      </c>
      <c r="BQ46" s="6"/>
      <c r="BR46" s="6"/>
      <c r="BS46" s="13">
        <v>34.299999999999997</v>
      </c>
      <c r="BT46" s="6"/>
      <c r="BU46" s="6"/>
      <c r="BV46" s="6"/>
      <c r="BW46" s="13">
        <v>33.5</v>
      </c>
      <c r="BX46" s="6"/>
      <c r="BY46" s="6"/>
      <c r="BZ46" s="6"/>
      <c r="CA46" s="6"/>
      <c r="CB46" s="6"/>
      <c r="CC46" s="13">
        <v>37.5</v>
      </c>
      <c r="CD46" s="13"/>
      <c r="CE46" s="13">
        <v>39.299999999999997</v>
      </c>
      <c r="CF46" s="6"/>
      <c r="CG46" s="13">
        <v>40.4</v>
      </c>
      <c r="CH46" s="6"/>
      <c r="CI46" s="6">
        <v>40.1</v>
      </c>
      <c r="CJ46" s="6">
        <v>39.9</v>
      </c>
      <c r="CK46" s="6">
        <v>39.700000000000003</v>
      </c>
      <c r="CL46" s="6">
        <v>39.5</v>
      </c>
      <c r="CM46" s="6">
        <v>39.700000000000003</v>
      </c>
      <c r="CN46" s="6">
        <v>40.1</v>
      </c>
      <c r="CO46" s="6">
        <v>37.700000000000003</v>
      </c>
      <c r="CP46" s="6">
        <v>37.9</v>
      </c>
      <c r="CQ46" s="6">
        <v>38.4</v>
      </c>
      <c r="CR46" s="6">
        <v>38.9</v>
      </c>
      <c r="CS46" s="6">
        <v>39.299999999999997</v>
      </c>
      <c r="CT46" s="6">
        <v>39.700000000000003</v>
      </c>
      <c r="CU46" s="6">
        <v>40.1</v>
      </c>
      <c r="CV46" s="6">
        <v>40.5</v>
      </c>
      <c r="CW46" s="6">
        <v>40.9</v>
      </c>
      <c r="CX46" s="6">
        <v>41.3</v>
      </c>
      <c r="CY46" s="6">
        <v>41.7</v>
      </c>
      <c r="CZ46" s="6">
        <v>42.1</v>
      </c>
      <c r="DA46" s="6">
        <v>42.6</v>
      </c>
      <c r="DB46" s="6">
        <v>42.3</v>
      </c>
      <c r="DC46" s="6">
        <v>42.1</v>
      </c>
      <c r="DD46" s="6">
        <v>41.8</v>
      </c>
      <c r="DE46" s="6">
        <v>41.6</v>
      </c>
      <c r="DF46" s="6">
        <v>42.5</v>
      </c>
      <c r="DG46" s="6">
        <v>43.6</v>
      </c>
      <c r="DH46" s="6">
        <v>44.6</v>
      </c>
      <c r="DI46" s="6">
        <v>45.6</v>
      </c>
      <c r="DJ46" s="6">
        <v>45.6</v>
      </c>
      <c r="DK46" s="6">
        <v>45.7</v>
      </c>
      <c r="DL46" s="6">
        <v>45.8</v>
      </c>
      <c r="DM46" s="6">
        <v>45.40025</v>
      </c>
      <c r="DN46" s="6">
        <v>45.403280000000002</v>
      </c>
      <c r="DO46" s="6">
        <v>45.703969999999998</v>
      </c>
      <c r="DP46" s="6">
        <v>45.565290000000005</v>
      </c>
    </row>
    <row r="47" spans="1:122">
      <c r="A47" s="4" t="s">
        <v>89</v>
      </c>
      <c r="B47" s="14" t="s">
        <v>90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>
        <f>100*980000/2055000</f>
        <v>47.688564476885645</v>
      </c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7">
        <v>68.918360784437098</v>
      </c>
      <c r="DK47" s="6"/>
      <c r="DL47" s="6"/>
    </row>
    <row r="48" spans="1:122">
      <c r="A48" s="4" t="s">
        <v>91</v>
      </c>
      <c r="B48" s="4" t="s">
        <v>92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>
        <v>71</v>
      </c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>
        <v>73.099999999999994</v>
      </c>
      <c r="BZ48" s="6"/>
      <c r="CA48" s="6"/>
      <c r="CB48" s="6"/>
      <c r="CC48" s="6"/>
      <c r="CD48" s="6"/>
      <c r="CE48" s="6"/>
      <c r="CF48" s="6">
        <v>74.7</v>
      </c>
      <c r="CG48" s="6"/>
      <c r="CH48" s="6"/>
      <c r="CI48" s="6"/>
      <c r="CJ48" s="6"/>
      <c r="CK48" s="6"/>
      <c r="CL48" s="6"/>
      <c r="CM48" s="6">
        <v>76.8</v>
      </c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8">
        <v>71.719182882180704</v>
      </c>
      <c r="DA48" s="6"/>
      <c r="DB48" s="6"/>
      <c r="DC48" s="6"/>
      <c r="DD48" s="6"/>
      <c r="DE48" s="6"/>
      <c r="DF48" s="6"/>
      <c r="DG48" s="6"/>
      <c r="DH48" s="6"/>
      <c r="DI48" s="6"/>
      <c r="DJ48" s="6">
        <v>73.56</v>
      </c>
      <c r="DK48" s="6"/>
      <c r="DL48" s="6"/>
      <c r="DM48" s="6"/>
      <c r="DN48" s="6"/>
    </row>
    <row r="49" spans="1:118">
      <c r="A49" s="4" t="s">
        <v>93</v>
      </c>
      <c r="B49" s="4" t="s">
        <v>94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>
        <v>65.900000000000006</v>
      </c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>
        <f>100*4272/11833</f>
        <v>36.102425420434379</v>
      </c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>
        <v>24.815892353850298</v>
      </c>
      <c r="CZ49" s="6">
        <v>25.130701279971198</v>
      </c>
      <c r="DA49" s="6">
        <v>25.1521120595316</v>
      </c>
      <c r="DB49" s="6">
        <v>25.530621988801599</v>
      </c>
      <c r="DC49" s="6">
        <v>25.646755479157701</v>
      </c>
      <c r="DD49" s="6">
        <v>25.992566311876999</v>
      </c>
      <c r="DE49" s="6">
        <v>26.327470686767199</v>
      </c>
      <c r="DF49" s="6">
        <v>26.379790370127701</v>
      </c>
      <c r="DG49" s="6">
        <v>29.886907156586702</v>
      </c>
      <c r="DH49" s="6">
        <v>30.617965225769701</v>
      </c>
      <c r="DI49" s="6">
        <v>31.035825545171299</v>
      </c>
      <c r="DJ49" s="6"/>
      <c r="DK49" s="6"/>
      <c r="DL49" s="6"/>
      <c r="DM49" s="6"/>
      <c r="DN49" s="6"/>
    </row>
    <row r="50" spans="1:118">
      <c r="A50" s="4" t="s">
        <v>95</v>
      </c>
      <c r="B50" s="4" t="s">
        <v>96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>
        <f>100*49589/76752</f>
        <v>64.609391286220557</v>
      </c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>
        <f>100*70369/112478</f>
        <v>62.562456658190932</v>
      </c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</row>
    <row r="51" spans="1:118">
      <c r="A51" s="4" t="s">
        <v>97</v>
      </c>
      <c r="B51" s="14" t="s">
        <v>98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7">
        <v>50.3021938799791</v>
      </c>
      <c r="DJ51" s="6"/>
      <c r="DK51" s="6"/>
      <c r="DL51" s="6"/>
      <c r="DM51" s="6"/>
      <c r="DN51" s="6"/>
    </row>
    <row r="52" spans="1:118">
      <c r="A52" s="4" t="s">
        <v>99</v>
      </c>
      <c r="B52" s="14" t="s">
        <v>100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>
        <v>69.3</v>
      </c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>
        <f>100*693073/1151879</f>
        <v>60.168906629949845</v>
      </c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>
        <v>75.897948452811605</v>
      </c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</row>
    <row r="53" spans="1:118">
      <c r="A53" s="4" t="s">
        <v>101</v>
      </c>
      <c r="B53" s="14" t="s">
        <v>102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7">
        <v>73.001681186000297</v>
      </c>
      <c r="DL53" s="6"/>
      <c r="DM53" s="6"/>
      <c r="DN53" s="6"/>
    </row>
    <row r="54" spans="1:118">
      <c r="A54" s="4" t="s">
        <v>103</v>
      </c>
      <c r="B54" s="14" t="s">
        <v>104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7">
        <v>78.801699716713898</v>
      </c>
      <c r="DI54" s="6"/>
      <c r="DJ54" s="6"/>
      <c r="DK54" s="6"/>
      <c r="DL54" s="6"/>
      <c r="DM54" s="6"/>
      <c r="DN54" s="6"/>
    </row>
    <row r="55" spans="1:118">
      <c r="A55" s="4" t="s">
        <v>105</v>
      </c>
      <c r="B55" s="14" t="s">
        <v>106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>
        <f>100*851938/1164136</f>
        <v>73.181999354027369</v>
      </c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>
        <v>58.203226985535998</v>
      </c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</row>
    <row r="56" spans="1:118">
      <c r="A56" s="4" t="s">
        <v>107</v>
      </c>
      <c r="B56" s="14" t="s">
        <v>108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>
        <v>82.6</v>
      </c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>
        <v>68.713617256624801</v>
      </c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>
        <v>76.856156201524499</v>
      </c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</row>
    <row r="57" spans="1:118">
      <c r="A57" s="4" t="s">
        <v>109</v>
      </c>
      <c r="B57" s="4" t="s">
        <v>110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>
        <v>20.100000000000001</v>
      </c>
      <c r="BM57" s="6"/>
      <c r="BN57" s="6"/>
      <c r="BO57" s="6"/>
      <c r="BP57" s="6"/>
      <c r="BQ57" s="6"/>
      <c r="BR57" s="6"/>
      <c r="BS57" s="6"/>
      <c r="BT57" s="6"/>
      <c r="BU57" s="6"/>
      <c r="BV57" s="6">
        <v>18.100000000000001</v>
      </c>
      <c r="BW57" s="6"/>
      <c r="BX57" s="6"/>
      <c r="BY57" s="6"/>
      <c r="BZ57" s="6"/>
      <c r="CA57" s="6"/>
      <c r="CB57" s="6"/>
      <c r="CC57" s="6"/>
      <c r="CD57" s="6"/>
      <c r="CE57" s="6"/>
      <c r="CF57" s="6">
        <v>27.9</v>
      </c>
      <c r="CG57" s="6"/>
      <c r="CH57" s="6"/>
      <c r="CI57" s="6"/>
      <c r="CJ57" s="6"/>
      <c r="CK57" s="6"/>
      <c r="CL57" s="6"/>
      <c r="CM57" s="6"/>
      <c r="CN57" s="6"/>
      <c r="CO57" s="6"/>
      <c r="CP57" s="6">
        <v>42.6</v>
      </c>
      <c r="CQ57" s="6"/>
      <c r="CR57" s="6"/>
      <c r="CS57" s="6"/>
      <c r="CT57" s="6"/>
      <c r="CU57" s="6"/>
      <c r="CV57" s="6"/>
      <c r="CW57" s="6"/>
      <c r="CX57" s="6"/>
      <c r="CY57" s="6"/>
      <c r="CZ57" s="12"/>
      <c r="DA57" s="6"/>
      <c r="DB57" s="6"/>
      <c r="DC57" s="6"/>
      <c r="DD57" s="6"/>
      <c r="DE57" s="6"/>
      <c r="DF57" s="6"/>
      <c r="DG57" s="6"/>
      <c r="DH57" s="6"/>
      <c r="DI57" s="6"/>
      <c r="DJ57" s="7">
        <v>55.628784788811899</v>
      </c>
      <c r="DK57" s="6"/>
      <c r="DL57" s="6"/>
      <c r="DM57" s="6"/>
      <c r="DN57" s="6"/>
    </row>
    <row r="58" spans="1:118">
      <c r="A58" s="4" t="s">
        <v>111</v>
      </c>
      <c r="B58" s="4" t="s">
        <v>112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>
        <v>57.8</v>
      </c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>
        <v>64.7</v>
      </c>
      <c r="BO58" s="6"/>
      <c r="BP58" s="6"/>
      <c r="BQ58" s="6"/>
      <c r="BR58" s="6"/>
      <c r="BS58" s="6"/>
      <c r="BT58" s="6"/>
      <c r="BU58" s="6">
        <v>62.9</v>
      </c>
      <c r="BV58" s="6"/>
      <c r="BW58" s="6"/>
      <c r="BX58" s="6"/>
      <c r="BY58" s="6"/>
      <c r="BZ58" s="6"/>
      <c r="CA58" s="6"/>
      <c r="CB58" s="6"/>
      <c r="CC58" s="6"/>
      <c r="CD58" s="6"/>
      <c r="CE58" s="6">
        <f>100*2549656/3719349</f>
        <v>68.551136233787147</v>
      </c>
      <c r="CF58" s="6"/>
      <c r="CG58" s="6"/>
      <c r="CH58" s="6"/>
      <c r="CI58" s="6"/>
      <c r="CJ58" s="6"/>
      <c r="CK58" s="6"/>
      <c r="CL58" s="6"/>
      <c r="CM58" s="6"/>
      <c r="CN58" s="6"/>
      <c r="CO58" s="6">
        <v>74</v>
      </c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8">
        <v>91</v>
      </c>
      <c r="DA58" s="6"/>
      <c r="DB58" s="6"/>
      <c r="DC58" s="6"/>
      <c r="DD58" s="11">
        <v>88.1</v>
      </c>
      <c r="DE58" s="11">
        <v>87.6</v>
      </c>
      <c r="DF58" s="11">
        <v>88.5</v>
      </c>
      <c r="DG58" s="11">
        <v>89</v>
      </c>
      <c r="DH58" s="11">
        <v>89.8</v>
      </c>
      <c r="DI58" s="11">
        <v>89.7</v>
      </c>
      <c r="DJ58" s="11">
        <v>89.3</v>
      </c>
      <c r="DK58" s="11">
        <v>89.8</v>
      </c>
      <c r="DL58" s="11">
        <v>88.7</v>
      </c>
      <c r="DM58" s="11">
        <v>88.2</v>
      </c>
      <c r="DN58" s="6"/>
    </row>
    <row r="59" spans="1:118">
      <c r="A59" s="4" t="s">
        <v>113</v>
      </c>
      <c r="B59" s="4" t="s">
        <v>114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>
        <v>47.3</v>
      </c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>
        <v>56.2</v>
      </c>
      <c r="AR59" s="6"/>
      <c r="AS59" s="6"/>
      <c r="AT59" s="6"/>
      <c r="AU59" s="6"/>
      <c r="AV59" s="6"/>
      <c r="AW59" s="6"/>
      <c r="AX59" s="6"/>
      <c r="AY59" s="6"/>
      <c r="AZ59" s="6"/>
      <c r="BA59" s="6">
        <v>63.9</v>
      </c>
      <c r="BB59" s="6"/>
      <c r="BC59" s="6"/>
      <c r="BD59" s="6"/>
      <c r="BE59" s="6"/>
      <c r="BF59" s="6"/>
      <c r="BG59" s="6"/>
      <c r="BH59" s="6"/>
      <c r="BI59" s="6"/>
      <c r="BJ59" s="6"/>
      <c r="BK59" s="6">
        <v>70.3</v>
      </c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>
        <v>89</v>
      </c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>
        <v>80</v>
      </c>
      <c r="DJ59" s="6"/>
      <c r="DK59" s="6"/>
      <c r="DL59" s="6"/>
      <c r="DM59" s="6"/>
      <c r="DN59" s="6"/>
    </row>
    <row r="60" spans="1:118">
      <c r="A60" s="4" t="s">
        <v>115</v>
      </c>
      <c r="B60" s="4" t="s">
        <v>116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>
        <v>85.2</v>
      </c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>
        <v>84.6</v>
      </c>
      <c r="BW60" s="6"/>
      <c r="BX60" s="6"/>
      <c r="BY60" s="6"/>
      <c r="BZ60" s="6"/>
      <c r="CA60" s="6"/>
      <c r="CB60" s="6"/>
      <c r="CC60" s="6"/>
      <c r="CD60" s="6"/>
      <c r="CE60" s="6"/>
      <c r="CF60" s="6">
        <f>100*99069570/118614803</f>
        <v>83.522096310356815</v>
      </c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</row>
    <row r="61" spans="1:118">
      <c r="A61" s="4" t="s">
        <v>117</v>
      </c>
      <c r="B61" s="4" t="s">
        <v>118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18">
        <v>84.98</v>
      </c>
      <c r="CY61" s="18">
        <v>84.68</v>
      </c>
      <c r="CZ61" s="18">
        <v>80.709999999999994</v>
      </c>
      <c r="DA61" s="18">
        <v>82.47</v>
      </c>
      <c r="DB61" s="18">
        <v>83.66</v>
      </c>
      <c r="DC61" s="18">
        <v>82.38</v>
      </c>
      <c r="DD61" s="18">
        <v>81.95</v>
      </c>
      <c r="DE61" s="18">
        <v>81.239999999999995</v>
      </c>
      <c r="DF61" s="18">
        <v>79.06</v>
      </c>
      <c r="DG61" s="18">
        <v>79.25</v>
      </c>
      <c r="DH61" s="18">
        <v>79.36</v>
      </c>
      <c r="DI61" s="18">
        <v>78</v>
      </c>
      <c r="DJ61" s="18">
        <v>78.77</v>
      </c>
      <c r="DK61" s="18">
        <v>80.180000000000007</v>
      </c>
      <c r="DL61" s="18">
        <v>79.468441783154503</v>
      </c>
      <c r="DM61" s="18">
        <v>79.77</v>
      </c>
      <c r="DN61" s="18">
        <v>82.626406291139403</v>
      </c>
    </row>
    <row r="62" spans="1:118">
      <c r="A62" s="4" t="s">
        <v>119</v>
      </c>
      <c r="B62" s="4" t="s">
        <v>120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>
        <v>71.599999999999994</v>
      </c>
      <c r="BR62" s="6"/>
      <c r="BS62" s="6"/>
      <c r="BT62" s="6"/>
      <c r="BU62" s="6"/>
      <c r="BV62" s="6"/>
      <c r="BW62" s="6"/>
      <c r="BX62" s="6"/>
      <c r="BY62" s="6"/>
      <c r="BZ62" s="6"/>
      <c r="CA62" s="6">
        <f>100*4709888/6709068</f>
        <v>70.201822369366354</v>
      </c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</row>
    <row r="63" spans="1:118">
      <c r="A63" s="4" t="s">
        <v>121</v>
      </c>
      <c r="B63" s="4" t="s">
        <v>122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>
        <v>83</v>
      </c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>
        <f>100*1379469/2111573</f>
        <v>65.328975128967841</v>
      </c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</row>
    <row r="64" spans="1:118">
      <c r="A64" s="4" t="s">
        <v>123</v>
      </c>
      <c r="B64" s="4" t="s">
        <v>124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>
        <v>52.6</v>
      </c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>
        <v>59.8</v>
      </c>
      <c r="BM64" s="6"/>
      <c r="BN64" s="6"/>
      <c r="BO64" s="6"/>
      <c r="BP64" s="6"/>
      <c r="BQ64" s="6"/>
      <c r="BR64" s="6"/>
      <c r="BS64" s="6"/>
      <c r="BT64" s="6"/>
      <c r="BU64" s="6"/>
      <c r="BV64" s="6">
        <v>68.8</v>
      </c>
      <c r="BW64" s="6"/>
      <c r="BX64" s="6"/>
      <c r="BY64" s="6"/>
      <c r="BZ64" s="6"/>
      <c r="CA64" s="6"/>
      <c r="CB64" s="6"/>
      <c r="CC64" s="6"/>
      <c r="CD64" s="6"/>
      <c r="CE64" s="6"/>
      <c r="CF64" s="6">
        <v>74.400000000000006</v>
      </c>
      <c r="CG64" s="6"/>
      <c r="CH64" s="6"/>
      <c r="CI64" s="6"/>
      <c r="CJ64" s="6"/>
      <c r="CK64" s="6"/>
      <c r="CL64" s="6"/>
      <c r="CM64" s="6"/>
      <c r="CN64" s="6"/>
      <c r="CO64" s="6"/>
      <c r="CP64" s="6">
        <v>79.3</v>
      </c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>
        <v>77.400000000000006</v>
      </c>
      <c r="DB64" s="6"/>
      <c r="DC64" s="6"/>
      <c r="DD64" s="6"/>
      <c r="DE64" s="8">
        <v>74.566542431173204</v>
      </c>
      <c r="DF64" s="6"/>
      <c r="DG64" s="6"/>
      <c r="DH64" s="6"/>
      <c r="DI64" s="6"/>
      <c r="DJ64" s="6">
        <v>70.099999999999994</v>
      </c>
      <c r="DK64" s="6"/>
      <c r="DL64" s="6"/>
      <c r="DM64" s="6"/>
      <c r="DN64" s="6"/>
    </row>
    <row r="65" spans="1:118">
      <c r="A65" s="4" t="s">
        <v>125</v>
      </c>
      <c r="B65" s="4" t="s">
        <v>126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>
        <v>58.1</v>
      </c>
      <c r="BR65" s="6"/>
      <c r="BS65" s="6"/>
      <c r="BT65" s="6">
        <v>62.2</v>
      </c>
      <c r="BU65" s="6"/>
      <c r="BV65" s="6">
        <v>64.599999999999994</v>
      </c>
      <c r="BW65" s="6"/>
      <c r="BX65" s="6"/>
      <c r="BY65" s="6"/>
      <c r="BZ65" s="6"/>
      <c r="CA65" s="6"/>
      <c r="CB65" s="6"/>
      <c r="CC65" s="6">
        <f>100*658500/932400</f>
        <v>70.624195624195622</v>
      </c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12">
        <v>70.57586790421</v>
      </c>
      <c r="DD65" s="6"/>
      <c r="DE65" s="6"/>
      <c r="DF65" s="6"/>
      <c r="DG65" s="6">
        <v>66.400000000000006</v>
      </c>
      <c r="DH65" s="6"/>
      <c r="DI65" s="6"/>
      <c r="DJ65" s="6"/>
      <c r="DK65" s="6"/>
      <c r="DL65" s="6"/>
      <c r="DM65" s="6"/>
      <c r="DN65" s="6"/>
    </row>
    <row r="66" spans="1:118">
      <c r="A66" s="4" t="s">
        <v>127</v>
      </c>
      <c r="B66" s="4" t="s">
        <v>128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>
        <v>44.2</v>
      </c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>
        <v>40</v>
      </c>
      <c r="BC66" s="6"/>
      <c r="BD66" s="6"/>
      <c r="BE66" s="6"/>
      <c r="BF66" s="6"/>
      <c r="BG66" s="6"/>
      <c r="BH66" s="6"/>
      <c r="BI66" s="6"/>
      <c r="BJ66" s="6"/>
      <c r="BK66" s="6"/>
      <c r="BL66" s="6">
        <v>45.8</v>
      </c>
      <c r="BM66" s="6"/>
      <c r="BN66" s="6"/>
      <c r="BO66" s="6"/>
      <c r="BP66" s="6"/>
      <c r="BQ66" s="6"/>
      <c r="BR66" s="6"/>
      <c r="BS66" s="6"/>
      <c r="BT66" s="6"/>
      <c r="BU66" s="6"/>
      <c r="BV66" s="6">
        <v>50.8</v>
      </c>
      <c r="BW66" s="6"/>
      <c r="BX66" s="6"/>
      <c r="BY66" s="6"/>
      <c r="BZ66" s="6"/>
      <c r="CA66" s="6"/>
      <c r="CB66" s="6"/>
      <c r="CC66" s="6"/>
      <c r="CD66" s="6"/>
      <c r="CE66" s="6"/>
      <c r="CF66" s="6">
        <v>58.9</v>
      </c>
      <c r="CG66" s="6"/>
      <c r="CH66" s="6"/>
      <c r="CI66" s="6"/>
      <c r="CJ66" s="6"/>
      <c r="CK66" s="6"/>
      <c r="CL66" s="6"/>
      <c r="CM66" s="6"/>
      <c r="CN66" s="6"/>
      <c r="CO66" s="6"/>
      <c r="CP66" s="6">
        <v>68</v>
      </c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>
        <v>71.099999999999994</v>
      </c>
      <c r="DB66" s="6"/>
      <c r="DC66" s="6"/>
      <c r="DD66" s="6"/>
      <c r="DE66" s="6"/>
      <c r="DF66" s="6"/>
      <c r="DG66" s="6"/>
      <c r="DH66" s="6">
        <v>74.3</v>
      </c>
      <c r="DI66" s="6">
        <v>73.599999999999994</v>
      </c>
      <c r="DJ66" s="6">
        <v>72.400000000000006</v>
      </c>
      <c r="DK66" s="6">
        <v>72.400000000000006</v>
      </c>
      <c r="DL66" s="6">
        <v>73.400000000000006</v>
      </c>
      <c r="DM66" s="6"/>
      <c r="DN66" s="6"/>
    </row>
    <row r="67" spans="1:118">
      <c r="A67" s="4" t="s">
        <v>129</v>
      </c>
      <c r="B67" s="4" t="s">
        <v>130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>
        <v>56</v>
      </c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7">
        <v>79.925113867100393</v>
      </c>
      <c r="DK67" s="6"/>
      <c r="DL67" s="6"/>
      <c r="DM67" s="6"/>
      <c r="DN67" s="6"/>
    </row>
    <row r="68" spans="1:118">
      <c r="A68" s="4" t="s">
        <v>131</v>
      </c>
      <c r="B68" s="4" t="s">
        <v>132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>
        <v>64.3</v>
      </c>
      <c r="BO68" s="6"/>
      <c r="BP68" s="6"/>
      <c r="BQ68" s="6"/>
      <c r="BR68" s="6"/>
      <c r="BS68" s="6">
        <v>60.3</v>
      </c>
      <c r="BT68" s="6"/>
      <c r="BU68" s="6"/>
      <c r="BV68" s="6"/>
      <c r="BW68" s="6"/>
      <c r="BX68" s="6">
        <v>59.2</v>
      </c>
      <c r="BY68" s="6"/>
      <c r="BZ68" s="6"/>
      <c r="CA68" s="6"/>
      <c r="CB68" s="6"/>
      <c r="CC68" s="6">
        <v>60.4</v>
      </c>
      <c r="CD68" s="6"/>
      <c r="CE68" s="6"/>
      <c r="CF68" s="6"/>
      <c r="CG68" s="6"/>
      <c r="CH68" s="6">
        <v>62.3</v>
      </c>
      <c r="CI68" s="6"/>
      <c r="CJ68" s="6"/>
      <c r="CK68" s="6"/>
      <c r="CL68" s="6"/>
      <c r="CM68" s="6">
        <v>61.3</v>
      </c>
      <c r="CN68" s="6"/>
      <c r="CO68" s="6">
        <f>24059950/39318646*100</f>
        <v>61.192213994347625</v>
      </c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>
        <v>61.12</v>
      </c>
      <c r="DJ68" s="6"/>
      <c r="DK68" s="6"/>
      <c r="DL68" s="6">
        <v>61.735972761227004</v>
      </c>
      <c r="DM68" s="6"/>
      <c r="DN68" s="6"/>
    </row>
    <row r="69" spans="1:118">
      <c r="A69" s="4" t="s">
        <v>133</v>
      </c>
      <c r="B69" s="4" t="s">
        <v>134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>
        <v>60.8</v>
      </c>
      <c r="BD69" s="6"/>
      <c r="BE69" s="6"/>
      <c r="BF69" s="6"/>
      <c r="BG69" s="6"/>
      <c r="BH69" s="6"/>
      <c r="BI69" s="6"/>
      <c r="BJ69" s="6"/>
      <c r="BK69" s="6"/>
      <c r="BL69" s="6">
        <v>48.5</v>
      </c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</row>
    <row r="70" spans="1:118">
      <c r="A70" s="4" t="s">
        <v>135</v>
      </c>
      <c r="B70" s="4" t="s">
        <v>136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>
        <v>86.2068965517241</v>
      </c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>
        <v>50.7</v>
      </c>
      <c r="BL70" s="6"/>
      <c r="BM70" s="6"/>
      <c r="BN70" s="6"/>
      <c r="BO70" s="6"/>
      <c r="BP70" s="6">
        <v>42.1</v>
      </c>
      <c r="BQ70" s="6">
        <v>40.6</v>
      </c>
      <c r="BR70" s="6">
        <v>39</v>
      </c>
      <c r="BS70" s="6">
        <v>37.700000000000003</v>
      </c>
      <c r="BT70" s="6">
        <v>36.200000000000003</v>
      </c>
      <c r="BU70" s="6">
        <v>34.799999999999997</v>
      </c>
      <c r="BV70" s="6">
        <v>34.1</v>
      </c>
      <c r="BW70" s="6">
        <v>33.1</v>
      </c>
      <c r="BX70" s="6">
        <v>31.8</v>
      </c>
      <c r="BY70" s="6">
        <v>31</v>
      </c>
      <c r="BZ70" s="6">
        <v>30</v>
      </c>
      <c r="CA70" s="6">
        <v>29</v>
      </c>
      <c r="CB70" s="6">
        <v>28.1</v>
      </c>
      <c r="CC70" s="6">
        <v>27.2</v>
      </c>
      <c r="CD70" s="6">
        <v>26.4</v>
      </c>
      <c r="CE70" s="6">
        <v>28.8</v>
      </c>
      <c r="CF70" s="6">
        <v>28.1</v>
      </c>
      <c r="CG70" s="6"/>
      <c r="CH70" s="6"/>
      <c r="CI70" s="6"/>
      <c r="CJ70" s="6"/>
      <c r="CK70" s="6">
        <v>26.1</v>
      </c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>
        <v>96.4</v>
      </c>
      <c r="DL70" s="6"/>
      <c r="DM70" s="6"/>
      <c r="DN70" s="6"/>
    </row>
    <row r="71" spans="1:118">
      <c r="A71" s="4" t="s">
        <v>137</v>
      </c>
      <c r="B71" s="4" t="s">
        <v>138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7">
        <v>71.548207305263603</v>
      </c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</row>
    <row r="72" spans="1:118">
      <c r="A72" s="4" t="s">
        <v>139</v>
      </c>
      <c r="B72" s="4" t="s">
        <v>140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7">
        <v>98.341955993268101</v>
      </c>
      <c r="DJ72" s="6"/>
      <c r="DK72" s="6"/>
      <c r="DL72" s="6"/>
      <c r="DM72" s="6"/>
      <c r="DN72" s="6"/>
    </row>
    <row r="73" spans="1:118">
      <c r="A73" s="4" t="s">
        <v>141</v>
      </c>
      <c r="B73" s="4" t="s">
        <v>142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7">
        <v>43.215454644891501</v>
      </c>
      <c r="DK73" s="6"/>
      <c r="DL73" s="6"/>
      <c r="DM73" s="6"/>
      <c r="DN73" s="6"/>
    </row>
    <row r="74" spans="1:118">
      <c r="A74" s="4" t="s">
        <v>143</v>
      </c>
      <c r="B74" s="4" t="s">
        <v>144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>
        <v>85.714285714285694</v>
      </c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>
        <v>56.25</v>
      </c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>
        <v>57.9</v>
      </c>
      <c r="BL74" s="6"/>
      <c r="BM74" s="6"/>
      <c r="BN74" s="6"/>
      <c r="BO74" s="6"/>
      <c r="BP74" s="6">
        <v>51.3</v>
      </c>
      <c r="BQ74" s="6">
        <v>51.2</v>
      </c>
      <c r="BR74" s="6">
        <v>47.7</v>
      </c>
      <c r="BS74" s="6">
        <v>46.2</v>
      </c>
      <c r="BT74" s="6">
        <v>45.3</v>
      </c>
      <c r="BU74" s="6">
        <v>44.4</v>
      </c>
      <c r="BV74" s="6">
        <v>42.3</v>
      </c>
      <c r="BW74" s="6">
        <v>41.3</v>
      </c>
      <c r="BX74" s="6">
        <v>40.700000000000003</v>
      </c>
      <c r="BY74" s="6">
        <v>39.299999999999997</v>
      </c>
      <c r="BZ74" s="6">
        <v>39.299999999999997</v>
      </c>
      <c r="CA74" s="6">
        <v>38.9</v>
      </c>
      <c r="CB74" s="6">
        <v>38.5</v>
      </c>
      <c r="CC74" s="6">
        <v>37.799999999999997</v>
      </c>
      <c r="CD74" s="6">
        <v>37</v>
      </c>
      <c r="CE74" s="6">
        <v>45.5</v>
      </c>
      <c r="CF74" s="6">
        <v>43.4</v>
      </c>
      <c r="CG74" s="6"/>
      <c r="CH74" s="6"/>
      <c r="CI74" s="6"/>
      <c r="CJ74" s="6"/>
      <c r="CK74" s="6">
        <v>40.799999999999997</v>
      </c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>
        <v>98.3</v>
      </c>
      <c r="DL74" s="6"/>
      <c r="DM74" s="6"/>
      <c r="DN74" s="6"/>
    </row>
    <row r="75" spans="1:118">
      <c r="A75" s="4" t="s">
        <v>145</v>
      </c>
      <c r="B75" s="4" t="s">
        <v>146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>
        <v>56.302521008403403</v>
      </c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>
        <v>24.7</v>
      </c>
      <c r="BL75" s="6"/>
      <c r="BM75" s="6"/>
      <c r="BN75" s="6"/>
      <c r="BO75" s="6"/>
      <c r="BP75" s="6">
        <v>24.1</v>
      </c>
      <c r="BQ75" s="6">
        <v>23.9</v>
      </c>
      <c r="BR75" s="6">
        <v>23.2</v>
      </c>
      <c r="BS75" s="6">
        <v>23</v>
      </c>
      <c r="BT75" s="6">
        <v>22.7</v>
      </c>
      <c r="BU75" s="6">
        <v>22</v>
      </c>
      <c r="BV75" s="6">
        <v>21.9</v>
      </c>
      <c r="BW75" s="6">
        <v>21.2</v>
      </c>
      <c r="BX75" s="6">
        <v>20.5</v>
      </c>
      <c r="BY75" s="6">
        <v>20.3</v>
      </c>
      <c r="BZ75" s="6">
        <v>20.399999999999999</v>
      </c>
      <c r="CA75" s="6">
        <v>19.899999999999999</v>
      </c>
      <c r="CB75" s="6">
        <v>19.8</v>
      </c>
      <c r="CC75" s="6">
        <v>19.3</v>
      </c>
      <c r="CD75" s="6">
        <v>19.100000000000001</v>
      </c>
      <c r="CE75" s="6">
        <v>16.899999999999999</v>
      </c>
      <c r="CF75" s="6">
        <v>17</v>
      </c>
      <c r="CG75" s="6"/>
      <c r="CH75" s="6"/>
      <c r="CI75" s="6"/>
      <c r="CJ75" s="6"/>
      <c r="CK75" s="6">
        <v>15.7</v>
      </c>
      <c r="CL75" s="6"/>
      <c r="CM75" s="6"/>
      <c r="CN75" s="6"/>
      <c r="CO75" s="6">
        <v>36</v>
      </c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>
        <v>82</v>
      </c>
      <c r="DA75" s="6"/>
      <c r="DB75" s="6"/>
      <c r="DC75" s="6"/>
      <c r="DD75" s="6"/>
      <c r="DE75" s="6"/>
      <c r="DF75" s="11">
        <v>86</v>
      </c>
      <c r="DG75" s="11">
        <v>86</v>
      </c>
      <c r="DH75" s="11">
        <v>87.2</v>
      </c>
      <c r="DI75" s="11">
        <v>84.3</v>
      </c>
      <c r="DJ75" s="11">
        <v>82.8</v>
      </c>
      <c r="DK75" s="11">
        <v>81.5</v>
      </c>
      <c r="DL75" s="11">
        <v>81.2</v>
      </c>
      <c r="DM75" s="11">
        <v>80.900000000000006</v>
      </c>
      <c r="DN75" s="6"/>
    </row>
    <row r="76" spans="1:118">
      <c r="A76" s="4" t="s">
        <v>147</v>
      </c>
      <c r="B76" s="4" t="s">
        <v>148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7">
        <v>52.6547241803014</v>
      </c>
      <c r="DJ76" s="6"/>
      <c r="DK76" s="6"/>
      <c r="DL76" s="6"/>
      <c r="DM76" s="6"/>
      <c r="DN76" s="6"/>
    </row>
    <row r="77" spans="1:118">
      <c r="A77" s="4" t="s">
        <v>149</v>
      </c>
      <c r="B77" s="4" t="s">
        <v>150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>
        <v>35.526315789473699</v>
      </c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>
        <v>37.700000000000003</v>
      </c>
      <c r="BL77" s="6"/>
      <c r="BM77" s="6"/>
      <c r="BN77" s="6"/>
      <c r="BO77" s="6"/>
      <c r="BP77" s="6">
        <v>33.299999999999997</v>
      </c>
      <c r="BQ77" s="6">
        <v>32.200000000000003</v>
      </c>
      <c r="BR77" s="6">
        <v>31.2</v>
      </c>
      <c r="BS77" s="6">
        <v>30.2</v>
      </c>
      <c r="BT77" s="6">
        <v>29.5</v>
      </c>
      <c r="BU77" s="6">
        <v>28.3</v>
      </c>
      <c r="BV77" s="6">
        <v>27.3</v>
      </c>
      <c r="BW77" s="6">
        <v>26.7</v>
      </c>
      <c r="BX77" s="6">
        <v>25.8</v>
      </c>
      <c r="BY77" s="6">
        <v>25.4</v>
      </c>
      <c r="BZ77" s="6">
        <v>24.7</v>
      </c>
      <c r="CA77" s="6">
        <v>24.4</v>
      </c>
      <c r="CB77" s="6">
        <v>23.8</v>
      </c>
      <c r="CC77" s="6">
        <v>23.4</v>
      </c>
      <c r="CD77" s="6">
        <v>23.3</v>
      </c>
      <c r="CE77" s="6">
        <v>23.2</v>
      </c>
      <c r="CF77" s="6">
        <v>22.9</v>
      </c>
      <c r="CG77" s="6"/>
      <c r="CH77" s="6"/>
      <c r="CI77" s="6"/>
      <c r="CJ77" s="6"/>
      <c r="CK77" s="6">
        <v>21.4</v>
      </c>
      <c r="CL77" s="6"/>
      <c r="CM77" s="6"/>
      <c r="CN77" s="6"/>
      <c r="CO77" s="6">
        <v>39.200000000000003</v>
      </c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>
        <v>94.5</v>
      </c>
      <c r="DA77" s="6"/>
      <c r="DB77" s="6"/>
      <c r="DC77" s="6"/>
      <c r="DD77" s="11">
        <v>88.3</v>
      </c>
      <c r="DE77" s="11">
        <v>91.8</v>
      </c>
      <c r="DF77" s="11">
        <v>89.4</v>
      </c>
      <c r="DG77" s="11">
        <v>92.2</v>
      </c>
      <c r="DH77" s="11">
        <v>91.5</v>
      </c>
      <c r="DI77" s="11">
        <v>93.6</v>
      </c>
      <c r="DJ77" s="11">
        <v>92.2</v>
      </c>
      <c r="DK77" s="11">
        <v>91.9</v>
      </c>
      <c r="DL77" s="11">
        <v>92.2</v>
      </c>
      <c r="DM77" s="11">
        <v>89.9</v>
      </c>
      <c r="DN77" s="6"/>
    </row>
    <row r="78" spans="1:118">
      <c r="A78" s="4" t="s">
        <v>151</v>
      </c>
      <c r="B78" s="4" t="s">
        <v>152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>
        <v>49.4</v>
      </c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>
        <v>54.7</v>
      </c>
      <c r="BL78" s="6"/>
      <c r="BM78" s="6"/>
      <c r="BN78" s="6"/>
      <c r="BO78" s="6"/>
      <c r="BP78" s="6"/>
      <c r="BQ78" s="6"/>
      <c r="BR78" s="6"/>
      <c r="BS78" s="6"/>
      <c r="BT78" s="6"/>
      <c r="BU78" s="6">
        <v>55.9</v>
      </c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>
        <v>60</v>
      </c>
      <c r="CG78" s="6"/>
      <c r="CH78" s="6"/>
      <c r="CI78" s="6"/>
      <c r="CJ78" s="6"/>
      <c r="CK78" s="6"/>
      <c r="CL78" s="6"/>
      <c r="CM78" s="6"/>
      <c r="CN78" s="6"/>
      <c r="CO78" s="6">
        <v>64</v>
      </c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12">
        <v>66.593196978244094</v>
      </c>
      <c r="DA78" s="6"/>
      <c r="DB78" s="6"/>
      <c r="DC78" s="6"/>
      <c r="DD78" s="11">
        <v>88.3</v>
      </c>
      <c r="DE78" s="11">
        <v>91.8</v>
      </c>
      <c r="DF78" s="11">
        <v>89.4</v>
      </c>
      <c r="DG78" s="11">
        <v>92.2</v>
      </c>
      <c r="DH78" s="11">
        <v>91.5</v>
      </c>
      <c r="DI78" s="11">
        <v>93.6</v>
      </c>
      <c r="DJ78" s="11">
        <v>92.2</v>
      </c>
      <c r="DK78" s="11">
        <v>91.9</v>
      </c>
      <c r="DL78" s="11">
        <v>92.2</v>
      </c>
      <c r="DM78" s="11">
        <v>89.9</v>
      </c>
      <c r="DN78" s="6"/>
    </row>
    <row r="79" spans="1:118">
      <c r="A79" s="4" t="s">
        <v>153</v>
      </c>
      <c r="B79" s="4" t="s">
        <v>154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>
        <f>100*63985/97104</f>
        <v>65.893269072334817</v>
      </c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</row>
    <row r="80" spans="1:118">
      <c r="A80" s="4" t="s">
        <v>155</v>
      </c>
      <c r="B80" s="4" t="s">
        <v>156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7">
        <v>86.286097761614101</v>
      </c>
      <c r="DF80" s="6"/>
      <c r="DG80" s="6"/>
      <c r="DH80" s="6"/>
      <c r="DI80" s="6"/>
      <c r="DJ80" s="6"/>
      <c r="DK80" s="6"/>
      <c r="DL80" s="6"/>
      <c r="DM80" s="6"/>
      <c r="DN80" s="6"/>
    </row>
    <row r="81" spans="1:118">
      <c r="A81" s="4" t="s">
        <v>157</v>
      </c>
      <c r="B81" s="4" t="s">
        <v>158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>
        <v>67</v>
      </c>
      <c r="DF81" s="6"/>
      <c r="DG81" s="6"/>
      <c r="DH81" s="6"/>
      <c r="DI81" s="6"/>
      <c r="DJ81" s="6"/>
      <c r="DK81" s="6"/>
      <c r="DL81" s="6"/>
      <c r="DM81" s="6"/>
      <c r="DN81" s="6"/>
    </row>
    <row r="82" spans="1:118">
      <c r="A82" s="4" t="s">
        <v>159</v>
      </c>
      <c r="B82" s="4" t="s">
        <v>160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>
        <f>100*1148418/1364079</f>
        <v>84.189991928619975</v>
      </c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</row>
    <row r="83" spans="1:118">
      <c r="A83" s="4" t="s">
        <v>161</v>
      </c>
      <c r="B83" s="4" t="s">
        <v>162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7">
        <v>71.726412172850502</v>
      </c>
      <c r="CU83" s="6"/>
      <c r="CV83" s="6"/>
      <c r="CW83" s="6"/>
      <c r="CX83" s="6"/>
      <c r="CY83" s="6"/>
      <c r="CZ83" s="6"/>
      <c r="DA83" s="6"/>
      <c r="DB83" s="6"/>
      <c r="DC83" s="6"/>
      <c r="DD83" s="7">
        <v>79.308368497596405</v>
      </c>
      <c r="DE83" s="6"/>
      <c r="DF83" s="6"/>
      <c r="DG83" s="6"/>
      <c r="DH83" s="6"/>
      <c r="DI83" s="6"/>
      <c r="DJ83" s="7">
        <v>80.127207833806196</v>
      </c>
      <c r="DK83" s="6"/>
      <c r="DL83" s="6"/>
      <c r="DM83" s="6"/>
      <c r="DN83" s="6"/>
    </row>
    <row r="84" spans="1:118">
      <c r="A84" s="4" t="s">
        <v>163</v>
      </c>
      <c r="B84" s="4" t="s">
        <v>164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>
        <v>61.2</v>
      </c>
      <c r="BS84" s="6"/>
      <c r="BT84" s="6"/>
      <c r="BU84" s="6"/>
      <c r="BV84" s="6"/>
      <c r="BW84" s="6"/>
      <c r="BX84" s="6"/>
      <c r="BY84" s="6">
        <f>100*45381/76135</f>
        <v>59.605963091876269</v>
      </c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>
        <f>100*64861/106536</f>
        <v>60.8817676653901</v>
      </c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</row>
    <row r="85" spans="1:118">
      <c r="A85" s="4" t="s">
        <v>165</v>
      </c>
      <c r="B85" s="4" t="s">
        <v>166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>
        <v>48.5</v>
      </c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>
        <f>100*179657/236580</f>
        <v>75.939217178121567</v>
      </c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>
        <v>88.9</v>
      </c>
      <c r="DK85" s="6"/>
      <c r="DL85" s="6"/>
      <c r="DM85" s="6"/>
      <c r="DN85" s="6"/>
    </row>
    <row r="86" spans="1:118">
      <c r="A86" s="4" t="s">
        <v>167</v>
      </c>
      <c r="B86" s="4" t="s">
        <v>168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7">
        <v>85.493462766190106</v>
      </c>
      <c r="DG86" s="6"/>
      <c r="DH86" s="6"/>
      <c r="DI86" s="6"/>
      <c r="DJ86" s="6"/>
      <c r="DK86" s="6"/>
      <c r="DL86" s="6"/>
      <c r="DM86" s="6"/>
      <c r="DN86" s="6"/>
    </row>
    <row r="87" spans="1:118">
      <c r="A87" s="4" t="s">
        <v>169</v>
      </c>
      <c r="B87" s="4" t="s">
        <v>170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>
        <v>54.1</v>
      </c>
      <c r="BL87" s="6"/>
      <c r="BM87" s="6"/>
      <c r="BN87" s="6"/>
      <c r="BO87" s="6"/>
      <c r="BP87" s="6"/>
      <c r="BQ87" s="6"/>
      <c r="BR87" s="6"/>
      <c r="BS87" s="6"/>
      <c r="BT87" s="6"/>
      <c r="BU87" s="6">
        <v>66</v>
      </c>
      <c r="BV87" s="6"/>
      <c r="BW87" s="6"/>
      <c r="BX87" s="6"/>
      <c r="BY87" s="6"/>
      <c r="BZ87" s="6"/>
      <c r="CA87" s="6"/>
      <c r="CB87" s="6"/>
      <c r="CC87" s="6"/>
      <c r="CD87" s="6"/>
      <c r="CE87" s="6">
        <f>100*8159797/12216462</f>
        <v>66.793454602486378</v>
      </c>
      <c r="CF87" s="6"/>
      <c r="CG87" s="6"/>
      <c r="CH87" s="6"/>
      <c r="CI87" s="6"/>
      <c r="CJ87" s="6"/>
      <c r="CK87" s="6"/>
      <c r="CL87" s="6"/>
      <c r="CM87" s="6"/>
      <c r="CN87" s="6"/>
      <c r="CO87" s="6">
        <f>100*12486898/16202846</f>
        <v>77.066078391413456</v>
      </c>
      <c r="CP87" s="6"/>
      <c r="CQ87" s="6"/>
      <c r="CR87" s="6"/>
      <c r="CS87" s="6"/>
      <c r="CT87" s="6"/>
      <c r="CU87" s="6"/>
      <c r="CV87" s="6"/>
      <c r="CW87" s="6"/>
      <c r="CX87" s="6"/>
      <c r="CY87" s="6">
        <v>75.330086918973606</v>
      </c>
      <c r="CZ87" s="6"/>
      <c r="DA87" s="6"/>
      <c r="DB87" s="6"/>
      <c r="DC87" s="6"/>
      <c r="DD87" s="6"/>
      <c r="DE87" s="6"/>
      <c r="DF87" s="6"/>
      <c r="DG87" s="6"/>
      <c r="DH87" s="6"/>
      <c r="DI87" s="6">
        <v>77.8</v>
      </c>
      <c r="DJ87" s="6"/>
      <c r="DK87" s="6"/>
      <c r="DL87" s="6"/>
      <c r="DM87" s="6"/>
      <c r="DN87" s="6"/>
    </row>
    <row r="88" spans="1:118">
      <c r="A88" s="4" t="s">
        <v>171</v>
      </c>
      <c r="B88" s="4" t="s">
        <v>172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>
        <v>66.6666666666667</v>
      </c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>
        <v>45</v>
      </c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>
        <v>54.1</v>
      </c>
      <c r="BL88" s="6"/>
      <c r="BM88" s="6"/>
      <c r="BN88" s="6"/>
      <c r="BO88" s="6"/>
      <c r="BP88" s="6">
        <v>48.9</v>
      </c>
      <c r="BQ88" s="6">
        <v>47.9</v>
      </c>
      <c r="BR88" s="6">
        <v>46.5</v>
      </c>
      <c r="BS88" s="6">
        <v>44.9</v>
      </c>
      <c r="BT88" s="6">
        <v>43.2</v>
      </c>
      <c r="BU88" s="6">
        <v>41.5</v>
      </c>
      <c r="BV88" s="6">
        <v>40.299999999999997</v>
      </c>
      <c r="BW88" s="6">
        <v>38.9</v>
      </c>
      <c r="BX88" s="6">
        <v>38.299999999999997</v>
      </c>
      <c r="BY88" s="6">
        <v>36.5</v>
      </c>
      <c r="BZ88" s="6">
        <v>36.1</v>
      </c>
      <c r="CA88" s="6">
        <v>35.200000000000003</v>
      </c>
      <c r="CB88" s="6">
        <v>34.299999999999997</v>
      </c>
      <c r="CC88" s="6">
        <v>33.5</v>
      </c>
      <c r="CD88" s="6">
        <v>32.700000000000003</v>
      </c>
      <c r="CE88" s="6">
        <v>32</v>
      </c>
      <c r="CF88" s="6">
        <v>30.4</v>
      </c>
      <c r="CG88" s="6"/>
      <c r="CH88" s="6"/>
      <c r="CI88" s="6"/>
      <c r="CJ88" s="6"/>
      <c r="CK88" s="6">
        <v>27.5</v>
      </c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>
        <v>97.4</v>
      </c>
      <c r="DL88" s="6"/>
      <c r="DM88" s="6"/>
      <c r="DN88" s="6"/>
    </row>
    <row r="89" spans="1:118">
      <c r="A89" s="4" t="s">
        <v>173</v>
      </c>
      <c r="B89" s="4" t="s">
        <v>174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7">
        <v>93.702401300120499</v>
      </c>
      <c r="DJ89" s="6"/>
      <c r="DK89" s="6"/>
      <c r="DL89" s="6"/>
      <c r="DM89" s="6"/>
      <c r="DN89" s="6"/>
    </row>
    <row r="90" spans="1:118">
      <c r="A90" s="4" t="s">
        <v>175</v>
      </c>
      <c r="B90" s="4" t="s">
        <v>176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7">
        <v>92.210542147216401</v>
      </c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</row>
    <row r="91" spans="1:118">
      <c r="A91" s="4" t="s">
        <v>177</v>
      </c>
      <c r="B91" s="4" t="s">
        <v>178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>
        <v>37</v>
      </c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>
        <v>69.3</v>
      </c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>
        <v>67.45</v>
      </c>
      <c r="DL91" s="6"/>
      <c r="DM91" s="6"/>
      <c r="DN91" s="6"/>
    </row>
    <row r="92" spans="1:118">
      <c r="A92" s="4" t="s">
        <v>179</v>
      </c>
      <c r="B92" s="4" t="s">
        <v>180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>
        <v>68.8</v>
      </c>
      <c r="DH92" s="6"/>
      <c r="DI92" s="6"/>
      <c r="DJ92" s="6"/>
      <c r="DK92" s="6"/>
      <c r="DL92" s="6"/>
      <c r="DM92" s="6"/>
      <c r="DN92" s="6"/>
    </row>
    <row r="93" spans="1:118">
      <c r="A93" s="4" t="s">
        <v>181</v>
      </c>
      <c r="B93" s="4" t="s">
        <v>182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>
        <v>28</v>
      </c>
      <c r="AY93" s="6"/>
      <c r="AZ93" s="6"/>
      <c r="BA93" s="6"/>
      <c r="BB93" s="6"/>
      <c r="BC93" s="6"/>
      <c r="BD93" s="6"/>
      <c r="BE93" s="6"/>
      <c r="BF93" s="6"/>
      <c r="BG93" s="6">
        <v>29</v>
      </c>
      <c r="BH93" s="6"/>
      <c r="BI93" s="6"/>
      <c r="BJ93" s="6"/>
      <c r="BK93" s="6"/>
      <c r="BL93" s="6"/>
      <c r="BM93" s="6"/>
      <c r="BN93" s="6"/>
      <c r="BO93" s="6">
        <v>34</v>
      </c>
      <c r="BP93" s="6"/>
      <c r="BQ93" s="6"/>
      <c r="BR93" s="6"/>
      <c r="BS93" s="6"/>
      <c r="BT93" s="6"/>
      <c r="BU93" s="6"/>
      <c r="BV93" s="6">
        <v>35</v>
      </c>
      <c r="BW93" s="6"/>
      <c r="BX93" s="6"/>
      <c r="BY93" s="6"/>
      <c r="BZ93" s="6"/>
      <c r="CA93" s="6"/>
      <c r="CB93" s="6">
        <v>41</v>
      </c>
      <c r="CC93" s="6"/>
      <c r="CD93" s="6"/>
      <c r="CE93" s="6"/>
      <c r="CF93" s="6"/>
      <c r="CG93" s="6">
        <v>42</v>
      </c>
      <c r="CH93" s="6"/>
      <c r="CI93" s="6"/>
      <c r="CJ93" s="6"/>
      <c r="CK93" s="6">
        <v>43</v>
      </c>
      <c r="CL93" s="6"/>
      <c r="CM93" s="6"/>
      <c r="CN93" s="6"/>
      <c r="CO93" s="6">
        <v>45</v>
      </c>
      <c r="CP93" s="6"/>
      <c r="CQ93" s="6"/>
      <c r="CR93" s="6"/>
      <c r="CS93" s="6">
        <v>48</v>
      </c>
      <c r="CT93" s="6">
        <v>48</v>
      </c>
      <c r="CU93" s="6">
        <v>49</v>
      </c>
      <c r="CV93" s="6">
        <v>50</v>
      </c>
      <c r="CW93" s="6">
        <v>51</v>
      </c>
      <c r="CX93" s="6">
        <v>52</v>
      </c>
      <c r="CY93" s="6"/>
      <c r="CZ93" s="6"/>
      <c r="DA93" s="6"/>
      <c r="DB93" s="6">
        <v>55</v>
      </c>
      <c r="DC93" s="6"/>
      <c r="DD93" s="6">
        <v>56</v>
      </c>
      <c r="DE93" s="6"/>
      <c r="DF93" s="6"/>
      <c r="DG93" s="6"/>
      <c r="DH93" s="6"/>
      <c r="DI93" s="6">
        <v>59</v>
      </c>
      <c r="DJ93" s="6"/>
      <c r="DK93" s="6">
        <v>60</v>
      </c>
      <c r="DL93" s="6"/>
      <c r="DM93" s="6"/>
      <c r="DN93" s="6"/>
    </row>
    <row r="94" spans="1:118">
      <c r="A94" s="4" t="s">
        <v>183</v>
      </c>
      <c r="B94" s="4" t="s">
        <v>184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>
        <v>53</v>
      </c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>
        <v>50.2</v>
      </c>
      <c r="AN94" s="6"/>
      <c r="AO94" s="6"/>
      <c r="AP94" s="6"/>
      <c r="AQ94" s="6"/>
      <c r="AR94" s="6"/>
      <c r="AS94" s="6"/>
      <c r="AT94" s="6"/>
      <c r="AU94" s="6"/>
      <c r="AV94" s="6">
        <v>56.7</v>
      </c>
      <c r="AW94" s="6"/>
      <c r="AX94" s="6"/>
      <c r="AY94" s="6"/>
      <c r="AZ94" s="6"/>
      <c r="BA94" s="6"/>
      <c r="BB94" s="6">
        <v>61.2</v>
      </c>
      <c r="BC94" s="6"/>
      <c r="BD94" s="6"/>
      <c r="BE94" s="6"/>
      <c r="BF94" s="6"/>
      <c r="BG94" s="6">
        <v>66.2</v>
      </c>
      <c r="BH94" s="6"/>
      <c r="BI94" s="6"/>
      <c r="BJ94" s="6"/>
      <c r="BK94" s="6"/>
      <c r="BL94" s="6">
        <v>68.7</v>
      </c>
      <c r="BM94" s="6"/>
      <c r="BN94" s="6"/>
      <c r="BO94" s="6"/>
      <c r="BP94" s="6"/>
      <c r="BQ94" s="6">
        <v>68.7</v>
      </c>
      <c r="BR94" s="6"/>
      <c r="BS94" s="6"/>
      <c r="BT94" s="6"/>
      <c r="BU94" s="6"/>
      <c r="BV94" s="6">
        <v>67.599999999999994</v>
      </c>
      <c r="BW94" s="6"/>
      <c r="BX94" s="6"/>
      <c r="BY94" s="6"/>
      <c r="BZ94" s="6"/>
      <c r="CA94" s="6">
        <v>69.400000000000006</v>
      </c>
      <c r="CB94" s="6"/>
      <c r="CC94" s="6"/>
      <c r="CD94" s="6"/>
      <c r="CE94" s="6"/>
      <c r="CF94" s="6">
        <v>70.900000000000006</v>
      </c>
      <c r="CG94" s="6"/>
      <c r="CH94" s="6"/>
      <c r="CI94" s="6"/>
      <c r="CJ94" s="6"/>
      <c r="CK94" s="6">
        <v>72.900000000000006</v>
      </c>
      <c r="CL94" s="6"/>
      <c r="CM94" s="6"/>
      <c r="CN94" s="6"/>
      <c r="CO94" s="6"/>
      <c r="CP94" s="6">
        <v>72.400000000000006</v>
      </c>
      <c r="CQ94" s="6"/>
      <c r="CR94" s="6"/>
      <c r="CS94" s="6"/>
      <c r="CT94" s="6"/>
      <c r="CU94" s="6">
        <v>67.900000000000006</v>
      </c>
      <c r="CV94" s="6"/>
      <c r="CW94" s="6"/>
      <c r="CX94" s="6"/>
      <c r="CY94" s="6"/>
      <c r="CZ94" s="6">
        <v>64.599999999999994</v>
      </c>
      <c r="DA94" s="6"/>
      <c r="DB94" s="6"/>
      <c r="DC94" s="6"/>
      <c r="DD94" s="6"/>
      <c r="DE94" s="8">
        <v>62.7</v>
      </c>
      <c r="DF94" s="6"/>
      <c r="DG94" s="6"/>
      <c r="DH94" s="6"/>
      <c r="DI94" s="6"/>
      <c r="DJ94" s="6"/>
      <c r="DK94" s="6"/>
      <c r="DL94" s="6"/>
      <c r="DM94" s="6"/>
      <c r="DN94" s="6"/>
    </row>
    <row r="95" spans="1:118">
      <c r="A95" s="4" t="s">
        <v>185</v>
      </c>
      <c r="B95" s="4" t="s">
        <v>186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>
        <v>66.099999999999994</v>
      </c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>
        <v>84.380443061366606</v>
      </c>
      <c r="DE95" s="6"/>
      <c r="DF95" s="6"/>
      <c r="DG95" s="6"/>
      <c r="DH95" s="6"/>
      <c r="DI95" s="6"/>
      <c r="DJ95" s="6"/>
      <c r="DK95" s="6"/>
      <c r="DL95" s="6"/>
      <c r="DM95" s="6"/>
      <c r="DN95" s="6"/>
    </row>
    <row r="96" spans="1:118">
      <c r="A96" s="4" t="s">
        <v>187</v>
      </c>
      <c r="B96" s="4" t="s">
        <v>188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7">
        <v>77.276881635105198</v>
      </c>
      <c r="DF96" s="6"/>
      <c r="DG96" s="6"/>
      <c r="DH96" s="6"/>
      <c r="DI96" s="6">
        <v>75.400000000000006</v>
      </c>
      <c r="DJ96" s="6"/>
      <c r="DK96" s="6"/>
      <c r="DL96" s="6"/>
      <c r="DM96" s="6"/>
      <c r="DN96" s="6"/>
    </row>
    <row r="97" spans="1:118">
      <c r="A97" s="4" t="s">
        <v>189</v>
      </c>
      <c r="B97" s="4" t="s">
        <v>190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>
        <v>53</v>
      </c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>
        <v>64</v>
      </c>
      <c r="BL97" s="6"/>
      <c r="BM97" s="6"/>
      <c r="BN97" s="6"/>
      <c r="BO97" s="6"/>
      <c r="BP97" s="6"/>
      <c r="BQ97" s="6"/>
      <c r="BR97" s="6"/>
      <c r="BS97" s="6"/>
      <c r="BT97" s="6"/>
      <c r="BU97" s="6">
        <v>66</v>
      </c>
      <c r="BV97" s="6"/>
      <c r="BW97" s="6"/>
      <c r="BX97" s="6"/>
      <c r="BY97" s="6"/>
      <c r="BZ97" s="6"/>
      <c r="CA97" s="6"/>
      <c r="CB97" s="6"/>
      <c r="CC97" s="6"/>
      <c r="CD97" s="6"/>
      <c r="CE97" s="6">
        <v>74</v>
      </c>
      <c r="CF97" s="6"/>
      <c r="CG97" s="6"/>
      <c r="CH97" s="6"/>
      <c r="CI97" s="6"/>
      <c r="CJ97" s="6"/>
      <c r="CK97" s="6"/>
      <c r="CL97" s="6"/>
      <c r="CM97" s="6"/>
      <c r="CN97" s="6"/>
      <c r="CO97" s="6">
        <v>78</v>
      </c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>
        <v>76.657670370000005</v>
      </c>
      <c r="DA97" s="6"/>
      <c r="DB97" s="6"/>
      <c r="DC97" s="6"/>
      <c r="DD97" s="6"/>
      <c r="DE97" s="6"/>
      <c r="DF97" s="6"/>
      <c r="DG97" s="6"/>
      <c r="DH97" s="6"/>
      <c r="DI97" s="6"/>
      <c r="DJ97" s="6">
        <v>77.044364340000001</v>
      </c>
      <c r="DK97" s="6"/>
      <c r="DL97" s="6"/>
      <c r="DM97" s="6"/>
      <c r="DN97" s="6">
        <v>77.400000000000006</v>
      </c>
    </row>
    <row r="98" spans="1:118">
      <c r="A98" s="4" t="s">
        <v>191</v>
      </c>
      <c r="B98" s="4" t="s">
        <v>192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>
        <v>85.5</v>
      </c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>
        <f>100*9866737/12587648</f>
        <v>78.384277984258858</v>
      </c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</row>
    <row r="99" spans="1:118">
      <c r="A99" s="4" t="s">
        <v>193</v>
      </c>
      <c r="B99" s="4" t="s">
        <v>194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>
        <v>59.3</v>
      </c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>
        <f>100*396046/600799</f>
        <v>65.91988335533182</v>
      </c>
      <c r="CP99" s="6"/>
      <c r="CQ99" s="6"/>
      <c r="CR99" s="6"/>
      <c r="CS99" s="6"/>
      <c r="CT99" s="6"/>
      <c r="CU99" s="6"/>
      <c r="CV99" s="6"/>
      <c r="CW99" s="6"/>
      <c r="CX99" s="6"/>
      <c r="CY99" s="6">
        <v>68.299879166129003</v>
      </c>
      <c r="CZ99" s="6"/>
      <c r="DA99" s="6"/>
      <c r="DB99" s="6"/>
      <c r="DC99" s="6"/>
      <c r="DD99" s="6"/>
      <c r="DE99" s="6"/>
      <c r="DF99" s="6"/>
      <c r="DG99" s="6"/>
      <c r="DH99" s="6"/>
      <c r="DI99" s="6">
        <v>80.330845426909605</v>
      </c>
      <c r="DJ99" s="6"/>
      <c r="DK99" s="6"/>
      <c r="DL99" s="6"/>
      <c r="DM99" s="6"/>
      <c r="DN99" s="6"/>
    </row>
    <row r="100" spans="1:118">
      <c r="A100" s="4" t="s">
        <v>195</v>
      </c>
      <c r="B100" s="4" t="s">
        <v>196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>
        <v>69.2</v>
      </c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>
        <f>100*467980/581151</f>
        <v>80.52640363692052</v>
      </c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>
        <v>78.131702496800997</v>
      </c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</row>
    <row r="101" spans="1:118">
      <c r="A101" s="4" t="s">
        <v>197</v>
      </c>
      <c r="B101" s="4" t="s">
        <v>198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>
        <v>56</v>
      </c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>
        <f>100*2907005/4177189</f>
        <v>69.592374201885519</v>
      </c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>
        <v>70.843784291290305</v>
      </c>
      <c r="DG101" s="6"/>
      <c r="DH101" s="6"/>
      <c r="DI101" s="6"/>
      <c r="DJ101" s="6"/>
      <c r="DK101" s="6"/>
      <c r="DL101" s="6"/>
      <c r="DM101" s="6"/>
      <c r="DN101" s="6"/>
    </row>
    <row r="102" spans="1:118">
      <c r="A102" s="4" t="s">
        <v>199</v>
      </c>
      <c r="B102" s="4" t="s">
        <v>200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>
        <v>87.9</v>
      </c>
      <c r="BL102" s="6"/>
      <c r="BM102" s="6"/>
      <c r="BN102" s="6"/>
      <c r="BO102" s="6"/>
      <c r="BP102" s="6"/>
      <c r="BQ102" s="6"/>
      <c r="BR102" s="6">
        <v>89.4</v>
      </c>
      <c r="BS102" s="6"/>
      <c r="BT102" s="6"/>
      <c r="BU102" s="6">
        <f>100*5272714/6010837</f>
        <v>87.720129492781126</v>
      </c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</row>
    <row r="103" spans="1:118">
      <c r="A103" s="4" t="s">
        <v>201</v>
      </c>
      <c r="B103" s="4" t="s">
        <v>202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>
        <f>100*3965050/10935768</f>
        <v>36.257627264952951</v>
      </c>
      <c r="CD103" s="6"/>
      <c r="CE103" s="6"/>
      <c r="CF103" s="6"/>
      <c r="CG103" s="6"/>
      <c r="CH103" s="6"/>
      <c r="CI103" s="6"/>
      <c r="CJ103" s="6"/>
      <c r="CK103" s="6"/>
      <c r="CL103" s="6"/>
      <c r="CM103" s="6">
        <f>100*4218740/11967021</f>
        <v>35.253050863702839</v>
      </c>
      <c r="CN103" s="6"/>
      <c r="CO103" s="6">
        <v>43</v>
      </c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12">
        <v>67.431550521341194</v>
      </c>
      <c r="DB103" s="6"/>
      <c r="DC103" s="6"/>
      <c r="DD103" s="6"/>
      <c r="DE103" s="6"/>
      <c r="DF103" s="11">
        <v>62.5</v>
      </c>
      <c r="DG103" s="11">
        <v>66</v>
      </c>
      <c r="DH103" s="11">
        <v>68.7</v>
      </c>
      <c r="DI103" s="11">
        <v>81.3</v>
      </c>
      <c r="DJ103" s="11">
        <v>82.1</v>
      </c>
      <c r="DK103" s="11">
        <v>82.4</v>
      </c>
      <c r="DL103" s="11">
        <v>83.8</v>
      </c>
      <c r="DM103" s="11">
        <v>83.5</v>
      </c>
      <c r="DN103" s="6"/>
    </row>
    <row r="104" spans="1:118">
      <c r="A104" s="4" t="s">
        <v>203</v>
      </c>
      <c r="B104" s="4" t="s">
        <v>204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>
        <v>50.5</v>
      </c>
      <c r="BB104" s="6"/>
      <c r="BC104" s="6"/>
      <c r="BD104" s="6"/>
      <c r="BE104" s="6"/>
      <c r="BF104" s="6"/>
      <c r="BG104" s="6"/>
      <c r="BH104" s="6"/>
      <c r="BI104" s="6"/>
      <c r="BJ104" s="6"/>
      <c r="BK104" s="6">
        <v>44.5</v>
      </c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8">
        <v>74.805891078676396</v>
      </c>
      <c r="DA104" s="6"/>
      <c r="DB104" s="6"/>
      <c r="DC104" s="6"/>
      <c r="DD104" s="6"/>
      <c r="DE104" s="6"/>
      <c r="DF104" s="6"/>
      <c r="DG104" s="6"/>
      <c r="DH104" s="6"/>
      <c r="DI104" s="6"/>
      <c r="DJ104" s="6">
        <v>73</v>
      </c>
      <c r="DK104" s="6"/>
      <c r="DL104" s="6"/>
      <c r="DM104" s="6"/>
      <c r="DN104" s="6"/>
    </row>
    <row r="105" spans="1:118">
      <c r="A105" s="4" t="s">
        <v>205</v>
      </c>
      <c r="B105" s="4" t="s">
        <v>206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>
        <f>100*636565/867697</f>
        <v>73.362590858329582</v>
      </c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</row>
    <row r="106" spans="1:118">
      <c r="A106" s="4" t="s">
        <v>207</v>
      </c>
      <c r="B106" s="4" t="s">
        <v>208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>
        <f>10923/49783*100</f>
        <v>21.941224916136029</v>
      </c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7">
        <v>39.5270106882043</v>
      </c>
      <c r="DJ106" s="6"/>
      <c r="DK106" s="6"/>
      <c r="DL106" s="6"/>
      <c r="DM106" s="6"/>
      <c r="DN106" s="6"/>
    </row>
    <row r="107" spans="1:118">
      <c r="A107" s="4" t="s">
        <v>209</v>
      </c>
      <c r="B107" s="4" t="s">
        <v>210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>
        <v>62.8</v>
      </c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>
        <f>100*88844/157853</f>
        <v>56.282744072016371</v>
      </c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</row>
    <row r="108" spans="1:118">
      <c r="A108" s="4" t="s">
        <v>211</v>
      </c>
      <c r="B108" s="4" t="s">
        <v>212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>
        <v>67.3</v>
      </c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>
        <v>96.2</v>
      </c>
      <c r="DA108" s="6"/>
      <c r="DB108" s="6"/>
      <c r="DC108" s="6"/>
      <c r="DD108" s="6"/>
      <c r="DE108" s="6"/>
      <c r="DF108" s="11">
        <v>95.5</v>
      </c>
      <c r="DG108" s="11">
        <v>96.3</v>
      </c>
      <c r="DH108" s="11">
        <v>96.7</v>
      </c>
      <c r="DI108" s="11">
        <v>97.6</v>
      </c>
      <c r="DJ108" s="11">
        <v>96.4</v>
      </c>
      <c r="DK108" s="11">
        <v>96.3</v>
      </c>
      <c r="DL108" s="11">
        <v>95.6</v>
      </c>
      <c r="DM108" s="11">
        <v>96.1</v>
      </c>
      <c r="DN108" s="11">
        <v>96.4</v>
      </c>
    </row>
    <row r="109" spans="1:118">
      <c r="A109" s="4" t="s">
        <v>213</v>
      </c>
      <c r="B109" s="4" t="s">
        <v>214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>
        <v>58.152173913043498</v>
      </c>
      <c r="Z109" s="6"/>
      <c r="AA109" s="6"/>
      <c r="AB109" s="6"/>
      <c r="AC109" s="6">
        <v>52.3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>
        <v>36.579572446555801</v>
      </c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>
        <v>39.1</v>
      </c>
      <c r="BL109" s="6"/>
      <c r="BM109" s="6"/>
      <c r="BN109" s="6"/>
      <c r="BO109" s="6"/>
      <c r="BP109" s="6">
        <v>34.9</v>
      </c>
      <c r="BQ109" s="6">
        <v>33.799999999999997</v>
      </c>
      <c r="BR109" s="6">
        <v>32.9</v>
      </c>
      <c r="BS109" s="6">
        <v>32</v>
      </c>
      <c r="BT109" s="6">
        <v>31</v>
      </c>
      <c r="BU109" s="6">
        <v>29.9</v>
      </c>
      <c r="BV109" s="6">
        <v>29</v>
      </c>
      <c r="BW109" s="6">
        <v>28.2</v>
      </c>
      <c r="BX109" s="6">
        <v>27.3</v>
      </c>
      <c r="BY109" s="6">
        <v>26.6</v>
      </c>
      <c r="BZ109" s="6">
        <v>25.8</v>
      </c>
      <c r="CA109" s="6">
        <v>25.2</v>
      </c>
      <c r="CB109" s="6">
        <v>24.5</v>
      </c>
      <c r="CC109" s="6">
        <v>24</v>
      </c>
      <c r="CD109" s="6">
        <v>23.4</v>
      </c>
      <c r="CE109" s="6">
        <v>24.8</v>
      </c>
      <c r="CF109" s="6">
        <v>24.4</v>
      </c>
      <c r="CG109" s="6"/>
      <c r="CH109" s="6"/>
      <c r="CI109" s="6"/>
      <c r="CJ109" s="6">
        <v>22.803592346739599</v>
      </c>
      <c r="CK109" s="6"/>
      <c r="CL109" s="6"/>
      <c r="CM109" s="6"/>
      <c r="CN109" s="6">
        <f>100*14097235/50371923</f>
        <v>27.986295063621057</v>
      </c>
      <c r="CO109" s="6">
        <v>26</v>
      </c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>
        <v>66</v>
      </c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</row>
    <row r="110" spans="1:118">
      <c r="A110" s="4" t="s">
        <v>215</v>
      </c>
      <c r="B110" s="4" t="s">
        <v>216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7">
        <v>93.580611644530094</v>
      </c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</row>
    <row r="111" spans="1:118">
      <c r="A111" s="4" t="s">
        <v>217</v>
      </c>
      <c r="B111" s="4" t="s">
        <v>218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7">
        <v>74.889589905362797</v>
      </c>
      <c r="DH111" s="6"/>
      <c r="DI111" s="6"/>
      <c r="DJ111" s="6"/>
      <c r="DK111" s="6"/>
      <c r="DL111" s="6"/>
      <c r="DM111" s="6"/>
      <c r="DN111" s="6"/>
    </row>
    <row r="112" spans="1:118">
      <c r="A112" s="4" t="s">
        <v>219</v>
      </c>
      <c r="B112" s="4" t="s">
        <v>220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7">
        <v>78.840579710144894</v>
      </c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</row>
    <row r="113" spans="1:120">
      <c r="A113" s="4" t="s">
        <v>221</v>
      </c>
      <c r="B113" s="4" t="s">
        <v>222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>
        <v>62</v>
      </c>
      <c r="DG113" s="6"/>
      <c r="DH113" s="6"/>
      <c r="DI113" s="6"/>
      <c r="DJ113" s="6"/>
      <c r="DK113" s="6"/>
      <c r="DL113" s="6"/>
      <c r="DM113" s="6"/>
      <c r="DN113" s="6"/>
    </row>
    <row r="114" spans="1:120">
      <c r="A114" s="4" t="s">
        <v>223</v>
      </c>
      <c r="B114" s="4" t="s">
        <v>224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>
        <v>26</v>
      </c>
      <c r="BM114" s="6"/>
      <c r="BN114" s="6"/>
      <c r="BO114" s="6"/>
      <c r="BP114" s="6"/>
      <c r="BQ114" s="6">
        <v>27.4</v>
      </c>
      <c r="BR114" s="6"/>
      <c r="BS114" s="6"/>
      <c r="BT114" s="6"/>
      <c r="BU114" s="6"/>
      <c r="BV114" s="6">
        <v>29.3</v>
      </c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15">
        <v>55.494756041951703</v>
      </c>
      <c r="CS114" s="15">
        <v>56.923076923076898</v>
      </c>
      <c r="CT114" s="15">
        <v>57.982062780269104</v>
      </c>
      <c r="CU114" s="15">
        <v>59.030249110320298</v>
      </c>
      <c r="CV114" s="15">
        <v>60.282436010591397</v>
      </c>
      <c r="CW114" s="15">
        <v>61.322820849759097</v>
      </c>
      <c r="CX114" s="15">
        <v>62.310030395136799</v>
      </c>
      <c r="CY114" s="15">
        <v>63.3936261843239</v>
      </c>
      <c r="CZ114" s="15">
        <v>59.575966211302102</v>
      </c>
      <c r="DA114" s="15">
        <v>60.184071173274603</v>
      </c>
      <c r="DB114" s="15">
        <v>61.199701098026402</v>
      </c>
      <c r="DC114" s="15">
        <v>62.137729795157398</v>
      </c>
      <c r="DD114" s="15">
        <v>62.107946002972803</v>
      </c>
      <c r="DE114" s="15">
        <v>62.305744857410097</v>
      </c>
      <c r="DF114" s="15">
        <v>62.456712497038502</v>
      </c>
      <c r="DG114" s="15">
        <v>61.921689233007903</v>
      </c>
      <c r="DH114" s="15">
        <v>62.248171561412001</v>
      </c>
      <c r="DI114" s="15">
        <v>61.237412819408</v>
      </c>
      <c r="DJ114" s="15"/>
      <c r="DK114" s="15"/>
      <c r="DL114" s="15"/>
      <c r="DM114" s="15"/>
      <c r="DN114" s="15"/>
    </row>
    <row r="115" spans="1:120">
      <c r="A115" s="4" t="s">
        <v>225</v>
      </c>
      <c r="B115" s="4" t="s">
        <v>226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>
        <v>64</v>
      </c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>
        <v>81.599999999999994</v>
      </c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11">
        <v>81.099999999999994</v>
      </c>
      <c r="DM115" s="11">
        <v>81.900000000000006</v>
      </c>
      <c r="DN115" s="6"/>
    </row>
    <row r="116" spans="1:120">
      <c r="A116" s="4" t="s">
        <v>227</v>
      </c>
      <c r="B116" s="4" t="s">
        <v>228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>
        <v>22</v>
      </c>
      <c r="BL116" s="6"/>
      <c r="BM116" s="6"/>
      <c r="BN116" s="6"/>
      <c r="BO116" s="6"/>
      <c r="BP116" s="6"/>
      <c r="BQ116" s="6">
        <v>22</v>
      </c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>
        <v>58.8</v>
      </c>
      <c r="CF116" s="6"/>
      <c r="CG116" s="6"/>
      <c r="CH116" s="6"/>
      <c r="CI116" s="6"/>
      <c r="CJ116" s="6"/>
      <c r="CK116" s="6"/>
      <c r="CL116" s="6"/>
      <c r="CM116" s="6"/>
      <c r="CN116" s="6"/>
      <c r="CO116" s="6">
        <v>87.5</v>
      </c>
      <c r="CP116" s="6"/>
      <c r="CQ116" s="6"/>
      <c r="CR116" s="6"/>
      <c r="CS116" s="6"/>
      <c r="CT116" s="6"/>
      <c r="CU116" s="6"/>
      <c r="CV116" s="6"/>
      <c r="CW116" s="6"/>
      <c r="CX116" s="6"/>
      <c r="CY116" s="6">
        <v>92</v>
      </c>
      <c r="CZ116" s="6"/>
      <c r="DA116" s="6"/>
      <c r="DB116" s="6"/>
      <c r="DC116" s="6"/>
      <c r="DD116" s="6"/>
      <c r="DE116" s="6"/>
      <c r="DF116" s="6"/>
      <c r="DG116" s="6"/>
      <c r="DH116" s="6"/>
      <c r="DI116" s="6">
        <v>87.2</v>
      </c>
      <c r="DJ116" s="6"/>
      <c r="DK116" s="6"/>
      <c r="DL116" s="6"/>
      <c r="DM116" s="6"/>
      <c r="DN116" s="6">
        <v>90.8</v>
      </c>
    </row>
    <row r="117" spans="1:120">
      <c r="A117" s="4" t="s">
        <v>229</v>
      </c>
      <c r="B117" s="4" t="s">
        <v>230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7">
        <v>39.855297961723998</v>
      </c>
      <c r="DK117" s="6"/>
      <c r="DL117" s="6"/>
      <c r="DM117" s="6"/>
      <c r="DN117" s="6"/>
    </row>
    <row r="118" spans="1:120">
      <c r="A118" s="4" t="s">
        <v>231</v>
      </c>
      <c r="B118" s="4" t="s">
        <v>232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>
        <v>50.2</v>
      </c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>
        <v>73.8</v>
      </c>
      <c r="DA118" s="6"/>
      <c r="DB118" s="6"/>
      <c r="DC118" s="6"/>
      <c r="DD118" s="11">
        <v>82.1</v>
      </c>
      <c r="DE118" s="11">
        <v>88.9</v>
      </c>
      <c r="DF118" s="11">
        <v>89.1</v>
      </c>
      <c r="DG118" s="11">
        <v>89.3</v>
      </c>
      <c r="DH118" s="11">
        <v>89.5</v>
      </c>
      <c r="DI118" s="11">
        <v>90</v>
      </c>
      <c r="DJ118" s="11">
        <v>90.2</v>
      </c>
      <c r="DK118" s="11">
        <v>90.4</v>
      </c>
      <c r="DL118" s="11">
        <v>90.5</v>
      </c>
      <c r="DM118" s="11">
        <v>90.3</v>
      </c>
      <c r="DN118" s="6"/>
    </row>
    <row r="119" spans="1:120">
      <c r="A119" s="4" t="s">
        <v>233</v>
      </c>
      <c r="B119" s="4" t="s">
        <v>234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>
        <v>68</v>
      </c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>
        <v>82</v>
      </c>
      <c r="DA119" s="6"/>
      <c r="DB119" s="6"/>
      <c r="DC119" s="6"/>
      <c r="DD119" s="11">
        <v>83.2</v>
      </c>
      <c r="DE119" s="11">
        <v>84.5</v>
      </c>
      <c r="DF119" s="11">
        <v>81.3</v>
      </c>
      <c r="DG119" s="11">
        <v>81.3</v>
      </c>
      <c r="DH119" s="11">
        <v>81.3</v>
      </c>
      <c r="DI119" s="11">
        <v>78.099999999999994</v>
      </c>
      <c r="DJ119" s="11">
        <v>77.5</v>
      </c>
      <c r="DK119" s="11">
        <v>76.2</v>
      </c>
      <c r="DL119" s="11">
        <v>76.599999999999994</v>
      </c>
      <c r="DM119" s="11">
        <v>76.7</v>
      </c>
      <c r="DN119" s="6"/>
    </row>
    <row r="120" spans="1:120">
      <c r="A120" s="4" t="s">
        <v>235</v>
      </c>
      <c r="B120" s="4" t="s">
        <v>236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>
        <f>15.5+52.9</f>
        <v>68.400000000000006</v>
      </c>
      <c r="DB120" s="6">
        <f>13.4+56.4</f>
        <v>69.8</v>
      </c>
      <c r="DC120" s="6">
        <f>11.7+54.7</f>
        <v>66.400000000000006</v>
      </c>
      <c r="DD120" s="6">
        <f>12.1+56.8</f>
        <v>68.899999999999991</v>
      </c>
      <c r="DE120" s="6">
        <f>10.5+59.2</f>
        <v>69.7</v>
      </c>
      <c r="DF120" s="6">
        <f>9.8+57.5</f>
        <v>67.3</v>
      </c>
      <c r="DG120" s="6">
        <f>12.4+61.4</f>
        <v>73.8</v>
      </c>
      <c r="DH120" s="6">
        <f>55.3+11.1</f>
        <v>66.399999999999991</v>
      </c>
      <c r="DI120" s="6">
        <f>10.5+53.5</f>
        <v>64</v>
      </c>
      <c r="DJ120" s="6">
        <f>11.1+54.5</f>
        <v>65.599999999999994</v>
      </c>
      <c r="DK120" s="6">
        <f>11.5+54.9</f>
        <v>66.400000000000006</v>
      </c>
      <c r="DL120" s="6"/>
      <c r="DM120" s="6"/>
      <c r="DN120" s="6"/>
    </row>
    <row r="121" spans="1:120">
      <c r="A121" s="4" t="s">
        <v>237</v>
      </c>
      <c r="B121" s="4" t="s">
        <v>341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>
        <v>79.5</v>
      </c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>
        <f>100*4614986/7911134</f>
        <v>58.335328411830716</v>
      </c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>
        <f>100*5743728/11290759</f>
        <v>50.871053044352465</v>
      </c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7">
        <v>57.550072179296698</v>
      </c>
      <c r="DJ121" s="6"/>
      <c r="DK121" s="6"/>
      <c r="DL121" s="6"/>
      <c r="DM121" s="6"/>
      <c r="DN121" s="6"/>
    </row>
    <row r="122" spans="1:120">
      <c r="A122" s="4" t="s">
        <v>238</v>
      </c>
      <c r="B122" s="4" t="s">
        <v>239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>
        <v>45.9</v>
      </c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>
        <v>73</v>
      </c>
      <c r="CG122" s="6"/>
      <c r="CH122" s="6"/>
      <c r="CI122" s="6"/>
      <c r="CJ122" s="6"/>
      <c r="CK122" s="6"/>
      <c r="CL122" s="6"/>
      <c r="CM122" s="6"/>
      <c r="CN122" s="6"/>
      <c r="CO122" s="6"/>
      <c r="CP122" s="6">
        <v>78</v>
      </c>
      <c r="CQ122" s="6"/>
      <c r="CR122" s="6"/>
      <c r="CS122" s="6"/>
      <c r="CT122" s="6">
        <v>80</v>
      </c>
      <c r="CU122" s="6"/>
      <c r="CV122" s="6"/>
      <c r="CW122" s="6"/>
      <c r="CX122" s="6"/>
      <c r="CY122" s="6"/>
      <c r="CZ122" s="12">
        <v>82.155735228078299</v>
      </c>
      <c r="DA122" s="6"/>
      <c r="DB122" s="6"/>
      <c r="DC122" s="6"/>
      <c r="DD122" s="6"/>
      <c r="DE122" s="6"/>
      <c r="DF122" s="6"/>
      <c r="DG122" s="6"/>
      <c r="DH122" s="6"/>
      <c r="DI122" s="6"/>
      <c r="DJ122" s="6">
        <v>78.900000000000006</v>
      </c>
      <c r="DK122" s="6"/>
      <c r="DL122" s="6"/>
      <c r="DM122" s="6"/>
      <c r="DN122" s="6"/>
    </row>
    <row r="123" spans="1:120">
      <c r="A123" s="4" t="s">
        <v>240</v>
      </c>
      <c r="B123" s="4" t="s">
        <v>241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>
        <f>100*1951916/2811406</f>
        <v>69.428463907382991</v>
      </c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</row>
    <row r="124" spans="1:120">
      <c r="A124" s="4" t="s">
        <v>242</v>
      </c>
      <c r="B124" s="4" t="s">
        <v>243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>
        <v>59.2</v>
      </c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</row>
    <row r="125" spans="1:120">
      <c r="A125" s="4" t="s">
        <v>244</v>
      </c>
      <c r="B125" s="4" t="s">
        <v>245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7">
        <v>81.616437710596401</v>
      </c>
      <c r="DG125" s="6"/>
      <c r="DH125" s="6"/>
      <c r="DI125" s="6"/>
      <c r="DJ125" s="6"/>
      <c r="DK125" s="6"/>
      <c r="DL125" s="6"/>
      <c r="DM125" s="6"/>
      <c r="DN125" s="6"/>
    </row>
    <row r="126" spans="1:120">
      <c r="A126" s="4" t="s">
        <v>246</v>
      </c>
      <c r="B126" s="4" t="s">
        <v>247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>
        <v>42</v>
      </c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>
        <v>41</v>
      </c>
      <c r="BL126" s="6"/>
      <c r="BM126" s="6"/>
      <c r="BN126" s="6"/>
      <c r="BO126" s="6"/>
      <c r="BP126" s="6"/>
      <c r="BQ126" s="6"/>
      <c r="BR126" s="6"/>
      <c r="BS126" s="6"/>
      <c r="BT126" s="6"/>
      <c r="BU126" s="6">
        <v>47</v>
      </c>
      <c r="BV126" s="6"/>
      <c r="BW126" s="6"/>
      <c r="BX126" s="6"/>
      <c r="BY126" s="6"/>
      <c r="BZ126" s="6"/>
      <c r="CA126" s="6"/>
      <c r="CB126" s="6"/>
      <c r="CC126" s="6"/>
      <c r="CD126" s="6"/>
      <c r="CE126" s="6">
        <v>55</v>
      </c>
      <c r="CF126" s="6"/>
      <c r="CG126" s="6"/>
      <c r="CH126" s="6"/>
      <c r="CI126" s="6"/>
      <c r="CJ126" s="6"/>
      <c r="CK126" s="6"/>
      <c r="CL126" s="6"/>
      <c r="CM126" s="6"/>
      <c r="CN126" s="6"/>
      <c r="CO126" s="12">
        <v>59</v>
      </c>
      <c r="CP126" s="6"/>
      <c r="CQ126" s="6"/>
      <c r="CR126" s="6"/>
      <c r="CS126" s="6"/>
      <c r="CT126" s="6"/>
      <c r="CU126" s="6"/>
      <c r="CV126" s="6"/>
      <c r="CW126" s="6"/>
      <c r="CX126" s="6"/>
      <c r="CY126" s="6">
        <v>59</v>
      </c>
      <c r="CZ126" s="6"/>
      <c r="DA126" s="6"/>
      <c r="DB126" s="6"/>
      <c r="DC126" s="6"/>
      <c r="DD126" s="6"/>
      <c r="DE126" s="6"/>
      <c r="DF126" s="6"/>
      <c r="DG126" s="6"/>
      <c r="DH126" s="6"/>
      <c r="DI126" s="6">
        <v>63</v>
      </c>
      <c r="DJ126" s="6"/>
      <c r="DK126" s="6"/>
      <c r="DL126" s="6"/>
      <c r="DM126" s="6"/>
      <c r="DN126" s="6">
        <v>61.5</v>
      </c>
    </row>
    <row r="127" spans="1:120">
      <c r="A127" s="4" t="s">
        <v>248</v>
      </c>
      <c r="B127" s="4" t="s">
        <v>249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>
        <v>37</v>
      </c>
      <c r="BB127" s="6"/>
      <c r="BC127" s="6"/>
      <c r="BD127" s="6"/>
      <c r="BE127" s="6"/>
      <c r="BF127" s="6"/>
      <c r="BG127" s="6"/>
      <c r="BH127" s="6"/>
      <c r="BI127" s="6"/>
      <c r="BJ127" s="6"/>
      <c r="BK127" s="6">
        <v>33.700000000000003</v>
      </c>
      <c r="BL127" s="6"/>
      <c r="BM127" s="6"/>
      <c r="BN127" s="6"/>
      <c r="BO127" s="6"/>
      <c r="BP127" s="6"/>
      <c r="BQ127" s="6"/>
      <c r="BR127" s="6"/>
      <c r="BS127" s="6"/>
      <c r="BT127" s="6"/>
      <c r="BU127" s="6">
        <v>28.5</v>
      </c>
      <c r="BV127" s="6"/>
      <c r="BW127" s="6"/>
      <c r="BX127" s="6"/>
      <c r="BY127" s="6"/>
      <c r="BZ127" s="6"/>
      <c r="CA127" s="6"/>
      <c r="CB127" s="6"/>
      <c r="CC127" s="6"/>
      <c r="CD127" s="6"/>
      <c r="CE127" s="6">
        <f>722247/2449784*100</f>
        <v>29.482068623192902</v>
      </c>
      <c r="CF127" s="6"/>
      <c r="CG127" s="6"/>
      <c r="CH127" s="6"/>
      <c r="CI127" s="6"/>
      <c r="CJ127" s="6"/>
      <c r="CK127" s="6"/>
      <c r="CL127" s="6"/>
      <c r="CM127" s="6"/>
      <c r="CN127" s="6"/>
      <c r="CO127" s="6">
        <v>31.3</v>
      </c>
      <c r="CP127" s="6"/>
      <c r="CQ127" s="6"/>
      <c r="CR127" s="6"/>
      <c r="CS127" s="6"/>
      <c r="CT127" s="6"/>
      <c r="CU127" s="6"/>
      <c r="CV127" s="6"/>
      <c r="CW127" s="6"/>
      <c r="CX127" s="6"/>
      <c r="CY127" s="12">
        <v>34.6</v>
      </c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>
        <v>37.4</v>
      </c>
      <c r="DN127" s="6"/>
      <c r="DP127" s="4">
        <v>38</v>
      </c>
    </row>
    <row r="128" spans="1:120">
      <c r="A128" s="4" t="s">
        <v>250</v>
      </c>
      <c r="B128" s="4" t="s">
        <v>251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>
        <v>84.01</v>
      </c>
      <c r="DN128" s="6"/>
    </row>
    <row r="129" spans="1:122">
      <c r="A129" s="4" t="s">
        <v>252</v>
      </c>
      <c r="B129" s="4" t="s">
        <v>253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>
        <v>100</v>
      </c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>
        <v>53.3333333333333</v>
      </c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>
        <v>52.6</v>
      </c>
      <c r="BL129" s="6"/>
      <c r="BM129" s="6"/>
      <c r="BN129" s="6"/>
      <c r="BO129" s="6"/>
      <c r="BP129" s="6">
        <v>42.7</v>
      </c>
      <c r="BQ129" s="6">
        <v>42.5</v>
      </c>
      <c r="BR129" s="6">
        <v>40</v>
      </c>
      <c r="BS129" s="6">
        <v>38.200000000000003</v>
      </c>
      <c r="BT129" s="6">
        <v>38.299999999999997</v>
      </c>
      <c r="BU129" s="6">
        <v>36.700000000000003</v>
      </c>
      <c r="BV129" s="6">
        <v>35</v>
      </c>
      <c r="BW129" s="6">
        <v>34.6</v>
      </c>
      <c r="BX129" s="6">
        <v>33</v>
      </c>
      <c r="BY129" s="6">
        <v>31.9</v>
      </c>
      <c r="BZ129" s="6">
        <v>31.1</v>
      </c>
      <c r="CA129" s="6">
        <v>30</v>
      </c>
      <c r="CB129" s="6">
        <v>30.3</v>
      </c>
      <c r="CC129" s="6">
        <v>28.6</v>
      </c>
      <c r="CD129" s="6">
        <v>28.2</v>
      </c>
      <c r="CE129" s="6">
        <v>32.299999999999997</v>
      </c>
      <c r="CF129" s="6">
        <v>32</v>
      </c>
      <c r="CG129" s="6"/>
      <c r="CH129" s="6"/>
      <c r="CI129" s="6"/>
      <c r="CJ129" s="6"/>
      <c r="CK129" s="6">
        <v>31.6</v>
      </c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</row>
    <row r="130" spans="1:122">
      <c r="A130" s="4" t="s">
        <v>254</v>
      </c>
      <c r="B130" s="4" t="s">
        <v>255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>
        <v>85.9</v>
      </c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>
        <f>100*6080060/6863260</f>
        <v>88.588513330399834</v>
      </c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7">
        <v>82.733032843851603</v>
      </c>
      <c r="DJ130" s="6"/>
      <c r="DK130" s="6"/>
      <c r="DL130" s="6"/>
      <c r="DM130" s="6"/>
      <c r="DN130" s="6"/>
    </row>
    <row r="131" spans="1:122">
      <c r="A131" s="4" t="s">
        <v>256</v>
      </c>
      <c r="B131" s="4" t="s">
        <v>257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7">
        <v>95.171879648341701</v>
      </c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</row>
    <row r="132" spans="1:122">
      <c r="A132" s="4" t="s">
        <v>258</v>
      </c>
      <c r="B132" s="4" t="s">
        <v>259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7">
        <v>95.521704272133803</v>
      </c>
      <c r="DF132" s="6"/>
      <c r="DG132" s="6"/>
      <c r="DH132" s="6"/>
      <c r="DI132" s="6"/>
      <c r="DJ132" s="6"/>
      <c r="DK132" s="6"/>
      <c r="DL132" s="6"/>
      <c r="DM132" s="6"/>
      <c r="DN132" s="6"/>
    </row>
    <row r="133" spans="1:122">
      <c r="A133" s="4" t="s">
        <v>260</v>
      </c>
      <c r="B133" s="4" t="s">
        <v>261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>
        <v>70.7</v>
      </c>
      <c r="BR133" s="6"/>
      <c r="BS133" s="6"/>
      <c r="BT133" s="6"/>
      <c r="BU133" s="6"/>
      <c r="BV133" s="6"/>
      <c r="BW133" s="6"/>
      <c r="BX133" s="6"/>
      <c r="BY133" s="6"/>
      <c r="BZ133" s="6">
        <f>100*745700/1009670</f>
        <v>73.855814275951545</v>
      </c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>
        <f>100*1168688/1458120</f>
        <v>80.15033056264231</v>
      </c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>
        <v>78</v>
      </c>
      <c r="DJ133" s="6"/>
      <c r="DK133" s="6"/>
      <c r="DL133" s="6"/>
      <c r="DM133" s="6"/>
      <c r="DN133" s="6"/>
    </row>
    <row r="134" spans="1:122">
      <c r="A134" s="4" t="s">
        <v>262</v>
      </c>
      <c r="B134" s="4" t="s">
        <v>263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>
        <v>49.3</v>
      </c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>
        <f>100*5634125/6982505</f>
        <v>80.689165278077141</v>
      </c>
      <c r="CA134" s="6"/>
      <c r="CB134" s="6"/>
      <c r="CC134" s="6"/>
      <c r="CD134" s="6"/>
      <c r="CE134" s="6"/>
      <c r="CF134" s="6"/>
      <c r="CG134" s="6"/>
      <c r="CH134" s="6"/>
      <c r="CI134" s="6"/>
      <c r="CJ134" s="6">
        <f>100*7533733/9730018</f>
        <v>77.427739599248426</v>
      </c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8">
        <v>68.286519532427604</v>
      </c>
      <c r="CZ134" s="6"/>
      <c r="DA134" s="6"/>
      <c r="DB134" s="6"/>
      <c r="DC134" s="6"/>
      <c r="DD134" s="6"/>
      <c r="DE134" s="11">
        <v>60.7</v>
      </c>
      <c r="DF134" s="11">
        <v>60.8</v>
      </c>
      <c r="DG134" s="11">
        <v>60.9</v>
      </c>
      <c r="DH134" s="11">
        <v>60.8</v>
      </c>
      <c r="DI134" s="11"/>
      <c r="DJ134" s="11">
        <v>59.6</v>
      </c>
      <c r="DK134" s="11">
        <v>60.7</v>
      </c>
      <c r="DL134" s="6"/>
      <c r="DM134" s="6"/>
      <c r="DN134" s="6"/>
    </row>
    <row r="135" spans="1:122">
      <c r="A135" s="4" t="s">
        <v>264</v>
      </c>
      <c r="B135" s="4" t="s">
        <v>265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>
        <v>55.5555555555556</v>
      </c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>
        <v>43.478260869565197</v>
      </c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>
        <v>46.2</v>
      </c>
      <c r="BL135" s="6"/>
      <c r="BM135" s="6"/>
      <c r="BN135" s="6"/>
      <c r="BO135" s="6"/>
      <c r="BP135" s="6">
        <v>38.1</v>
      </c>
      <c r="BQ135" s="6">
        <v>36.4</v>
      </c>
      <c r="BR135" s="6">
        <v>35.5</v>
      </c>
      <c r="BS135" s="6">
        <v>35.1</v>
      </c>
      <c r="BT135" s="6">
        <v>33.299999999999997</v>
      </c>
      <c r="BU135" s="6">
        <v>32.700000000000003</v>
      </c>
      <c r="BV135" s="6">
        <v>31.8</v>
      </c>
      <c r="BW135" s="6">
        <v>31.3</v>
      </c>
      <c r="BX135" s="6">
        <v>30.8</v>
      </c>
      <c r="BY135" s="6">
        <v>30.3</v>
      </c>
      <c r="BZ135" s="6">
        <v>29</v>
      </c>
      <c r="CA135" s="6">
        <v>28.7</v>
      </c>
      <c r="CB135" s="6">
        <v>27.8</v>
      </c>
      <c r="CC135" s="6">
        <v>27.5</v>
      </c>
      <c r="CD135" s="6">
        <v>27.7</v>
      </c>
      <c r="CE135" s="6">
        <v>29.7</v>
      </c>
      <c r="CF135" s="6">
        <v>30</v>
      </c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</row>
    <row r="136" spans="1:122">
      <c r="A136" s="4" t="s">
        <v>266</v>
      </c>
      <c r="B136" s="4" t="s">
        <v>267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7">
        <v>85.440985947855594</v>
      </c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</row>
    <row r="137" spans="1:122">
      <c r="A137" s="4" t="s">
        <v>268</v>
      </c>
      <c r="B137" s="4" t="s">
        <v>269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>
        <v>23</v>
      </c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>
        <v>32</v>
      </c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>
        <v>32</v>
      </c>
      <c r="BD137" s="6"/>
      <c r="BE137" s="6"/>
      <c r="BF137" s="6"/>
      <c r="BG137" s="6"/>
      <c r="BH137" s="6"/>
      <c r="BI137" s="6"/>
      <c r="BJ137" s="6"/>
      <c r="BK137" s="6"/>
      <c r="BL137" s="6">
        <v>43</v>
      </c>
      <c r="BM137" s="6"/>
      <c r="BN137" s="6"/>
      <c r="BO137" s="6"/>
      <c r="BP137" s="6"/>
      <c r="BQ137" s="6"/>
      <c r="BR137" s="6"/>
      <c r="BS137" s="6"/>
      <c r="BT137" s="6"/>
      <c r="BU137" s="6"/>
      <c r="BV137" s="6">
        <v>51</v>
      </c>
      <c r="BW137" s="6"/>
      <c r="BX137" s="6"/>
      <c r="BY137" s="6"/>
      <c r="BZ137" s="6"/>
      <c r="CA137" s="6"/>
      <c r="CB137" s="6"/>
      <c r="CC137" s="6"/>
      <c r="CD137" s="6"/>
      <c r="CE137" s="7"/>
      <c r="CF137" s="7">
        <v>57.2</v>
      </c>
      <c r="CG137" s="7"/>
      <c r="CH137" s="7"/>
      <c r="CI137" s="7"/>
      <c r="CJ137" s="7"/>
      <c r="CK137" s="7"/>
      <c r="CL137" s="7"/>
      <c r="CM137" s="7"/>
      <c r="CN137" s="7"/>
      <c r="CO137" s="7"/>
      <c r="CP137" s="7">
        <v>67.599999999999994</v>
      </c>
      <c r="CQ137" s="7"/>
      <c r="CR137" s="7"/>
      <c r="CS137" s="7"/>
      <c r="CT137" s="7"/>
      <c r="CU137" s="7"/>
      <c r="CV137" s="7"/>
      <c r="CW137" s="7"/>
      <c r="CX137" s="7"/>
      <c r="CY137" s="7"/>
      <c r="CZ137" s="7">
        <v>70.400000000000006</v>
      </c>
      <c r="DA137" s="7"/>
      <c r="DB137" s="7">
        <v>70.900000000000006</v>
      </c>
      <c r="DC137" s="7"/>
      <c r="DD137" s="7">
        <v>70.7</v>
      </c>
      <c r="DE137" s="7"/>
      <c r="DF137" s="7">
        <v>69.599999999999994</v>
      </c>
      <c r="DG137" s="7"/>
      <c r="DH137" s="7"/>
      <c r="DI137" s="7"/>
      <c r="DJ137" s="7"/>
      <c r="DK137" s="7"/>
      <c r="DL137" s="7"/>
      <c r="DM137" s="7">
        <v>63.3</v>
      </c>
      <c r="DN137" s="6"/>
    </row>
    <row r="138" spans="1:122">
      <c r="A138" s="4" t="s">
        <v>270</v>
      </c>
      <c r="B138" s="4" t="s">
        <v>271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>
        <v>50</v>
      </c>
      <c r="BL138" s="6"/>
      <c r="BM138" s="6"/>
      <c r="BN138" s="6"/>
      <c r="BO138" s="6"/>
      <c r="BP138" s="6">
        <v>46.5</v>
      </c>
      <c r="BQ138" s="6">
        <v>45.6</v>
      </c>
      <c r="BR138" s="6">
        <v>44.9</v>
      </c>
      <c r="BS138" s="6">
        <v>44.2</v>
      </c>
      <c r="BT138" s="6">
        <v>43.2</v>
      </c>
      <c r="BU138" s="6">
        <v>42</v>
      </c>
      <c r="BV138" s="6">
        <v>41.3</v>
      </c>
      <c r="BW138" s="6">
        <v>40.5</v>
      </c>
      <c r="BX138" s="6">
        <v>39.700000000000003</v>
      </c>
      <c r="BY138" s="6">
        <v>39</v>
      </c>
      <c r="BZ138" s="6">
        <v>38.4</v>
      </c>
      <c r="CA138" s="6">
        <v>37.799999999999997</v>
      </c>
      <c r="CB138" s="6">
        <v>37.1</v>
      </c>
      <c r="CC138" s="6">
        <v>36.6</v>
      </c>
      <c r="CD138" s="6">
        <v>36.1</v>
      </c>
      <c r="CE138" s="6">
        <v>35.700000000000003</v>
      </c>
      <c r="CF138" s="6">
        <v>35.299999999999997</v>
      </c>
      <c r="CG138" s="6"/>
      <c r="CH138" s="6"/>
      <c r="CI138" s="6"/>
      <c r="CJ138" s="6">
        <v>32.925867507886402</v>
      </c>
      <c r="CK138" s="6"/>
      <c r="CL138" s="6"/>
      <c r="CM138" s="6"/>
      <c r="CN138" s="6"/>
      <c r="CO138" s="6"/>
      <c r="CP138" s="6">
        <v>52.7</v>
      </c>
      <c r="CQ138" s="6"/>
      <c r="CR138" s="6"/>
      <c r="CS138" s="6"/>
      <c r="CT138" s="6"/>
      <c r="CU138" s="6"/>
      <c r="CV138" s="6"/>
      <c r="CW138" s="6"/>
      <c r="CX138" s="6"/>
      <c r="CY138" s="6"/>
      <c r="CZ138" s="6">
        <v>80</v>
      </c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>
        <v>93.5</v>
      </c>
      <c r="DL138" s="6"/>
      <c r="DM138" s="6"/>
      <c r="DN138" s="6"/>
    </row>
    <row r="139" spans="1:122">
      <c r="A139" s="4" t="s">
        <v>272</v>
      </c>
      <c r="B139" s="4" t="s">
        <v>273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>
        <v>40.1</v>
      </c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>
        <f>100*406029/794501</f>
        <v>51.1049073569448</v>
      </c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>
        <v>61.787436974053598</v>
      </c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>
        <v>56.860162165692202</v>
      </c>
      <c r="DK139" s="6"/>
      <c r="DL139" s="6"/>
      <c r="DM139" s="6"/>
      <c r="DN139" s="6"/>
    </row>
    <row r="140" spans="1:122">
      <c r="A140" s="4" t="s">
        <v>274</v>
      </c>
      <c r="B140" s="4" t="s">
        <v>274</v>
      </c>
      <c r="C140" s="16">
        <v>46.5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6">
        <v>45.9</v>
      </c>
      <c r="N140" s="6"/>
      <c r="O140" s="6"/>
      <c r="P140" s="6"/>
      <c r="Q140" s="6"/>
      <c r="R140" s="6"/>
      <c r="S140" s="6"/>
      <c r="T140" s="6"/>
      <c r="U140" s="6"/>
      <c r="V140" s="6"/>
      <c r="W140" s="6">
        <v>45.6</v>
      </c>
      <c r="X140" s="6"/>
      <c r="Y140" s="6"/>
      <c r="Z140" s="6"/>
      <c r="AA140" s="6"/>
      <c r="AB140" s="6"/>
      <c r="AC140" s="6"/>
      <c r="AD140" s="6"/>
      <c r="AE140" s="6"/>
      <c r="AF140" s="6"/>
      <c r="AG140" s="6">
        <v>47.8</v>
      </c>
      <c r="AH140" s="6"/>
      <c r="AI140" s="6"/>
      <c r="AJ140" s="6"/>
      <c r="AK140" s="6"/>
      <c r="AL140" s="6"/>
      <c r="AM140" s="6"/>
      <c r="AN140" s="6"/>
      <c r="AO140" s="6"/>
      <c r="AP140" s="6"/>
      <c r="AQ140" s="6">
        <v>43.6</v>
      </c>
      <c r="AR140" s="6"/>
      <c r="AS140" s="6"/>
      <c r="AT140" s="6"/>
      <c r="AU140" s="6"/>
      <c r="AV140" s="6"/>
      <c r="AW140" s="6"/>
      <c r="AX140" s="6"/>
      <c r="AY140" s="6"/>
      <c r="AZ140" s="6"/>
      <c r="BA140" s="16">
        <v>55</v>
      </c>
      <c r="BB140" s="16"/>
      <c r="BC140" s="16"/>
      <c r="BD140" s="16"/>
      <c r="BE140" s="16"/>
      <c r="BF140" s="16"/>
      <c r="BG140" s="16"/>
      <c r="BH140" s="16"/>
      <c r="BI140" s="16"/>
      <c r="BJ140" s="16"/>
      <c r="BK140" s="16">
        <v>61.9</v>
      </c>
      <c r="BL140" s="6"/>
      <c r="BM140" s="6"/>
      <c r="BN140" s="6"/>
      <c r="BO140" s="6"/>
      <c r="BP140" s="6">
        <v>63.024999999999999</v>
      </c>
      <c r="BQ140" s="6">
        <v>63.45</v>
      </c>
      <c r="BR140" s="6">
        <v>63.625</v>
      </c>
      <c r="BS140" s="6">
        <v>63.849999999999994</v>
      </c>
      <c r="BT140" s="6">
        <v>64.325000000000003</v>
      </c>
      <c r="BU140" s="6">
        <v>64.175000000000011</v>
      </c>
      <c r="BV140" s="6">
        <v>64.25</v>
      </c>
      <c r="BW140" s="6">
        <v>64.375</v>
      </c>
      <c r="BX140" s="6">
        <v>64.525000000000006</v>
      </c>
      <c r="BY140" s="6">
        <v>64.650000000000006</v>
      </c>
      <c r="BZ140" s="6">
        <v>64.599999999999994</v>
      </c>
      <c r="CA140" s="6">
        <v>64.724999999999994</v>
      </c>
      <c r="CB140" s="6">
        <v>64.800000000000011</v>
      </c>
      <c r="CC140" s="6">
        <v>64.949999999999989</v>
      </c>
      <c r="CD140" s="6">
        <v>65.224999999999994</v>
      </c>
      <c r="CE140" s="6">
        <v>65.575000000000003</v>
      </c>
      <c r="CF140" s="6">
        <v>65.424999999999997</v>
      </c>
      <c r="CG140" s="6">
        <v>64.775000000000006</v>
      </c>
      <c r="CH140" s="6">
        <v>64.650000000000006</v>
      </c>
      <c r="CI140" s="6">
        <v>64.474999999999994</v>
      </c>
      <c r="CJ140" s="6">
        <v>63.9</v>
      </c>
      <c r="CK140" s="6">
        <v>63.774999999999999</v>
      </c>
      <c r="CL140" s="6">
        <v>63.975000000000001</v>
      </c>
      <c r="CM140" s="6">
        <v>63.8</v>
      </c>
      <c r="CN140" s="6">
        <v>63.899999999999991</v>
      </c>
      <c r="CO140" s="6">
        <v>63.949999999999996</v>
      </c>
      <c r="CP140" s="6">
        <v>64.05</v>
      </c>
      <c r="CQ140" s="6">
        <v>64.150000000000006</v>
      </c>
      <c r="CR140" s="6">
        <v>64.474999999999994</v>
      </c>
      <c r="CS140" s="6">
        <v>63.974999999999994</v>
      </c>
      <c r="CT140" s="6">
        <v>64.75</v>
      </c>
      <c r="CU140" s="6">
        <v>65.375</v>
      </c>
      <c r="CV140" s="6">
        <v>65.7</v>
      </c>
      <c r="CW140" s="6">
        <v>66.275000000000006</v>
      </c>
      <c r="CX140" s="6">
        <v>66.800000000000011</v>
      </c>
      <c r="CY140" s="6">
        <v>67.375</v>
      </c>
      <c r="CZ140" s="6">
        <v>67.824999999999989</v>
      </c>
      <c r="DA140" s="6">
        <v>67.924999999999997</v>
      </c>
      <c r="DB140" s="6">
        <v>68.25</v>
      </c>
      <c r="DC140" s="6">
        <v>69</v>
      </c>
      <c r="DD140" s="6">
        <v>68.875</v>
      </c>
      <c r="DE140" s="6">
        <v>68.775000000000006</v>
      </c>
      <c r="DF140" s="6">
        <v>68.150000000000006</v>
      </c>
      <c r="DG140" s="6">
        <v>67.824999999999989</v>
      </c>
      <c r="DH140" s="6">
        <v>67.375</v>
      </c>
      <c r="DI140" s="6">
        <v>66.849999999999994</v>
      </c>
      <c r="DJ140" s="6">
        <v>66.150000000000006</v>
      </c>
      <c r="DK140" s="6">
        <v>65.45</v>
      </c>
      <c r="DL140" s="6">
        <v>65.125</v>
      </c>
      <c r="DM140" s="6">
        <v>64.474999999999994</v>
      </c>
      <c r="DN140" s="6">
        <v>63.650000000000006</v>
      </c>
      <c r="DO140" s="4">
        <v>63.400000000000006</v>
      </c>
      <c r="DP140" s="4">
        <v>63.850000000000009</v>
      </c>
      <c r="DQ140" s="4">
        <v>64.424999999999997</v>
      </c>
      <c r="DR140" s="4">
        <v>64.150000000000006</v>
      </c>
    </row>
    <row r="141" spans="1:122">
      <c r="A141" s="4" t="s">
        <v>275</v>
      </c>
      <c r="B141" s="4" t="s">
        <v>276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>
        <v>86.486486486486498</v>
      </c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>
        <v>66.355140186915904</v>
      </c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>
        <v>63.7</v>
      </c>
      <c r="BL141" s="6"/>
      <c r="BM141" s="6"/>
      <c r="BN141" s="6"/>
      <c r="BO141" s="6"/>
      <c r="BP141" s="6">
        <v>54.4</v>
      </c>
      <c r="BQ141" s="6">
        <v>51.2</v>
      </c>
      <c r="BR141" s="6">
        <v>48.1</v>
      </c>
      <c r="BS141" s="6">
        <v>46</v>
      </c>
      <c r="BT141" s="6">
        <v>44.5</v>
      </c>
      <c r="BU141" s="6">
        <v>43</v>
      </c>
      <c r="BV141" s="6">
        <v>41</v>
      </c>
      <c r="BW141" s="6">
        <v>39.700000000000003</v>
      </c>
      <c r="BX141" s="6">
        <v>39</v>
      </c>
      <c r="BY141" s="6">
        <v>37</v>
      </c>
      <c r="BZ141" s="6">
        <v>36.1</v>
      </c>
      <c r="CA141" s="6">
        <v>35.6</v>
      </c>
      <c r="CB141" s="6">
        <v>35</v>
      </c>
      <c r="CC141" s="6">
        <v>35</v>
      </c>
      <c r="CD141" s="6">
        <v>34.5</v>
      </c>
      <c r="CE141" s="6">
        <v>39.5</v>
      </c>
      <c r="CF141" s="6">
        <v>40</v>
      </c>
      <c r="CG141" s="6"/>
      <c r="CH141" s="6"/>
      <c r="CI141" s="6"/>
      <c r="CJ141" s="6"/>
      <c r="CK141" s="6">
        <v>40.700000000000003</v>
      </c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</row>
    <row r="142" spans="1:122">
      <c r="A142" s="4" t="s">
        <v>277</v>
      </c>
      <c r="B142" s="4" t="s">
        <v>278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>
        <v>81.150000000000006</v>
      </c>
      <c r="DI142" s="6"/>
      <c r="DJ142" s="6"/>
      <c r="DK142" s="6"/>
      <c r="DL142" s="6"/>
      <c r="DM142" s="6"/>
      <c r="DN142" s="6"/>
    </row>
    <row r="143" spans="1:122">
      <c r="A143" s="4" t="s">
        <v>279</v>
      </c>
      <c r="B143" s="4" t="s">
        <v>280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>
        <v>68.2</v>
      </c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>
        <v>68.7</v>
      </c>
      <c r="BM143" s="6"/>
      <c r="BN143" s="6"/>
      <c r="BO143" s="6"/>
      <c r="BP143" s="6"/>
      <c r="BQ143" s="6"/>
      <c r="BR143" s="6"/>
      <c r="BS143" s="6"/>
      <c r="BT143" s="6"/>
      <c r="BU143" s="6"/>
      <c r="BV143" s="6">
        <f>100*1294777/1827140</f>
        <v>70.86359009161859</v>
      </c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>
        <v>77.916871467774897</v>
      </c>
      <c r="DA143" s="6"/>
      <c r="DB143" s="6"/>
      <c r="DC143" s="6"/>
      <c r="DD143" s="6"/>
      <c r="DE143" s="6"/>
      <c r="DF143" s="6"/>
      <c r="DG143" s="6"/>
      <c r="DH143" s="6"/>
      <c r="DI143" s="6"/>
      <c r="DJ143" s="6">
        <v>76.987683948754295</v>
      </c>
      <c r="DK143" s="6"/>
      <c r="DL143" s="6"/>
      <c r="DM143" s="6"/>
      <c r="DN143" s="6"/>
    </row>
    <row r="144" spans="1:122">
      <c r="A144" s="4" t="s">
        <v>281</v>
      </c>
      <c r="B144" s="4" t="s">
        <v>282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>
        <v>68.400000000000006</v>
      </c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</row>
    <row r="145" spans="1:118">
      <c r="A145" s="4" t="s">
        <v>283</v>
      </c>
      <c r="B145" s="4" t="s">
        <v>284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>
        <v>77.5</v>
      </c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>
        <f>100*4180435/6080988</f>
        <v>68.745983382963431</v>
      </c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</row>
    <row r="146" spans="1:118">
      <c r="A146" s="4" t="s">
        <v>285</v>
      </c>
      <c r="B146" s="4" t="s">
        <v>286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>
        <v>47.4</v>
      </c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</row>
    <row r="147" spans="1:118">
      <c r="A147" s="4" t="s">
        <v>287</v>
      </c>
      <c r="B147" s="4" t="s">
        <v>288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7">
        <v>79.126713364160906</v>
      </c>
      <c r="DJ147" s="6"/>
      <c r="DK147" s="6"/>
      <c r="DL147" s="6"/>
      <c r="DM147" s="6"/>
      <c r="DN147" s="6"/>
    </row>
    <row r="148" spans="1:118">
      <c r="A148" s="4" t="s">
        <v>289</v>
      </c>
      <c r="B148" s="4" t="s">
        <v>290</v>
      </c>
      <c r="DA148" s="17">
        <v>77.739945721082407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8" sqref="A8"/>
    </sheetView>
  </sheetViews>
  <sheetFormatPr defaultRowHeight="13.2"/>
  <cols>
    <col min="1" max="1" width="113" customWidth="1"/>
  </cols>
  <sheetData>
    <row r="1" spans="1:1" ht="26.25" customHeight="1">
      <c r="A1" s="3" t="s">
        <v>339</v>
      </c>
    </row>
    <row r="2" spans="1:1" ht="29.25" customHeight="1">
      <c r="A2" s="2" t="s">
        <v>335</v>
      </c>
    </row>
    <row r="3" spans="1:1" ht="232.5" customHeight="1">
      <c r="A3" s="1" t="s">
        <v>340</v>
      </c>
    </row>
    <row r="4" spans="1:1">
      <c r="A4" s="2" t="s">
        <v>334</v>
      </c>
    </row>
    <row r="5" spans="1:1">
      <c r="A5" t="s">
        <v>294</v>
      </c>
    </row>
    <row r="6" spans="1:1">
      <c r="A6" t="s">
        <v>295</v>
      </c>
    </row>
    <row r="7" spans="1:1">
      <c r="A7" t="s">
        <v>296</v>
      </c>
    </row>
    <row r="8" spans="1:1">
      <c r="A8" t="s">
        <v>297</v>
      </c>
    </row>
    <row r="9" spans="1:1">
      <c r="A9" t="s">
        <v>298</v>
      </c>
    </row>
    <row r="10" spans="1:1">
      <c r="A10" t="s">
        <v>299</v>
      </c>
    </row>
    <row r="11" spans="1:1">
      <c r="A11" t="s">
        <v>300</v>
      </c>
    </row>
    <row r="12" spans="1:1">
      <c r="A12" t="s">
        <v>301</v>
      </c>
    </row>
    <row r="13" spans="1:1">
      <c r="A13" t="s">
        <v>302</v>
      </c>
    </row>
    <row r="14" spans="1:1">
      <c r="A14" t="s">
        <v>303</v>
      </c>
    </row>
    <row r="15" spans="1:1">
      <c r="A15" t="s">
        <v>338</v>
      </c>
    </row>
    <row r="16" spans="1:1">
      <c r="A16" t="s">
        <v>304</v>
      </c>
    </row>
    <row r="17" spans="1:1">
      <c r="A17" t="s">
        <v>305</v>
      </c>
    </row>
    <row r="18" spans="1:1">
      <c r="A18" t="s">
        <v>306</v>
      </c>
    </row>
    <row r="19" spans="1:1">
      <c r="A19" t="s">
        <v>307</v>
      </c>
    </row>
    <row r="20" spans="1:1">
      <c r="A20" t="s">
        <v>308</v>
      </c>
    </row>
    <row r="21" spans="1:1">
      <c r="A21" t="s">
        <v>309</v>
      </c>
    </row>
    <row r="22" spans="1:1">
      <c r="A22" t="s">
        <v>310</v>
      </c>
    </row>
    <row r="23" spans="1:1">
      <c r="A23" t="s">
        <v>311</v>
      </c>
    </row>
    <row r="24" spans="1:1">
      <c r="A24" t="s">
        <v>312</v>
      </c>
    </row>
    <row r="25" spans="1:1">
      <c r="A25" t="s">
        <v>313</v>
      </c>
    </row>
    <row r="26" spans="1:1">
      <c r="A26" t="s">
        <v>314</v>
      </c>
    </row>
    <row r="27" spans="1:1">
      <c r="A27" t="s">
        <v>315</v>
      </c>
    </row>
    <row r="28" spans="1:1">
      <c r="A28" t="s">
        <v>316</v>
      </c>
    </row>
    <row r="29" spans="1:1">
      <c r="A29" t="s">
        <v>317</v>
      </c>
    </row>
    <row r="30" spans="1:1">
      <c r="A30" t="s">
        <v>318</v>
      </c>
    </row>
    <row r="31" spans="1:1">
      <c r="A31" t="s">
        <v>319</v>
      </c>
    </row>
    <row r="32" spans="1:1">
      <c r="A32" t="s">
        <v>320</v>
      </c>
    </row>
    <row r="33" spans="1:1">
      <c r="A33" t="s">
        <v>321</v>
      </c>
    </row>
    <row r="34" spans="1:1">
      <c r="A34" t="s">
        <v>322</v>
      </c>
    </row>
    <row r="35" spans="1:1">
      <c r="A35" t="s">
        <v>323</v>
      </c>
    </row>
    <row r="36" spans="1:1">
      <c r="A36" t="s">
        <v>324</v>
      </c>
    </row>
    <row r="37" spans="1:1">
      <c r="A37" t="s">
        <v>325</v>
      </c>
    </row>
    <row r="38" spans="1:1">
      <c r="A38" t="s">
        <v>326</v>
      </c>
    </row>
    <row r="39" spans="1:1">
      <c r="A39" t="s">
        <v>327</v>
      </c>
    </row>
    <row r="40" spans="1:1">
      <c r="A40" t="s">
        <v>328</v>
      </c>
    </row>
    <row r="41" spans="1:1">
      <c r="A41" t="s">
        <v>329</v>
      </c>
    </row>
    <row r="42" spans="1:1">
      <c r="A42" t="s">
        <v>330</v>
      </c>
    </row>
    <row r="43" spans="1:1">
      <c r="A43" t="s">
        <v>331</v>
      </c>
    </row>
    <row r="44" spans="1:1">
      <c r="A44" t="s">
        <v>332</v>
      </c>
    </row>
    <row r="45" spans="1:1">
      <c r="A45" t="s">
        <v>333</v>
      </c>
    </row>
    <row r="46" spans="1:1">
      <c r="A46" t="s">
        <v>291</v>
      </c>
    </row>
    <row r="47" spans="1:1">
      <c r="A47" t="s">
        <v>292</v>
      </c>
    </row>
    <row r="48" spans="1:1">
      <c r="A48" t="s">
        <v>293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defaultRowHeight="13.2"/>
  <sheetData>
    <row r="1" spans="1:1">
      <c r="A1" s="2" t="s">
        <v>343</v>
      </c>
    </row>
    <row r="2" spans="1:1">
      <c r="A2" t="s">
        <v>344</v>
      </c>
    </row>
    <row r="3" spans="1:1">
      <c r="A3" t="s">
        <v>346</v>
      </c>
    </row>
    <row r="4" spans="1:1">
      <c r="A4" t="s">
        <v>345</v>
      </c>
    </row>
    <row r="5" spans="1:1">
      <c r="A5" t="s">
        <v>353</v>
      </c>
    </row>
    <row r="6" spans="1:1">
      <c r="A6" t="s">
        <v>347</v>
      </c>
    </row>
    <row r="7" spans="1:1">
      <c r="A7" t="s">
        <v>348</v>
      </c>
    </row>
    <row r="8" spans="1:1">
      <c r="A8" t="s">
        <v>349</v>
      </c>
    </row>
    <row r="9" spans="1:1">
      <c r="A9" t="s">
        <v>350</v>
      </c>
    </row>
    <row r="10" spans="1:1">
      <c r="A10" t="s">
        <v>351</v>
      </c>
    </row>
    <row r="11" spans="1:1">
      <c r="A11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read.me</vt:lpstr>
      <vt:lpstr>changes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Sebastian Kohl</cp:lastModifiedBy>
  <cp:revision>3</cp:revision>
  <dcterms:created xsi:type="dcterms:W3CDTF">2017-10-19T22:29:54Z</dcterms:created>
  <dcterms:modified xsi:type="dcterms:W3CDTF">2019-10-31T20:37:12Z</dcterms:modified>
  <dc:language>en-US</dc:language>
</cp:coreProperties>
</file>