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8A21E54-2C54-4AC5-9C0A-FD42FEAA2415}" xr6:coauthVersionLast="47" xr6:coauthVersionMax="47" xr10:uidLastSave="{00000000-0000-0000-0000-000000000000}"/>
  <bookViews>
    <workbookView xWindow="-98" yWindow="-98" windowWidth="19396" windowHeight="12196" activeTab="3" xr2:uid="{BAE87F41-5C7E-467F-B88B-C59DD3D71A73}"/>
  </bookViews>
  <sheets>
    <sheet name="原始数据" sheetId="1" r:id="rId1"/>
    <sheet name="计算阴极温度" sheetId="2" r:id="rId2"/>
    <sheet name="计算发射电流" sheetId="3" r:id="rId3"/>
    <sheet name="计算逸出功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B3" i="4"/>
  <c r="C13" i="1"/>
  <c r="C11" i="1"/>
  <c r="C9" i="1"/>
  <c r="C7" i="1"/>
  <c r="C5" i="1"/>
  <c r="C3" i="1"/>
  <c r="C34" i="3"/>
  <c r="D34" i="3"/>
  <c r="E34" i="3"/>
  <c r="F34" i="3"/>
  <c r="G34" i="3"/>
  <c r="H34" i="3"/>
  <c r="B34" i="3"/>
  <c r="C32" i="3"/>
  <c r="D32" i="3"/>
  <c r="E32" i="3"/>
  <c r="F32" i="3"/>
  <c r="G32" i="3"/>
  <c r="H32" i="3"/>
  <c r="B32" i="3"/>
  <c r="C28" i="3"/>
  <c r="D28" i="3"/>
  <c r="E28" i="3"/>
  <c r="F28" i="3"/>
  <c r="G28" i="3"/>
  <c r="H28" i="3"/>
  <c r="B28" i="3"/>
  <c r="C26" i="3"/>
  <c r="D26" i="3"/>
  <c r="E26" i="3"/>
  <c r="E27" i="3" s="1"/>
  <c r="F26" i="3"/>
  <c r="F27" i="3" s="1"/>
  <c r="G26" i="3"/>
  <c r="H26" i="3"/>
  <c r="B26" i="3"/>
  <c r="B27" i="3" s="1"/>
  <c r="C22" i="3"/>
  <c r="D22" i="3"/>
  <c r="E22" i="3"/>
  <c r="F22" i="3"/>
  <c r="G22" i="3"/>
  <c r="H22" i="3"/>
  <c r="B22" i="3"/>
  <c r="C20" i="3"/>
  <c r="D20" i="3"/>
  <c r="E20" i="3"/>
  <c r="F20" i="3"/>
  <c r="G20" i="3"/>
  <c r="H20" i="3"/>
  <c r="H21" i="3" s="1"/>
  <c r="B20" i="3"/>
  <c r="B21" i="3" s="1"/>
  <c r="C16" i="3"/>
  <c r="D16" i="3"/>
  <c r="E16" i="3"/>
  <c r="F16" i="3"/>
  <c r="G16" i="3"/>
  <c r="H16" i="3"/>
  <c r="B16" i="3"/>
  <c r="C14" i="3"/>
  <c r="D14" i="3"/>
  <c r="D15" i="3" s="1"/>
  <c r="E14" i="3"/>
  <c r="F14" i="3"/>
  <c r="G14" i="3"/>
  <c r="H14" i="3"/>
  <c r="B14" i="3"/>
  <c r="B15" i="3" s="1"/>
  <c r="C10" i="3"/>
  <c r="D10" i="3"/>
  <c r="E10" i="3"/>
  <c r="F10" i="3"/>
  <c r="G10" i="3"/>
  <c r="H10" i="3"/>
  <c r="B10" i="3"/>
  <c r="C8" i="3"/>
  <c r="D8" i="3"/>
  <c r="E8" i="3"/>
  <c r="E9" i="3" s="1"/>
  <c r="F8" i="3"/>
  <c r="F9" i="3" s="1"/>
  <c r="G8" i="3"/>
  <c r="G9" i="3" s="1"/>
  <c r="H8" i="3"/>
  <c r="H9" i="3" s="1"/>
  <c r="B8" i="3"/>
  <c r="B9" i="3" s="1"/>
  <c r="C4" i="3"/>
  <c r="D4" i="3"/>
  <c r="E4" i="3"/>
  <c r="F4" i="3"/>
  <c r="G4" i="3"/>
  <c r="H4" i="3"/>
  <c r="B4" i="3"/>
  <c r="C2" i="3"/>
  <c r="D2" i="3"/>
  <c r="E2" i="3"/>
  <c r="F2" i="3"/>
  <c r="G2" i="3"/>
  <c r="H2" i="3"/>
  <c r="B2" i="3"/>
  <c r="B3" i="3" s="1"/>
  <c r="G5" i="4"/>
  <c r="F5" i="4"/>
  <c r="E5" i="4"/>
  <c r="E6" i="4" s="1"/>
  <c r="D5" i="4"/>
  <c r="C5" i="4"/>
  <c r="B5" i="4"/>
  <c r="G2" i="4"/>
  <c r="G4" i="4" s="1"/>
  <c r="F2" i="4"/>
  <c r="F4" i="4" s="1"/>
  <c r="E2" i="4"/>
  <c r="E4" i="4" s="1"/>
  <c r="D2" i="4"/>
  <c r="D4" i="4" s="1"/>
  <c r="C2" i="4"/>
  <c r="C4" i="4" s="1"/>
  <c r="B2" i="4"/>
  <c r="B4" i="4" s="1"/>
  <c r="H33" i="3"/>
  <c r="G33" i="3"/>
  <c r="F33" i="3"/>
  <c r="E33" i="3"/>
  <c r="D33" i="3"/>
  <c r="C33" i="3"/>
  <c r="B33" i="3"/>
  <c r="H27" i="3"/>
  <c r="G27" i="3"/>
  <c r="D27" i="3"/>
  <c r="C27" i="3"/>
  <c r="G21" i="3"/>
  <c r="F21" i="3"/>
  <c r="E21" i="3"/>
  <c r="D21" i="3"/>
  <c r="C21" i="3"/>
  <c r="H15" i="3"/>
  <c r="G15" i="3"/>
  <c r="F15" i="3"/>
  <c r="E15" i="3"/>
  <c r="C15" i="3"/>
  <c r="D9" i="3"/>
  <c r="C9" i="3"/>
  <c r="C3" i="3"/>
  <c r="D3" i="3"/>
  <c r="E3" i="3"/>
  <c r="F3" i="3"/>
  <c r="G3" i="3"/>
  <c r="H3" i="3"/>
  <c r="C6" i="4" l="1"/>
  <c r="D6" i="4"/>
  <c r="F6" i="4"/>
  <c r="G6" i="4"/>
  <c r="B6" i="4"/>
  <c r="H35" i="3" l="1"/>
  <c r="H36" i="3" s="1"/>
  <c r="G35" i="3"/>
  <c r="G36" i="3" s="1"/>
  <c r="F35" i="3"/>
  <c r="F36" i="3" s="1"/>
  <c r="E35" i="3"/>
  <c r="E36" i="3" s="1"/>
  <c r="D35" i="3"/>
  <c r="D36" i="3" s="1"/>
  <c r="C35" i="3"/>
  <c r="C36" i="3" s="1"/>
  <c r="B35" i="3"/>
  <c r="B36" i="3" s="1"/>
  <c r="H29" i="3"/>
  <c r="H30" i="3" s="1"/>
  <c r="G29" i="3"/>
  <c r="G30" i="3" s="1"/>
  <c r="F29" i="3"/>
  <c r="F30" i="3" s="1"/>
  <c r="E29" i="3"/>
  <c r="E30" i="3" s="1"/>
  <c r="D29" i="3"/>
  <c r="D30" i="3" s="1"/>
  <c r="C29" i="3"/>
  <c r="C30" i="3" s="1"/>
  <c r="B29" i="3"/>
  <c r="B30" i="3" s="1"/>
  <c r="C23" i="3"/>
  <c r="C24" i="3" s="1"/>
  <c r="D23" i="3"/>
  <c r="D24" i="3" s="1"/>
  <c r="E23" i="3"/>
  <c r="E24" i="3" s="1"/>
  <c r="F23" i="3"/>
  <c r="F24" i="3" s="1"/>
  <c r="G23" i="3"/>
  <c r="G24" i="3" s="1"/>
  <c r="H23" i="3"/>
  <c r="H24" i="3" s="1"/>
  <c r="B23" i="3"/>
  <c r="B24" i="3" s="1"/>
  <c r="H17" i="3"/>
  <c r="H18" i="3" s="1"/>
  <c r="G17" i="3"/>
  <c r="G18" i="3" s="1"/>
  <c r="F17" i="3"/>
  <c r="F18" i="3" s="1"/>
  <c r="E17" i="3"/>
  <c r="E18" i="3" s="1"/>
  <c r="D17" i="3"/>
  <c r="D18" i="3" s="1"/>
  <c r="C17" i="3"/>
  <c r="C18" i="3" s="1"/>
  <c r="B17" i="3"/>
  <c r="B18" i="3" s="1"/>
  <c r="C11" i="3"/>
  <c r="C12" i="3" s="1"/>
  <c r="D11" i="3"/>
  <c r="D12" i="3" s="1"/>
  <c r="E11" i="3"/>
  <c r="E12" i="3" s="1"/>
  <c r="F11" i="3"/>
  <c r="F12" i="3" s="1"/>
  <c r="G11" i="3"/>
  <c r="G12" i="3" s="1"/>
  <c r="H11" i="3"/>
  <c r="H12" i="3" s="1"/>
  <c r="B11" i="3"/>
  <c r="B12" i="3" s="1"/>
  <c r="C5" i="3"/>
  <c r="C6" i="3" s="1"/>
  <c r="D5" i="3"/>
  <c r="D6" i="3" s="1"/>
  <c r="E5" i="3"/>
  <c r="E6" i="3" s="1"/>
  <c r="F5" i="3"/>
  <c r="F6" i="3" s="1"/>
  <c r="G5" i="3"/>
  <c r="G6" i="3" s="1"/>
  <c r="H5" i="3"/>
  <c r="H6" i="3" s="1"/>
  <c r="B5" i="3"/>
  <c r="B6" i="3" s="1"/>
</calcChain>
</file>

<file path=xl/sharedStrings.xml><?xml version="1.0" encoding="utf-8"?>
<sst xmlns="http://schemas.openxmlformats.org/spreadsheetml/2006/main" count="72" uniqueCount="20">
  <si>
    <t>采样电阻($Omega$)</t>
    <phoneticPr fontId="2" type="noConversion"/>
  </si>
  <si>
    <t>T</t>
    <phoneticPr fontId="2" type="noConversion"/>
  </si>
  <si>
    <t>U_a</t>
  </si>
  <si>
    <t>U_e'</t>
  </si>
  <si>
    <t>I_f</t>
  </si>
  <si>
    <t>$R_e=270\Omega$</t>
    <phoneticPr fontId="2" type="noConversion"/>
  </si>
  <si>
    <t>$R_e=2.7k\Omega$</t>
    <phoneticPr fontId="2" type="noConversion"/>
  </si>
  <si>
    <t>$I_f(A)/T(K)$</t>
    <phoneticPr fontId="2" type="noConversion"/>
  </si>
  <si>
    <t>$U_a(V)/U_e'(mV)$</t>
    <phoneticPr fontId="2" type="noConversion"/>
  </si>
  <si>
    <t>I_f</t>
    <phoneticPr fontId="2" type="noConversion"/>
  </si>
  <si>
    <t>I_e'(\muA)</t>
    <phoneticPr fontId="2" type="noConversion"/>
  </si>
  <si>
    <t>U_a(V)</t>
    <phoneticPr fontId="2" type="noConversion"/>
  </si>
  <si>
    <t>U_e'(mV)</t>
    <phoneticPr fontId="2" type="noConversion"/>
  </si>
  <si>
    <t>lg(I_e')</t>
    <phoneticPr fontId="2" type="noConversion"/>
  </si>
  <si>
    <t>sqrt(U_a)</t>
    <phoneticPr fontId="2" type="noConversion"/>
  </si>
  <si>
    <t>lg(I_e)</t>
    <phoneticPr fontId="2" type="noConversion"/>
  </si>
  <si>
    <t>lg(T)</t>
    <phoneticPr fontId="2" type="noConversion"/>
  </si>
  <si>
    <t>lg(I_e/(T^2))</t>
    <phoneticPr fontId="2" type="noConversion"/>
  </si>
  <si>
    <t>-5039/T</t>
    <phoneticPr fontId="2" type="noConversion"/>
  </si>
  <si>
    <t>测得逸出功为4.57eV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</si>
</sst>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1" fillId="4" borderId="4" xfId="0" applyNumberFormat="1" applyFont="1" applyFill="1" applyBorder="1" applyAlignment="1">
      <alignment horizontal="center" vertical="center"/>
    </xf>
    <xf numFmtId="178" fontId="1" fillId="4" borderId="6" xfId="0" applyNumberFormat="1" applyFont="1" applyFill="1" applyBorder="1" applyAlignment="1">
      <alignment horizontal="center" vertical="center"/>
    </xf>
    <xf numFmtId="178" fontId="1" fillId="4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计算阴极温度!$B$1:$F$1</c:f>
              <c:numCache>
                <c:formatCode>General</c:formatCode>
                <c:ptCount val="5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</c:numCache>
            </c:numRef>
          </c:xVal>
          <c:yVal>
            <c:numRef>
              <c:f>计算阴极温度!$B$2:$F$2</c:f>
              <c:numCache>
                <c:formatCode>General</c:formatCode>
                <c:ptCount val="5"/>
                <c:pt idx="0">
                  <c:v>1726</c:v>
                </c:pt>
                <c:pt idx="1">
                  <c:v>1809</c:v>
                </c:pt>
                <c:pt idx="2">
                  <c:v>1901</c:v>
                </c:pt>
                <c:pt idx="3">
                  <c:v>1975</c:v>
                </c:pt>
                <c:pt idx="4">
                  <c:v>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7-43D9-B0B6-CE70E67B2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25023"/>
        <c:axId val="353607791"/>
      </c:scatterChart>
      <c:valAx>
        <c:axId val="987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607791"/>
        <c:crosses val="autoZero"/>
        <c:crossBetween val="midCat"/>
      </c:valAx>
      <c:valAx>
        <c:axId val="3536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计算发射电流!$B$3:$H$3</c:f>
              <c:numCache>
                <c:formatCode>0.00_ </c:formatCode>
                <c:ptCount val="7"/>
                <c:pt idx="0">
                  <c:v>5.8889727457341827</c:v>
                </c:pt>
                <c:pt idx="1">
                  <c:v>6.9720872054213432</c:v>
                </c:pt>
                <c:pt idx="2">
                  <c:v>8.2643814045577546</c:v>
                </c:pt>
                <c:pt idx="3">
                  <c:v>9.361089680160104</c:v>
                </c:pt>
                <c:pt idx="4">
                  <c:v>10.414413089560064</c:v>
                </c:pt>
                <c:pt idx="5">
                  <c:v>11.372334852614919</c:v>
                </c:pt>
                <c:pt idx="6">
                  <c:v>12.165114056185416</c:v>
                </c:pt>
              </c:numCache>
            </c:numRef>
          </c:xVal>
          <c:yVal>
            <c:numRef>
              <c:f>计算发射电流!$B$6:$H$6</c:f>
              <c:numCache>
                <c:formatCode>0.00_ </c:formatCode>
                <c:ptCount val="7"/>
                <c:pt idx="0">
                  <c:v>0.31057531357021156</c:v>
                </c:pt>
                <c:pt idx="1">
                  <c:v>0.31837255141007376</c:v>
                </c:pt>
                <c:pt idx="2">
                  <c:v>0.32679085780840267</c:v>
                </c:pt>
                <c:pt idx="3">
                  <c:v>0.33355922049090114</c:v>
                </c:pt>
                <c:pt idx="4">
                  <c:v>0.34169092920527527</c:v>
                </c:pt>
                <c:pt idx="5">
                  <c:v>0.34606305823032402</c:v>
                </c:pt>
                <c:pt idx="6">
                  <c:v>0.35253981511374755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A-4F99-8C9D-86085FB3C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31647"/>
        <c:axId val="503650767"/>
      </c:scatterChart>
      <c:valAx>
        <c:axId val="49823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650767"/>
        <c:crosses val="autoZero"/>
        <c:crossBetween val="midCat"/>
      </c:valAx>
      <c:valAx>
        <c:axId val="5036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3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计算发射电流!$B$9:$H$9</c:f>
              <c:numCache>
                <c:formatCode>0.00_ </c:formatCode>
                <c:ptCount val="7"/>
                <c:pt idx="0">
                  <c:v>6.0630025564896473</c:v>
                </c:pt>
                <c:pt idx="1">
                  <c:v>6.9137544069774419</c:v>
                </c:pt>
                <c:pt idx="2">
                  <c:v>8.2782848465125909</c:v>
                </c:pt>
                <c:pt idx="3">
                  <c:v>9.4127573006000738</c:v>
                </c:pt>
                <c:pt idx="4">
                  <c:v>10.447487736293352</c:v>
                </c:pt>
                <c:pt idx="5">
                  <c:v>11.376291135515125</c:v>
                </c:pt>
                <c:pt idx="6">
                  <c:v>12.162236636408617</c:v>
                </c:pt>
              </c:numCache>
            </c:numRef>
          </c:xVal>
          <c:yVal>
            <c:numRef>
              <c:f>计算发射电流!$B$12:$H$12</c:f>
              <c:numCache>
                <c:formatCode>0.00_ </c:formatCode>
                <c:ptCount val="7"/>
                <c:pt idx="0">
                  <c:v>0.92561763683414389</c:v>
                </c:pt>
                <c:pt idx="1">
                  <c:v>0.93224821573315697</c:v>
                </c:pt>
                <c:pt idx="2">
                  <c:v>0.94081152195607665</c:v>
                </c:pt>
                <c:pt idx="3">
                  <c:v>0.94648865484776723</c:v>
                </c:pt>
                <c:pt idx="4">
                  <c:v>0.9519128862486631</c:v>
                </c:pt>
                <c:pt idx="5">
                  <c:v>0.95833378404739844</c:v>
                </c:pt>
                <c:pt idx="6">
                  <c:v>0.96326300011322175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2-41DF-9CA7-6AEA71FD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39327"/>
        <c:axId val="362121103"/>
      </c:scatterChart>
      <c:valAx>
        <c:axId val="49823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121103"/>
        <c:crosses val="autoZero"/>
        <c:crossBetween val="midCat"/>
      </c:valAx>
      <c:valAx>
        <c:axId val="3621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3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计算发射电流!$B$15:$H$15</c:f>
              <c:numCache>
                <c:formatCode>0.00_ </c:formatCode>
                <c:ptCount val="7"/>
                <c:pt idx="0">
                  <c:v>6.0497933849016698</c:v>
                </c:pt>
                <c:pt idx="1">
                  <c:v>6.9670653793401423</c:v>
                </c:pt>
                <c:pt idx="2">
                  <c:v>8.2486362509205122</c:v>
                </c:pt>
                <c:pt idx="3">
                  <c:v>9.3733665243603905</c:v>
                </c:pt>
                <c:pt idx="4">
                  <c:v>10.425449630591478</c:v>
                </c:pt>
                <c:pt idx="5">
                  <c:v>11.283616441549224</c:v>
                </c:pt>
                <c:pt idx="6">
                  <c:v>12.140428328522844</c:v>
                </c:pt>
              </c:numCache>
            </c:numRef>
          </c:xVal>
          <c:yVal>
            <c:numRef>
              <c:f>计算发射电流!$B$18:$H$18</c:f>
              <c:numCache>
                <c:formatCode>0.00_ </c:formatCode>
                <c:ptCount val="7"/>
                <c:pt idx="0">
                  <c:v>1.3952292897750607</c:v>
                </c:pt>
                <c:pt idx="1">
                  <c:v>1.4017833477537978</c:v>
                </c:pt>
                <c:pt idx="2">
                  <c:v>1.4111830723360277</c:v>
                </c:pt>
                <c:pt idx="3">
                  <c:v>1.4178713271557353</c:v>
                </c:pt>
                <c:pt idx="4">
                  <c:v>1.4234279298949981</c:v>
                </c:pt>
                <c:pt idx="5">
                  <c:v>1.4283748020381597</c:v>
                </c:pt>
                <c:pt idx="6">
                  <c:v>1.4343914599124643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E-4A69-972F-38A6EB7A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36927"/>
        <c:axId val="362123087"/>
      </c:scatterChart>
      <c:valAx>
        <c:axId val="4982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123087"/>
        <c:crosses val="autoZero"/>
        <c:crossBetween val="midCat"/>
      </c:valAx>
      <c:valAx>
        <c:axId val="3621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3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计算发射电流!$B$21:$H$21</c:f>
              <c:numCache>
                <c:formatCode>0.00_ </c:formatCode>
                <c:ptCount val="7"/>
                <c:pt idx="0">
                  <c:v>6.0141499815019577</c:v>
                </c:pt>
                <c:pt idx="1">
                  <c:v>6.9806876452108924</c:v>
                </c:pt>
                <c:pt idx="2">
                  <c:v>8.2176639016207034</c:v>
                </c:pt>
                <c:pt idx="3">
                  <c:v>9.4593868723083734</c:v>
                </c:pt>
                <c:pt idx="4">
                  <c:v>10.39855759228173</c:v>
                </c:pt>
                <c:pt idx="5">
                  <c:v>11.330048543585328</c:v>
                </c:pt>
                <c:pt idx="6">
                  <c:v>12.15976973466192</c:v>
                </c:pt>
              </c:numCache>
            </c:numRef>
          </c:xVal>
          <c:yVal>
            <c:numRef>
              <c:f>计算发射电流!$B$24:$H$24</c:f>
              <c:numCache>
                <c:formatCode>0.00_ </c:formatCode>
                <c:ptCount val="7"/>
                <c:pt idx="0">
                  <c:v>1.8670526159023071</c:v>
                </c:pt>
                <c:pt idx="1">
                  <c:v>1.8746321186118173</c:v>
                </c:pt>
                <c:pt idx="2">
                  <c:v>1.8816593461642508</c:v>
                </c:pt>
                <c:pt idx="3">
                  <c:v>1.8881586849064667</c:v>
                </c:pt>
                <c:pt idx="4">
                  <c:v>1.8937412188124201</c:v>
                </c:pt>
                <c:pt idx="5">
                  <c:v>1.8990500091902034</c:v>
                </c:pt>
                <c:pt idx="6">
                  <c:v>1.9038934922755444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D-430A-B27B-99ABF5C3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25887"/>
        <c:axId val="635423311"/>
      </c:scatterChart>
      <c:valAx>
        <c:axId val="4982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423311"/>
        <c:crosses val="autoZero"/>
        <c:crossBetween val="midCat"/>
      </c:valAx>
      <c:valAx>
        <c:axId val="6354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2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计算发射电流!$B$27:$H$27</c:f>
              <c:numCache>
                <c:formatCode>0.00_ </c:formatCode>
                <c:ptCount val="7"/>
                <c:pt idx="0">
                  <c:v>6</c:v>
                </c:pt>
                <c:pt idx="1">
                  <c:v>6.9720872054213432</c:v>
                </c:pt>
                <c:pt idx="2">
                  <c:v>8.224354077980836</c:v>
                </c:pt>
                <c:pt idx="3">
                  <c:v>9.3536089291780851</c:v>
                </c:pt>
                <c:pt idx="4">
                  <c:v>10.41585330157832</c:v>
                </c:pt>
                <c:pt idx="5">
                  <c:v>11.292032589396827</c:v>
                </c:pt>
                <c:pt idx="6">
                  <c:v>12.196310917650468</c:v>
                </c:pt>
              </c:numCache>
            </c:numRef>
          </c:xVal>
          <c:yVal>
            <c:numRef>
              <c:f>计算发射电流!$B$30:$H$30</c:f>
              <c:numCache>
                <c:formatCode>0.00_ </c:formatCode>
                <c:ptCount val="7"/>
                <c:pt idx="0">
                  <c:v>2.2661271230120694</c:v>
                </c:pt>
                <c:pt idx="1">
                  <c:v>2.2733014212955416</c:v>
                </c:pt>
                <c:pt idx="2">
                  <c:v>2.2817065616966521</c:v>
                </c:pt>
                <c:pt idx="3">
                  <c:v>2.2879675228247391</c:v>
                </c:pt>
                <c:pt idx="4">
                  <c:v>2.2938943022009739</c:v>
                </c:pt>
                <c:pt idx="5">
                  <c:v>2.2999025849165045</c:v>
                </c:pt>
                <c:pt idx="6">
                  <c:v>2.3044745701580864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0-4F39-B14F-9D4BCCF2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34527"/>
        <c:axId val="390079263"/>
      </c:scatterChart>
      <c:valAx>
        <c:axId val="49823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079263"/>
        <c:crosses val="autoZero"/>
        <c:crossBetween val="midCat"/>
      </c:valAx>
      <c:valAx>
        <c:axId val="39007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3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计算发射电流!$B$33:$H$33</c:f>
              <c:numCache>
                <c:formatCode>0.00_ </c:formatCode>
                <c:ptCount val="7"/>
                <c:pt idx="0">
                  <c:v>6.0116553460756545</c:v>
                </c:pt>
                <c:pt idx="1">
                  <c:v>6.8190908484929276</c:v>
                </c:pt>
                <c:pt idx="2">
                  <c:v>8.270429251254134</c:v>
                </c:pt>
                <c:pt idx="3">
                  <c:v>9.3770997648526713</c:v>
                </c:pt>
                <c:pt idx="4">
                  <c:v>10.401442207694085</c:v>
                </c:pt>
                <c:pt idx="5">
                  <c:v>11.320335684068738</c:v>
                </c:pt>
                <c:pt idx="6">
                  <c:v>12.189339604753</c:v>
                </c:pt>
              </c:numCache>
            </c:numRef>
          </c:xVal>
          <c:yVal>
            <c:numRef>
              <c:f>计算发射电流!$B$36:$H$36</c:f>
              <c:numCache>
                <c:formatCode>0.00_ </c:formatCode>
                <c:ptCount val="7"/>
                <c:pt idx="0">
                  <c:v>2.6224059254403218</c:v>
                </c:pt>
                <c:pt idx="1">
                  <c:v>2.6276313293664288</c:v>
                </c:pt>
                <c:pt idx="2">
                  <c:v>2.636190612534516</c:v>
                </c:pt>
                <c:pt idx="3">
                  <c:v>2.6410699618094005</c:v>
                </c:pt>
                <c:pt idx="4">
                  <c:v>2.646548938790469</c:v>
                </c:pt>
                <c:pt idx="5">
                  <c:v>2.6522105155150038</c:v>
                </c:pt>
                <c:pt idx="6">
                  <c:v>2.6562047120027965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F-487B-B258-F4BCA0E33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46527"/>
        <c:axId val="653767199"/>
      </c:scatterChart>
      <c:valAx>
        <c:axId val="4982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767199"/>
        <c:crosses val="autoZero"/>
        <c:crossBetween val="midCat"/>
      </c:valAx>
      <c:valAx>
        <c:axId val="6537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4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计算逸出功!$B$3:$G$3</c:f>
              <c:numCache>
                <c:formatCode>0.000_ </c:formatCode>
                <c:ptCount val="6"/>
                <c:pt idx="0">
                  <c:v>-2.9167631396156519</c:v>
                </c:pt>
                <c:pt idx="1">
                  <c:v>-2.808556650465956</c:v>
                </c:pt>
                <c:pt idx="2">
                  <c:v>-2.7080914914656695</c:v>
                </c:pt>
                <c:pt idx="3">
                  <c:v>-2.6145656054128095</c:v>
                </c:pt>
                <c:pt idx="4">
                  <c:v>-2.5272840348272676</c:v>
                </c:pt>
                <c:pt idx="5">
                  <c:v>-2.445641622985828</c:v>
                </c:pt>
              </c:numCache>
            </c:numRef>
          </c:xVal>
          <c:yVal>
            <c:numRef>
              <c:f>计算逸出功!$B$6:$G$6</c:f>
              <c:numCache>
                <c:formatCode>0.000_ </c:formatCode>
                <c:ptCount val="6"/>
                <c:pt idx="0">
                  <c:v>-6.202786390750922</c:v>
                </c:pt>
                <c:pt idx="1">
                  <c:v>-5.6175223400902192</c:v>
                </c:pt>
                <c:pt idx="2">
                  <c:v>-5.1813620513622265</c:v>
                </c:pt>
                <c:pt idx="3">
                  <c:v>-4.7368896292290712</c:v>
                </c:pt>
                <c:pt idx="4">
                  <c:v>-4.3691806089491658</c:v>
                </c:pt>
                <c:pt idx="5">
                  <c:v>-4.037503082417083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6-4647-A2AD-64E6CDFCE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48927"/>
        <c:axId val="357987119"/>
      </c:scatterChart>
      <c:valAx>
        <c:axId val="49824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987119"/>
        <c:crosses val="autoZero"/>
        <c:crossBetween val="midCat"/>
      </c:valAx>
      <c:valAx>
        <c:axId val="3579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4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2</xdr:row>
      <xdr:rowOff>133350</xdr:rowOff>
    </xdr:from>
    <xdr:to>
      <xdr:col>7</xdr:col>
      <xdr:colOff>42862</xdr:colOff>
      <xdr:row>18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9E6D5D-3D1D-4A2E-8ED4-76534D759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49581</xdr:colOff>
      <xdr:row>0</xdr:row>
      <xdr:rowOff>89769</xdr:rowOff>
    </xdr:from>
    <xdr:to>
      <xdr:col>18</xdr:col>
      <xdr:colOff>100469</xdr:colOff>
      <xdr:row>16</xdr:row>
      <xdr:rowOff>14613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7680554-EBD5-3258-592B-12E6F4832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38305</xdr:colOff>
      <xdr:row>16</xdr:row>
      <xdr:rowOff>77857</xdr:rowOff>
    </xdr:from>
    <xdr:to>
      <xdr:col>18</xdr:col>
      <xdr:colOff>44518</xdr:colOff>
      <xdr:row>32</xdr:row>
      <xdr:rowOff>4970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557414C-BB5D-02B3-3CDA-8F95D0273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58926</xdr:colOff>
      <xdr:row>32</xdr:row>
      <xdr:rowOff>45041</xdr:rowOff>
    </xdr:from>
    <xdr:to>
      <xdr:col>18</xdr:col>
      <xdr:colOff>110587</xdr:colOff>
      <xdr:row>47</xdr:row>
      <xdr:rowOff>124470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D1A1303-DC04-B3EF-C775-0B639EB28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228437</xdr:colOff>
      <xdr:row>0</xdr:row>
      <xdr:rowOff>93473</xdr:rowOff>
    </xdr:from>
    <xdr:to>
      <xdr:col>25</xdr:col>
      <xdr:colOff>280098</xdr:colOff>
      <xdr:row>15</xdr:row>
      <xdr:rowOff>172902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7EB7ED1-CBAB-D0B3-0C4C-BDF83659F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220366</xdr:colOff>
      <xdr:row>16</xdr:row>
      <xdr:rowOff>93473</xdr:rowOff>
    </xdr:from>
    <xdr:to>
      <xdr:col>25</xdr:col>
      <xdr:colOff>272027</xdr:colOff>
      <xdr:row>31</xdr:row>
      <xdr:rowOff>172902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0EEA4C6-1296-FA1E-705A-E0C5462A2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236510</xdr:colOff>
      <xdr:row>32</xdr:row>
      <xdr:rowOff>69257</xdr:rowOff>
    </xdr:from>
    <xdr:to>
      <xdr:col>25</xdr:col>
      <xdr:colOff>288171</xdr:colOff>
      <xdr:row>47</xdr:row>
      <xdr:rowOff>148686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9F13FA19-44F4-E7DB-7900-8919B83E5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7</xdr:row>
      <xdr:rowOff>38100</xdr:rowOff>
    </xdr:from>
    <xdr:to>
      <xdr:col>7</xdr:col>
      <xdr:colOff>23812</xdr:colOff>
      <xdr:row>22</xdr:row>
      <xdr:rowOff>138113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2064A3-D12D-4BA5-F2FA-6604B8087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9C29-0A53-4317-99AB-C8E6BCB7D53D}">
  <dimension ref="A1:K13"/>
  <sheetViews>
    <sheetView zoomScale="90" zoomScaleNormal="101" workbookViewId="0">
      <selection activeCell="M1" sqref="M1"/>
    </sheetView>
  </sheetViews>
  <sheetFormatPr defaultRowHeight="13.9" x14ac:dyDescent="0.4"/>
  <cols>
    <col min="1" max="1" width="19.19921875" style="1" customWidth="1"/>
    <col min="2" max="2" width="4.46484375" style="1" customWidth="1"/>
    <col min="3" max="3" width="11.53125" style="1" customWidth="1"/>
    <col min="4" max="4" width="16.86328125" style="1" customWidth="1"/>
    <col min="5" max="16384" width="9.06640625" style="1"/>
  </cols>
  <sheetData>
    <row r="1" spans="1:11" x14ac:dyDescent="0.4">
      <c r="A1" s="2" t="s">
        <v>0</v>
      </c>
      <c r="B1" s="13" t="s">
        <v>7</v>
      </c>
      <c r="C1" s="14"/>
      <c r="D1" s="2" t="s">
        <v>8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</row>
    <row r="2" spans="1:11" x14ac:dyDescent="0.4">
      <c r="A2" s="15" t="s">
        <v>6</v>
      </c>
      <c r="B2" s="2" t="s">
        <v>9</v>
      </c>
      <c r="C2" s="3">
        <v>0.5</v>
      </c>
      <c r="D2" s="2" t="s">
        <v>2</v>
      </c>
      <c r="E2" s="4">
        <v>34.68</v>
      </c>
      <c r="F2" s="4">
        <v>48.61</v>
      </c>
      <c r="G2" s="4">
        <v>68.3</v>
      </c>
      <c r="H2" s="4">
        <v>87.63</v>
      </c>
      <c r="I2" s="4">
        <v>108.46</v>
      </c>
      <c r="J2" s="4">
        <v>129.33000000000001</v>
      </c>
      <c r="K2" s="2">
        <v>147.99</v>
      </c>
    </row>
    <row r="3" spans="1:11" x14ac:dyDescent="0.4">
      <c r="A3" s="15"/>
      <c r="B3" s="2" t="s">
        <v>1</v>
      </c>
      <c r="C3" s="3">
        <f>C2*计算阴极温度!H1+计算阴极温度!H2</f>
        <v>1727.6</v>
      </c>
      <c r="D3" s="2" t="s">
        <v>3</v>
      </c>
      <c r="E3" s="4">
        <v>5.52</v>
      </c>
      <c r="F3" s="4">
        <v>5.62</v>
      </c>
      <c r="G3" s="4">
        <v>5.73</v>
      </c>
      <c r="H3" s="4">
        <v>5.82</v>
      </c>
      <c r="I3" s="4">
        <v>5.93</v>
      </c>
      <c r="J3" s="4">
        <v>5.99</v>
      </c>
      <c r="K3" s="2">
        <v>6.08</v>
      </c>
    </row>
    <row r="4" spans="1:11" x14ac:dyDescent="0.4">
      <c r="A4" s="15" t="s">
        <v>6</v>
      </c>
      <c r="B4" s="2" t="s">
        <v>9</v>
      </c>
      <c r="C4" s="3">
        <v>0.54</v>
      </c>
      <c r="D4" s="2" t="s">
        <v>2</v>
      </c>
      <c r="E4" s="4">
        <v>36.76</v>
      </c>
      <c r="F4" s="4">
        <v>47.8</v>
      </c>
      <c r="G4" s="4">
        <v>68.53</v>
      </c>
      <c r="H4" s="4">
        <v>88.6</v>
      </c>
      <c r="I4" s="4">
        <v>109.15</v>
      </c>
      <c r="J4" s="4">
        <v>129.41999999999999</v>
      </c>
      <c r="K4" s="2">
        <v>147.91999999999999</v>
      </c>
    </row>
    <row r="5" spans="1:11" x14ac:dyDescent="0.4">
      <c r="A5" s="15"/>
      <c r="B5" s="2" t="s">
        <v>1</v>
      </c>
      <c r="C5" s="3">
        <f>C4*计算阴极温度!H1+计算阴极温度!H2</f>
        <v>1794.16</v>
      </c>
      <c r="D5" s="2" t="s">
        <v>3</v>
      </c>
      <c r="E5" s="4">
        <v>22.75</v>
      </c>
      <c r="F5" s="4">
        <v>23.1</v>
      </c>
      <c r="G5" s="4">
        <v>23.56</v>
      </c>
      <c r="H5" s="4">
        <v>23.87</v>
      </c>
      <c r="I5" s="4">
        <v>24.17</v>
      </c>
      <c r="J5" s="4">
        <v>24.53</v>
      </c>
      <c r="K5" s="2">
        <v>24.81</v>
      </c>
    </row>
    <row r="6" spans="1:11" x14ac:dyDescent="0.4">
      <c r="A6" s="15" t="s">
        <v>6</v>
      </c>
      <c r="B6" s="2" t="s">
        <v>9</v>
      </c>
      <c r="C6" s="3">
        <v>0.57999999999999996</v>
      </c>
      <c r="D6" s="2" t="s">
        <v>2</v>
      </c>
      <c r="E6" s="4">
        <v>36.6</v>
      </c>
      <c r="F6" s="4">
        <v>48.54</v>
      </c>
      <c r="G6" s="4">
        <v>68.040000000000006</v>
      </c>
      <c r="H6" s="4">
        <v>87.86</v>
      </c>
      <c r="I6" s="4">
        <v>108.69</v>
      </c>
      <c r="J6" s="4">
        <v>127.32</v>
      </c>
      <c r="K6" s="2">
        <v>147.38999999999999</v>
      </c>
    </row>
    <row r="7" spans="1:11" x14ac:dyDescent="0.4">
      <c r="A7" s="15"/>
      <c r="B7" s="2" t="s">
        <v>1</v>
      </c>
      <c r="C7" s="3">
        <f>C6*计算阴极温度!H1+计算阴极温度!H2</f>
        <v>1860.7199999999998</v>
      </c>
      <c r="D7" s="2" t="s">
        <v>3</v>
      </c>
      <c r="E7" s="4">
        <v>67.08</v>
      </c>
      <c r="F7" s="4">
        <v>68.099999999999994</v>
      </c>
      <c r="G7" s="4">
        <v>69.59</v>
      </c>
      <c r="H7" s="4">
        <v>70.67</v>
      </c>
      <c r="I7" s="4">
        <v>71.58</v>
      </c>
      <c r="J7" s="4">
        <v>72.400000000000006</v>
      </c>
      <c r="K7" s="2">
        <v>73.41</v>
      </c>
    </row>
    <row r="8" spans="1:11" x14ac:dyDescent="0.4">
      <c r="A8" s="16" t="s">
        <v>5</v>
      </c>
      <c r="B8" s="2" t="s">
        <v>9</v>
      </c>
      <c r="C8" s="3">
        <v>0.62</v>
      </c>
      <c r="D8" s="2" t="s">
        <v>2</v>
      </c>
      <c r="E8" s="4">
        <v>36.17</v>
      </c>
      <c r="F8" s="4">
        <v>48.73</v>
      </c>
      <c r="G8" s="4">
        <v>67.53</v>
      </c>
      <c r="H8" s="4">
        <v>89.48</v>
      </c>
      <c r="I8" s="4">
        <v>108.13</v>
      </c>
      <c r="J8" s="4">
        <v>128.37</v>
      </c>
      <c r="K8" s="2">
        <v>147.86000000000001</v>
      </c>
    </row>
    <row r="9" spans="1:11" x14ac:dyDescent="0.4">
      <c r="A9" s="17"/>
      <c r="B9" s="2" t="s">
        <v>1</v>
      </c>
      <c r="C9" s="3">
        <f>C8*计算阴极温度!H1+计算阴极温度!H2</f>
        <v>1927.2800000000002</v>
      </c>
      <c r="D9" s="2" t="s">
        <v>3</v>
      </c>
      <c r="E9" s="4">
        <v>19.88</v>
      </c>
      <c r="F9" s="4">
        <v>20.23</v>
      </c>
      <c r="G9" s="4">
        <v>20.56</v>
      </c>
      <c r="H9" s="4">
        <v>20.87</v>
      </c>
      <c r="I9" s="4">
        <v>21.14</v>
      </c>
      <c r="J9" s="4">
        <v>21.4</v>
      </c>
      <c r="K9" s="2">
        <v>21.64</v>
      </c>
    </row>
    <row r="10" spans="1:11" x14ac:dyDescent="0.4">
      <c r="A10" s="16" t="s">
        <v>5</v>
      </c>
      <c r="B10" s="2" t="s">
        <v>9</v>
      </c>
      <c r="C10" s="3">
        <v>0.66</v>
      </c>
      <c r="D10" s="2" t="s">
        <v>2</v>
      </c>
      <c r="E10" s="4">
        <v>36</v>
      </c>
      <c r="F10" s="4">
        <v>48.61</v>
      </c>
      <c r="G10" s="4">
        <v>67.64</v>
      </c>
      <c r="H10" s="4">
        <v>87.49</v>
      </c>
      <c r="I10" s="4">
        <v>108.49</v>
      </c>
      <c r="J10" s="4">
        <v>127.51</v>
      </c>
      <c r="K10" s="2">
        <v>148.75</v>
      </c>
    </row>
    <row r="11" spans="1:11" x14ac:dyDescent="0.4">
      <c r="A11" s="17"/>
      <c r="B11" s="2" t="s">
        <v>1</v>
      </c>
      <c r="C11" s="3">
        <f>C10*计算阴极温度!H1+计算阴极温度!H2</f>
        <v>1993.8400000000001</v>
      </c>
      <c r="D11" s="2" t="s">
        <v>3</v>
      </c>
      <c r="E11" s="4">
        <v>49.83</v>
      </c>
      <c r="F11" s="4">
        <v>50.66</v>
      </c>
      <c r="G11" s="4">
        <v>51.65</v>
      </c>
      <c r="H11" s="4">
        <v>52.4</v>
      </c>
      <c r="I11" s="4">
        <v>53.12</v>
      </c>
      <c r="J11" s="4">
        <v>53.86</v>
      </c>
      <c r="K11" s="2">
        <v>54.43</v>
      </c>
    </row>
    <row r="12" spans="1:11" x14ac:dyDescent="0.4">
      <c r="A12" s="16" t="s">
        <v>5</v>
      </c>
      <c r="B12" s="2" t="s">
        <v>9</v>
      </c>
      <c r="C12" s="3">
        <v>0.7</v>
      </c>
      <c r="D12" s="2" t="s">
        <v>2</v>
      </c>
      <c r="E12" s="4">
        <v>36.14</v>
      </c>
      <c r="F12" s="4">
        <v>46.5</v>
      </c>
      <c r="G12" s="4">
        <v>68.400000000000006</v>
      </c>
      <c r="H12" s="4">
        <v>87.93</v>
      </c>
      <c r="I12" s="4">
        <v>108.19</v>
      </c>
      <c r="J12" s="4">
        <v>128.15</v>
      </c>
      <c r="K12" s="2">
        <v>148.58000000000001</v>
      </c>
    </row>
    <row r="13" spans="1:11" x14ac:dyDescent="0.4">
      <c r="A13" s="17"/>
      <c r="B13" s="2" t="s">
        <v>1</v>
      </c>
      <c r="C13" s="3">
        <f>C12*计算阴极温度!H1+计算阴极温度!H2</f>
        <v>2060.4</v>
      </c>
      <c r="D13" s="2" t="s">
        <v>3</v>
      </c>
      <c r="E13" s="4">
        <v>113.18</v>
      </c>
      <c r="F13" s="4">
        <v>114.55</v>
      </c>
      <c r="G13" s="4">
        <v>116.83</v>
      </c>
      <c r="H13" s="4">
        <v>118.15</v>
      </c>
      <c r="I13" s="4">
        <v>119.65</v>
      </c>
      <c r="J13" s="4">
        <v>121.22</v>
      </c>
      <c r="K13" s="2">
        <v>122.34</v>
      </c>
    </row>
  </sheetData>
  <mergeCells count="7">
    <mergeCell ref="A10:A11"/>
    <mergeCell ref="A12:A13"/>
    <mergeCell ref="B1:C1"/>
    <mergeCell ref="A2:A3"/>
    <mergeCell ref="A4:A5"/>
    <mergeCell ref="A6:A7"/>
    <mergeCell ref="A8:A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FE0E-A3EC-440B-A3E6-25A25BBB858B}">
  <dimension ref="A1:H2"/>
  <sheetViews>
    <sheetView workbookViewId="0">
      <selection activeCell="J1" sqref="J1"/>
    </sheetView>
  </sheetViews>
  <sheetFormatPr defaultRowHeight="13.9" x14ac:dyDescent="0.4"/>
  <sheetData>
    <row r="1" spans="1:8" x14ac:dyDescent="0.4">
      <c r="A1" s="2" t="s">
        <v>4</v>
      </c>
      <c r="B1" s="2">
        <v>0.5</v>
      </c>
      <c r="C1" s="2">
        <v>0.55000000000000004</v>
      </c>
      <c r="D1" s="2">
        <v>0.6</v>
      </c>
      <c r="E1" s="2">
        <v>0.65</v>
      </c>
      <c r="F1" s="2">
        <v>0.7</v>
      </c>
      <c r="H1" s="9">
        <v>1664</v>
      </c>
    </row>
    <row r="2" spans="1:8" x14ac:dyDescent="0.4">
      <c r="A2" s="2" t="s">
        <v>1</v>
      </c>
      <c r="B2" s="2">
        <v>1726</v>
      </c>
      <c r="C2" s="2">
        <v>1809</v>
      </c>
      <c r="D2" s="2">
        <v>1901</v>
      </c>
      <c r="E2" s="2">
        <v>1975</v>
      </c>
      <c r="F2" s="2">
        <v>2059</v>
      </c>
      <c r="H2" s="9">
        <v>895.6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A2A8A-D9BA-43EB-B33D-E1E0172CFFAD}">
  <dimension ref="A1:H36"/>
  <sheetViews>
    <sheetView zoomScale="59" zoomScaleNormal="73" workbookViewId="0">
      <selection activeCell="J1" sqref="J1"/>
    </sheetView>
  </sheetViews>
  <sheetFormatPr defaultRowHeight="13.9" x14ac:dyDescent="0.4"/>
  <sheetData>
    <row r="1" spans="1:8" x14ac:dyDescent="0.4">
      <c r="A1" s="18">
        <v>0.27210000000000001</v>
      </c>
      <c r="B1" s="19"/>
      <c r="C1" s="19"/>
      <c r="D1" s="19"/>
      <c r="E1" s="19"/>
      <c r="F1" s="19"/>
      <c r="G1" s="19"/>
      <c r="H1" s="20"/>
    </row>
    <row r="2" spans="1:8" x14ac:dyDescent="0.4">
      <c r="A2" s="2" t="s">
        <v>11</v>
      </c>
      <c r="B2" s="4">
        <f>原始数据!E2</f>
        <v>34.68</v>
      </c>
      <c r="C2" s="4">
        <f>原始数据!F2</f>
        <v>48.61</v>
      </c>
      <c r="D2" s="4">
        <f>原始数据!G2</f>
        <v>68.3</v>
      </c>
      <c r="E2" s="4">
        <f>原始数据!H2</f>
        <v>87.63</v>
      </c>
      <c r="F2" s="4">
        <f>原始数据!I2</f>
        <v>108.46</v>
      </c>
      <c r="G2" s="4">
        <f>原始数据!J2</f>
        <v>129.33000000000001</v>
      </c>
      <c r="H2" s="4">
        <f>原始数据!K2</f>
        <v>147.99</v>
      </c>
    </row>
    <row r="3" spans="1:8" x14ac:dyDescent="0.4">
      <c r="A3" s="7" t="s">
        <v>14</v>
      </c>
      <c r="B3" s="8">
        <f>SQRT(B2)</f>
        <v>5.8889727457341827</v>
      </c>
      <c r="C3" s="8">
        <f t="shared" ref="C3:H3" si="0">SQRT(C2)</f>
        <v>6.9720872054213432</v>
      </c>
      <c r="D3" s="8">
        <f t="shared" si="0"/>
        <v>8.2643814045577546</v>
      </c>
      <c r="E3" s="8">
        <f t="shared" si="0"/>
        <v>9.361089680160104</v>
      </c>
      <c r="F3" s="8">
        <f t="shared" si="0"/>
        <v>10.414413089560064</v>
      </c>
      <c r="G3" s="8">
        <f t="shared" si="0"/>
        <v>11.372334852614919</v>
      </c>
      <c r="H3" s="8">
        <f t="shared" si="0"/>
        <v>12.165114056185416</v>
      </c>
    </row>
    <row r="4" spans="1:8" x14ac:dyDescent="0.4">
      <c r="A4" s="2" t="s">
        <v>12</v>
      </c>
      <c r="B4" s="4">
        <f>原始数据!E3</f>
        <v>5.52</v>
      </c>
      <c r="C4" s="4">
        <f>原始数据!F3</f>
        <v>5.62</v>
      </c>
      <c r="D4" s="4">
        <f>原始数据!G3</f>
        <v>5.73</v>
      </c>
      <c r="E4" s="4">
        <f>原始数据!H3</f>
        <v>5.82</v>
      </c>
      <c r="F4" s="4">
        <f>原始数据!I3</f>
        <v>5.93</v>
      </c>
      <c r="G4" s="4">
        <f>原始数据!J3</f>
        <v>5.99</v>
      </c>
      <c r="H4" s="4">
        <f>原始数据!K3</f>
        <v>6.08</v>
      </c>
    </row>
    <row r="5" spans="1:8" x14ac:dyDescent="0.4">
      <c r="A5" s="2" t="s">
        <v>10</v>
      </c>
      <c r="B5" s="4">
        <f>B4/2.7</f>
        <v>2.0444444444444443</v>
      </c>
      <c r="C5" s="4">
        <f t="shared" ref="C5:H5" si="1">C4/2.7</f>
        <v>2.0814814814814815</v>
      </c>
      <c r="D5" s="4">
        <f t="shared" si="1"/>
        <v>2.1222222222222222</v>
      </c>
      <c r="E5" s="4">
        <f t="shared" si="1"/>
        <v>2.1555555555555554</v>
      </c>
      <c r="F5" s="4">
        <f t="shared" si="1"/>
        <v>2.1962962962962962</v>
      </c>
      <c r="G5" s="4">
        <f t="shared" si="1"/>
        <v>2.2185185185185183</v>
      </c>
      <c r="H5" s="4">
        <f t="shared" si="1"/>
        <v>2.2518518518518515</v>
      </c>
    </row>
    <row r="6" spans="1:8" x14ac:dyDescent="0.4">
      <c r="A6" s="5" t="s">
        <v>13</v>
      </c>
      <c r="B6" s="6">
        <f>LOG(B5)</f>
        <v>0.31057531357021156</v>
      </c>
      <c r="C6" s="6">
        <f t="shared" ref="C6" si="2">LOG(C5)</f>
        <v>0.31837255141007376</v>
      </c>
      <c r="D6" s="6">
        <f t="shared" ref="D6" si="3">LOG(D5)</f>
        <v>0.32679085780840267</v>
      </c>
      <c r="E6" s="6">
        <f t="shared" ref="E6" si="4">LOG(E5)</f>
        <v>0.33355922049090114</v>
      </c>
      <c r="F6" s="6">
        <f t="shared" ref="F6" si="5">LOG(F5)</f>
        <v>0.34169092920527527</v>
      </c>
      <c r="G6" s="6">
        <f t="shared" ref="G6" si="6">LOG(G5)</f>
        <v>0.34606305823032402</v>
      </c>
      <c r="H6" s="6">
        <f t="shared" ref="H6" si="7">LOG(H5)</f>
        <v>0.35253981511374755</v>
      </c>
    </row>
    <row r="7" spans="1:8" x14ac:dyDescent="0.4">
      <c r="A7" s="18">
        <v>0.89019999999999999</v>
      </c>
      <c r="B7" s="19"/>
      <c r="C7" s="19"/>
      <c r="D7" s="19"/>
      <c r="E7" s="19"/>
      <c r="F7" s="19"/>
      <c r="G7" s="19"/>
      <c r="H7" s="20"/>
    </row>
    <row r="8" spans="1:8" x14ac:dyDescent="0.4">
      <c r="A8" s="2" t="s">
        <v>11</v>
      </c>
      <c r="B8" s="4">
        <f>原始数据!E4</f>
        <v>36.76</v>
      </c>
      <c r="C8" s="4">
        <f>原始数据!F4</f>
        <v>47.8</v>
      </c>
      <c r="D8" s="4">
        <f>原始数据!G4</f>
        <v>68.53</v>
      </c>
      <c r="E8" s="4">
        <f>原始数据!H4</f>
        <v>88.6</v>
      </c>
      <c r="F8" s="4">
        <f>原始数据!I4</f>
        <v>109.15</v>
      </c>
      <c r="G8" s="4">
        <f>原始数据!J4</f>
        <v>129.41999999999999</v>
      </c>
      <c r="H8" s="4">
        <f>原始数据!K4</f>
        <v>147.91999999999999</v>
      </c>
    </row>
    <row r="9" spans="1:8" x14ac:dyDescent="0.4">
      <c r="A9" s="7" t="s">
        <v>14</v>
      </c>
      <c r="B9" s="8">
        <f>SQRT(B8)</f>
        <v>6.0630025564896473</v>
      </c>
      <c r="C9" s="8">
        <f t="shared" ref="C9" si="8">SQRT(C8)</f>
        <v>6.9137544069774419</v>
      </c>
      <c r="D9" s="8">
        <f t="shared" ref="D9" si="9">SQRT(D8)</f>
        <v>8.2782848465125909</v>
      </c>
      <c r="E9" s="8">
        <f t="shared" ref="E9" si="10">SQRT(E8)</f>
        <v>9.4127573006000738</v>
      </c>
      <c r="F9" s="8">
        <f t="shared" ref="F9" si="11">SQRT(F8)</f>
        <v>10.447487736293352</v>
      </c>
      <c r="G9" s="8">
        <f t="shared" ref="G9" si="12">SQRT(G8)</f>
        <v>11.376291135515125</v>
      </c>
      <c r="H9" s="8">
        <f t="shared" ref="H9" si="13">SQRT(H8)</f>
        <v>12.162236636408617</v>
      </c>
    </row>
    <row r="10" spans="1:8" x14ac:dyDescent="0.4">
      <c r="A10" s="2" t="s">
        <v>12</v>
      </c>
      <c r="B10" s="4">
        <f>原始数据!E5</f>
        <v>22.75</v>
      </c>
      <c r="C10" s="4">
        <f>原始数据!F5</f>
        <v>23.1</v>
      </c>
      <c r="D10" s="4">
        <f>原始数据!G5</f>
        <v>23.56</v>
      </c>
      <c r="E10" s="4">
        <f>原始数据!H5</f>
        <v>23.87</v>
      </c>
      <c r="F10" s="4">
        <f>原始数据!I5</f>
        <v>24.17</v>
      </c>
      <c r="G10" s="4">
        <f>原始数据!J5</f>
        <v>24.53</v>
      </c>
      <c r="H10" s="4">
        <f>原始数据!K5</f>
        <v>24.81</v>
      </c>
    </row>
    <row r="11" spans="1:8" x14ac:dyDescent="0.4">
      <c r="A11" s="2" t="s">
        <v>10</v>
      </c>
      <c r="B11" s="4">
        <f>B10/2.7</f>
        <v>8.4259259259259256</v>
      </c>
      <c r="C11" s="4">
        <f t="shared" ref="C11:H11" si="14">C10/2.7</f>
        <v>8.5555555555555554</v>
      </c>
      <c r="D11" s="4">
        <f t="shared" si="14"/>
        <v>8.7259259259259245</v>
      </c>
      <c r="E11" s="4">
        <f t="shared" si="14"/>
        <v>8.8407407407407401</v>
      </c>
      <c r="F11" s="4">
        <f t="shared" si="14"/>
        <v>8.9518518518518526</v>
      </c>
      <c r="G11" s="4">
        <f t="shared" si="14"/>
        <v>9.0851851851851855</v>
      </c>
      <c r="H11" s="4">
        <f t="shared" si="14"/>
        <v>9.1888888888888882</v>
      </c>
    </row>
    <row r="12" spans="1:8" x14ac:dyDescent="0.4">
      <c r="A12" s="5" t="s">
        <v>13</v>
      </c>
      <c r="B12" s="6">
        <f>LOG(B11)</f>
        <v>0.92561763683414389</v>
      </c>
      <c r="C12" s="6">
        <f t="shared" ref="C12" si="15">LOG(C11)</f>
        <v>0.93224821573315697</v>
      </c>
      <c r="D12" s="6">
        <f t="shared" ref="D12" si="16">LOG(D11)</f>
        <v>0.94081152195607665</v>
      </c>
      <c r="E12" s="6">
        <f t="shared" ref="E12" si="17">LOG(E11)</f>
        <v>0.94648865484776723</v>
      </c>
      <c r="F12" s="6">
        <f t="shared" ref="F12" si="18">LOG(F11)</f>
        <v>0.9519128862486631</v>
      </c>
      <c r="G12" s="6">
        <f t="shared" ref="G12" si="19">LOG(G11)</f>
        <v>0.95833378404739844</v>
      </c>
      <c r="H12" s="6">
        <f t="shared" ref="H12" si="20">LOG(H11)</f>
        <v>0.96326300011322175</v>
      </c>
    </row>
    <row r="13" spans="1:8" x14ac:dyDescent="0.4">
      <c r="A13" s="18">
        <v>1.3580000000000001</v>
      </c>
      <c r="B13" s="19"/>
      <c r="C13" s="19"/>
      <c r="D13" s="19"/>
      <c r="E13" s="19"/>
      <c r="F13" s="19"/>
      <c r="G13" s="19"/>
      <c r="H13" s="20"/>
    </row>
    <row r="14" spans="1:8" x14ac:dyDescent="0.4">
      <c r="A14" s="2" t="s">
        <v>11</v>
      </c>
      <c r="B14" s="4">
        <f>原始数据!E6</f>
        <v>36.6</v>
      </c>
      <c r="C14" s="4">
        <f>原始数据!F6</f>
        <v>48.54</v>
      </c>
      <c r="D14" s="4">
        <f>原始数据!G6</f>
        <v>68.040000000000006</v>
      </c>
      <c r="E14" s="4">
        <f>原始数据!H6</f>
        <v>87.86</v>
      </c>
      <c r="F14" s="4">
        <f>原始数据!I6</f>
        <v>108.69</v>
      </c>
      <c r="G14" s="4">
        <f>原始数据!J6</f>
        <v>127.32</v>
      </c>
      <c r="H14" s="4">
        <f>原始数据!K6</f>
        <v>147.38999999999999</v>
      </c>
    </row>
    <row r="15" spans="1:8" x14ac:dyDescent="0.4">
      <c r="A15" s="7" t="s">
        <v>14</v>
      </c>
      <c r="B15" s="8">
        <f>SQRT(B14)</f>
        <v>6.0497933849016698</v>
      </c>
      <c r="C15" s="8">
        <f t="shared" ref="C15" si="21">SQRT(C14)</f>
        <v>6.9670653793401423</v>
      </c>
      <c r="D15" s="8">
        <f t="shared" ref="D15" si="22">SQRT(D14)</f>
        <v>8.2486362509205122</v>
      </c>
      <c r="E15" s="8">
        <f t="shared" ref="E15" si="23">SQRT(E14)</f>
        <v>9.3733665243603905</v>
      </c>
      <c r="F15" s="8">
        <f t="shared" ref="F15" si="24">SQRT(F14)</f>
        <v>10.425449630591478</v>
      </c>
      <c r="G15" s="8">
        <f t="shared" ref="G15" si="25">SQRT(G14)</f>
        <v>11.283616441549224</v>
      </c>
      <c r="H15" s="8">
        <f t="shared" ref="H15" si="26">SQRT(H14)</f>
        <v>12.140428328522844</v>
      </c>
    </row>
    <row r="16" spans="1:8" x14ac:dyDescent="0.4">
      <c r="A16" s="2" t="s">
        <v>12</v>
      </c>
      <c r="B16" s="4">
        <f>原始数据!E7</f>
        <v>67.08</v>
      </c>
      <c r="C16" s="4">
        <f>原始数据!F7</f>
        <v>68.099999999999994</v>
      </c>
      <c r="D16" s="4">
        <f>原始数据!G7</f>
        <v>69.59</v>
      </c>
      <c r="E16" s="4">
        <f>原始数据!H7</f>
        <v>70.67</v>
      </c>
      <c r="F16" s="4">
        <f>原始数据!I7</f>
        <v>71.58</v>
      </c>
      <c r="G16" s="4">
        <f>原始数据!J7</f>
        <v>72.400000000000006</v>
      </c>
      <c r="H16" s="4">
        <f>原始数据!K7</f>
        <v>73.41</v>
      </c>
    </row>
    <row r="17" spans="1:8" x14ac:dyDescent="0.4">
      <c r="A17" s="2" t="s">
        <v>10</v>
      </c>
      <c r="B17" s="4">
        <f>B16/2.7</f>
        <v>24.844444444444441</v>
      </c>
      <c r="C17" s="4">
        <f t="shared" ref="C17" si="27">C16/2.7</f>
        <v>25.222222222222218</v>
      </c>
      <c r="D17" s="4">
        <f t="shared" ref="D17" si="28">D16/2.7</f>
        <v>25.774074074074072</v>
      </c>
      <c r="E17" s="4">
        <f t="shared" ref="E17" si="29">E16/2.7</f>
        <v>26.174074074074074</v>
      </c>
      <c r="F17" s="4">
        <f t="shared" ref="F17" si="30">F16/2.7</f>
        <v>26.511111111111109</v>
      </c>
      <c r="G17" s="4">
        <f t="shared" ref="G17" si="31">G16/2.7</f>
        <v>26.814814814814817</v>
      </c>
      <c r="H17" s="4">
        <f t="shared" ref="H17" si="32">H16/2.7</f>
        <v>27.188888888888886</v>
      </c>
    </row>
    <row r="18" spans="1:8" x14ac:dyDescent="0.4">
      <c r="A18" s="5" t="s">
        <v>13</v>
      </c>
      <c r="B18" s="6">
        <f>LOG(B17)</f>
        <v>1.3952292897750607</v>
      </c>
      <c r="C18" s="6">
        <f t="shared" ref="C18" si="33">LOG(C17)</f>
        <v>1.4017833477537978</v>
      </c>
      <c r="D18" s="6">
        <f t="shared" ref="D18" si="34">LOG(D17)</f>
        <v>1.4111830723360277</v>
      </c>
      <c r="E18" s="6">
        <f t="shared" ref="E18" si="35">LOG(E17)</f>
        <v>1.4178713271557353</v>
      </c>
      <c r="F18" s="6">
        <f t="shared" ref="F18" si="36">LOG(F17)</f>
        <v>1.4234279298949981</v>
      </c>
      <c r="G18" s="6">
        <f t="shared" ref="G18" si="37">LOG(G17)</f>
        <v>1.4283748020381597</v>
      </c>
      <c r="H18" s="6">
        <f t="shared" ref="H18" si="38">LOG(H17)</f>
        <v>1.4343914599124643</v>
      </c>
    </row>
    <row r="19" spans="1:8" x14ac:dyDescent="0.4">
      <c r="A19" s="18">
        <v>1.833</v>
      </c>
      <c r="B19" s="19"/>
      <c r="C19" s="19"/>
      <c r="D19" s="19"/>
      <c r="E19" s="19"/>
      <c r="F19" s="19"/>
      <c r="G19" s="19"/>
      <c r="H19" s="20"/>
    </row>
    <row r="20" spans="1:8" x14ac:dyDescent="0.4">
      <c r="A20" s="2" t="s">
        <v>11</v>
      </c>
      <c r="B20" s="4">
        <f>原始数据!E8</f>
        <v>36.17</v>
      </c>
      <c r="C20" s="4">
        <f>原始数据!F8</f>
        <v>48.73</v>
      </c>
      <c r="D20" s="4">
        <f>原始数据!G8</f>
        <v>67.53</v>
      </c>
      <c r="E20" s="4">
        <f>原始数据!H8</f>
        <v>89.48</v>
      </c>
      <c r="F20" s="4">
        <f>原始数据!I8</f>
        <v>108.13</v>
      </c>
      <c r="G20" s="4">
        <f>原始数据!J8</f>
        <v>128.37</v>
      </c>
      <c r="H20" s="4">
        <f>原始数据!K8</f>
        <v>147.86000000000001</v>
      </c>
    </row>
    <row r="21" spans="1:8" x14ac:dyDescent="0.4">
      <c r="A21" s="7" t="s">
        <v>14</v>
      </c>
      <c r="B21" s="8">
        <f>SQRT(B20)</f>
        <v>6.0141499815019577</v>
      </c>
      <c r="C21" s="8">
        <f t="shared" ref="C21" si="39">SQRT(C20)</f>
        <v>6.9806876452108924</v>
      </c>
      <c r="D21" s="8">
        <f t="shared" ref="D21" si="40">SQRT(D20)</f>
        <v>8.2176639016207034</v>
      </c>
      <c r="E21" s="8">
        <f t="shared" ref="E21" si="41">SQRT(E20)</f>
        <v>9.4593868723083734</v>
      </c>
      <c r="F21" s="8">
        <f t="shared" ref="F21" si="42">SQRT(F20)</f>
        <v>10.39855759228173</v>
      </c>
      <c r="G21" s="8">
        <f t="shared" ref="G21" si="43">SQRT(G20)</f>
        <v>11.330048543585328</v>
      </c>
      <c r="H21" s="8">
        <f t="shared" ref="H21" si="44">SQRT(H20)</f>
        <v>12.15976973466192</v>
      </c>
    </row>
    <row r="22" spans="1:8" x14ac:dyDescent="0.4">
      <c r="A22" s="2" t="s">
        <v>12</v>
      </c>
      <c r="B22" s="4">
        <f>原始数据!E9</f>
        <v>19.88</v>
      </c>
      <c r="C22" s="4">
        <f>原始数据!F9</f>
        <v>20.23</v>
      </c>
      <c r="D22" s="4">
        <f>原始数据!G9</f>
        <v>20.56</v>
      </c>
      <c r="E22" s="4">
        <f>原始数据!H9</f>
        <v>20.87</v>
      </c>
      <c r="F22" s="4">
        <f>原始数据!I9</f>
        <v>21.14</v>
      </c>
      <c r="G22" s="4">
        <f>原始数据!J9</f>
        <v>21.4</v>
      </c>
      <c r="H22" s="4">
        <f>原始数据!K9</f>
        <v>21.64</v>
      </c>
    </row>
    <row r="23" spans="1:8" x14ac:dyDescent="0.4">
      <c r="A23" s="2" t="s">
        <v>10</v>
      </c>
      <c r="B23" s="4">
        <f>B22/2.7*10</f>
        <v>73.629629629629619</v>
      </c>
      <c r="C23" s="4">
        <f t="shared" ref="C23:H23" si="45">C22/2.7*10</f>
        <v>74.925925925925924</v>
      </c>
      <c r="D23" s="4">
        <f t="shared" si="45"/>
        <v>76.148148148148138</v>
      </c>
      <c r="E23" s="4">
        <f t="shared" si="45"/>
        <v>77.296296296296291</v>
      </c>
      <c r="F23" s="4">
        <f t="shared" si="45"/>
        <v>78.296296296296291</v>
      </c>
      <c r="G23" s="4">
        <f t="shared" si="45"/>
        <v>79.259259259259252</v>
      </c>
      <c r="H23" s="4">
        <f t="shared" si="45"/>
        <v>80.148148148148138</v>
      </c>
    </row>
    <row r="24" spans="1:8" x14ac:dyDescent="0.4">
      <c r="A24" s="5" t="s">
        <v>13</v>
      </c>
      <c r="B24" s="6">
        <f>LOG(B23)</f>
        <v>1.8670526159023071</v>
      </c>
      <c r="C24" s="6">
        <f t="shared" ref="C24" si="46">LOG(C23)</f>
        <v>1.8746321186118173</v>
      </c>
      <c r="D24" s="6">
        <f t="shared" ref="D24" si="47">LOG(D23)</f>
        <v>1.8816593461642508</v>
      </c>
      <c r="E24" s="6">
        <f t="shared" ref="E24" si="48">LOG(E23)</f>
        <v>1.8881586849064667</v>
      </c>
      <c r="F24" s="6">
        <f t="shared" ref="F24" si="49">LOG(F23)</f>
        <v>1.8937412188124201</v>
      </c>
      <c r="G24" s="6">
        <f t="shared" ref="G24" si="50">LOG(G23)</f>
        <v>1.8990500091902034</v>
      </c>
      <c r="H24" s="6">
        <f t="shared" ref="H24" si="51">LOG(H23)</f>
        <v>1.9038934922755444</v>
      </c>
    </row>
    <row r="25" spans="1:8" x14ac:dyDescent="0.4">
      <c r="A25" s="18">
        <v>2.2302</v>
      </c>
      <c r="B25" s="19"/>
      <c r="C25" s="19"/>
      <c r="D25" s="19"/>
      <c r="E25" s="19"/>
      <c r="F25" s="19"/>
      <c r="G25" s="19"/>
      <c r="H25" s="20"/>
    </row>
    <row r="26" spans="1:8" x14ac:dyDescent="0.4">
      <c r="A26" s="2" t="s">
        <v>11</v>
      </c>
      <c r="B26" s="4">
        <f>原始数据!E10</f>
        <v>36</v>
      </c>
      <c r="C26" s="4">
        <f>原始数据!F10</f>
        <v>48.61</v>
      </c>
      <c r="D26" s="4">
        <f>原始数据!G10</f>
        <v>67.64</v>
      </c>
      <c r="E26" s="4">
        <f>原始数据!H10</f>
        <v>87.49</v>
      </c>
      <c r="F26" s="4">
        <f>原始数据!I10</f>
        <v>108.49</v>
      </c>
      <c r="G26" s="4">
        <f>原始数据!J10</f>
        <v>127.51</v>
      </c>
      <c r="H26" s="4">
        <f>原始数据!K10</f>
        <v>148.75</v>
      </c>
    </row>
    <row r="27" spans="1:8" x14ac:dyDescent="0.4">
      <c r="A27" s="7" t="s">
        <v>14</v>
      </c>
      <c r="B27" s="8">
        <f>SQRT(B26)</f>
        <v>6</v>
      </c>
      <c r="C27" s="8">
        <f t="shared" ref="C27" si="52">SQRT(C26)</f>
        <v>6.9720872054213432</v>
      </c>
      <c r="D27" s="8">
        <f t="shared" ref="D27" si="53">SQRT(D26)</f>
        <v>8.224354077980836</v>
      </c>
      <c r="E27" s="8">
        <f t="shared" ref="E27" si="54">SQRT(E26)</f>
        <v>9.3536089291780851</v>
      </c>
      <c r="F27" s="8">
        <f t="shared" ref="F27" si="55">SQRT(F26)</f>
        <v>10.41585330157832</v>
      </c>
      <c r="G27" s="8">
        <f t="shared" ref="G27" si="56">SQRT(G26)</f>
        <v>11.292032589396827</v>
      </c>
      <c r="H27" s="8">
        <f t="shared" ref="H27" si="57">SQRT(H26)</f>
        <v>12.196310917650468</v>
      </c>
    </row>
    <row r="28" spans="1:8" x14ac:dyDescent="0.4">
      <c r="A28" s="2" t="s">
        <v>12</v>
      </c>
      <c r="B28" s="4">
        <f>原始数据!E11</f>
        <v>49.83</v>
      </c>
      <c r="C28" s="4">
        <f>原始数据!F11</f>
        <v>50.66</v>
      </c>
      <c r="D28" s="4">
        <f>原始数据!G11</f>
        <v>51.65</v>
      </c>
      <c r="E28" s="4">
        <f>原始数据!H11</f>
        <v>52.4</v>
      </c>
      <c r="F28" s="4">
        <f>原始数据!I11</f>
        <v>53.12</v>
      </c>
      <c r="G28" s="4">
        <f>原始数据!J11</f>
        <v>53.86</v>
      </c>
      <c r="H28" s="4">
        <f>原始数据!K11</f>
        <v>54.43</v>
      </c>
    </row>
    <row r="29" spans="1:8" x14ac:dyDescent="0.4">
      <c r="A29" s="2" t="s">
        <v>10</v>
      </c>
      <c r="B29" s="4">
        <f>B28/2.7*10</f>
        <v>184.55555555555551</v>
      </c>
      <c r="C29" s="4">
        <f t="shared" ref="C29" si="58">C28/2.7*10</f>
        <v>187.62962962962959</v>
      </c>
      <c r="D29" s="4">
        <f t="shared" ref="D29" si="59">D28/2.7*10</f>
        <v>191.29629629629625</v>
      </c>
      <c r="E29" s="4">
        <f t="shared" ref="E29" si="60">E28/2.7*10</f>
        <v>194.07407407407405</v>
      </c>
      <c r="F29" s="4">
        <f t="shared" ref="F29" si="61">F28/2.7*10</f>
        <v>196.7407407407407</v>
      </c>
      <c r="G29" s="4">
        <f t="shared" ref="G29" si="62">G28/2.7*10</f>
        <v>199.48148148148147</v>
      </c>
      <c r="H29" s="4">
        <f t="shared" ref="H29" si="63">H28/2.7*10</f>
        <v>201.59259259259258</v>
      </c>
    </row>
    <row r="30" spans="1:8" x14ac:dyDescent="0.4">
      <c r="A30" s="5" t="s">
        <v>13</v>
      </c>
      <c r="B30" s="6">
        <f>LOG(B29)</f>
        <v>2.2661271230120694</v>
      </c>
      <c r="C30" s="6">
        <f t="shared" ref="C30" si="64">LOG(C29)</f>
        <v>2.2733014212955416</v>
      </c>
      <c r="D30" s="6">
        <f t="shared" ref="D30" si="65">LOG(D29)</f>
        <v>2.2817065616966521</v>
      </c>
      <c r="E30" s="6">
        <f t="shared" ref="E30" si="66">LOG(E29)</f>
        <v>2.2879675228247391</v>
      </c>
      <c r="F30" s="6">
        <f t="shared" ref="F30" si="67">LOG(F29)</f>
        <v>2.2938943022009739</v>
      </c>
      <c r="G30" s="6">
        <f t="shared" ref="G30" si="68">LOG(G29)</f>
        <v>2.2999025849165045</v>
      </c>
      <c r="H30" s="6">
        <f t="shared" ref="H30" si="69">LOG(H29)</f>
        <v>2.3044745701580864</v>
      </c>
    </row>
    <row r="31" spans="1:8" x14ac:dyDescent="0.4">
      <c r="A31" s="18">
        <v>2.5903999999999998</v>
      </c>
      <c r="B31" s="19"/>
      <c r="C31" s="19"/>
      <c r="D31" s="19"/>
      <c r="E31" s="19"/>
      <c r="F31" s="19"/>
      <c r="G31" s="19"/>
      <c r="H31" s="20"/>
    </row>
    <row r="32" spans="1:8" x14ac:dyDescent="0.4">
      <c r="A32" s="2" t="s">
        <v>11</v>
      </c>
      <c r="B32" s="4">
        <f>原始数据!E12</f>
        <v>36.14</v>
      </c>
      <c r="C32" s="4">
        <f>原始数据!F12</f>
        <v>46.5</v>
      </c>
      <c r="D32" s="4">
        <f>原始数据!G12</f>
        <v>68.400000000000006</v>
      </c>
      <c r="E32" s="4">
        <f>原始数据!H12</f>
        <v>87.93</v>
      </c>
      <c r="F32" s="4">
        <f>原始数据!I12</f>
        <v>108.19</v>
      </c>
      <c r="G32" s="4">
        <f>原始数据!J12</f>
        <v>128.15</v>
      </c>
      <c r="H32" s="4">
        <f>原始数据!K12</f>
        <v>148.58000000000001</v>
      </c>
    </row>
    <row r="33" spans="1:8" x14ac:dyDescent="0.4">
      <c r="A33" s="7" t="s">
        <v>14</v>
      </c>
      <c r="B33" s="8">
        <f>SQRT(B32)</f>
        <v>6.0116553460756545</v>
      </c>
      <c r="C33" s="8">
        <f t="shared" ref="C33" si="70">SQRT(C32)</f>
        <v>6.8190908484929276</v>
      </c>
      <c r="D33" s="8">
        <f t="shared" ref="D33" si="71">SQRT(D32)</f>
        <v>8.270429251254134</v>
      </c>
      <c r="E33" s="8">
        <f t="shared" ref="E33" si="72">SQRT(E32)</f>
        <v>9.3770997648526713</v>
      </c>
      <c r="F33" s="8">
        <f t="shared" ref="F33" si="73">SQRT(F32)</f>
        <v>10.401442207694085</v>
      </c>
      <c r="G33" s="8">
        <f t="shared" ref="G33" si="74">SQRT(G32)</f>
        <v>11.320335684068738</v>
      </c>
      <c r="H33" s="8">
        <f t="shared" ref="H33" si="75">SQRT(H32)</f>
        <v>12.189339604753</v>
      </c>
    </row>
    <row r="34" spans="1:8" x14ac:dyDescent="0.4">
      <c r="A34" s="2" t="s">
        <v>12</v>
      </c>
      <c r="B34" s="4">
        <f>原始数据!E13</f>
        <v>113.18</v>
      </c>
      <c r="C34" s="4">
        <f>原始数据!F13</f>
        <v>114.55</v>
      </c>
      <c r="D34" s="4">
        <f>原始数据!G13</f>
        <v>116.83</v>
      </c>
      <c r="E34" s="4">
        <f>原始数据!H13</f>
        <v>118.15</v>
      </c>
      <c r="F34" s="4">
        <f>原始数据!I13</f>
        <v>119.65</v>
      </c>
      <c r="G34" s="4">
        <f>原始数据!J13</f>
        <v>121.22</v>
      </c>
      <c r="H34" s="4">
        <f>原始数据!K13</f>
        <v>122.34</v>
      </c>
    </row>
    <row r="35" spans="1:8" x14ac:dyDescent="0.4">
      <c r="A35" s="2" t="s">
        <v>10</v>
      </c>
      <c r="B35" s="4">
        <f t="shared" ref="B35:H35" si="76">B34/2.7*10</f>
        <v>419.18518518518516</v>
      </c>
      <c r="C35" s="4">
        <f t="shared" si="76"/>
        <v>424.25925925925924</v>
      </c>
      <c r="D35" s="4">
        <f t="shared" si="76"/>
        <v>432.70370370370364</v>
      </c>
      <c r="E35" s="4">
        <f t="shared" si="76"/>
        <v>437.59259259259261</v>
      </c>
      <c r="F35" s="4">
        <f t="shared" si="76"/>
        <v>443.14814814814815</v>
      </c>
      <c r="G35" s="4">
        <f t="shared" si="76"/>
        <v>448.96296296296293</v>
      </c>
      <c r="H35" s="4">
        <f t="shared" si="76"/>
        <v>453.11111111111109</v>
      </c>
    </row>
    <row r="36" spans="1:8" x14ac:dyDescent="0.4">
      <c r="A36" s="5" t="s">
        <v>13</v>
      </c>
      <c r="B36" s="6">
        <f>LOG(B35)</f>
        <v>2.6224059254403218</v>
      </c>
      <c r="C36" s="6">
        <f t="shared" ref="C36" si="77">LOG(C35)</f>
        <v>2.6276313293664288</v>
      </c>
      <c r="D36" s="6">
        <f t="shared" ref="D36" si="78">LOG(D35)</f>
        <v>2.636190612534516</v>
      </c>
      <c r="E36" s="6">
        <f t="shared" ref="E36" si="79">LOG(E35)</f>
        <v>2.6410699618094005</v>
      </c>
      <c r="F36" s="6">
        <f t="shared" ref="F36" si="80">LOG(F35)</f>
        <v>2.646548938790469</v>
      </c>
      <c r="G36" s="6">
        <f t="shared" ref="G36" si="81">LOG(G35)</f>
        <v>2.6522105155150038</v>
      </c>
      <c r="H36" s="6">
        <f t="shared" ref="H36" si="82">LOG(H35)</f>
        <v>2.6562047120027965</v>
      </c>
    </row>
  </sheetData>
  <mergeCells count="6">
    <mergeCell ref="A1:H1"/>
    <mergeCell ref="A7:H7"/>
    <mergeCell ref="A13:H13"/>
    <mergeCell ref="A19:H19"/>
    <mergeCell ref="A31:H31"/>
    <mergeCell ref="A25:H25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B72F-E27E-4D30-A141-0538CECD72BE}">
  <dimension ref="A1:I9"/>
  <sheetViews>
    <sheetView tabSelected="1" zoomScale="80" workbookViewId="0">
      <selection activeCell="I9" sqref="I9"/>
    </sheetView>
  </sheetViews>
  <sheetFormatPr defaultColWidth="9.265625" defaultRowHeight="13.9" x14ac:dyDescent="0.4"/>
  <cols>
    <col min="1" max="1" width="12.3984375" customWidth="1"/>
  </cols>
  <sheetData>
    <row r="1" spans="1:9" x14ac:dyDescent="0.4">
      <c r="A1" s="2" t="s">
        <v>9</v>
      </c>
      <c r="B1" s="3">
        <v>0.5</v>
      </c>
      <c r="C1" s="3">
        <v>0.54</v>
      </c>
      <c r="D1" s="3">
        <v>0.57999999999999996</v>
      </c>
      <c r="E1" s="3">
        <v>0.62</v>
      </c>
      <c r="F1" s="3">
        <v>0.66</v>
      </c>
      <c r="G1" s="3">
        <v>0.7</v>
      </c>
    </row>
    <row r="2" spans="1:9" x14ac:dyDescent="0.4">
      <c r="A2" s="2" t="s">
        <v>1</v>
      </c>
      <c r="B2" s="3">
        <f t="shared" ref="B2:G2" si="0">B1*1664+895.6</f>
        <v>1727.6</v>
      </c>
      <c r="C2" s="3">
        <f t="shared" si="0"/>
        <v>1794.16</v>
      </c>
      <c r="D2" s="3">
        <f t="shared" si="0"/>
        <v>1860.7199999999998</v>
      </c>
      <c r="E2" s="3">
        <f t="shared" si="0"/>
        <v>1927.2800000000002</v>
      </c>
      <c r="F2" s="3">
        <f t="shared" si="0"/>
        <v>1993.8400000000001</v>
      </c>
      <c r="G2" s="3">
        <f t="shared" si="0"/>
        <v>2060.4</v>
      </c>
    </row>
    <row r="3" spans="1:9" x14ac:dyDescent="0.4">
      <c r="A3" s="10" t="s">
        <v>18</v>
      </c>
      <c r="B3" s="11">
        <f>-5039/B2</f>
        <v>-2.9167631396156519</v>
      </c>
      <c r="C3" s="11">
        <f t="shared" ref="C3:G3" si="1">-5039/C2</f>
        <v>-2.808556650465956</v>
      </c>
      <c r="D3" s="11">
        <f t="shared" si="1"/>
        <v>-2.7080914914656695</v>
      </c>
      <c r="E3" s="11">
        <f t="shared" si="1"/>
        <v>-2.6145656054128095</v>
      </c>
      <c r="F3" s="11">
        <f t="shared" si="1"/>
        <v>-2.5272840348272676</v>
      </c>
      <c r="G3" s="11">
        <f t="shared" si="1"/>
        <v>-2.445641622985828</v>
      </c>
    </row>
    <row r="4" spans="1:9" x14ac:dyDescent="0.4">
      <c r="A4" s="2" t="s">
        <v>16</v>
      </c>
      <c r="B4" s="3">
        <f>LOG10(B2)</f>
        <v>3.237443195375461</v>
      </c>
      <c r="C4" s="3">
        <f t="shared" ref="C4:G4" si="2">LOG10(C2)</f>
        <v>3.2538611700451097</v>
      </c>
      <c r="D4" s="3">
        <f t="shared" si="2"/>
        <v>3.2696810256811135</v>
      </c>
      <c r="E4" s="3">
        <f t="shared" si="2"/>
        <v>3.2849448146145357</v>
      </c>
      <c r="F4" s="3">
        <f t="shared" si="2"/>
        <v>3.2996903044745829</v>
      </c>
      <c r="G4" s="3">
        <f t="shared" si="2"/>
        <v>3.3139515412085414</v>
      </c>
    </row>
    <row r="5" spans="1:9" x14ac:dyDescent="0.4">
      <c r="A5" s="2" t="s">
        <v>15</v>
      </c>
      <c r="B5" s="3">
        <f>计算发射电流!A1</f>
        <v>0.27210000000000001</v>
      </c>
      <c r="C5" s="3">
        <f>计算发射电流!A7</f>
        <v>0.89019999999999999</v>
      </c>
      <c r="D5" s="3">
        <f>计算发射电流!A13</f>
        <v>1.3580000000000001</v>
      </c>
      <c r="E5" s="3">
        <f>计算发射电流!A19</f>
        <v>1.833</v>
      </c>
      <c r="F5" s="3">
        <f>计算发射电流!A25</f>
        <v>2.2302</v>
      </c>
      <c r="G5" s="2">
        <f>计算发射电流!A31</f>
        <v>2.5903999999999998</v>
      </c>
    </row>
    <row r="6" spans="1:9" x14ac:dyDescent="0.4">
      <c r="A6" s="5" t="s">
        <v>17</v>
      </c>
      <c r="B6" s="12">
        <f>B5-2*B4</f>
        <v>-6.202786390750922</v>
      </c>
      <c r="C6" s="12">
        <f t="shared" ref="C6:G6" si="3">C5-2*C4</f>
        <v>-5.6175223400902192</v>
      </c>
      <c r="D6" s="12">
        <f t="shared" si="3"/>
        <v>-5.1813620513622265</v>
      </c>
      <c r="E6" s="12">
        <f t="shared" si="3"/>
        <v>-4.7368896292290712</v>
      </c>
      <c r="F6" s="12">
        <f t="shared" si="3"/>
        <v>-4.3691806089491658</v>
      </c>
      <c r="G6" s="12">
        <f t="shared" si="3"/>
        <v>-4.037503082417083</v>
      </c>
    </row>
    <row r="9" spans="1:9" x14ac:dyDescent="0.4">
      <c r="I9" t="s">
        <v>19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计算阴极温度</vt:lpstr>
      <vt:lpstr>计算发射电流</vt:lpstr>
      <vt:lpstr>计算逸出功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Green</dc:creator>
  <cp:lastModifiedBy>Jerry Green</cp:lastModifiedBy>
  <dcterms:created xsi:type="dcterms:W3CDTF">2023-12-12T07:08:54Z</dcterms:created>
  <dcterms:modified xsi:type="dcterms:W3CDTF">2023-12-12T08:26:48Z</dcterms:modified>
</cp:coreProperties>
</file>