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SGT\Perso\Métrologie\"/>
    </mc:Choice>
  </mc:AlternateContent>
  <xr:revisionPtr revIDLastSave="585" documentId="8_{A9DB4F83-0F7F-4118-91E9-61D3D6352A09}" xr6:coauthVersionLast="44" xr6:coauthVersionMax="44" xr10:uidLastSave="{222F942A-9A33-4E87-BC6F-E941B34752F0}"/>
  <bookViews>
    <workbookView xWindow="31050" yWindow="195" windowWidth="24480" windowHeight="14940" xr2:uid="{EC449543-8041-4091-B4D2-6841D86BB6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" i="1" l="1"/>
  <c r="E49" i="1"/>
  <c r="E11" i="1"/>
  <c r="F27" i="1" l="1"/>
  <c r="F26" i="1"/>
  <c r="E9" i="1"/>
  <c r="E6" i="1"/>
  <c r="E7" i="1"/>
  <c r="E8" i="1"/>
  <c r="E10" i="1"/>
  <c r="E5" i="1"/>
  <c r="O2" i="1" l="1"/>
  <c r="O7" i="1"/>
  <c r="O12" i="1"/>
  <c r="O14" i="1"/>
  <c r="O11" i="1"/>
  <c r="O13" i="1"/>
  <c r="O6" i="1"/>
  <c r="O5" i="1"/>
  <c r="O10" i="1"/>
  <c r="O9" i="1"/>
  <c r="O8" i="1"/>
  <c r="O4" i="1"/>
  <c r="O1" i="1"/>
  <c r="O3" i="1"/>
  <c r="F37" i="1"/>
  <c r="F36" i="1"/>
  <c r="E15" i="1"/>
  <c r="F20" i="1"/>
  <c r="H10" i="1"/>
  <c r="G10" i="1"/>
  <c r="E16" i="1" l="1"/>
  <c r="G16" i="1" s="1"/>
  <c r="H15" i="1"/>
  <c r="G15" i="1"/>
  <c r="H16" i="1" l="1"/>
  <c r="H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DE LORENZO</author>
  </authors>
  <commentList>
    <comment ref="D26" authorId="0" shapeId="0" xr:uid="{7E2521B3-135C-41C7-BDD1-98DAA19944C5}">
      <text>
        <r>
          <rPr>
            <b/>
            <sz val="9"/>
            <color indexed="81"/>
            <rFont val="Tahoma"/>
            <charset val="1"/>
          </rPr>
          <t>https://fr.wikipedia.org/wiki/Test_Q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36" authorId="0" shapeId="0" xr:uid="{6FA536C4-1A7C-4CD4-8339-C6875AB492F6}">
      <text>
        <r>
          <rPr>
            <b/>
            <sz val="9"/>
            <color indexed="81"/>
            <rFont val="Tahoma"/>
            <charset val="1"/>
          </rPr>
          <t xml:space="preserve">Test de Grubbs :
</t>
        </r>
        <r>
          <rPr>
            <sz val="9"/>
            <color indexed="81"/>
            <rFont val="Tahoma"/>
            <family val="2"/>
          </rPr>
          <t>Test statistique basé sur la variabilité des valeurs. Il permet d’identifier l’existence de valeurs aberrantes ou isolées à une valeur critique fixée à 5%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37" authorId="0" shapeId="0" xr:uid="{3F31516E-8BB7-434D-A4EE-48B2BCC6713A}">
      <text>
        <r>
          <rPr>
            <b/>
            <sz val="9"/>
            <color indexed="81"/>
            <rFont val="Tahoma"/>
            <charset val="1"/>
          </rPr>
          <t>https://www.statisticshowto.datasciencecentral.com/grubbs-test/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<sst xmlns="http://schemas.openxmlformats.org/spreadsheetml/2006/main" count="99" uniqueCount="77">
  <si>
    <t>moy.harm</t>
  </si>
  <si>
    <t>moyenne</t>
  </si>
  <si>
    <t>moy.geom</t>
  </si>
  <si>
    <t>ecart type</t>
  </si>
  <si>
    <t>soit entre:</t>
  </si>
  <si>
    <t>valeur vraie</t>
  </si>
  <si>
    <t>Métrologie</t>
  </si>
  <si>
    <t>incertitude de type A</t>
  </si>
  <si>
    <t>incertitude élargie</t>
  </si>
  <si>
    <t>Valeur =</t>
  </si>
  <si>
    <t>+/-</t>
  </si>
  <si>
    <t>Statistiques</t>
  </si>
  <si>
    <t>moy reduite</t>
  </si>
  <si>
    <t>=intervalle de confiance à 95%</t>
  </si>
  <si>
    <t>Nombre de mesures</t>
  </si>
  <si>
    <t>=intervalle de confiance à 68%</t>
  </si>
  <si>
    <t>pour 14 echantillons</t>
  </si>
  <si>
    <t>(voir table de Student)</t>
  </si>
  <si>
    <t>Gestion des valeurs aberrantes</t>
  </si>
  <si>
    <t>MESURES</t>
  </si>
  <si>
    <t>MESURES
TRIEES</t>
  </si>
  <si>
    <t>R1</t>
  </si>
  <si>
    <t>R2</t>
  </si>
  <si>
    <t>R14</t>
  </si>
  <si>
    <t>R13</t>
  </si>
  <si>
    <t>Q1 et Q2 sont élevés si les points extrèmes sont aberrants</t>
  </si>
  <si>
    <t>QL (1%)</t>
  </si>
  <si>
    <t>QL (5%)</t>
  </si>
  <si>
    <t>Voir tables de Dixon</t>
  </si>
  <si>
    <t>on compare avec les QL</t>
  </si>
  <si>
    <t>Quotien de Dixon Q1</t>
  </si>
  <si>
    <t>Quotien de Dixon Q2</t>
  </si>
  <si>
    <t>mesure la d´eviation de la plus grande valeur de l’´echantillon par rapport `a la moyenne</t>
  </si>
  <si>
    <t>GCV1</t>
  </si>
  <si>
    <t>GCV5</t>
  </si>
  <si>
    <t>mesure la déviation de la plus petite valeur de l’échantillon par rapport à la moyenne</t>
  </si>
  <si>
    <t>n=14</t>
  </si>
  <si>
    <t>test de Q1</t>
  </si>
  <si>
    <t>test de Q2</t>
  </si>
  <si>
    <t>Test de G1</t>
  </si>
  <si>
    <t>Test de Gn</t>
  </si>
  <si>
    <t>…</t>
  </si>
  <si>
    <t>….</t>
  </si>
  <si>
    <t>x</t>
  </si>
  <si>
    <t>GCV5 …. GCV1</t>
  </si>
  <si>
    <t>abb.</t>
  </si>
  <si>
    <t>OK</t>
  </si>
  <si>
    <t>douteux</t>
  </si>
  <si>
    <t>confiance 99%</t>
  </si>
  <si>
    <t>confiance 95%</t>
  </si>
  <si>
    <t>QL5 …. QL1</t>
  </si>
  <si>
    <t>x1 abberrant</t>
  </si>
  <si>
    <t>xn abberrant</t>
  </si>
  <si>
    <t>correct</t>
  </si>
  <si>
    <t>incorrect</t>
  </si>
  <si>
    <t>Médiane</t>
  </si>
  <si>
    <t>La formule est un peu différente selon le nombre d'échantillons.</t>
  </si>
  <si>
    <t>x1 aberrant</t>
  </si>
  <si>
    <t>xn acceptable</t>
  </si>
  <si>
    <t>n=10</t>
  </si>
  <si>
    <t>Quotien de Grubbs G1</t>
  </si>
  <si>
    <t>Quotien de Grubbs Gn</t>
  </si>
  <si>
    <t>voir tables de Grubbs</t>
  </si>
  <si>
    <t>Grubbs Critial Value (1%)</t>
  </si>
  <si>
    <t>Grubbs Critial Value (5%)</t>
  </si>
  <si>
    <t>x1</t>
  </si>
  <si>
    <t>Valeur extreme min</t>
  </si>
  <si>
    <t>Valeur extreme max</t>
  </si>
  <si>
    <t>x14</t>
  </si>
  <si>
    <t>Moyenne de x2 à x13</t>
  </si>
  <si>
    <t>Moyenne "tronquée":</t>
  </si>
  <si>
    <t>Moyenne réduite Excel</t>
  </si>
  <si>
    <t>% des observation à exclure</t>
  </si>
  <si>
    <t>en excluant</t>
  </si>
  <si>
    <t>15% = 1 à chaque extremité</t>
  </si>
  <si>
    <t>= le meilleur résultat statistique</t>
  </si>
  <si>
    <t>Valeur de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</si>
</sst>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1" fontId="0" fillId="0" borderId="0" xfId="0" applyNumberFormat="1"/>
    <xf numFmtId="0" fontId="0" fillId="2" borderId="1" xfId="0" applyFill="1" applyBorder="1" applyAlignment="1">
      <alignment horizontal="right"/>
    </xf>
    <xf numFmtId="0" fontId="0" fillId="2" borderId="2" xfId="0" quotePrefix="1" applyFill="1" applyBorder="1" applyAlignment="1">
      <alignment horizontal="right"/>
    </xf>
    <xf numFmtId="1" fontId="0" fillId="2" borderId="3" xfId="0" applyNumberFormat="1" applyFill="1" applyBorder="1" applyAlignment="1">
      <alignment horizontal="center" vertical="center"/>
    </xf>
    <xf numFmtId="0" fontId="0" fillId="3" borderId="7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4" fontId="0" fillId="3" borderId="0" xfId="0" applyNumberFormat="1" applyFill="1" applyBorder="1"/>
    <xf numFmtId="0" fontId="0" fillId="3" borderId="9" xfId="0" applyFill="1" applyBorder="1"/>
    <xf numFmtId="164" fontId="0" fillId="3" borderId="10" xfId="0" applyNumberFormat="1" applyFill="1" applyBorder="1"/>
    <xf numFmtId="1" fontId="0" fillId="3" borderId="10" xfId="0" applyNumberFormat="1" applyFill="1" applyBorder="1" applyAlignment="1">
      <alignment horizontal="center" vertical="center"/>
    </xf>
    <xf numFmtId="1" fontId="0" fillId="3" borderId="11" xfId="0" applyNumberFormat="1" applyFill="1" applyBorder="1" applyAlignment="1">
      <alignment horizontal="center" vertical="center"/>
    </xf>
    <xf numFmtId="0" fontId="3" fillId="3" borderId="1" xfId="0" applyFont="1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/>
    <xf numFmtId="164" fontId="0" fillId="4" borderId="0" xfId="0" applyNumberFormat="1" applyFill="1" applyBorder="1"/>
    <xf numFmtId="1" fontId="0" fillId="4" borderId="0" xfId="0" applyNumberFormat="1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0" fontId="0" fillId="4" borderId="9" xfId="0" applyFill="1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4" borderId="4" xfId="0" applyFont="1" applyFill="1" applyBorder="1"/>
    <xf numFmtId="0" fontId="0" fillId="4" borderId="10" xfId="0" applyFill="1" applyBorder="1"/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1" xfId="0" applyFill="1" applyBorder="1"/>
    <xf numFmtId="0" fontId="0" fillId="3" borderId="4" xfId="0" applyFill="1" applyBorder="1"/>
    <xf numFmtId="164" fontId="0" fillId="3" borderId="5" xfId="0" applyNumberFormat="1" applyFill="1" applyBorder="1"/>
    <xf numFmtId="0" fontId="0" fillId="3" borderId="5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9" fontId="0" fillId="3" borderId="10" xfId="1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16" xfId="0" applyBorder="1"/>
    <xf numFmtId="1" fontId="0" fillId="0" borderId="17" xfId="0" applyNumberFormat="1" applyBorder="1"/>
    <xf numFmtId="164" fontId="0" fillId="6" borderId="2" xfId="0" applyNumberFormat="1" applyFill="1" applyBorder="1"/>
    <xf numFmtId="0" fontId="0" fillId="8" borderId="4" xfId="0" applyFill="1" applyBorder="1"/>
    <xf numFmtId="0" fontId="0" fillId="8" borderId="5" xfId="0" applyFill="1" applyBorder="1"/>
    <xf numFmtId="9" fontId="0" fillId="8" borderId="5" xfId="1" applyFont="1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/>
    <xf numFmtId="0" fontId="0" fillId="8" borderId="7" xfId="0" applyFill="1" applyBorder="1"/>
    <xf numFmtId="0" fontId="0" fillId="8" borderId="0" xfId="0" applyFill="1" applyBorder="1"/>
    <xf numFmtId="9" fontId="0" fillId="8" borderId="0" xfId="1" applyFont="1" applyFill="1" applyBorder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8" borderId="8" xfId="0" applyFill="1" applyBorder="1"/>
    <xf numFmtId="0" fontId="0" fillId="8" borderId="0" xfId="0" applyFill="1" applyBorder="1" applyAlignment="1">
      <alignment horizontal="center"/>
    </xf>
    <xf numFmtId="0" fontId="2" fillId="8" borderId="0" xfId="0" applyFont="1" applyFill="1" applyBorder="1"/>
    <xf numFmtId="2" fontId="0" fillId="8" borderId="5" xfId="0" applyNumberFormat="1" applyFill="1" applyBorder="1" applyAlignment="1">
      <alignment horizontal="center"/>
    </xf>
    <xf numFmtId="0" fontId="0" fillId="9" borderId="0" xfId="0" applyFill="1" applyBorder="1"/>
    <xf numFmtId="0" fontId="2" fillId="9" borderId="0" xfId="0" applyFont="1" applyFill="1" applyBorder="1"/>
    <xf numFmtId="0" fontId="0" fillId="10" borderId="0" xfId="0" applyFill="1" applyBorder="1" applyAlignment="1">
      <alignment horizontal="center"/>
    </xf>
    <xf numFmtId="0" fontId="0" fillId="11" borderId="0" xfId="0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0" fillId="8" borderId="18" xfId="0" applyFill="1" applyBorder="1"/>
    <xf numFmtId="0" fontId="0" fillId="9" borderId="19" xfId="0" applyFill="1" applyBorder="1"/>
    <xf numFmtId="0" fontId="0" fillId="10" borderId="19" xfId="0" applyFill="1" applyBorder="1" applyAlignment="1">
      <alignment horizontal="center"/>
    </xf>
    <xf numFmtId="0" fontId="7" fillId="11" borderId="19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9" xfId="0" applyFill="1" applyBorder="1"/>
    <xf numFmtId="0" fontId="2" fillId="8" borderId="19" xfId="0" applyFont="1" applyFill="1" applyBorder="1"/>
    <xf numFmtId="0" fontId="0" fillId="8" borderId="20" xfId="0" applyFill="1" applyBorder="1"/>
    <xf numFmtId="2" fontId="7" fillId="8" borderId="0" xfId="0" applyNumberFormat="1" applyFont="1" applyFill="1" applyBorder="1" applyAlignment="1">
      <alignment horizontal="center"/>
    </xf>
    <xf numFmtId="0" fontId="2" fillId="11" borderId="0" xfId="0" applyFont="1" applyFill="1" applyBorder="1"/>
    <xf numFmtId="0" fontId="3" fillId="0" borderId="0" xfId="0" applyFont="1"/>
    <xf numFmtId="9" fontId="0" fillId="8" borderId="0" xfId="1" applyFont="1" applyFill="1" applyBorder="1" applyAlignment="1">
      <alignment horizontal="center" vertical="center"/>
    </xf>
    <xf numFmtId="0" fontId="0" fillId="3" borderId="10" xfId="0" applyFill="1" applyBorder="1" applyAlignment="1">
      <alignment horizontal="right"/>
    </xf>
    <xf numFmtId="164" fontId="0" fillId="12" borderId="0" xfId="0" applyNumberFormat="1" applyFill="1" applyBorder="1" applyAlignment="1">
      <alignment horizontal="center"/>
    </xf>
    <xf numFmtId="0" fontId="0" fillId="12" borderId="7" xfId="0" applyFill="1" applyBorder="1"/>
    <xf numFmtId="0" fontId="0" fillId="12" borderId="0" xfId="0" applyFill="1" applyBorder="1"/>
    <xf numFmtId="9" fontId="0" fillId="12" borderId="0" xfId="1" applyFont="1" applyFill="1" applyBorder="1" applyAlignment="1">
      <alignment horizontal="center"/>
    </xf>
    <xf numFmtId="0" fontId="0" fillId="12" borderId="0" xfId="0" applyFill="1" applyBorder="1" applyAlignment="1">
      <alignment horizontal="center" vertical="center"/>
    </xf>
    <xf numFmtId="0" fontId="0" fillId="12" borderId="8" xfId="0" applyFill="1" applyBorder="1"/>
    <xf numFmtId="0" fontId="0" fillId="12" borderId="0" xfId="0" applyFill="1" applyBorder="1" applyAlignment="1">
      <alignment horizontal="center"/>
    </xf>
    <xf numFmtId="0" fontId="3" fillId="12" borderId="4" xfId="0" applyFont="1" applyFill="1" applyBorder="1"/>
    <xf numFmtId="0" fontId="3" fillId="12" borderId="5" xfId="0" applyFont="1" applyFill="1" applyBorder="1"/>
    <xf numFmtId="2" fontId="3" fillId="12" borderId="5" xfId="0" applyNumberFormat="1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 vertical="center"/>
    </xf>
    <xf numFmtId="0" fontId="3" fillId="12" borderId="6" xfId="0" applyFont="1" applyFill="1" applyBorder="1"/>
    <xf numFmtId="0" fontId="0" fillId="9" borderId="0" xfId="0" quotePrefix="1" applyFill="1"/>
    <xf numFmtId="0" fontId="0" fillId="9" borderId="0" xfId="0" applyFill="1"/>
    <xf numFmtId="0" fontId="0" fillId="4" borderId="10" xfId="0" applyFill="1" applyBorder="1" applyAlignment="1">
      <alignment horizontal="lef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3F16-7D13-4F67-91E0-B594BD1CEF01}">
  <dimension ref="A1:P54"/>
  <sheetViews>
    <sheetView tabSelected="1" topLeftCell="A7" workbookViewId="0">
      <selection activeCell="R34" sqref="R34"/>
    </sheetView>
  </sheetViews>
  <sheetFormatPr baseColWidth="10" defaultRowHeight="15" x14ac:dyDescent="0.25"/>
  <cols>
    <col min="1" max="1" width="11.42578125" style="1"/>
    <col min="4" max="4" width="21.7109375" customWidth="1"/>
    <col min="5" max="5" width="8.28515625" bestFit="1" customWidth="1"/>
    <col min="6" max="6" width="14.140625" style="39" customWidth="1"/>
    <col min="7" max="7" width="6.140625" style="1" customWidth="1"/>
    <col min="8" max="8" width="6.42578125" style="1" customWidth="1"/>
    <col min="13" max="13" width="11.42578125" style="1"/>
  </cols>
  <sheetData>
    <row r="1" spans="1:15" ht="15.75" thickBot="1" x14ac:dyDescent="0.3">
      <c r="A1" s="40"/>
      <c r="D1" s="29" t="s">
        <v>5</v>
      </c>
      <c r="E1" s="30">
        <v>128</v>
      </c>
      <c r="F1" s="46"/>
      <c r="G1" s="31"/>
      <c r="H1" s="32"/>
      <c r="M1" s="44">
        <v>60</v>
      </c>
      <c r="N1" t="s">
        <v>21</v>
      </c>
      <c r="O1" s="3">
        <f>ABS(M1-$E$6)</f>
        <v>65.285714285714292</v>
      </c>
    </row>
    <row r="2" spans="1:15" ht="15.75" thickBot="1" x14ac:dyDescent="0.3">
      <c r="A2" s="41">
        <v>126</v>
      </c>
      <c r="M2" s="41">
        <v>110</v>
      </c>
      <c r="N2" t="s">
        <v>22</v>
      </c>
      <c r="O2" s="3">
        <f t="shared" ref="O2:O6" si="0">ABS(M2-$E$6)</f>
        <v>15.285714285714292</v>
      </c>
    </row>
    <row r="3" spans="1:15" ht="15.75" thickBot="1" x14ac:dyDescent="0.3">
      <c r="A3" s="41">
        <v>132</v>
      </c>
      <c r="D3" s="16" t="s">
        <v>11</v>
      </c>
      <c r="E3" s="17"/>
      <c r="F3" s="47"/>
      <c r="G3" s="18"/>
      <c r="H3" s="19"/>
      <c r="M3" s="41">
        <v>120</v>
      </c>
      <c r="O3" s="3">
        <f t="shared" si="0"/>
        <v>5.2857142857142918</v>
      </c>
    </row>
    <row r="4" spans="1:15" x14ac:dyDescent="0.25">
      <c r="A4" s="41">
        <v>128</v>
      </c>
      <c r="D4" s="7"/>
      <c r="E4" s="8"/>
      <c r="F4" s="48"/>
      <c r="G4" s="9"/>
      <c r="H4" s="10"/>
      <c r="M4" s="41">
        <v>126</v>
      </c>
      <c r="O4" s="3">
        <f t="shared" si="0"/>
        <v>0.7142857142857082</v>
      </c>
    </row>
    <row r="5" spans="1:15" ht="15.75" thickBot="1" x14ac:dyDescent="0.3">
      <c r="A5" s="41">
        <v>130</v>
      </c>
      <c r="D5" s="7" t="s">
        <v>14</v>
      </c>
      <c r="E5" s="8">
        <f>COUNT(A:A)</f>
        <v>14</v>
      </c>
      <c r="F5" s="48"/>
      <c r="G5" s="9"/>
      <c r="H5" s="10"/>
      <c r="M5" s="41">
        <v>126</v>
      </c>
      <c r="O5" s="3">
        <f t="shared" si="0"/>
        <v>0.7142857142857082</v>
      </c>
    </row>
    <row r="6" spans="1:15" x14ac:dyDescent="0.25">
      <c r="A6" s="42">
        <v>180</v>
      </c>
      <c r="D6" s="55" t="s">
        <v>1</v>
      </c>
      <c r="E6" s="56">
        <f>AVERAGE(A:A)</f>
        <v>125.28571428571429</v>
      </c>
      <c r="F6" s="57"/>
      <c r="G6" s="58"/>
      <c r="H6" s="59"/>
      <c r="M6" s="41">
        <v>128</v>
      </c>
      <c r="O6" s="3">
        <f t="shared" si="0"/>
        <v>2.7142857142857082</v>
      </c>
    </row>
    <row r="7" spans="1:15" x14ac:dyDescent="0.25">
      <c r="A7" s="41">
        <v>128</v>
      </c>
      <c r="D7" s="7" t="s">
        <v>2</v>
      </c>
      <c r="E7" s="11">
        <f>GEOMEAN(A:A)</f>
        <v>121.68368891007484</v>
      </c>
      <c r="F7" s="48"/>
      <c r="G7" s="9"/>
      <c r="H7" s="10"/>
      <c r="M7" s="62">
        <v>128</v>
      </c>
      <c r="N7" s="63"/>
      <c r="O7" s="64">
        <f t="shared" ref="O7:O14" si="1">ABS(M7-$E$6)</f>
        <v>2.7142857142857082</v>
      </c>
    </row>
    <row r="8" spans="1:15" x14ac:dyDescent="0.25">
      <c r="A8" s="41">
        <v>135</v>
      </c>
      <c r="D8" s="7" t="s">
        <v>0</v>
      </c>
      <c r="E8" s="11">
        <f>HARMEAN(A:A)</f>
        <v>116.38377455892864</v>
      </c>
      <c r="F8" s="48"/>
      <c r="G8" s="9"/>
      <c r="H8" s="10"/>
      <c r="M8" s="41">
        <v>128</v>
      </c>
      <c r="O8" s="3">
        <f t="shared" si="1"/>
        <v>2.7142857142857082</v>
      </c>
    </row>
    <row r="9" spans="1:15" ht="15.75" thickBot="1" x14ac:dyDescent="0.3">
      <c r="A9" s="41">
        <v>131</v>
      </c>
      <c r="D9" s="12" t="s">
        <v>12</v>
      </c>
      <c r="E9" s="13">
        <f>TRIMMEAN(A:A,G9)</f>
        <v>127</v>
      </c>
      <c r="F9" s="97" t="s">
        <v>73</v>
      </c>
      <c r="G9" s="60">
        <v>0.15</v>
      </c>
      <c r="H9" s="61"/>
      <c r="J9" s="2"/>
      <c r="M9" s="41">
        <v>130</v>
      </c>
      <c r="O9" s="3">
        <f t="shared" si="1"/>
        <v>4.7142857142857082</v>
      </c>
    </row>
    <row r="10" spans="1:15" ht="15.75" thickBot="1" x14ac:dyDescent="0.3">
      <c r="A10" s="41">
        <v>120</v>
      </c>
      <c r="D10" s="12" t="s">
        <v>3</v>
      </c>
      <c r="E10" s="13">
        <f>_xlfn.STDEV.S(A:A)</f>
        <v>26.548731887515153</v>
      </c>
      <c r="F10" s="49" t="s">
        <v>4</v>
      </c>
      <c r="G10" s="14">
        <f>$E$6-$E10</f>
        <v>98.736982398199132</v>
      </c>
      <c r="H10" s="15">
        <f>$E$6+$E10</f>
        <v>151.83444617322945</v>
      </c>
      <c r="M10" s="41">
        <v>130</v>
      </c>
      <c r="O10" s="3">
        <f t="shared" si="1"/>
        <v>4.7142857142857082</v>
      </c>
    </row>
    <row r="11" spans="1:15" ht="15.75" thickBot="1" x14ac:dyDescent="0.3">
      <c r="A11" s="41">
        <v>126</v>
      </c>
      <c r="D11" s="54" t="s">
        <v>55</v>
      </c>
      <c r="E11" s="65">
        <f>(M7+M8)/2</f>
        <v>128</v>
      </c>
      <c r="F11" s="47"/>
      <c r="G11" s="18"/>
      <c r="H11" s="19"/>
      <c r="I11" s="110" t="s">
        <v>75</v>
      </c>
      <c r="J11" s="110"/>
      <c r="K11" s="111"/>
      <c r="M11" s="41">
        <v>131</v>
      </c>
      <c r="O11" s="3">
        <f t="shared" si="1"/>
        <v>5.7142857142857082</v>
      </c>
    </row>
    <row r="12" spans="1:15" ht="15.75" thickBot="1" x14ac:dyDescent="0.3">
      <c r="A12" s="41">
        <v>130</v>
      </c>
      <c r="M12" s="41">
        <v>132</v>
      </c>
      <c r="O12" s="3">
        <f t="shared" si="1"/>
        <v>6.7142857142857082</v>
      </c>
    </row>
    <row r="13" spans="1:15" ht="15.75" thickBot="1" x14ac:dyDescent="0.3">
      <c r="A13" s="41">
        <v>128</v>
      </c>
      <c r="D13" s="33" t="s">
        <v>6</v>
      </c>
      <c r="E13" s="21"/>
      <c r="F13" s="50"/>
      <c r="G13" s="22"/>
      <c r="H13" s="23"/>
      <c r="M13" s="41">
        <v>135</v>
      </c>
      <c r="N13" t="s">
        <v>24</v>
      </c>
      <c r="O13" s="3">
        <f t="shared" si="1"/>
        <v>9.7142857142857082</v>
      </c>
    </row>
    <row r="14" spans="1:15" x14ac:dyDescent="0.25">
      <c r="A14" s="42">
        <v>50</v>
      </c>
      <c r="D14" s="20"/>
      <c r="E14" s="21"/>
      <c r="F14" s="50"/>
      <c r="G14" s="22"/>
      <c r="H14" s="23"/>
      <c r="M14" s="42">
        <v>180</v>
      </c>
      <c r="N14" t="s">
        <v>23</v>
      </c>
      <c r="O14" s="3">
        <f t="shared" si="1"/>
        <v>54.714285714285708</v>
      </c>
    </row>
    <row r="15" spans="1:15" x14ac:dyDescent="0.25">
      <c r="A15" s="41">
        <v>110</v>
      </c>
      <c r="D15" s="24" t="s">
        <v>7</v>
      </c>
      <c r="E15" s="25">
        <f>E10/SQRT(E5)</f>
        <v>7.0954470554572824</v>
      </c>
      <c r="F15" s="51" t="s">
        <v>4</v>
      </c>
      <c r="G15" s="26">
        <f>$E$6-$E15</f>
        <v>118.19026723025701</v>
      </c>
      <c r="H15" s="27">
        <f>$E$6+$E15</f>
        <v>132.38116134117158</v>
      </c>
      <c r="J15" s="2" t="s">
        <v>15</v>
      </c>
      <c r="M15" s="41"/>
    </row>
    <row r="16" spans="1:15" x14ac:dyDescent="0.25">
      <c r="A16" s="41"/>
      <c r="D16" s="24" t="s">
        <v>8</v>
      </c>
      <c r="E16" s="25">
        <f>E17*E15</f>
        <v>15.326165639787732</v>
      </c>
      <c r="F16" s="51" t="s">
        <v>4</v>
      </c>
      <c r="G16" s="26">
        <f>$E$6-$E16</f>
        <v>109.95954864592656</v>
      </c>
      <c r="H16" s="27">
        <f>$E$6+$E16</f>
        <v>140.61187992550202</v>
      </c>
      <c r="J16" s="2" t="s">
        <v>13</v>
      </c>
      <c r="M16" s="41"/>
    </row>
    <row r="17" spans="1:16" ht="15.75" thickBot="1" x14ac:dyDescent="0.3">
      <c r="A17" s="41"/>
      <c r="D17" s="28" t="s">
        <v>76</v>
      </c>
      <c r="E17" s="34">
        <v>2.16</v>
      </c>
      <c r="F17" s="112" t="s">
        <v>16</v>
      </c>
      <c r="G17" s="35"/>
      <c r="H17" s="36"/>
      <c r="J17" t="s">
        <v>17</v>
      </c>
      <c r="M17" s="41"/>
    </row>
    <row r="18" spans="1:16" x14ac:dyDescent="0.25">
      <c r="A18" s="41"/>
      <c r="M18" s="41"/>
    </row>
    <row r="19" spans="1:16" ht="15.75" thickBot="1" x14ac:dyDescent="0.3">
      <c r="A19" s="41"/>
      <c r="M19" s="41"/>
    </row>
    <row r="20" spans="1:16" ht="15.75" thickBot="1" x14ac:dyDescent="0.3">
      <c r="A20" s="41"/>
      <c r="E20" s="4" t="s">
        <v>9</v>
      </c>
      <c r="F20" s="52">
        <f>E6</f>
        <v>125.28571428571429</v>
      </c>
      <c r="G20" s="5" t="s">
        <v>10</v>
      </c>
      <c r="H20" s="6">
        <f>E16</f>
        <v>15.326165639787732</v>
      </c>
      <c r="M20" s="41"/>
    </row>
    <row r="21" spans="1:16" x14ac:dyDescent="0.25">
      <c r="A21" s="41"/>
      <c r="M21" s="41"/>
    </row>
    <row r="22" spans="1:16" x14ac:dyDescent="0.25">
      <c r="A22" s="41"/>
      <c r="M22" s="41"/>
    </row>
    <row r="23" spans="1:16" ht="30.75" thickBot="1" x14ac:dyDescent="0.3">
      <c r="A23" s="43" t="s">
        <v>19</v>
      </c>
      <c r="D23" s="37"/>
      <c r="E23" s="38"/>
      <c r="F23" s="53"/>
      <c r="M23" s="45" t="s">
        <v>20</v>
      </c>
    </row>
    <row r="24" spans="1:16" x14ac:dyDescent="0.25">
      <c r="D24" s="95" t="s">
        <v>18</v>
      </c>
    </row>
    <row r="25" spans="1:16" ht="15.75" thickBot="1" x14ac:dyDescent="0.3"/>
    <row r="26" spans="1:16" x14ac:dyDescent="0.25">
      <c r="D26" s="66" t="s">
        <v>30</v>
      </c>
      <c r="E26" s="67"/>
      <c r="F26" s="68">
        <f>(M2-M1)/(M13-M1)</f>
        <v>0.66666666666666663</v>
      </c>
      <c r="G26" s="69"/>
      <c r="H26" s="69"/>
      <c r="I26" s="67"/>
      <c r="J26" s="67" t="s">
        <v>56</v>
      </c>
      <c r="K26" s="67"/>
      <c r="L26" s="67"/>
      <c r="M26" s="69"/>
      <c r="N26" s="67"/>
      <c r="O26" s="67" t="s">
        <v>59</v>
      </c>
      <c r="P26" s="70"/>
    </row>
    <row r="27" spans="1:16" x14ac:dyDescent="0.25">
      <c r="D27" s="71" t="s">
        <v>31</v>
      </c>
      <c r="E27" s="72"/>
      <c r="F27" s="73">
        <f>(M14-M13)/(M14-M2)</f>
        <v>0.6428571428571429</v>
      </c>
      <c r="G27" s="74"/>
      <c r="H27" s="74"/>
      <c r="I27" s="72"/>
      <c r="J27" s="72" t="s">
        <v>25</v>
      </c>
      <c r="K27" s="72"/>
      <c r="L27" s="72"/>
      <c r="M27" s="74"/>
      <c r="N27" s="72"/>
      <c r="O27" s="72"/>
      <c r="P27" s="75"/>
    </row>
    <row r="28" spans="1:16" x14ac:dyDescent="0.25">
      <c r="D28" s="99" t="s">
        <v>26</v>
      </c>
      <c r="E28" s="100"/>
      <c r="F28" s="101">
        <v>0.56799999999999995</v>
      </c>
      <c r="G28" s="102"/>
      <c r="H28" s="102"/>
      <c r="I28" s="100"/>
      <c r="J28" s="100" t="s">
        <v>28</v>
      </c>
      <c r="K28" s="100"/>
      <c r="L28" s="100"/>
      <c r="M28" s="102" t="s">
        <v>48</v>
      </c>
      <c r="N28" s="100"/>
      <c r="O28" s="100"/>
      <c r="P28" s="103"/>
    </row>
    <row r="29" spans="1:16" x14ac:dyDescent="0.25">
      <c r="D29" s="99" t="s">
        <v>27</v>
      </c>
      <c r="E29" s="100"/>
      <c r="F29" s="101">
        <v>0.46600000000000003</v>
      </c>
      <c r="G29" s="102"/>
      <c r="H29" s="102"/>
      <c r="I29" s="100"/>
      <c r="J29" s="100" t="s">
        <v>28</v>
      </c>
      <c r="K29" s="100"/>
      <c r="L29" s="100"/>
      <c r="M29" s="102" t="s">
        <v>49</v>
      </c>
      <c r="N29" s="100"/>
      <c r="O29" s="100"/>
      <c r="P29" s="103"/>
    </row>
    <row r="30" spans="1:16" x14ac:dyDescent="0.25">
      <c r="D30" s="71"/>
      <c r="E30" s="72"/>
      <c r="F30" s="76"/>
      <c r="G30" s="74"/>
      <c r="H30" s="74"/>
      <c r="I30" s="72"/>
      <c r="J30" s="72"/>
      <c r="K30" s="72"/>
      <c r="L30" s="72"/>
      <c r="M30" s="74"/>
      <c r="N30" s="72"/>
      <c r="O30" s="72"/>
      <c r="P30" s="75"/>
    </row>
    <row r="31" spans="1:16" x14ac:dyDescent="0.25">
      <c r="D31" s="71"/>
      <c r="E31" s="79" t="s">
        <v>41</v>
      </c>
      <c r="F31" s="81" t="s">
        <v>50</v>
      </c>
      <c r="G31" s="82" t="s">
        <v>42</v>
      </c>
      <c r="H31" s="74"/>
      <c r="I31" s="72"/>
      <c r="J31" s="72" t="s">
        <v>29</v>
      </c>
      <c r="K31" s="72"/>
      <c r="L31" s="72"/>
      <c r="M31" s="74"/>
      <c r="N31" s="72"/>
      <c r="O31" s="72"/>
      <c r="P31" s="75"/>
    </row>
    <row r="32" spans="1:16" x14ac:dyDescent="0.25">
      <c r="D32" s="71" t="s">
        <v>37</v>
      </c>
      <c r="E32" s="79"/>
      <c r="F32" s="81"/>
      <c r="G32" s="83" t="s">
        <v>43</v>
      </c>
      <c r="H32" s="74"/>
      <c r="I32" s="72"/>
      <c r="J32" s="77" t="s">
        <v>51</v>
      </c>
      <c r="K32" s="77"/>
      <c r="L32" s="80" t="s">
        <v>53</v>
      </c>
      <c r="M32" s="74"/>
      <c r="N32" s="72"/>
      <c r="O32" s="72"/>
      <c r="P32" s="75"/>
    </row>
    <row r="33" spans="4:16" x14ac:dyDescent="0.25">
      <c r="D33" s="71" t="s">
        <v>38</v>
      </c>
      <c r="E33" s="79"/>
      <c r="F33" s="81"/>
      <c r="G33" s="83" t="s">
        <v>43</v>
      </c>
      <c r="H33" s="74"/>
      <c r="I33" s="72"/>
      <c r="J33" s="77" t="s">
        <v>52</v>
      </c>
      <c r="K33" s="77"/>
      <c r="L33" s="80" t="s">
        <v>53</v>
      </c>
      <c r="M33" s="74"/>
      <c r="N33" s="72"/>
      <c r="O33" s="72"/>
      <c r="P33" s="75"/>
    </row>
    <row r="34" spans="4:16" ht="15.75" thickBot="1" x14ac:dyDescent="0.3">
      <c r="D34" s="85"/>
      <c r="E34" s="86" t="s">
        <v>46</v>
      </c>
      <c r="F34" s="87" t="s">
        <v>47</v>
      </c>
      <c r="G34" s="88" t="s">
        <v>45</v>
      </c>
      <c r="H34" s="89"/>
      <c r="I34" s="90"/>
      <c r="J34" s="91"/>
      <c r="K34" s="90"/>
      <c r="L34" s="90"/>
      <c r="M34" s="89"/>
      <c r="N34" s="90"/>
      <c r="O34" s="90"/>
      <c r="P34" s="92"/>
    </row>
    <row r="35" spans="4:16" ht="15.75" thickBot="1" x14ac:dyDescent="0.3"/>
    <row r="36" spans="4:16" x14ac:dyDescent="0.25">
      <c r="D36" s="66" t="s">
        <v>60</v>
      </c>
      <c r="E36" s="67"/>
      <c r="F36" s="78">
        <f>(E6-M1)/E10</f>
        <v>2.4590897434319885</v>
      </c>
      <c r="G36" s="69"/>
      <c r="H36" s="69"/>
      <c r="I36" s="67"/>
      <c r="J36" s="67" t="s">
        <v>35</v>
      </c>
      <c r="K36" s="67"/>
      <c r="L36" s="67"/>
      <c r="M36" s="69"/>
      <c r="N36" s="67"/>
      <c r="O36" s="67"/>
      <c r="P36" s="70"/>
    </row>
    <row r="37" spans="4:16" x14ac:dyDescent="0.25">
      <c r="D37" s="71" t="s">
        <v>61</v>
      </c>
      <c r="E37" s="72"/>
      <c r="F37" s="93">
        <f>(M14-E6)/E10</f>
        <v>2.0609001569681649</v>
      </c>
      <c r="G37" s="74"/>
      <c r="H37" s="74"/>
      <c r="I37" s="77"/>
      <c r="J37" s="72" t="s">
        <v>32</v>
      </c>
      <c r="K37" s="72"/>
      <c r="L37" s="72"/>
      <c r="M37" s="74"/>
      <c r="N37" s="72"/>
      <c r="O37" s="72"/>
      <c r="P37" s="75"/>
    </row>
    <row r="38" spans="4:16" x14ac:dyDescent="0.25">
      <c r="D38" s="99" t="s">
        <v>33</v>
      </c>
      <c r="E38" s="100"/>
      <c r="F38" s="104">
        <v>2.66</v>
      </c>
      <c r="G38" s="102"/>
      <c r="H38" s="102"/>
      <c r="I38" s="100"/>
      <c r="J38" s="100" t="s">
        <v>63</v>
      </c>
      <c r="K38" s="100"/>
      <c r="L38" s="100" t="s">
        <v>62</v>
      </c>
      <c r="M38" s="102"/>
      <c r="N38" s="100" t="s">
        <v>36</v>
      </c>
      <c r="O38" s="100"/>
      <c r="P38" s="103"/>
    </row>
    <row r="39" spans="4:16" x14ac:dyDescent="0.25">
      <c r="D39" s="99" t="s">
        <v>34</v>
      </c>
      <c r="E39" s="100"/>
      <c r="F39" s="104">
        <v>2.37</v>
      </c>
      <c r="G39" s="102"/>
      <c r="H39" s="102"/>
      <c r="I39" s="100"/>
      <c r="J39" s="100" t="s">
        <v>64</v>
      </c>
      <c r="K39" s="100"/>
      <c r="L39" s="100" t="s">
        <v>62</v>
      </c>
      <c r="M39" s="102"/>
      <c r="N39" s="100" t="s">
        <v>36</v>
      </c>
      <c r="O39" s="100"/>
      <c r="P39" s="103"/>
    </row>
    <row r="40" spans="4:16" x14ac:dyDescent="0.25">
      <c r="D40" s="71"/>
      <c r="E40" s="72"/>
      <c r="F40" s="76"/>
      <c r="G40" s="74"/>
      <c r="H40" s="74"/>
      <c r="I40" s="72"/>
      <c r="J40" s="72"/>
      <c r="K40" s="72"/>
      <c r="L40" s="72"/>
      <c r="M40" s="74"/>
      <c r="N40" s="72"/>
      <c r="O40" s="72"/>
      <c r="P40" s="75"/>
    </row>
    <row r="41" spans="4:16" x14ac:dyDescent="0.25">
      <c r="D41" s="71"/>
      <c r="E41" s="79" t="s">
        <v>41</v>
      </c>
      <c r="F41" s="81" t="s">
        <v>44</v>
      </c>
      <c r="G41" s="84" t="s">
        <v>42</v>
      </c>
      <c r="H41" s="74"/>
      <c r="I41" s="72"/>
      <c r="J41" s="72"/>
      <c r="K41" s="72"/>
      <c r="L41" s="72"/>
      <c r="M41" s="74"/>
      <c r="N41" s="72"/>
      <c r="O41" s="72"/>
      <c r="P41" s="75"/>
    </row>
    <row r="42" spans="4:16" x14ac:dyDescent="0.25">
      <c r="D42" s="71" t="s">
        <v>39</v>
      </c>
      <c r="E42" s="79"/>
      <c r="F42" s="81"/>
      <c r="G42" s="83" t="s">
        <v>43</v>
      </c>
      <c r="H42" s="74"/>
      <c r="I42" s="72"/>
      <c r="J42" s="77" t="s">
        <v>57</v>
      </c>
      <c r="K42" s="72"/>
      <c r="L42" s="80" t="s">
        <v>53</v>
      </c>
      <c r="M42" s="74"/>
      <c r="N42" s="72"/>
      <c r="O42" s="72"/>
      <c r="P42" s="75"/>
    </row>
    <row r="43" spans="4:16" x14ac:dyDescent="0.25">
      <c r="D43" s="71" t="s">
        <v>40</v>
      </c>
      <c r="E43" s="80" t="s">
        <v>43</v>
      </c>
      <c r="F43" s="81"/>
      <c r="G43" s="83"/>
      <c r="H43" s="74"/>
      <c r="I43" s="72"/>
      <c r="J43" s="77" t="s">
        <v>58</v>
      </c>
      <c r="K43" s="72"/>
      <c r="L43" s="94" t="s">
        <v>54</v>
      </c>
      <c r="M43" s="74"/>
      <c r="N43" s="72"/>
      <c r="O43" s="72"/>
      <c r="P43" s="75"/>
    </row>
    <row r="44" spans="4:16" ht="15.75" thickBot="1" x14ac:dyDescent="0.3">
      <c r="D44" s="85"/>
      <c r="E44" s="86" t="s">
        <v>46</v>
      </c>
      <c r="F44" s="87" t="s">
        <v>47</v>
      </c>
      <c r="G44" s="88" t="s">
        <v>45</v>
      </c>
      <c r="H44" s="89"/>
      <c r="I44" s="90"/>
      <c r="J44" s="91"/>
      <c r="K44" s="90"/>
      <c r="L44" s="90"/>
      <c r="M44" s="89"/>
      <c r="N44" s="90"/>
      <c r="O44" s="90"/>
      <c r="P44" s="92"/>
    </row>
    <row r="45" spans="4:16" ht="15.75" thickBot="1" x14ac:dyDescent="0.3"/>
    <row r="46" spans="4:16" x14ac:dyDescent="0.25">
      <c r="D46" s="105" t="s">
        <v>70</v>
      </c>
      <c r="E46" s="106"/>
      <c r="F46" s="107"/>
      <c r="G46" s="108"/>
      <c r="H46" s="108"/>
      <c r="I46" s="106"/>
      <c r="J46" s="106"/>
      <c r="K46" s="106"/>
      <c r="L46" s="106"/>
      <c r="M46" s="108"/>
      <c r="N46" s="106"/>
      <c r="O46" s="106"/>
      <c r="P46" s="109"/>
    </row>
    <row r="47" spans="4:16" x14ac:dyDescent="0.25">
      <c r="D47" s="71" t="s">
        <v>66</v>
      </c>
      <c r="E47" s="72" t="s">
        <v>65</v>
      </c>
      <c r="F47" s="93"/>
      <c r="G47" s="74"/>
      <c r="H47" s="74"/>
      <c r="I47" s="77"/>
      <c r="J47" s="72"/>
      <c r="K47" s="72"/>
      <c r="L47" s="72"/>
      <c r="M47" s="74"/>
      <c r="N47" s="72"/>
      <c r="O47" s="72"/>
      <c r="P47" s="75"/>
    </row>
    <row r="48" spans="4:16" x14ac:dyDescent="0.25">
      <c r="D48" s="71" t="s">
        <v>67</v>
      </c>
      <c r="E48" s="72" t="s">
        <v>68</v>
      </c>
      <c r="F48" s="76"/>
      <c r="G48" s="74"/>
      <c r="H48" s="74"/>
      <c r="I48" s="72"/>
      <c r="J48" s="72"/>
      <c r="K48" s="72"/>
      <c r="L48" s="72"/>
      <c r="M48" s="74"/>
      <c r="N48" s="72"/>
      <c r="O48" s="72"/>
      <c r="P48" s="75"/>
    </row>
    <row r="49" spans="4:16" x14ac:dyDescent="0.25">
      <c r="D49" s="71" t="s">
        <v>69</v>
      </c>
      <c r="E49" s="98">
        <f>AVERAGE(M2:M13)</f>
        <v>127</v>
      </c>
      <c r="F49" s="76"/>
      <c r="G49" s="74"/>
      <c r="H49" s="74"/>
      <c r="I49" s="72"/>
      <c r="J49" s="72"/>
      <c r="K49" s="72"/>
      <c r="L49" s="72"/>
      <c r="M49" s="74"/>
      <c r="N49" s="72"/>
      <c r="O49" s="72"/>
      <c r="P49" s="75"/>
    </row>
    <row r="50" spans="4:16" x14ac:dyDescent="0.25">
      <c r="D50" s="71" t="s">
        <v>71</v>
      </c>
      <c r="E50" s="98">
        <f>TRIMMEAN(M1:M14,G50)</f>
        <v>127</v>
      </c>
      <c r="F50" s="76"/>
      <c r="G50" s="96">
        <v>0.15</v>
      </c>
      <c r="H50" s="74"/>
      <c r="I50" s="72" t="s">
        <v>72</v>
      </c>
      <c r="J50" s="72"/>
      <c r="K50" s="72"/>
      <c r="L50" s="72" t="s">
        <v>74</v>
      </c>
      <c r="M50" s="74"/>
      <c r="N50" s="72"/>
      <c r="O50" s="72"/>
      <c r="P50" s="75"/>
    </row>
    <row r="51" spans="4:16" x14ac:dyDescent="0.25">
      <c r="D51" s="71"/>
      <c r="E51" s="72"/>
      <c r="F51" s="76"/>
      <c r="G51" s="74"/>
      <c r="H51" s="74"/>
      <c r="I51" s="72"/>
      <c r="J51" s="72"/>
      <c r="K51" s="72"/>
      <c r="L51" s="72"/>
      <c r="M51" s="74"/>
      <c r="N51" s="72"/>
      <c r="O51" s="72"/>
      <c r="P51" s="75"/>
    </row>
    <row r="52" spans="4:16" x14ac:dyDescent="0.25">
      <c r="D52" s="71" t="s">
        <v>65</v>
      </c>
      <c r="E52" s="79"/>
      <c r="F52" s="81"/>
      <c r="G52" s="83" t="s">
        <v>43</v>
      </c>
      <c r="H52" s="74"/>
      <c r="I52" s="72"/>
      <c r="J52" s="77"/>
      <c r="K52" s="72"/>
      <c r="L52" s="72"/>
      <c r="M52" s="74"/>
      <c r="N52" s="72"/>
      <c r="O52" s="72"/>
      <c r="P52" s="75"/>
    </row>
    <row r="53" spans="4:16" x14ac:dyDescent="0.25">
      <c r="D53" s="71" t="s">
        <v>68</v>
      </c>
      <c r="E53" s="80"/>
      <c r="F53" s="81"/>
      <c r="G53" s="83" t="s">
        <v>43</v>
      </c>
      <c r="H53" s="74"/>
      <c r="I53" s="72"/>
      <c r="J53" s="77"/>
      <c r="K53" s="72"/>
      <c r="L53" s="72"/>
      <c r="M53" s="74"/>
      <c r="N53" s="72"/>
      <c r="O53" s="72"/>
      <c r="P53" s="75"/>
    </row>
    <row r="54" spans="4:16" ht="15.75" thickBot="1" x14ac:dyDescent="0.3">
      <c r="D54" s="85"/>
      <c r="E54" s="86" t="s">
        <v>46</v>
      </c>
      <c r="F54" s="87" t="s">
        <v>47</v>
      </c>
      <c r="G54" s="88" t="s">
        <v>45</v>
      </c>
      <c r="H54" s="89"/>
      <c r="I54" s="90"/>
      <c r="J54" s="91"/>
      <c r="K54" s="90"/>
      <c r="L54" s="90"/>
      <c r="M54" s="89"/>
      <c r="N54" s="90"/>
      <c r="O54" s="90"/>
      <c r="P54" s="92"/>
    </row>
  </sheetData>
  <sortState xmlns:xlrd2="http://schemas.microsoft.com/office/spreadsheetml/2017/richdata2" ref="M1:M24">
    <sortCondition ref="M1"/>
  </sortState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F98A435FC37E44BE81FB59DD93191E" ma:contentTypeVersion="11" ma:contentTypeDescription="Crée un document." ma:contentTypeScope="" ma:versionID="5e7158fb11eaf86c522d2f2afdf50166">
  <xsd:schema xmlns:xsd="http://www.w3.org/2001/XMLSchema" xmlns:xs="http://www.w3.org/2001/XMLSchema" xmlns:p="http://schemas.microsoft.com/office/2006/metadata/properties" xmlns:ns3="3ba29e12-e137-432d-87e4-d2937d487951" xmlns:ns4="acb9a2b0-907b-4f34-94d8-c1051c24f5cb" targetNamespace="http://schemas.microsoft.com/office/2006/metadata/properties" ma:root="true" ma:fieldsID="b7dc5625b084e0efb9f432cb1c4bceb4" ns3:_="" ns4:_="">
    <xsd:import namespace="3ba29e12-e137-432d-87e4-d2937d487951"/>
    <xsd:import namespace="acb9a2b0-907b-4f34-94d8-c1051c24f5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a29e12-e137-432d-87e4-d2937d4879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9a2b0-907b-4f34-94d8-c1051c24f5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0CB720-F386-4D1E-B01D-40E2C27B5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a29e12-e137-432d-87e4-d2937d487951"/>
    <ds:schemaRef ds:uri="acb9a2b0-907b-4f34-94d8-c1051c24f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D18A3C-D759-4C56-A7E5-AC2C30236E70}">
  <ds:schemaRefs>
    <ds:schemaRef ds:uri="http://www.w3.org/XML/1998/namespace"/>
    <ds:schemaRef ds:uri="http://schemas.microsoft.com/office/infopath/2007/PartnerControls"/>
    <ds:schemaRef ds:uri="3ba29e12-e137-432d-87e4-d2937d487951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cb9a2b0-907b-4f34-94d8-c1051c24f5cb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DF1EA9B-2D21-4199-8E4D-FC97362793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 LORENZO</dc:creator>
  <cp:lastModifiedBy>David DE LORENZO</cp:lastModifiedBy>
  <dcterms:created xsi:type="dcterms:W3CDTF">2020-03-06T08:26:27Z</dcterms:created>
  <dcterms:modified xsi:type="dcterms:W3CDTF">2020-03-06T13:42:39Z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0x010100FDF98A435FC37E44BE81FB59DD93191E</vt:lpwstr>
  </property>
</Properties>
</file>